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charts/chart9.xml" ContentType="application/vnd.openxmlformats-officedocument.drawingml.chart+xml"/>
  <Override PartName="/xl/drawings/drawing7.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3.xml" ContentType="application/vnd.openxmlformats-officedocument.spreadsheetml.comments+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defaultThemeVersion="124226"/>
  <mc:AlternateContent xmlns:mc="http://schemas.openxmlformats.org/markup-compatibility/2006">
    <mc:Choice Requires="x15">
      <x15ac:absPath xmlns:x15ac="http://schemas.microsoft.com/office/spreadsheetml/2010/11/ac" url="D:\DRIEE\Base de données\"/>
    </mc:Choice>
  </mc:AlternateContent>
  <xr:revisionPtr revIDLastSave="0" documentId="13_ncr:1_{260E7487-9E6E-4613-A747-5D454B4B6D5C}" xr6:coauthVersionLast="45" xr6:coauthVersionMax="45" xr10:uidLastSave="{00000000-0000-0000-0000-000000000000}"/>
  <bookViews>
    <workbookView xWindow="-109" yWindow="-109" windowWidth="23452" windowHeight="12682" tabRatio="766" xr2:uid="{00000000-000D-0000-FFFF-FFFF00000000}"/>
  </bookViews>
  <sheets>
    <sheet name="Base biomasse" sheetId="2" r:id="rId1"/>
    <sheet name="Aides" sheetId="22" r:id="rId2"/>
    <sheet name="Commune et code insee et postal" sheetId="6" state="hidden" r:id="rId3"/>
    <sheet name="projets annulés" sheetId="8" r:id="rId4"/>
    <sheet name="Feuil1" sheetId="10" state="hidden" r:id="rId5"/>
    <sheet name="TAB" sheetId="14" state="hidden" r:id="rId6"/>
    <sheet name="tab recap" sheetId="11" state="hidden" r:id="rId7"/>
    <sheet name="zoom ptes chauff" sheetId="16" state="hidden" r:id="rId8"/>
    <sheet name="EXTRAIT BDD" sheetId="13" state="hidden" r:id="rId9"/>
    <sheet name="EXTRAIT BDD sans CPCU" sheetId="20" state="hidden" r:id="rId10"/>
    <sheet name="courbes tendance" sheetId="21" state="hidden" r:id="rId11"/>
  </sheets>
  <definedNames>
    <definedName name="_xlnm._FilterDatabase" localSheetId="0" hidden="1">'Base biomasse'!$D$2:$AT$181</definedName>
    <definedName name="_xlnm._FilterDatabase" localSheetId="8" hidden="1">'EXTRAIT BDD'!$A$1:$AN$113</definedName>
    <definedName name="_xlnm._FilterDatabase" localSheetId="9" hidden="1">'EXTRAIT BDD sans CPCU'!$A$1:$AN$112</definedName>
    <definedName name="_xlnm.Print_Area" localSheetId="0">'Base biomasse'!$G$2:$AA$83</definedName>
    <definedName name="_xlnm.Print_Area" localSheetId="7">'zoom ptes chauff'!$A$1:$L$37</definedName>
  </definedNames>
  <calcPr calcId="181029"/>
  <pivotCaches>
    <pivotCache cacheId="0" r:id="rId12"/>
    <pivotCache cacheId="1" r:id="rId13"/>
    <pivotCache cacheId="2" r:id="rId14"/>
    <pivotCache cacheId="3" r:id="rId15"/>
    <pivotCache cacheId="4" r:id="rId16"/>
    <pivotCache cacheId="5" r:id="rId1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S124" i="2" l="1"/>
  <c r="F124" i="2"/>
  <c r="G124" i="2"/>
  <c r="AR55" i="2"/>
  <c r="AS55" i="2"/>
  <c r="AA55" i="2"/>
  <c r="AA123" i="2" l="1"/>
  <c r="AA91" i="2"/>
  <c r="AS92" i="2" l="1"/>
  <c r="AP92" i="2"/>
  <c r="AS91" i="2"/>
  <c r="AA92" i="2"/>
  <c r="AC92" i="2" s="1"/>
  <c r="AC88" i="2"/>
  <c r="AA88" i="2"/>
  <c r="AA84" i="2"/>
  <c r="AA82" i="2" l="1"/>
  <c r="AC66" i="2"/>
  <c r="AA64" i="2"/>
  <c r="AS62" i="2"/>
  <c r="AR62" i="2"/>
  <c r="AA62" i="2"/>
  <c r="G50" i="2"/>
  <c r="AA49" i="2"/>
  <c r="AC43" i="2"/>
  <c r="AR43" i="2"/>
  <c r="AA42" i="2"/>
  <c r="AC41" i="2"/>
  <c r="AR41" i="2"/>
  <c r="AA39" i="2" l="1"/>
  <c r="AR38" i="2"/>
  <c r="AR15" i="2"/>
  <c r="AR25" i="2"/>
  <c r="AR23" i="2"/>
  <c r="AS68" i="2" l="1"/>
  <c r="AC68" i="2"/>
  <c r="AI26" i="2"/>
  <c r="AA5" i="2"/>
  <c r="AB4" i="2"/>
  <c r="AB7" i="2"/>
  <c r="AB8" i="2"/>
  <c r="AB9" i="2"/>
  <c r="AB10"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1" i="2"/>
  <c r="AB42" i="2"/>
  <c r="AB43" i="2"/>
  <c r="AB44" i="2"/>
  <c r="AB45" i="2"/>
  <c r="AB46" i="2"/>
  <c r="AB47" i="2"/>
  <c r="AB48" i="2"/>
  <c r="AB49" i="2"/>
  <c r="AB50" i="2"/>
  <c r="AB51" i="2"/>
  <c r="AB52" i="2"/>
  <c r="AB53" i="2"/>
  <c r="AB54" i="2"/>
  <c r="AB55" i="2"/>
  <c r="AB57" i="2"/>
  <c r="AB58" i="2"/>
  <c r="AB59" i="2"/>
  <c r="AB60" i="2"/>
  <c r="AB61" i="2"/>
  <c r="AB63" i="2"/>
  <c r="AB64" i="2"/>
  <c r="AB65" i="2"/>
  <c r="AB66" i="2"/>
  <c r="AB67" i="2"/>
  <c r="AB68" i="2"/>
  <c r="AB69" i="2"/>
  <c r="AB70" i="2"/>
  <c r="AB71" i="2"/>
  <c r="AB72" i="2"/>
  <c r="AB73"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1" i="2"/>
  <c r="AB112" i="2"/>
  <c r="AB113" i="2"/>
  <c r="AB114" i="2"/>
  <c r="AB115" i="2"/>
  <c r="AB116"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A117" i="2"/>
  <c r="AB117" i="2" s="1"/>
  <c r="AA110" i="2"/>
  <c r="AB110" i="2" s="1"/>
  <c r="AA74" i="2"/>
  <c r="AB74" i="2" s="1"/>
  <c r="AB62" i="2"/>
  <c r="AA56" i="2"/>
  <c r="AB56" i="2" s="1"/>
  <c r="AA40" i="2"/>
  <c r="AB40" i="2" s="1"/>
  <c r="AA11" i="2"/>
  <c r="AB11" i="2" s="1"/>
  <c r="AB5" i="2"/>
  <c r="AA3" i="2"/>
  <c r="AB3" i="2" s="1"/>
  <c r="AT124" i="2" l="1"/>
  <c r="AT125" i="2"/>
  <c r="AT126" i="2"/>
  <c r="AT127" i="2"/>
  <c r="AT128" i="2"/>
  <c r="AT129" i="2"/>
  <c r="AT130" i="2"/>
  <c r="AT131" i="2"/>
  <c r="AT132" i="2"/>
  <c r="AT133" i="2"/>
  <c r="AT134" i="2"/>
  <c r="AT135" i="2"/>
  <c r="AT136" i="2"/>
  <c r="AT137" i="2"/>
  <c r="AT138" i="2"/>
  <c r="AT139" i="2"/>
  <c r="AT140" i="2"/>
  <c r="AT141" i="2"/>
  <c r="AT142" i="2"/>
  <c r="AT143" i="2"/>
  <c r="AT144" i="2"/>
  <c r="AT145" i="2"/>
  <c r="AT146" i="2"/>
  <c r="AT147" i="2"/>
  <c r="AT148" i="2"/>
  <c r="AT149" i="2"/>
  <c r="AT150" i="2"/>
  <c r="AT151" i="2"/>
  <c r="AT152" i="2"/>
  <c r="AT153" i="2"/>
  <c r="AT154" i="2"/>
  <c r="AT155" i="2"/>
  <c r="AT156" i="2"/>
  <c r="AT157" i="2"/>
  <c r="AT158" i="2"/>
  <c r="AT159" i="2"/>
  <c r="AT160" i="2"/>
  <c r="AT161" i="2"/>
  <c r="AT162" i="2"/>
  <c r="AT163" i="2"/>
  <c r="AT164" i="2"/>
  <c r="AT165" i="2"/>
  <c r="AT166" i="2"/>
  <c r="AT167" i="2"/>
  <c r="AT168" i="2"/>
  <c r="AT169" i="2"/>
  <c r="AT170" i="2"/>
  <c r="AT171" i="2"/>
  <c r="AT172" i="2"/>
  <c r="AT173" i="2"/>
  <c r="AT174" i="2"/>
  <c r="AT175" i="2"/>
  <c r="AT176" i="2"/>
  <c r="AT177" i="2"/>
  <c r="AT178" i="2"/>
  <c r="AT179" i="2"/>
  <c r="AT180" i="2"/>
  <c r="AT181" i="2"/>
  <c r="E123" i="2"/>
  <c r="F123" i="2"/>
  <c r="G123" i="2"/>
  <c r="E124" i="2"/>
  <c r="E125" i="2"/>
  <c r="F125" i="2"/>
  <c r="G125" i="2"/>
  <c r="E126" i="2"/>
  <c r="F126" i="2"/>
  <c r="G126" i="2"/>
  <c r="E127" i="2"/>
  <c r="F127" i="2"/>
  <c r="G127" i="2"/>
  <c r="E128" i="2"/>
  <c r="F128" i="2"/>
  <c r="G128" i="2"/>
  <c r="E129" i="2"/>
  <c r="F129" i="2"/>
  <c r="G129" i="2"/>
  <c r="E130" i="2"/>
  <c r="F130" i="2"/>
  <c r="G130" i="2"/>
  <c r="E131" i="2"/>
  <c r="F131" i="2"/>
  <c r="G131" i="2"/>
  <c r="E132" i="2"/>
  <c r="F132" i="2"/>
  <c r="G132" i="2"/>
  <c r="E133" i="2"/>
  <c r="F133" i="2"/>
  <c r="G133" i="2"/>
  <c r="E134" i="2"/>
  <c r="F134" i="2"/>
  <c r="G134" i="2"/>
  <c r="E135" i="2"/>
  <c r="F135" i="2"/>
  <c r="G135" i="2"/>
  <c r="E136" i="2"/>
  <c r="F136" i="2"/>
  <c r="G136" i="2"/>
  <c r="E137" i="2"/>
  <c r="F137" i="2"/>
  <c r="G137" i="2"/>
  <c r="E138" i="2"/>
  <c r="F138" i="2"/>
  <c r="G138" i="2"/>
  <c r="E139" i="2"/>
  <c r="F139" i="2"/>
  <c r="G139" i="2"/>
  <c r="E140" i="2"/>
  <c r="F140" i="2"/>
  <c r="G140" i="2"/>
  <c r="E141" i="2"/>
  <c r="F141" i="2"/>
  <c r="G141" i="2"/>
  <c r="E142" i="2"/>
  <c r="F142" i="2"/>
  <c r="G142" i="2"/>
  <c r="E143" i="2"/>
  <c r="F143" i="2"/>
  <c r="G143" i="2"/>
  <c r="E144" i="2"/>
  <c r="F144" i="2"/>
  <c r="G144" i="2"/>
  <c r="E145" i="2"/>
  <c r="F145" i="2"/>
  <c r="G145" i="2"/>
  <c r="E146" i="2"/>
  <c r="F146" i="2"/>
  <c r="G146" i="2"/>
  <c r="E147" i="2"/>
  <c r="F147" i="2"/>
  <c r="G147" i="2"/>
  <c r="E148" i="2"/>
  <c r="F148" i="2"/>
  <c r="G148" i="2"/>
  <c r="E149" i="2"/>
  <c r="F149" i="2"/>
  <c r="G149" i="2"/>
  <c r="E150" i="2"/>
  <c r="F150" i="2"/>
  <c r="G150" i="2"/>
  <c r="E151" i="2"/>
  <c r="F151" i="2"/>
  <c r="G151" i="2"/>
  <c r="E152" i="2"/>
  <c r="F152" i="2"/>
  <c r="G152" i="2"/>
  <c r="E153" i="2"/>
  <c r="F153" i="2"/>
  <c r="G153" i="2"/>
  <c r="E154" i="2"/>
  <c r="F154" i="2"/>
  <c r="G154" i="2"/>
  <c r="E155" i="2"/>
  <c r="F155" i="2"/>
  <c r="G155" i="2"/>
  <c r="E156" i="2"/>
  <c r="F156" i="2"/>
  <c r="G156" i="2"/>
  <c r="E157" i="2"/>
  <c r="F157" i="2"/>
  <c r="G157" i="2"/>
  <c r="E158" i="2"/>
  <c r="F158" i="2"/>
  <c r="G158" i="2"/>
  <c r="E159" i="2"/>
  <c r="F159" i="2"/>
  <c r="G159" i="2"/>
  <c r="E160" i="2"/>
  <c r="F160" i="2"/>
  <c r="G160" i="2"/>
  <c r="E161" i="2"/>
  <c r="F161" i="2"/>
  <c r="G161" i="2"/>
  <c r="E162" i="2"/>
  <c r="F162" i="2"/>
  <c r="G162" i="2"/>
  <c r="E163" i="2"/>
  <c r="F163" i="2"/>
  <c r="G163" i="2"/>
  <c r="E164" i="2"/>
  <c r="F164" i="2"/>
  <c r="G164" i="2"/>
  <c r="E165" i="2"/>
  <c r="F165" i="2"/>
  <c r="G165" i="2"/>
  <c r="E166" i="2"/>
  <c r="F166" i="2"/>
  <c r="G166" i="2"/>
  <c r="E167" i="2"/>
  <c r="F167" i="2"/>
  <c r="G167" i="2"/>
  <c r="E168" i="2"/>
  <c r="F168" i="2"/>
  <c r="G168" i="2"/>
  <c r="E169" i="2"/>
  <c r="F169" i="2"/>
  <c r="G169" i="2"/>
  <c r="E170" i="2"/>
  <c r="F170" i="2"/>
  <c r="G170" i="2"/>
  <c r="E171" i="2"/>
  <c r="F171" i="2"/>
  <c r="G171" i="2"/>
  <c r="E172" i="2"/>
  <c r="F172" i="2"/>
  <c r="G172" i="2"/>
  <c r="E173" i="2"/>
  <c r="F173" i="2"/>
  <c r="G173" i="2"/>
  <c r="E174" i="2"/>
  <c r="F174" i="2"/>
  <c r="G174" i="2"/>
  <c r="E175" i="2"/>
  <c r="F175" i="2"/>
  <c r="G175" i="2"/>
  <c r="E176" i="2"/>
  <c r="F176" i="2"/>
  <c r="G176" i="2"/>
  <c r="E177" i="2"/>
  <c r="F177" i="2"/>
  <c r="G177" i="2"/>
  <c r="E178" i="2"/>
  <c r="F178" i="2"/>
  <c r="G178" i="2"/>
  <c r="E179" i="2"/>
  <c r="F179" i="2"/>
  <c r="G179" i="2"/>
  <c r="E180" i="2"/>
  <c r="F180" i="2"/>
  <c r="G180" i="2"/>
  <c r="E181" i="2"/>
  <c r="F181" i="2"/>
  <c r="G181" i="2"/>
  <c r="AR124" i="2" l="1"/>
  <c r="AR125" i="2"/>
  <c r="AR126" i="2"/>
  <c r="AR127" i="2"/>
  <c r="AR128" i="2"/>
  <c r="AR129" i="2"/>
  <c r="AR130" i="2"/>
  <c r="AR131" i="2"/>
  <c r="AR132" i="2"/>
  <c r="AR133" i="2"/>
  <c r="AR134" i="2"/>
  <c r="AR135" i="2"/>
  <c r="AR136" i="2"/>
  <c r="AR137" i="2"/>
  <c r="AR138" i="2"/>
  <c r="AR139" i="2"/>
  <c r="AR140" i="2"/>
  <c r="AR141" i="2"/>
  <c r="AR142" i="2"/>
  <c r="AR143" i="2"/>
  <c r="AR144" i="2"/>
  <c r="AR145" i="2"/>
  <c r="AR146" i="2"/>
  <c r="AR147" i="2"/>
  <c r="AR148" i="2"/>
  <c r="AR149" i="2"/>
  <c r="AR150" i="2"/>
  <c r="AR151" i="2"/>
  <c r="AR152" i="2"/>
  <c r="AR153" i="2"/>
  <c r="AR154" i="2"/>
  <c r="AR155" i="2"/>
  <c r="AR156" i="2"/>
  <c r="AR157" i="2"/>
  <c r="AR158" i="2"/>
  <c r="AR159" i="2"/>
  <c r="AR160" i="2"/>
  <c r="AR161" i="2"/>
  <c r="AR162" i="2"/>
  <c r="AR163" i="2"/>
  <c r="AR164" i="2"/>
  <c r="AR165" i="2"/>
  <c r="AR166" i="2"/>
  <c r="AR167" i="2"/>
  <c r="AR168" i="2"/>
  <c r="AR169" i="2"/>
  <c r="AR170" i="2"/>
  <c r="AR171" i="2"/>
  <c r="AR172" i="2"/>
  <c r="AR173" i="2"/>
  <c r="AR174" i="2"/>
  <c r="AR175" i="2"/>
  <c r="AR176" i="2"/>
  <c r="AR177" i="2"/>
  <c r="AR178" i="2"/>
  <c r="AR179" i="2"/>
  <c r="AR180" i="2"/>
  <c r="AR181" i="2"/>
  <c r="AR122" i="2"/>
  <c r="AT122" i="2"/>
  <c r="E122" i="2"/>
  <c r="F122" i="2"/>
  <c r="G122" i="2"/>
  <c r="AR3" i="2"/>
  <c r="AR16" i="2"/>
  <c r="AR102" i="2"/>
  <c r="AR96" i="2"/>
  <c r="AR92" i="2"/>
  <c r="AR121" i="2"/>
  <c r="AR91" i="2"/>
  <c r="AR89" i="2"/>
  <c r="AR87" i="2"/>
  <c r="AR83" i="2"/>
  <c r="AR82" i="2"/>
  <c r="AR76" i="2"/>
  <c r="AR70" i="2"/>
  <c r="AR54" i="2"/>
  <c r="AR28" i="2"/>
  <c r="AR13" i="2"/>
  <c r="AJ116" i="2"/>
  <c r="AJ117" i="2"/>
  <c r="AJ118" i="2"/>
  <c r="AJ119" i="2"/>
  <c r="AJ120" i="2"/>
  <c r="AJ121" i="2"/>
  <c r="AJ122" i="2"/>
  <c r="AJ123" i="2"/>
  <c r="AJ124" i="2"/>
  <c r="AJ125" i="2"/>
  <c r="AJ126" i="2"/>
  <c r="AJ127" i="2"/>
  <c r="AJ128" i="2"/>
  <c r="AJ129" i="2"/>
  <c r="AJ130" i="2"/>
  <c r="AJ131" i="2"/>
  <c r="AJ132" i="2"/>
  <c r="AJ133" i="2"/>
  <c r="AJ134" i="2"/>
  <c r="AJ135" i="2"/>
  <c r="AJ136" i="2"/>
  <c r="AJ137" i="2"/>
  <c r="AJ138" i="2"/>
  <c r="AJ139" i="2"/>
  <c r="AJ140" i="2"/>
  <c r="AJ141" i="2"/>
  <c r="AJ142" i="2"/>
  <c r="AJ143" i="2"/>
  <c r="AJ144" i="2"/>
  <c r="AJ145" i="2"/>
  <c r="AJ146" i="2"/>
  <c r="AJ147" i="2"/>
  <c r="AJ148" i="2"/>
  <c r="AJ149" i="2"/>
  <c r="AJ150" i="2"/>
  <c r="AJ151" i="2"/>
  <c r="AJ152" i="2"/>
  <c r="AJ153" i="2"/>
  <c r="AJ154" i="2"/>
  <c r="AJ155" i="2"/>
  <c r="AJ156" i="2"/>
  <c r="AJ157" i="2"/>
  <c r="AJ158" i="2"/>
  <c r="AJ159" i="2"/>
  <c r="AJ160" i="2"/>
  <c r="AJ161" i="2"/>
  <c r="AJ162" i="2"/>
  <c r="AJ163" i="2"/>
  <c r="AJ164" i="2"/>
  <c r="AJ165" i="2"/>
  <c r="AJ166" i="2"/>
  <c r="AJ167" i="2"/>
  <c r="AJ168" i="2"/>
  <c r="AJ169" i="2"/>
  <c r="AJ170" i="2"/>
  <c r="AJ171" i="2"/>
  <c r="AJ172" i="2"/>
  <c r="AJ173" i="2"/>
  <c r="AJ174" i="2"/>
  <c r="AJ175" i="2"/>
  <c r="AJ176" i="2"/>
  <c r="AJ177" i="2"/>
  <c r="AJ178" i="2"/>
  <c r="AJ179" i="2"/>
  <c r="AJ180" i="2"/>
  <c r="AJ181" i="2"/>
  <c r="AJ91" i="2"/>
  <c r="AJ92" i="2"/>
  <c r="AJ93" i="2"/>
  <c r="AJ94" i="2"/>
  <c r="AJ95" i="2"/>
  <c r="AJ96" i="2"/>
  <c r="AJ97" i="2"/>
  <c r="AJ98" i="2"/>
  <c r="AJ99" i="2"/>
  <c r="AJ100" i="2"/>
  <c r="AJ101" i="2"/>
  <c r="AJ102" i="2"/>
  <c r="AJ103" i="2"/>
  <c r="AJ104" i="2"/>
  <c r="AJ105" i="2"/>
  <c r="AJ106" i="2"/>
  <c r="AJ107" i="2"/>
  <c r="AJ108" i="2"/>
  <c r="AJ109" i="2"/>
  <c r="AJ110" i="2"/>
  <c r="AJ111" i="2"/>
  <c r="AJ112" i="2"/>
  <c r="AJ113" i="2"/>
  <c r="AJ114" i="2"/>
  <c r="AJ115" i="2"/>
  <c r="AJ90" i="2"/>
  <c r="AJ87" i="2"/>
  <c r="AJ88" i="2"/>
  <c r="AJ89" i="2"/>
  <c r="AJ86" i="2"/>
  <c r="AJ82" i="2"/>
  <c r="AJ83" i="2"/>
  <c r="AJ84" i="2"/>
  <c r="AJ85" i="2"/>
  <c r="AJ80" i="2"/>
  <c r="AJ81" i="2"/>
  <c r="AJ76" i="2"/>
  <c r="AJ77" i="2"/>
  <c r="AJ78" i="2"/>
  <c r="AJ79" i="2"/>
  <c r="AJ75" i="2"/>
  <c r="AJ73" i="2"/>
  <c r="AJ74" i="2"/>
  <c r="AJ72" i="2"/>
  <c r="AJ66" i="2"/>
  <c r="AJ67" i="2"/>
  <c r="AJ68" i="2"/>
  <c r="AJ69" i="2"/>
  <c r="AJ70" i="2"/>
  <c r="AJ71" i="2"/>
  <c r="AJ65" i="2"/>
  <c r="AJ63" i="2"/>
  <c r="AJ64" i="2"/>
  <c r="AJ62" i="2"/>
  <c r="AJ61" i="2"/>
  <c r="AJ60" i="2"/>
  <c r="AJ53" i="2"/>
  <c r="AJ54" i="2"/>
  <c r="AJ55" i="2"/>
  <c r="AJ56" i="2"/>
  <c r="AJ57" i="2"/>
  <c r="AJ58" i="2"/>
  <c r="AJ59" i="2"/>
  <c r="AJ52" i="2"/>
  <c r="AJ51" i="2"/>
  <c r="AJ50" i="2"/>
  <c r="AJ47" i="2"/>
  <c r="AJ48" i="2"/>
  <c r="AJ49" i="2"/>
  <c r="AJ46" i="2"/>
  <c r="AJ45" i="2"/>
  <c r="AJ44" i="2"/>
  <c r="AJ41" i="2"/>
  <c r="AJ42" i="2"/>
  <c r="AJ43" i="2"/>
  <c r="AJ40" i="2"/>
  <c r="AJ38" i="2"/>
  <c r="AJ39" i="2"/>
  <c r="AJ33" i="2"/>
  <c r="AJ34" i="2"/>
  <c r="AJ35" i="2"/>
  <c r="AJ36" i="2"/>
  <c r="AJ37" i="2"/>
  <c r="AJ32" i="2"/>
  <c r="AJ31" i="2"/>
  <c r="AJ30" i="2"/>
  <c r="AJ29" i="2"/>
  <c r="AJ28" i="2"/>
  <c r="AJ27" i="2"/>
  <c r="AJ21" i="2"/>
  <c r="AJ22" i="2"/>
  <c r="AJ23" i="2"/>
  <c r="AJ24" i="2"/>
  <c r="AJ25" i="2"/>
  <c r="AJ26" i="2"/>
  <c r="AJ20" i="2"/>
  <c r="AJ16" i="2"/>
  <c r="AJ17" i="2"/>
  <c r="AJ18" i="2"/>
  <c r="AJ19" i="2"/>
  <c r="AJ13" i="2"/>
  <c r="AJ14" i="2"/>
  <c r="AJ15" i="2"/>
  <c r="AJ12" i="2"/>
  <c r="AJ11" i="2"/>
  <c r="AJ9" i="2"/>
  <c r="AJ10" i="2"/>
  <c r="AJ6" i="2"/>
  <c r="AJ7" i="2"/>
  <c r="AJ8" i="2"/>
  <c r="AJ4" i="2"/>
  <c r="AJ5" i="2"/>
  <c r="AJ3"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3" i="2"/>
  <c r="AT121" i="2"/>
  <c r="E121" i="2"/>
  <c r="F121" i="2"/>
  <c r="G121" i="2"/>
  <c r="AQ117" i="2" l="1"/>
  <c r="AQ120" i="2"/>
  <c r="AQ67" i="2"/>
  <c r="AQ83" i="2"/>
  <c r="AQ115" i="2"/>
  <c r="AQ5" i="2"/>
  <c r="AQ75" i="2"/>
  <c r="AQ51" i="2"/>
  <c r="AQ35" i="2"/>
  <c r="AQ27" i="2"/>
  <c r="AQ11" i="2"/>
  <c r="AQ107" i="2"/>
  <c r="AQ91" i="2"/>
  <c r="AQ99" i="2"/>
  <c r="AQ37" i="2"/>
  <c r="AQ101" i="2"/>
  <c r="AQ21" i="2"/>
  <c r="AQ36" i="2"/>
  <c r="AQ42" i="2"/>
  <c r="AQ50" i="2"/>
  <c r="AQ71" i="2"/>
  <c r="AQ85" i="2"/>
  <c r="AQ108" i="2"/>
  <c r="AQ100" i="2"/>
  <c r="AQ92" i="2"/>
  <c r="AQ175" i="2"/>
  <c r="AQ167" i="2"/>
  <c r="AQ159" i="2"/>
  <c r="AQ151" i="2"/>
  <c r="AQ143" i="2"/>
  <c r="AQ135" i="2"/>
  <c r="AQ127" i="2"/>
  <c r="AQ43" i="2"/>
  <c r="AQ181" i="2"/>
  <c r="AQ173" i="2"/>
  <c r="AQ165" i="2"/>
  <c r="AQ157" i="2"/>
  <c r="AQ149" i="2"/>
  <c r="AQ141" i="2"/>
  <c r="AQ133" i="2"/>
  <c r="AQ125" i="2"/>
  <c r="AQ73" i="2"/>
  <c r="AQ121" i="2"/>
  <c r="AQ53" i="2"/>
  <c r="AQ17" i="2"/>
  <c r="AQ69" i="2"/>
  <c r="AQ9" i="2"/>
  <c r="AQ25" i="2"/>
  <c r="AQ77" i="2"/>
  <c r="AQ109" i="2"/>
  <c r="AQ93" i="2"/>
  <c r="AQ3" i="2"/>
  <c r="AQ16" i="2"/>
  <c r="AQ41" i="2"/>
  <c r="AQ70" i="2"/>
  <c r="AQ84" i="2"/>
  <c r="AQ174" i="2"/>
  <c r="AQ166" i="2"/>
  <c r="AQ158" i="2"/>
  <c r="AQ150" i="2"/>
  <c r="AQ142" i="2"/>
  <c r="AQ134" i="2"/>
  <c r="AQ126" i="2"/>
  <c r="AQ54" i="2"/>
  <c r="AQ12" i="2"/>
  <c r="AQ20" i="2"/>
  <c r="AQ28" i="2"/>
  <c r="AQ34" i="2"/>
  <c r="AQ44" i="2"/>
  <c r="AQ52" i="2"/>
  <c r="AQ60" i="2"/>
  <c r="AQ79" i="2"/>
  <c r="AQ114" i="2"/>
  <c r="AQ106" i="2"/>
  <c r="AQ98" i="2"/>
  <c r="AQ119" i="2"/>
  <c r="AQ19" i="2"/>
  <c r="AQ4" i="2"/>
  <c r="AQ15" i="2"/>
  <c r="AQ26" i="2"/>
  <c r="AQ29" i="2"/>
  <c r="AQ33" i="2"/>
  <c r="AQ45" i="2"/>
  <c r="AQ59" i="2"/>
  <c r="AQ61" i="2"/>
  <c r="AQ68" i="2"/>
  <c r="AQ78" i="2"/>
  <c r="AQ82" i="2"/>
  <c r="AQ113" i="2"/>
  <c r="AQ105" i="2"/>
  <c r="AQ97" i="2"/>
  <c r="AQ180" i="2"/>
  <c r="AQ172" i="2"/>
  <c r="AQ164" i="2"/>
  <c r="AQ156" i="2"/>
  <c r="AQ148" i="2"/>
  <c r="AQ140" i="2"/>
  <c r="AQ132" i="2"/>
  <c r="AQ124" i="2"/>
  <c r="AQ118" i="2"/>
  <c r="AQ8" i="2"/>
  <c r="AQ14" i="2"/>
  <c r="AQ30" i="2"/>
  <c r="AQ39" i="2"/>
  <c r="AQ46" i="2"/>
  <c r="AQ58" i="2"/>
  <c r="AQ62" i="2"/>
  <c r="AQ86" i="2"/>
  <c r="AQ112" i="2"/>
  <c r="AQ104" i="2"/>
  <c r="AQ96" i="2"/>
  <c r="AQ179" i="2"/>
  <c r="AQ171" i="2"/>
  <c r="AQ163" i="2"/>
  <c r="AQ155" i="2"/>
  <c r="AQ147" i="2"/>
  <c r="AQ139" i="2"/>
  <c r="AQ131" i="2"/>
  <c r="AQ123" i="2"/>
  <c r="AS123" i="2" s="1"/>
  <c r="AQ7" i="2"/>
  <c r="AQ13" i="2"/>
  <c r="AQ24" i="2"/>
  <c r="AQ31" i="2"/>
  <c r="AQ38" i="2"/>
  <c r="AQ49" i="2"/>
  <c r="AQ57" i="2"/>
  <c r="AQ64" i="2"/>
  <c r="AQ66" i="2"/>
  <c r="AQ76" i="2"/>
  <c r="AQ89" i="2"/>
  <c r="AQ111" i="2"/>
  <c r="AQ103" i="2"/>
  <c r="AQ95" i="2"/>
  <c r="AQ178" i="2"/>
  <c r="AQ170" i="2"/>
  <c r="AQ162" i="2"/>
  <c r="AQ154" i="2"/>
  <c r="AQ146" i="2"/>
  <c r="AQ138" i="2"/>
  <c r="AQ130" i="2"/>
  <c r="AQ116" i="2"/>
  <c r="AQ6" i="2"/>
  <c r="AQ23" i="2"/>
  <c r="AQ32" i="2"/>
  <c r="AQ40" i="2"/>
  <c r="AQ48" i="2"/>
  <c r="AQ56" i="2"/>
  <c r="AQ63" i="2"/>
  <c r="AQ72" i="2"/>
  <c r="AQ81" i="2"/>
  <c r="AQ88" i="2"/>
  <c r="AQ110" i="2"/>
  <c r="AQ102" i="2"/>
  <c r="AQ94" i="2"/>
  <c r="AQ177" i="2"/>
  <c r="AQ169" i="2"/>
  <c r="AQ161" i="2"/>
  <c r="AQ153" i="2"/>
  <c r="AQ145" i="2"/>
  <c r="AQ137" i="2"/>
  <c r="AQ129" i="2"/>
  <c r="AQ10" i="2"/>
  <c r="AQ18" i="2"/>
  <c r="AQ22" i="2"/>
  <c r="AQ47" i="2"/>
  <c r="AQ55" i="2"/>
  <c r="AQ65" i="2"/>
  <c r="AQ74" i="2"/>
  <c r="AQ80" i="2"/>
  <c r="AQ87" i="2"/>
  <c r="AQ176" i="2"/>
  <c r="AQ168" i="2"/>
  <c r="AQ160" i="2"/>
  <c r="AQ152" i="2"/>
  <c r="AQ144" i="2"/>
  <c r="AQ136" i="2"/>
  <c r="AQ128" i="2"/>
  <c r="AQ122" i="2"/>
  <c r="AR119" i="2"/>
  <c r="AR120" i="2"/>
  <c r="AR118" i="2"/>
  <c r="AT119" i="2"/>
  <c r="E119" i="2"/>
  <c r="F119" i="2"/>
  <c r="G119" i="2"/>
  <c r="AT123" i="2" l="1"/>
  <c r="AR123" i="2"/>
  <c r="E4" i="2"/>
  <c r="F4" i="2"/>
  <c r="G4" i="2"/>
  <c r="E5"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E63" i="2"/>
  <c r="F63" i="2"/>
  <c r="G63" i="2"/>
  <c r="E64" i="2"/>
  <c r="F64" i="2"/>
  <c r="G64" i="2"/>
  <c r="E65" i="2"/>
  <c r="F65" i="2"/>
  <c r="G65" i="2"/>
  <c r="E66" i="2"/>
  <c r="F66" i="2"/>
  <c r="G66" i="2"/>
  <c r="E67" i="2"/>
  <c r="F67" i="2"/>
  <c r="G67" i="2"/>
  <c r="E68" i="2"/>
  <c r="F68" i="2"/>
  <c r="G68" i="2"/>
  <c r="E69" i="2"/>
  <c r="F69" i="2"/>
  <c r="G69" i="2"/>
  <c r="E70" i="2"/>
  <c r="F70" i="2"/>
  <c r="G70" i="2"/>
  <c r="E71" i="2"/>
  <c r="F71" i="2"/>
  <c r="G71" i="2"/>
  <c r="E72" i="2"/>
  <c r="F72" i="2"/>
  <c r="G72" i="2"/>
  <c r="E73" i="2"/>
  <c r="F73" i="2"/>
  <c r="G73" i="2"/>
  <c r="E74" i="2"/>
  <c r="F74" i="2"/>
  <c r="G74" i="2"/>
  <c r="E75" i="2"/>
  <c r="F75" i="2"/>
  <c r="G75" i="2"/>
  <c r="E76" i="2"/>
  <c r="F76" i="2"/>
  <c r="G76" i="2"/>
  <c r="E77" i="2"/>
  <c r="F77" i="2"/>
  <c r="G77" i="2"/>
  <c r="E78" i="2"/>
  <c r="F78" i="2"/>
  <c r="G78" i="2"/>
  <c r="E79" i="2"/>
  <c r="F79" i="2"/>
  <c r="G79" i="2"/>
  <c r="E80" i="2"/>
  <c r="F80" i="2"/>
  <c r="G80" i="2"/>
  <c r="E81" i="2"/>
  <c r="F81" i="2"/>
  <c r="G81" i="2"/>
  <c r="E82" i="2"/>
  <c r="F82" i="2"/>
  <c r="G82" i="2"/>
  <c r="E83" i="2"/>
  <c r="F83" i="2"/>
  <c r="G83" i="2"/>
  <c r="E84" i="2"/>
  <c r="F84" i="2"/>
  <c r="G84" i="2"/>
  <c r="E85" i="2"/>
  <c r="F85" i="2"/>
  <c r="G85" i="2"/>
  <c r="E86" i="2"/>
  <c r="F86" i="2"/>
  <c r="G86" i="2"/>
  <c r="E87" i="2"/>
  <c r="F87" i="2"/>
  <c r="G87" i="2"/>
  <c r="E88" i="2"/>
  <c r="F88" i="2"/>
  <c r="G88" i="2"/>
  <c r="E89" i="2"/>
  <c r="F89" i="2"/>
  <c r="G89" i="2"/>
  <c r="E90" i="2"/>
  <c r="F90" i="2"/>
  <c r="G90" i="2"/>
  <c r="E91" i="2"/>
  <c r="F91" i="2"/>
  <c r="G91" i="2"/>
  <c r="E92" i="2"/>
  <c r="F92" i="2"/>
  <c r="G92" i="2"/>
  <c r="E93" i="2"/>
  <c r="F93" i="2"/>
  <c r="G93" i="2"/>
  <c r="E94" i="2"/>
  <c r="F94" i="2"/>
  <c r="G94" i="2"/>
  <c r="E95" i="2"/>
  <c r="F95" i="2"/>
  <c r="G95" i="2"/>
  <c r="E96" i="2"/>
  <c r="F96" i="2"/>
  <c r="G96" i="2"/>
  <c r="E97" i="2"/>
  <c r="F97" i="2"/>
  <c r="G97" i="2"/>
  <c r="E98" i="2"/>
  <c r="F98" i="2"/>
  <c r="G98" i="2"/>
  <c r="E99" i="2"/>
  <c r="F99" i="2"/>
  <c r="G99" i="2"/>
  <c r="E100" i="2"/>
  <c r="F100" i="2"/>
  <c r="G100" i="2"/>
  <c r="E101" i="2"/>
  <c r="F101" i="2"/>
  <c r="G101" i="2"/>
  <c r="E102" i="2"/>
  <c r="F102" i="2"/>
  <c r="G102" i="2"/>
  <c r="E103" i="2"/>
  <c r="F103" i="2"/>
  <c r="G103" i="2"/>
  <c r="E104" i="2"/>
  <c r="F104" i="2"/>
  <c r="G104" i="2"/>
  <c r="E105" i="2"/>
  <c r="F105" i="2"/>
  <c r="G105" i="2"/>
  <c r="E106" i="2"/>
  <c r="F106" i="2"/>
  <c r="G106" i="2"/>
  <c r="E107" i="2"/>
  <c r="F107" i="2"/>
  <c r="G107" i="2"/>
  <c r="E108" i="2"/>
  <c r="F108" i="2"/>
  <c r="G108" i="2"/>
  <c r="E109" i="2"/>
  <c r="F109" i="2"/>
  <c r="G109" i="2"/>
  <c r="E110" i="2"/>
  <c r="F110" i="2"/>
  <c r="G110" i="2"/>
  <c r="E111" i="2"/>
  <c r="F111" i="2"/>
  <c r="G111" i="2"/>
  <c r="E112" i="2"/>
  <c r="F112" i="2"/>
  <c r="G112" i="2"/>
  <c r="E113" i="2"/>
  <c r="F113" i="2"/>
  <c r="G113" i="2"/>
  <c r="E114" i="2"/>
  <c r="F114" i="2"/>
  <c r="G114" i="2"/>
  <c r="E115" i="2"/>
  <c r="F115" i="2"/>
  <c r="G115" i="2"/>
  <c r="E116" i="2"/>
  <c r="F116" i="2"/>
  <c r="G116" i="2"/>
  <c r="E117" i="2"/>
  <c r="F117" i="2"/>
  <c r="G117" i="2"/>
  <c r="E118" i="2"/>
  <c r="F118" i="2"/>
  <c r="G118" i="2"/>
  <c r="E120" i="2"/>
  <c r="F120" i="2"/>
  <c r="G120" i="2"/>
  <c r="G3" i="2"/>
  <c r="F3" i="2"/>
  <c r="E3" i="2"/>
  <c r="AT15" i="2"/>
  <c r="AT98" i="2"/>
  <c r="AT115" i="2"/>
  <c r="AT116" i="2"/>
  <c r="AT117" i="2"/>
  <c r="AT118" i="2"/>
  <c r="AT120" i="2"/>
  <c r="AP185" i="14" l="1"/>
  <c r="AO185" i="14"/>
  <c r="AP184" i="14"/>
  <c r="AO184" i="14"/>
  <c r="AP183" i="14"/>
  <c r="AO183" i="14"/>
  <c r="AP182" i="14"/>
  <c r="AO182" i="14"/>
  <c r="AP181" i="14"/>
  <c r="AO181" i="14"/>
  <c r="AN181" i="14"/>
  <c r="AP180" i="14"/>
  <c r="AO180" i="14"/>
  <c r="AN180" i="14"/>
  <c r="H165" i="14"/>
  <c r="I165" i="14" s="1"/>
  <c r="G165" i="14"/>
  <c r="F165" i="14"/>
  <c r="E165" i="14"/>
  <c r="H164" i="14"/>
  <c r="I164" i="14" s="1"/>
  <c r="G164" i="14"/>
  <c r="F164" i="14"/>
  <c r="E164" i="14"/>
  <c r="H163" i="14"/>
  <c r="I163" i="14" s="1"/>
  <c r="G163" i="14"/>
  <c r="F163" i="14"/>
  <c r="E163" i="14"/>
  <c r="H162" i="14"/>
  <c r="I162" i="14" s="1"/>
  <c r="G162" i="14"/>
  <c r="F162" i="14"/>
  <c r="E162" i="14"/>
  <c r="H161" i="14"/>
  <c r="I161" i="14" s="1"/>
  <c r="G161" i="14"/>
  <c r="F161" i="14"/>
  <c r="E161" i="14"/>
  <c r="H160" i="14"/>
  <c r="I160" i="14" s="1"/>
  <c r="G160" i="14"/>
  <c r="F160" i="14"/>
  <c r="E160" i="14"/>
  <c r="H159" i="14"/>
  <c r="I159" i="14" s="1"/>
  <c r="G159" i="14"/>
  <c r="F159" i="14"/>
  <c r="E159" i="14"/>
  <c r="AM158" i="14"/>
  <c r="AM181" i="14" s="1"/>
  <c r="H158" i="14"/>
  <c r="I158" i="14" s="1"/>
  <c r="G158" i="14"/>
  <c r="F158" i="14"/>
  <c r="E158" i="14"/>
  <c r="AV157" i="14"/>
  <c r="AV158" i="14" s="1"/>
  <c r="AV159" i="14" s="1"/>
  <c r="AV160" i="14" s="1"/>
  <c r="AV161" i="14" s="1"/>
  <c r="AV162" i="14" s="1"/>
  <c r="AV163" i="14" s="1"/>
  <c r="AV164" i="14" s="1"/>
  <c r="AV165" i="14" s="1"/>
  <c r="AU157" i="14"/>
  <c r="AU158" i="14" s="1"/>
  <c r="AU159" i="14" s="1"/>
  <c r="AU160" i="14" s="1"/>
  <c r="AU161" i="14" s="1"/>
  <c r="AU162" i="14" s="1"/>
  <c r="AU163" i="14" s="1"/>
  <c r="AU164" i="14" s="1"/>
  <c r="AU165" i="14" s="1"/>
  <c r="AT157" i="14"/>
  <c r="AT158" i="14" s="1"/>
  <c r="AT159" i="14" s="1"/>
  <c r="AT160" i="14" s="1"/>
  <c r="AT161" i="14" s="1"/>
  <c r="AT162" i="14" s="1"/>
  <c r="AT163" i="14" s="1"/>
  <c r="AT164" i="14" s="1"/>
  <c r="AT165" i="14" s="1"/>
  <c r="AS157" i="14"/>
  <c r="AS158" i="14" s="1"/>
  <c r="AS159" i="14" s="1"/>
  <c r="AS160" i="14" s="1"/>
  <c r="AS161" i="14" s="1"/>
  <c r="AS162" i="14" s="1"/>
  <c r="AS163" i="14" s="1"/>
  <c r="AS164" i="14" s="1"/>
  <c r="AS165" i="14" s="1"/>
  <c r="AR157" i="14"/>
  <c r="AR158" i="14" s="1"/>
  <c r="AR159" i="14" s="1"/>
  <c r="AR160" i="14" s="1"/>
  <c r="AR161" i="14" s="1"/>
  <c r="AR162" i="14" s="1"/>
  <c r="AR163" i="14" s="1"/>
  <c r="AR164" i="14" s="1"/>
  <c r="AR165" i="14" s="1"/>
  <c r="AQ157" i="14"/>
  <c r="AQ158" i="14" s="1"/>
  <c r="AQ159" i="14" s="1"/>
  <c r="AQ160" i="14" s="1"/>
  <c r="AQ161" i="14" s="1"/>
  <c r="AQ162" i="14" s="1"/>
  <c r="AQ163" i="14" s="1"/>
  <c r="AQ164" i="14" s="1"/>
  <c r="AQ165" i="14" s="1"/>
  <c r="AM157" i="14"/>
  <c r="AM180" i="14" s="1"/>
  <c r="F128" i="14"/>
  <c r="F166" i="14" l="1"/>
  <c r="G166" i="14"/>
  <c r="I166" i="14"/>
  <c r="H166" i="14"/>
  <c r="O57" i="14" l="1"/>
  <c r="AC57" i="14" s="1"/>
  <c r="O58" i="14"/>
  <c r="AC58" i="14" s="1"/>
  <c r="O56" i="14"/>
  <c r="AC56" i="14" s="1"/>
  <c r="O53" i="14" l="1"/>
  <c r="AC53" i="14" s="1"/>
  <c r="O54" i="14"/>
  <c r="AC54" i="14" s="1"/>
  <c r="O55" i="14"/>
  <c r="AC55" i="14" s="1"/>
  <c r="AV112" i="14" l="1"/>
  <c r="O110" i="14"/>
  <c r="Z110" i="14" s="1"/>
  <c r="AM110" i="14" s="1"/>
  <c r="AM133" i="14" s="1"/>
  <c r="AM156" i="14" s="1"/>
  <c r="AM179" i="14" s="1"/>
  <c r="P110" i="14"/>
  <c r="Q110" i="14"/>
  <c r="R110" i="14"/>
  <c r="S110" i="14"/>
  <c r="T110" i="14"/>
  <c r="U110" i="14"/>
  <c r="V110" i="14"/>
  <c r="W110" i="14"/>
  <c r="O111" i="14"/>
  <c r="Z111" i="14" s="1"/>
  <c r="P111" i="14"/>
  <c r="AA111" i="14" s="1"/>
  <c r="Q111" i="14"/>
  <c r="AB111" i="14" s="1"/>
  <c r="R111" i="14"/>
  <c r="AC111" i="14" s="1"/>
  <c r="S111" i="14"/>
  <c r="AD111" i="14" s="1"/>
  <c r="T111" i="14"/>
  <c r="AE111" i="14" s="1"/>
  <c r="U111" i="14"/>
  <c r="AF111" i="14" s="1"/>
  <c r="V111" i="14"/>
  <c r="AG111" i="14" s="1"/>
  <c r="W111" i="14"/>
  <c r="AH111" i="14" s="1"/>
  <c r="AG110" i="14" l="1"/>
  <c r="AE110" i="14"/>
  <c r="AC110" i="14"/>
  <c r="AA110" i="14"/>
  <c r="AH110" i="14"/>
  <c r="AF110" i="14"/>
  <c r="AD110" i="14"/>
  <c r="AB110" i="14"/>
  <c r="X89" i="14"/>
  <c r="AI89" i="14" s="1"/>
  <c r="K91" i="14"/>
  <c r="X91" i="14" s="1"/>
  <c r="AI91" i="14" s="1"/>
  <c r="K92" i="14"/>
  <c r="X92" i="14" s="1"/>
  <c r="AI92" i="14" s="1"/>
  <c r="K93" i="14"/>
  <c r="X93" i="14" s="1"/>
  <c r="AI93" i="14" s="1"/>
  <c r="K94" i="14"/>
  <c r="X94" i="14" s="1"/>
  <c r="AI94" i="14" s="1"/>
  <c r="K95" i="14"/>
  <c r="X95" i="14" s="1"/>
  <c r="AI95" i="14" s="1"/>
  <c r="K96" i="14"/>
  <c r="X96" i="14" s="1"/>
  <c r="AI96" i="14" s="1"/>
  <c r="K97" i="14"/>
  <c r="X97" i="14" s="1"/>
  <c r="AI97" i="14" s="1"/>
  <c r="K98" i="14"/>
  <c r="X98" i="14" s="1"/>
  <c r="AI98" i="14" s="1"/>
  <c r="K99" i="14"/>
  <c r="X99" i="14" s="1"/>
  <c r="AI99" i="14" s="1"/>
  <c r="K100" i="14"/>
  <c r="X100" i="14" s="1"/>
  <c r="AI100" i="14" s="1"/>
  <c r="K101" i="14"/>
  <c r="X101" i="14" s="1"/>
  <c r="AI101" i="14" s="1"/>
  <c r="K102" i="14"/>
  <c r="X102" i="14" s="1"/>
  <c r="AI102" i="14" s="1"/>
  <c r="K103" i="14"/>
  <c r="X103" i="14" s="1"/>
  <c r="AI103" i="14" s="1"/>
  <c r="K104" i="14"/>
  <c r="X104" i="14" s="1"/>
  <c r="AI104" i="14" s="1"/>
  <c r="K105" i="14"/>
  <c r="X105" i="14" s="1"/>
  <c r="AI105" i="14" s="1"/>
  <c r="K106" i="14"/>
  <c r="X106" i="14" s="1"/>
  <c r="AI106" i="14" s="1"/>
  <c r="K107" i="14"/>
  <c r="X107" i="14" s="1"/>
  <c r="AI107" i="14" s="1"/>
  <c r="K108" i="14"/>
  <c r="X108" i="14" s="1"/>
  <c r="AI108" i="14" s="1"/>
  <c r="K109" i="14"/>
  <c r="X109" i="14" s="1"/>
  <c r="AI109" i="14" s="1"/>
  <c r="K110" i="14"/>
  <c r="X110" i="14" s="1"/>
  <c r="AI110" i="14" s="1"/>
  <c r="K111" i="14"/>
  <c r="X111" i="14" s="1"/>
  <c r="AI111" i="14" s="1"/>
  <c r="AJ111" i="14" s="1"/>
  <c r="K90" i="14"/>
  <c r="AJ110" i="14" l="1"/>
  <c r="K112" i="14"/>
  <c r="X90" i="14"/>
  <c r="A113" i="20"/>
  <c r="B113" i="20"/>
  <c r="C113" i="20"/>
  <c r="E113" i="20"/>
  <c r="H113" i="20"/>
  <c r="I113" i="20"/>
  <c r="J113" i="20"/>
  <c r="K113" i="20"/>
  <c r="L113" i="20"/>
  <c r="N113" i="20"/>
  <c r="O113" i="20"/>
  <c r="P113" i="20"/>
  <c r="Q113" i="20"/>
  <c r="T113" i="20"/>
  <c r="U113" i="20"/>
  <c r="V113" i="20"/>
  <c r="W113" i="20"/>
  <c r="X113" i="20"/>
  <c r="Y113" i="20"/>
  <c r="Z113" i="20"/>
  <c r="AA113" i="20"/>
  <c r="AB113" i="20"/>
  <c r="AC113" i="20"/>
  <c r="AD113" i="20"/>
  <c r="AE113" i="20"/>
  <c r="AF113" i="20"/>
  <c r="AG113" i="20"/>
  <c r="AH113" i="20"/>
  <c r="AI113" i="20"/>
  <c r="AJ113" i="20"/>
  <c r="AK113" i="20"/>
  <c r="AL113" i="20"/>
  <c r="A3" i="20"/>
  <c r="B3" i="20"/>
  <c r="C3" i="20"/>
  <c r="E3" i="20"/>
  <c r="H3" i="20"/>
  <c r="I3" i="20"/>
  <c r="J3" i="20"/>
  <c r="K3" i="20"/>
  <c r="L3" i="20"/>
  <c r="N3" i="20"/>
  <c r="O3" i="20"/>
  <c r="P3" i="20"/>
  <c r="Q3" i="20"/>
  <c r="T3" i="20"/>
  <c r="U3" i="20"/>
  <c r="V3" i="20"/>
  <c r="W3" i="20"/>
  <c r="X3" i="20"/>
  <c r="Y3" i="20"/>
  <c r="Z3" i="20"/>
  <c r="AA3" i="20"/>
  <c r="AB3" i="20"/>
  <c r="AC3" i="20"/>
  <c r="AD3" i="20"/>
  <c r="AE3" i="20"/>
  <c r="AF3" i="20"/>
  <c r="AG3" i="20"/>
  <c r="AH3" i="20"/>
  <c r="AI3" i="20"/>
  <c r="AJ3" i="20"/>
  <c r="AK3" i="20"/>
  <c r="AL3" i="20"/>
  <c r="A4" i="20"/>
  <c r="B4" i="20"/>
  <c r="C4" i="20"/>
  <c r="E4" i="20"/>
  <c r="H4" i="20"/>
  <c r="I4" i="20"/>
  <c r="J4" i="20"/>
  <c r="K4" i="20"/>
  <c r="L4" i="20"/>
  <c r="N4" i="20"/>
  <c r="O4" i="20"/>
  <c r="P4" i="20"/>
  <c r="Q4" i="20"/>
  <c r="T4" i="20"/>
  <c r="U4" i="20"/>
  <c r="V4" i="20"/>
  <c r="W4" i="20"/>
  <c r="X4" i="20"/>
  <c r="Y4" i="20"/>
  <c r="Z4" i="20"/>
  <c r="AA4" i="20"/>
  <c r="AB4" i="20"/>
  <c r="AC4" i="20"/>
  <c r="AD4" i="20"/>
  <c r="AE4" i="20"/>
  <c r="AF4" i="20"/>
  <c r="AH4" i="20"/>
  <c r="AI4" i="20"/>
  <c r="AJ4" i="20"/>
  <c r="AK4" i="20"/>
  <c r="AL4" i="20"/>
  <c r="A5" i="20"/>
  <c r="B5" i="20"/>
  <c r="C5" i="20"/>
  <c r="E5" i="20"/>
  <c r="H5" i="20"/>
  <c r="I5" i="20"/>
  <c r="J5" i="20"/>
  <c r="K5" i="20"/>
  <c r="N5" i="20"/>
  <c r="O5" i="20"/>
  <c r="P5" i="20"/>
  <c r="Q5" i="20"/>
  <c r="T5" i="20"/>
  <c r="U5" i="20"/>
  <c r="V5" i="20"/>
  <c r="W5" i="20"/>
  <c r="X5" i="20"/>
  <c r="Y5" i="20"/>
  <c r="Z5" i="20"/>
  <c r="AA5" i="20"/>
  <c r="AB5" i="20"/>
  <c r="AC5" i="20"/>
  <c r="AD5" i="20"/>
  <c r="AE5" i="20"/>
  <c r="AF5" i="20"/>
  <c r="AG5" i="20"/>
  <c r="AH5" i="20"/>
  <c r="AI5" i="20"/>
  <c r="AJ5" i="20"/>
  <c r="AK5" i="20"/>
  <c r="A6" i="20"/>
  <c r="B6" i="20"/>
  <c r="C6" i="20"/>
  <c r="E6" i="20"/>
  <c r="H6" i="20"/>
  <c r="I6" i="20"/>
  <c r="J6" i="20"/>
  <c r="K6" i="20"/>
  <c r="L6" i="20"/>
  <c r="N6" i="20"/>
  <c r="O6" i="20"/>
  <c r="P6" i="20"/>
  <c r="Q6" i="20"/>
  <c r="T6" i="20"/>
  <c r="U6" i="20"/>
  <c r="V6" i="20"/>
  <c r="W6" i="20"/>
  <c r="X6" i="20"/>
  <c r="Y6" i="20"/>
  <c r="Z6" i="20"/>
  <c r="AA6" i="20"/>
  <c r="AB6" i="20"/>
  <c r="AC6" i="20"/>
  <c r="AD6" i="20"/>
  <c r="AE6" i="20"/>
  <c r="AF6" i="20"/>
  <c r="AG6" i="20"/>
  <c r="AH6" i="20"/>
  <c r="AI6" i="20"/>
  <c r="AJ6" i="20"/>
  <c r="AK6" i="20"/>
  <c r="A7" i="20"/>
  <c r="B7" i="20"/>
  <c r="C7" i="20"/>
  <c r="E7" i="20"/>
  <c r="H7" i="20"/>
  <c r="I7" i="20"/>
  <c r="J7" i="20"/>
  <c r="K7" i="20"/>
  <c r="L7" i="20"/>
  <c r="N7" i="20"/>
  <c r="O7" i="20"/>
  <c r="P7" i="20"/>
  <c r="Q7" i="20"/>
  <c r="T7" i="20"/>
  <c r="U7" i="20"/>
  <c r="V7" i="20"/>
  <c r="W7" i="20"/>
  <c r="X7" i="20"/>
  <c r="Y7" i="20"/>
  <c r="Z7" i="20"/>
  <c r="AA7" i="20"/>
  <c r="AB7" i="20"/>
  <c r="AC7" i="20"/>
  <c r="AD7" i="20"/>
  <c r="AE7" i="20"/>
  <c r="AF7" i="20"/>
  <c r="AG7" i="20"/>
  <c r="AH7" i="20"/>
  <c r="AI7" i="20"/>
  <c r="AJ7" i="20"/>
  <c r="AK7" i="20"/>
  <c r="AL7" i="20"/>
  <c r="A8" i="20"/>
  <c r="B8" i="20"/>
  <c r="C8" i="20"/>
  <c r="E8" i="20"/>
  <c r="H8" i="20"/>
  <c r="I8" i="20"/>
  <c r="J8" i="20"/>
  <c r="K8" i="20"/>
  <c r="L8" i="20"/>
  <c r="N8" i="20"/>
  <c r="O8" i="20"/>
  <c r="P8" i="20"/>
  <c r="Q8" i="20"/>
  <c r="T8" i="20"/>
  <c r="U8" i="20"/>
  <c r="V8" i="20"/>
  <c r="W8" i="20"/>
  <c r="X8" i="20"/>
  <c r="Y8" i="20"/>
  <c r="Z8" i="20"/>
  <c r="AA8" i="20"/>
  <c r="AB8" i="20"/>
  <c r="AC8" i="20"/>
  <c r="AD8" i="20"/>
  <c r="AE8" i="20"/>
  <c r="AF8" i="20"/>
  <c r="AG8" i="20"/>
  <c r="AH8" i="20"/>
  <c r="AI8" i="20"/>
  <c r="AJ8" i="20"/>
  <c r="AK8" i="20"/>
  <c r="AL8" i="20"/>
  <c r="A9" i="20"/>
  <c r="B9" i="20"/>
  <c r="C9" i="20"/>
  <c r="E9" i="20"/>
  <c r="H9" i="20"/>
  <c r="I9" i="20"/>
  <c r="J9" i="20"/>
  <c r="K9" i="20"/>
  <c r="L9" i="20"/>
  <c r="N9" i="20"/>
  <c r="O9" i="20"/>
  <c r="P9" i="20"/>
  <c r="Q9" i="20"/>
  <c r="T9" i="20"/>
  <c r="U9" i="20"/>
  <c r="V9" i="20"/>
  <c r="W9" i="20"/>
  <c r="X9" i="20"/>
  <c r="Y9" i="20"/>
  <c r="Z9" i="20"/>
  <c r="AA9" i="20"/>
  <c r="AB9" i="20"/>
  <c r="AC9" i="20"/>
  <c r="AD9" i="20"/>
  <c r="AE9" i="20"/>
  <c r="AF9" i="20"/>
  <c r="AG9" i="20"/>
  <c r="AH9" i="20"/>
  <c r="AI9" i="20"/>
  <c r="AJ9" i="20"/>
  <c r="AK9" i="20"/>
  <c r="AL9" i="20"/>
  <c r="A10" i="20"/>
  <c r="B10" i="20"/>
  <c r="C10" i="20"/>
  <c r="E10" i="20"/>
  <c r="H10" i="20"/>
  <c r="I10" i="20"/>
  <c r="J10" i="20"/>
  <c r="K10" i="20"/>
  <c r="L10" i="20"/>
  <c r="N10" i="20"/>
  <c r="O10" i="20"/>
  <c r="P10" i="20"/>
  <c r="Q10" i="20"/>
  <c r="T10" i="20"/>
  <c r="U10" i="20"/>
  <c r="V10" i="20"/>
  <c r="W10" i="20"/>
  <c r="X10" i="20"/>
  <c r="Y10" i="20"/>
  <c r="Z10" i="20"/>
  <c r="AA10" i="20"/>
  <c r="AB10" i="20"/>
  <c r="AC10" i="20"/>
  <c r="AD10" i="20"/>
  <c r="AE10" i="20"/>
  <c r="AF10" i="20"/>
  <c r="AG10" i="20"/>
  <c r="AH10" i="20"/>
  <c r="AI10" i="20"/>
  <c r="AJ10" i="20"/>
  <c r="AK10" i="20"/>
  <c r="A11" i="20"/>
  <c r="B11" i="20"/>
  <c r="C11" i="20"/>
  <c r="E11" i="20"/>
  <c r="H11" i="20"/>
  <c r="I11" i="20"/>
  <c r="J11" i="20"/>
  <c r="K11" i="20"/>
  <c r="L11" i="20"/>
  <c r="N11" i="20"/>
  <c r="O11" i="20"/>
  <c r="P11" i="20"/>
  <c r="Q11" i="20"/>
  <c r="T11" i="20"/>
  <c r="U11" i="20"/>
  <c r="V11" i="20"/>
  <c r="W11" i="20"/>
  <c r="X11" i="20"/>
  <c r="Y11" i="20"/>
  <c r="Z11" i="20"/>
  <c r="AA11" i="20"/>
  <c r="AB11" i="20"/>
  <c r="AC11" i="20"/>
  <c r="AD11" i="20"/>
  <c r="AE11" i="20"/>
  <c r="AF11" i="20"/>
  <c r="AG11" i="20"/>
  <c r="AH11" i="20"/>
  <c r="AI11" i="20"/>
  <c r="AJ11" i="20"/>
  <c r="AK11" i="20"/>
  <c r="AL11" i="20"/>
  <c r="A12" i="20"/>
  <c r="B12" i="20"/>
  <c r="C12" i="20"/>
  <c r="E12" i="20"/>
  <c r="H12" i="20"/>
  <c r="I12" i="20"/>
  <c r="J12" i="20"/>
  <c r="K12" i="20"/>
  <c r="L12" i="20"/>
  <c r="N12" i="20"/>
  <c r="O12" i="20"/>
  <c r="P12" i="20"/>
  <c r="Q12" i="20"/>
  <c r="T12" i="20"/>
  <c r="U12" i="20"/>
  <c r="V12" i="20"/>
  <c r="W12" i="20"/>
  <c r="X12" i="20"/>
  <c r="Y12" i="20"/>
  <c r="Z12" i="20"/>
  <c r="AA12" i="20"/>
  <c r="AB12" i="20"/>
  <c r="AC12" i="20"/>
  <c r="AD12" i="20"/>
  <c r="AE12" i="20"/>
  <c r="AF12" i="20"/>
  <c r="AG12" i="20"/>
  <c r="AH12" i="20"/>
  <c r="AI12" i="20"/>
  <c r="AJ12" i="20"/>
  <c r="AK12" i="20"/>
  <c r="A13" i="20"/>
  <c r="B13" i="20"/>
  <c r="C13" i="20"/>
  <c r="E13" i="20"/>
  <c r="H13" i="20"/>
  <c r="I13" i="20"/>
  <c r="J13" i="20"/>
  <c r="K13" i="20"/>
  <c r="L13" i="20"/>
  <c r="N13" i="20"/>
  <c r="O13" i="20"/>
  <c r="P13" i="20"/>
  <c r="Q13" i="20"/>
  <c r="T13" i="20"/>
  <c r="U13" i="20"/>
  <c r="V13" i="20"/>
  <c r="W13" i="20"/>
  <c r="X13" i="20"/>
  <c r="Y13" i="20"/>
  <c r="Z13" i="20"/>
  <c r="AA13" i="20"/>
  <c r="AB13" i="20"/>
  <c r="AC13" i="20"/>
  <c r="AD13" i="20"/>
  <c r="AE13" i="20"/>
  <c r="AF13" i="20"/>
  <c r="AG13" i="20"/>
  <c r="AH13" i="20"/>
  <c r="AI13" i="20"/>
  <c r="AJ13" i="20"/>
  <c r="AK13" i="20"/>
  <c r="A14" i="20"/>
  <c r="B14" i="20"/>
  <c r="C14" i="20"/>
  <c r="D14" i="20"/>
  <c r="E14" i="20"/>
  <c r="G14" i="20"/>
  <c r="H14" i="20"/>
  <c r="I14" i="20"/>
  <c r="J14" i="20"/>
  <c r="K14" i="20"/>
  <c r="L14" i="20"/>
  <c r="N14" i="20"/>
  <c r="O14" i="20"/>
  <c r="P14" i="20"/>
  <c r="Q14" i="20"/>
  <c r="R14" i="20"/>
  <c r="T14" i="20"/>
  <c r="U14" i="20"/>
  <c r="V14" i="20"/>
  <c r="W14" i="20"/>
  <c r="X14" i="20"/>
  <c r="Y14" i="20"/>
  <c r="Z14" i="20"/>
  <c r="AA14" i="20"/>
  <c r="AB14" i="20"/>
  <c r="AC14" i="20"/>
  <c r="AD14" i="20"/>
  <c r="AE14" i="20"/>
  <c r="AF14" i="20"/>
  <c r="AG14" i="20"/>
  <c r="AH14" i="20"/>
  <c r="AI14" i="20"/>
  <c r="AJ14" i="20"/>
  <c r="AK14" i="20"/>
  <c r="A15" i="20"/>
  <c r="B15" i="20"/>
  <c r="C15" i="20"/>
  <c r="E15" i="20"/>
  <c r="H15" i="20"/>
  <c r="I15" i="20"/>
  <c r="J15" i="20"/>
  <c r="K15" i="20"/>
  <c r="L15" i="20"/>
  <c r="N15" i="20"/>
  <c r="O15" i="20"/>
  <c r="P15" i="20"/>
  <c r="Q15" i="20"/>
  <c r="T15" i="20"/>
  <c r="U15" i="20"/>
  <c r="V15" i="20"/>
  <c r="W15" i="20"/>
  <c r="X15" i="20"/>
  <c r="Y15" i="20"/>
  <c r="Z15" i="20"/>
  <c r="AA15" i="20"/>
  <c r="AB15" i="20"/>
  <c r="AC15" i="20"/>
  <c r="AD15" i="20"/>
  <c r="AE15" i="20"/>
  <c r="AF15" i="20"/>
  <c r="AG15" i="20"/>
  <c r="AH15" i="20"/>
  <c r="AI15" i="20"/>
  <c r="AJ15" i="20"/>
  <c r="AK15" i="20"/>
  <c r="AL15" i="20"/>
  <c r="A16" i="20"/>
  <c r="B16" i="20"/>
  <c r="C16" i="20"/>
  <c r="E16" i="20"/>
  <c r="H16" i="20"/>
  <c r="I16" i="20"/>
  <c r="J16" i="20"/>
  <c r="K16" i="20"/>
  <c r="L16" i="20"/>
  <c r="N16" i="20"/>
  <c r="O16" i="20"/>
  <c r="P16" i="20"/>
  <c r="Q16" i="20"/>
  <c r="T16" i="20"/>
  <c r="U16" i="20"/>
  <c r="V16" i="20"/>
  <c r="W16" i="20"/>
  <c r="X16" i="20"/>
  <c r="Y16" i="20"/>
  <c r="Z16" i="20"/>
  <c r="AA16" i="20"/>
  <c r="AB16" i="20"/>
  <c r="AC16" i="20"/>
  <c r="AD16" i="20"/>
  <c r="AE16" i="20"/>
  <c r="AF16" i="20"/>
  <c r="AG16" i="20"/>
  <c r="AH16" i="20"/>
  <c r="AI16" i="20"/>
  <c r="AJ16" i="20"/>
  <c r="AK16" i="20"/>
  <c r="AL16" i="20"/>
  <c r="A17" i="20"/>
  <c r="B17" i="20"/>
  <c r="C17" i="20"/>
  <c r="E17" i="20"/>
  <c r="H17" i="20"/>
  <c r="I17" i="20"/>
  <c r="J17" i="20"/>
  <c r="K17" i="20"/>
  <c r="L17" i="20"/>
  <c r="N17" i="20"/>
  <c r="O17" i="20"/>
  <c r="P17" i="20"/>
  <c r="Q17" i="20"/>
  <c r="T17" i="20"/>
  <c r="U17" i="20"/>
  <c r="V17" i="20"/>
  <c r="W17" i="20"/>
  <c r="X17" i="20"/>
  <c r="Y17" i="20"/>
  <c r="Z17" i="20"/>
  <c r="AA17" i="20"/>
  <c r="AB17" i="20"/>
  <c r="AC17" i="20"/>
  <c r="AD17" i="20"/>
  <c r="AE17" i="20"/>
  <c r="AF17" i="20"/>
  <c r="AG17" i="20"/>
  <c r="AH17" i="20"/>
  <c r="AI17" i="20"/>
  <c r="AJ17" i="20"/>
  <c r="AK17" i="20"/>
  <c r="AL17" i="20"/>
  <c r="A18" i="20"/>
  <c r="B18" i="20"/>
  <c r="C18" i="20"/>
  <c r="E18" i="20"/>
  <c r="H18" i="20"/>
  <c r="I18" i="20"/>
  <c r="J18" i="20"/>
  <c r="K18" i="20"/>
  <c r="L18" i="20"/>
  <c r="N18" i="20"/>
  <c r="O18" i="20"/>
  <c r="P18" i="20"/>
  <c r="Q18" i="20"/>
  <c r="T18" i="20"/>
  <c r="U18" i="20"/>
  <c r="V18" i="20"/>
  <c r="W18" i="20"/>
  <c r="X18" i="20"/>
  <c r="Y18" i="20"/>
  <c r="Z18" i="20"/>
  <c r="AA18" i="20"/>
  <c r="AB18" i="20"/>
  <c r="AC18" i="20"/>
  <c r="AD18" i="20"/>
  <c r="AE18" i="20"/>
  <c r="AF18" i="20"/>
  <c r="AG18" i="20"/>
  <c r="AH18" i="20"/>
  <c r="AI18" i="20"/>
  <c r="AJ18" i="20"/>
  <c r="AK18" i="20"/>
  <c r="AL18" i="20"/>
  <c r="A19" i="20"/>
  <c r="B19" i="20"/>
  <c r="C19" i="20"/>
  <c r="E19" i="20"/>
  <c r="H19" i="20"/>
  <c r="I19" i="20"/>
  <c r="J19" i="20"/>
  <c r="K19" i="20"/>
  <c r="L19" i="20"/>
  <c r="N19" i="20"/>
  <c r="O19" i="20"/>
  <c r="P19" i="20"/>
  <c r="Q19" i="20"/>
  <c r="T19" i="20"/>
  <c r="U19" i="20"/>
  <c r="V19" i="20"/>
  <c r="W19" i="20"/>
  <c r="X19" i="20"/>
  <c r="Y19" i="20"/>
  <c r="Z19" i="20"/>
  <c r="AA19" i="20"/>
  <c r="AB19" i="20"/>
  <c r="AC19" i="20"/>
  <c r="AD19" i="20"/>
  <c r="AE19" i="20"/>
  <c r="AF19" i="20"/>
  <c r="AG19" i="20"/>
  <c r="AH19" i="20"/>
  <c r="AI19" i="20"/>
  <c r="AJ19" i="20"/>
  <c r="AK19" i="20"/>
  <c r="AL19" i="20"/>
  <c r="A20" i="20"/>
  <c r="B20" i="20"/>
  <c r="C20" i="20"/>
  <c r="E20" i="20"/>
  <c r="H20" i="20"/>
  <c r="I20" i="20"/>
  <c r="J20" i="20"/>
  <c r="K20" i="20"/>
  <c r="L20" i="20"/>
  <c r="N20" i="20"/>
  <c r="O20" i="20"/>
  <c r="P20" i="20"/>
  <c r="Q20" i="20"/>
  <c r="T20" i="20"/>
  <c r="U20" i="20"/>
  <c r="V20" i="20"/>
  <c r="W20" i="20"/>
  <c r="X20" i="20"/>
  <c r="Y20" i="20"/>
  <c r="Z20" i="20"/>
  <c r="AA20" i="20"/>
  <c r="AB20" i="20"/>
  <c r="AC20" i="20"/>
  <c r="AD20" i="20"/>
  <c r="AE20" i="20"/>
  <c r="AF20" i="20"/>
  <c r="AH20" i="20"/>
  <c r="AI20" i="20"/>
  <c r="AJ20" i="20"/>
  <c r="AK20" i="20"/>
  <c r="AL20" i="20"/>
  <c r="A21" i="20"/>
  <c r="B21" i="20"/>
  <c r="C21" i="20"/>
  <c r="E21" i="20"/>
  <c r="H21" i="20"/>
  <c r="I21" i="20"/>
  <c r="J21" i="20"/>
  <c r="K21" i="20"/>
  <c r="L21" i="20"/>
  <c r="N21" i="20"/>
  <c r="O21" i="20"/>
  <c r="P21" i="20"/>
  <c r="Q21" i="20"/>
  <c r="T21" i="20"/>
  <c r="U21" i="20"/>
  <c r="V21" i="20"/>
  <c r="W21" i="20"/>
  <c r="X21" i="20"/>
  <c r="Y21" i="20"/>
  <c r="Z21" i="20"/>
  <c r="AA21" i="20"/>
  <c r="AB21" i="20"/>
  <c r="AC21" i="20"/>
  <c r="AD21" i="20"/>
  <c r="AE21" i="20"/>
  <c r="AF21" i="20"/>
  <c r="AG21" i="20"/>
  <c r="AH21" i="20"/>
  <c r="AI21" i="20"/>
  <c r="AJ21" i="20"/>
  <c r="AK21" i="20"/>
  <c r="AL21" i="20"/>
  <c r="A22" i="20"/>
  <c r="B22" i="20"/>
  <c r="C22" i="20"/>
  <c r="E22" i="20"/>
  <c r="H22" i="20"/>
  <c r="I22" i="20"/>
  <c r="J22" i="20"/>
  <c r="K22" i="20"/>
  <c r="L22" i="20"/>
  <c r="N22" i="20"/>
  <c r="O22" i="20"/>
  <c r="P22" i="20"/>
  <c r="Q22" i="20"/>
  <c r="T22" i="20"/>
  <c r="U22" i="20"/>
  <c r="V22" i="20"/>
  <c r="W22" i="20"/>
  <c r="X22" i="20"/>
  <c r="Y22" i="20"/>
  <c r="Z22" i="20"/>
  <c r="AA22" i="20"/>
  <c r="AB22" i="20"/>
  <c r="AC22" i="20"/>
  <c r="AD22" i="20"/>
  <c r="AE22" i="20"/>
  <c r="AF22" i="20"/>
  <c r="AG22" i="20"/>
  <c r="AH22" i="20"/>
  <c r="AI22" i="20"/>
  <c r="AJ22" i="20"/>
  <c r="AK22" i="20"/>
  <c r="AL22" i="20"/>
  <c r="A23" i="20"/>
  <c r="B23" i="20"/>
  <c r="C23" i="20"/>
  <c r="E23" i="20"/>
  <c r="H23" i="20"/>
  <c r="I23" i="20"/>
  <c r="J23" i="20"/>
  <c r="K23" i="20"/>
  <c r="L23" i="20"/>
  <c r="N23" i="20"/>
  <c r="O23" i="20"/>
  <c r="P23" i="20"/>
  <c r="Q23" i="20"/>
  <c r="T23" i="20"/>
  <c r="U23" i="20"/>
  <c r="V23" i="20"/>
  <c r="W23" i="20"/>
  <c r="X23" i="20"/>
  <c r="Y23" i="20"/>
  <c r="Z23" i="20"/>
  <c r="AA23" i="20"/>
  <c r="AB23" i="20"/>
  <c r="AC23" i="20"/>
  <c r="AD23" i="20"/>
  <c r="AE23" i="20"/>
  <c r="AF23" i="20"/>
  <c r="AG23" i="20"/>
  <c r="AH23" i="20"/>
  <c r="AI23" i="20"/>
  <c r="AJ23" i="20"/>
  <c r="AK23" i="20"/>
  <c r="AL23" i="20"/>
  <c r="A24" i="20"/>
  <c r="B24" i="20"/>
  <c r="C24" i="20"/>
  <c r="E24" i="20"/>
  <c r="H24" i="20"/>
  <c r="I24" i="20"/>
  <c r="J24" i="20"/>
  <c r="K24" i="20"/>
  <c r="L24" i="20"/>
  <c r="N24" i="20"/>
  <c r="O24" i="20"/>
  <c r="P24" i="20"/>
  <c r="Q24" i="20"/>
  <c r="T24" i="20"/>
  <c r="U24" i="20"/>
  <c r="V24" i="20"/>
  <c r="W24" i="20"/>
  <c r="X24" i="20"/>
  <c r="Y24" i="20"/>
  <c r="Z24" i="20"/>
  <c r="AA24" i="20"/>
  <c r="AB24" i="20"/>
  <c r="AC24" i="20"/>
  <c r="AD24" i="20"/>
  <c r="AE24" i="20"/>
  <c r="AF24" i="20"/>
  <c r="AG24" i="20"/>
  <c r="AH24" i="20"/>
  <c r="AI24" i="20"/>
  <c r="AJ24" i="20"/>
  <c r="AK24" i="20"/>
  <c r="AL24" i="20"/>
  <c r="A25" i="20"/>
  <c r="B25" i="20"/>
  <c r="C25" i="20"/>
  <c r="E25" i="20"/>
  <c r="H25" i="20"/>
  <c r="I25" i="20"/>
  <c r="J25" i="20"/>
  <c r="K25" i="20"/>
  <c r="L25" i="20"/>
  <c r="N25" i="20"/>
  <c r="O25" i="20"/>
  <c r="P25" i="20"/>
  <c r="Q25" i="20"/>
  <c r="T25" i="20"/>
  <c r="U25" i="20"/>
  <c r="V25" i="20"/>
  <c r="W25" i="20"/>
  <c r="X25" i="20"/>
  <c r="Y25" i="20"/>
  <c r="Z25" i="20"/>
  <c r="AA25" i="20"/>
  <c r="AB25" i="20"/>
  <c r="AC25" i="20"/>
  <c r="AD25" i="20"/>
  <c r="AE25" i="20"/>
  <c r="AF25" i="20"/>
  <c r="AG25" i="20"/>
  <c r="AH25" i="20"/>
  <c r="AI25" i="20"/>
  <c r="AJ25" i="20"/>
  <c r="AK25" i="20"/>
  <c r="AL25" i="20"/>
  <c r="A26" i="20"/>
  <c r="B26" i="20"/>
  <c r="C26" i="20"/>
  <c r="E26" i="20"/>
  <c r="H26" i="20"/>
  <c r="I26" i="20"/>
  <c r="J26" i="20"/>
  <c r="K26" i="20"/>
  <c r="L26" i="20"/>
  <c r="N26" i="20"/>
  <c r="O26" i="20"/>
  <c r="P26" i="20"/>
  <c r="Q26" i="20"/>
  <c r="T26" i="20"/>
  <c r="U26" i="20"/>
  <c r="V26" i="20"/>
  <c r="W26" i="20"/>
  <c r="X26" i="20"/>
  <c r="Y26" i="20"/>
  <c r="Z26" i="20"/>
  <c r="AA26" i="20"/>
  <c r="AB26" i="20"/>
  <c r="AC26" i="20"/>
  <c r="AD26" i="20"/>
  <c r="AE26" i="20"/>
  <c r="AF26" i="20"/>
  <c r="AG26" i="20"/>
  <c r="AH26" i="20"/>
  <c r="AI26" i="20"/>
  <c r="AJ26" i="20"/>
  <c r="AK26" i="20"/>
  <c r="A27" i="20"/>
  <c r="B27" i="20"/>
  <c r="C27" i="20"/>
  <c r="E27" i="20"/>
  <c r="H27" i="20"/>
  <c r="I27" i="20"/>
  <c r="J27" i="20"/>
  <c r="K27" i="20"/>
  <c r="L27" i="20"/>
  <c r="N27" i="20"/>
  <c r="O27" i="20"/>
  <c r="P27" i="20"/>
  <c r="Q27" i="20"/>
  <c r="T27" i="20"/>
  <c r="U27" i="20"/>
  <c r="V27" i="20"/>
  <c r="W27" i="20"/>
  <c r="X27" i="20"/>
  <c r="Y27" i="20"/>
  <c r="Z27" i="20"/>
  <c r="AA27" i="20"/>
  <c r="AB27" i="20"/>
  <c r="AC27" i="20"/>
  <c r="AD27" i="20"/>
  <c r="AE27" i="20"/>
  <c r="AF27" i="20"/>
  <c r="AG27" i="20"/>
  <c r="AH27" i="20"/>
  <c r="AI27" i="20"/>
  <c r="AJ27" i="20"/>
  <c r="AK27" i="20"/>
  <c r="AL27" i="20"/>
  <c r="A28" i="20"/>
  <c r="B28" i="20"/>
  <c r="C28" i="20"/>
  <c r="E28" i="20"/>
  <c r="H28" i="20"/>
  <c r="I28" i="20"/>
  <c r="J28" i="20"/>
  <c r="K28" i="20"/>
  <c r="L28" i="20"/>
  <c r="N28" i="20"/>
  <c r="O28" i="20"/>
  <c r="P28" i="20"/>
  <c r="Q28" i="20"/>
  <c r="T28" i="20"/>
  <c r="U28" i="20"/>
  <c r="V28" i="20"/>
  <c r="W28" i="20"/>
  <c r="X28" i="20"/>
  <c r="Y28" i="20"/>
  <c r="Z28" i="20"/>
  <c r="AA28" i="20"/>
  <c r="AB28" i="20"/>
  <c r="AC28" i="20"/>
  <c r="AD28" i="20"/>
  <c r="AE28" i="20"/>
  <c r="AF28" i="20"/>
  <c r="AG28" i="20"/>
  <c r="AH28" i="20"/>
  <c r="AI28" i="20"/>
  <c r="AJ28" i="20"/>
  <c r="AK28" i="20"/>
  <c r="AL28" i="20"/>
  <c r="A29" i="20"/>
  <c r="B29" i="20"/>
  <c r="C29" i="20"/>
  <c r="E29" i="20"/>
  <c r="H29" i="20"/>
  <c r="I29" i="20"/>
  <c r="J29" i="20"/>
  <c r="K29" i="20"/>
  <c r="L29" i="20"/>
  <c r="N29" i="20"/>
  <c r="O29" i="20"/>
  <c r="P29" i="20"/>
  <c r="Q29" i="20"/>
  <c r="T29" i="20"/>
  <c r="U29" i="20"/>
  <c r="V29" i="20"/>
  <c r="W29" i="20"/>
  <c r="X29" i="20"/>
  <c r="Y29" i="20"/>
  <c r="Z29" i="20"/>
  <c r="AA29" i="20"/>
  <c r="AB29" i="20"/>
  <c r="AC29" i="20"/>
  <c r="AD29" i="20"/>
  <c r="AE29" i="20"/>
  <c r="AF29" i="20"/>
  <c r="AG29" i="20"/>
  <c r="AH29" i="20"/>
  <c r="AI29" i="20"/>
  <c r="AJ29" i="20"/>
  <c r="AK29" i="20"/>
  <c r="AL29" i="20"/>
  <c r="A30" i="20"/>
  <c r="B30" i="20"/>
  <c r="C30" i="20"/>
  <c r="E30" i="20"/>
  <c r="H30" i="20"/>
  <c r="I30" i="20"/>
  <c r="J30" i="20"/>
  <c r="K30" i="20"/>
  <c r="L30" i="20"/>
  <c r="N30" i="20"/>
  <c r="O30" i="20"/>
  <c r="P30" i="20"/>
  <c r="Q30" i="20"/>
  <c r="T30" i="20"/>
  <c r="U30" i="20"/>
  <c r="V30" i="20"/>
  <c r="W30" i="20"/>
  <c r="X30" i="20"/>
  <c r="Y30" i="20"/>
  <c r="Z30" i="20"/>
  <c r="AA30" i="20"/>
  <c r="AB30" i="20"/>
  <c r="AC30" i="20"/>
  <c r="AD30" i="20"/>
  <c r="AE30" i="20"/>
  <c r="AF30" i="20"/>
  <c r="AG30" i="20"/>
  <c r="AH30" i="20"/>
  <c r="AI30" i="20"/>
  <c r="AJ30" i="20"/>
  <c r="AK30" i="20"/>
  <c r="A31" i="20"/>
  <c r="B31" i="20"/>
  <c r="C31" i="20"/>
  <c r="E31" i="20"/>
  <c r="H31" i="20"/>
  <c r="I31" i="20"/>
  <c r="J31" i="20"/>
  <c r="K31" i="20"/>
  <c r="L31" i="20"/>
  <c r="N31" i="20"/>
  <c r="O31" i="20"/>
  <c r="P31" i="20"/>
  <c r="Q31" i="20"/>
  <c r="T31" i="20"/>
  <c r="U31" i="20"/>
  <c r="V31" i="20"/>
  <c r="W31" i="20"/>
  <c r="X31" i="20"/>
  <c r="Y31" i="20"/>
  <c r="Z31" i="20"/>
  <c r="AA31" i="20"/>
  <c r="AB31" i="20"/>
  <c r="AC31" i="20"/>
  <c r="AD31" i="20"/>
  <c r="AE31" i="20"/>
  <c r="AF31" i="20"/>
  <c r="AG31" i="20"/>
  <c r="AH31" i="20"/>
  <c r="AI31" i="20"/>
  <c r="AJ31" i="20"/>
  <c r="AK31" i="20"/>
  <c r="AL31" i="20"/>
  <c r="A32" i="20"/>
  <c r="B32" i="20"/>
  <c r="C32" i="20"/>
  <c r="E32" i="20"/>
  <c r="H32" i="20"/>
  <c r="I32" i="20"/>
  <c r="J32" i="20"/>
  <c r="K32" i="20"/>
  <c r="L32" i="20"/>
  <c r="N32" i="20"/>
  <c r="O32" i="20"/>
  <c r="P32" i="20"/>
  <c r="Q32" i="20"/>
  <c r="T32" i="20"/>
  <c r="U32" i="20"/>
  <c r="V32" i="20"/>
  <c r="W32" i="20"/>
  <c r="X32" i="20"/>
  <c r="Y32" i="20"/>
  <c r="Z32" i="20"/>
  <c r="AA32" i="20"/>
  <c r="AB32" i="20"/>
  <c r="AC32" i="20"/>
  <c r="AD32" i="20"/>
  <c r="AE32" i="20"/>
  <c r="AF32" i="20"/>
  <c r="AG32" i="20"/>
  <c r="AH32" i="20"/>
  <c r="AI32" i="20"/>
  <c r="AJ32" i="20"/>
  <c r="AK32" i="20"/>
  <c r="AL32" i="20"/>
  <c r="A33" i="20"/>
  <c r="B33" i="20"/>
  <c r="C33" i="20"/>
  <c r="E33" i="20"/>
  <c r="H33" i="20"/>
  <c r="I33" i="20"/>
  <c r="J33" i="20"/>
  <c r="K33" i="20"/>
  <c r="L33" i="20"/>
  <c r="N33" i="20"/>
  <c r="O33" i="20"/>
  <c r="P33" i="20"/>
  <c r="Q33" i="20"/>
  <c r="T33" i="20"/>
  <c r="U33" i="20"/>
  <c r="V33" i="20"/>
  <c r="W33" i="20"/>
  <c r="X33" i="20"/>
  <c r="Y33" i="20"/>
  <c r="Z33" i="20"/>
  <c r="AA33" i="20"/>
  <c r="AB33" i="20"/>
  <c r="AC33" i="20"/>
  <c r="AD33" i="20"/>
  <c r="AE33" i="20"/>
  <c r="AF33" i="20"/>
  <c r="AG33" i="20"/>
  <c r="AH33" i="20"/>
  <c r="AI33" i="20"/>
  <c r="AJ33" i="20"/>
  <c r="AK33" i="20"/>
  <c r="AL33" i="20"/>
  <c r="A34" i="20"/>
  <c r="B34" i="20"/>
  <c r="C34" i="20"/>
  <c r="E34" i="20"/>
  <c r="H34" i="20"/>
  <c r="I34" i="20"/>
  <c r="J34" i="20"/>
  <c r="K34" i="20"/>
  <c r="L34" i="20"/>
  <c r="N34" i="20"/>
  <c r="O34" i="20"/>
  <c r="P34" i="20"/>
  <c r="Q34" i="20"/>
  <c r="T34" i="20"/>
  <c r="U34" i="20"/>
  <c r="V34" i="20"/>
  <c r="W34" i="20"/>
  <c r="X34" i="20"/>
  <c r="Y34" i="20"/>
  <c r="Z34" i="20"/>
  <c r="AA34" i="20"/>
  <c r="AB34" i="20"/>
  <c r="AC34" i="20"/>
  <c r="AD34" i="20"/>
  <c r="AE34" i="20"/>
  <c r="AF34" i="20"/>
  <c r="AG34" i="20"/>
  <c r="AH34" i="20"/>
  <c r="AI34" i="20"/>
  <c r="AJ34" i="20"/>
  <c r="AK34" i="20"/>
  <c r="A35" i="20"/>
  <c r="B35" i="20"/>
  <c r="C35" i="20"/>
  <c r="E35" i="20"/>
  <c r="H35" i="20"/>
  <c r="I35" i="20"/>
  <c r="J35" i="20"/>
  <c r="K35" i="20"/>
  <c r="L35" i="20"/>
  <c r="N35" i="20"/>
  <c r="O35" i="20"/>
  <c r="P35" i="20"/>
  <c r="Q35" i="20"/>
  <c r="T35" i="20"/>
  <c r="U35" i="20"/>
  <c r="V35" i="20"/>
  <c r="W35" i="20"/>
  <c r="X35" i="20"/>
  <c r="Y35" i="20"/>
  <c r="Z35" i="20"/>
  <c r="AA35" i="20"/>
  <c r="AB35" i="20"/>
  <c r="AC35" i="20"/>
  <c r="AD35" i="20"/>
  <c r="AE35" i="20"/>
  <c r="AF35" i="20"/>
  <c r="AG35" i="20"/>
  <c r="AH35" i="20"/>
  <c r="AI35" i="20"/>
  <c r="AJ35" i="20"/>
  <c r="AK35" i="20"/>
  <c r="A36" i="20"/>
  <c r="B36" i="20"/>
  <c r="C36" i="20"/>
  <c r="E36" i="20"/>
  <c r="H36" i="20"/>
  <c r="I36" i="20"/>
  <c r="J36" i="20"/>
  <c r="K36" i="20"/>
  <c r="L36" i="20"/>
  <c r="N36" i="20"/>
  <c r="O36" i="20"/>
  <c r="P36" i="20"/>
  <c r="Q36" i="20"/>
  <c r="T36" i="20"/>
  <c r="U36" i="20"/>
  <c r="V36" i="20"/>
  <c r="W36" i="20"/>
  <c r="X36" i="20"/>
  <c r="Y36" i="20"/>
  <c r="Z36" i="20"/>
  <c r="AA36" i="20"/>
  <c r="AB36" i="20"/>
  <c r="AC36" i="20"/>
  <c r="AD36" i="20"/>
  <c r="AE36" i="20"/>
  <c r="AF36" i="20"/>
  <c r="AG36" i="20"/>
  <c r="AH36" i="20"/>
  <c r="AI36" i="20"/>
  <c r="AJ36" i="20"/>
  <c r="AK36" i="20"/>
  <c r="A37" i="20"/>
  <c r="B37" i="20"/>
  <c r="C37" i="20"/>
  <c r="E37" i="20"/>
  <c r="H37" i="20"/>
  <c r="I37" i="20"/>
  <c r="J37" i="20"/>
  <c r="K37" i="20"/>
  <c r="L37" i="20"/>
  <c r="N37" i="20"/>
  <c r="O37" i="20"/>
  <c r="P37" i="20"/>
  <c r="Q37" i="20"/>
  <c r="T37" i="20"/>
  <c r="U37" i="20"/>
  <c r="V37" i="20"/>
  <c r="W37" i="20"/>
  <c r="X37" i="20"/>
  <c r="Y37" i="20"/>
  <c r="Z37" i="20"/>
  <c r="AA37" i="20"/>
  <c r="AB37" i="20"/>
  <c r="AC37" i="20"/>
  <c r="AD37" i="20"/>
  <c r="AE37" i="20"/>
  <c r="AF37" i="20"/>
  <c r="AG37" i="20"/>
  <c r="AH37" i="20"/>
  <c r="AI37" i="20"/>
  <c r="AJ37" i="20"/>
  <c r="AK37" i="20"/>
  <c r="AL37" i="20"/>
  <c r="A38" i="20"/>
  <c r="B38" i="20"/>
  <c r="C38" i="20"/>
  <c r="E38" i="20"/>
  <c r="H38" i="20"/>
  <c r="I38" i="20"/>
  <c r="J38" i="20"/>
  <c r="K38" i="20"/>
  <c r="L38" i="20"/>
  <c r="N38" i="20"/>
  <c r="O38" i="20"/>
  <c r="P38" i="20"/>
  <c r="Q38" i="20"/>
  <c r="T38" i="20"/>
  <c r="U38" i="20"/>
  <c r="V38" i="20"/>
  <c r="W38" i="20"/>
  <c r="X38" i="20"/>
  <c r="Y38" i="20"/>
  <c r="Z38" i="20"/>
  <c r="AA38" i="20"/>
  <c r="AB38" i="20"/>
  <c r="AC38" i="20"/>
  <c r="AD38" i="20"/>
  <c r="AE38" i="20"/>
  <c r="AF38" i="20"/>
  <c r="AG38" i="20"/>
  <c r="AH38" i="20"/>
  <c r="AI38" i="20"/>
  <c r="AJ38" i="20"/>
  <c r="AK38" i="20"/>
  <c r="AL38" i="20"/>
  <c r="A39" i="20"/>
  <c r="B39" i="20"/>
  <c r="C39" i="20"/>
  <c r="E39" i="20"/>
  <c r="H39" i="20"/>
  <c r="I39" i="20"/>
  <c r="J39" i="20"/>
  <c r="K39" i="20"/>
  <c r="L39" i="20"/>
  <c r="N39" i="20"/>
  <c r="O39" i="20"/>
  <c r="P39" i="20"/>
  <c r="Q39" i="20"/>
  <c r="T39" i="20"/>
  <c r="U39" i="20"/>
  <c r="V39" i="20"/>
  <c r="W39" i="20"/>
  <c r="X39" i="20"/>
  <c r="Y39" i="20"/>
  <c r="Z39" i="20"/>
  <c r="AA39" i="20"/>
  <c r="AB39" i="20"/>
  <c r="AC39" i="20"/>
  <c r="AD39" i="20"/>
  <c r="AE39" i="20"/>
  <c r="AF39" i="20"/>
  <c r="AG39" i="20"/>
  <c r="AH39" i="20"/>
  <c r="AI39" i="20"/>
  <c r="AJ39" i="20"/>
  <c r="AK39" i="20"/>
  <c r="A40" i="20"/>
  <c r="B40" i="20"/>
  <c r="C40" i="20"/>
  <c r="E40" i="20"/>
  <c r="H40" i="20"/>
  <c r="I40" i="20"/>
  <c r="J40" i="20"/>
  <c r="K40" i="20"/>
  <c r="L40" i="20"/>
  <c r="N40" i="20"/>
  <c r="O40" i="20"/>
  <c r="P40" i="20"/>
  <c r="Q40" i="20"/>
  <c r="T40" i="20"/>
  <c r="U40" i="20"/>
  <c r="V40" i="20"/>
  <c r="W40" i="20"/>
  <c r="X40" i="20"/>
  <c r="Y40" i="20"/>
  <c r="Z40" i="20"/>
  <c r="AA40" i="20"/>
  <c r="AB40" i="20"/>
  <c r="AC40" i="20"/>
  <c r="AD40" i="20"/>
  <c r="AE40" i="20"/>
  <c r="AF40" i="20"/>
  <c r="AG40" i="20"/>
  <c r="AH40" i="20"/>
  <c r="AI40" i="20"/>
  <c r="AJ40" i="20"/>
  <c r="AK40" i="20"/>
  <c r="AL40" i="20"/>
  <c r="A41" i="20"/>
  <c r="B41" i="20"/>
  <c r="C41" i="20"/>
  <c r="E41" i="20"/>
  <c r="H41" i="20"/>
  <c r="I41" i="20"/>
  <c r="J41" i="20"/>
  <c r="K41" i="20"/>
  <c r="L41" i="20"/>
  <c r="N41" i="20"/>
  <c r="O41" i="20"/>
  <c r="P41" i="20"/>
  <c r="Q41" i="20"/>
  <c r="T41" i="20"/>
  <c r="U41" i="20"/>
  <c r="V41" i="20"/>
  <c r="W41" i="20"/>
  <c r="X41" i="20"/>
  <c r="Y41" i="20"/>
  <c r="Z41" i="20"/>
  <c r="AA41" i="20"/>
  <c r="AB41" i="20"/>
  <c r="AC41" i="20"/>
  <c r="AD41" i="20"/>
  <c r="AE41" i="20"/>
  <c r="AF41" i="20"/>
  <c r="AG41" i="20"/>
  <c r="AH41" i="20"/>
  <c r="AI41" i="20"/>
  <c r="AJ41" i="20"/>
  <c r="AK41" i="20"/>
  <c r="AL41" i="20"/>
  <c r="A42" i="20"/>
  <c r="B42" i="20"/>
  <c r="C42" i="20"/>
  <c r="E42" i="20"/>
  <c r="H42" i="20"/>
  <c r="I42" i="20"/>
  <c r="J42" i="20"/>
  <c r="K42" i="20"/>
  <c r="L42" i="20"/>
  <c r="N42" i="20"/>
  <c r="O42" i="20"/>
  <c r="P42" i="20"/>
  <c r="Q42" i="20"/>
  <c r="T42" i="20"/>
  <c r="U42" i="20"/>
  <c r="V42" i="20"/>
  <c r="W42" i="20"/>
  <c r="X42" i="20"/>
  <c r="Y42" i="20"/>
  <c r="Z42" i="20"/>
  <c r="AA42" i="20"/>
  <c r="AB42" i="20"/>
  <c r="AC42" i="20"/>
  <c r="AD42" i="20"/>
  <c r="AE42" i="20"/>
  <c r="AF42" i="20"/>
  <c r="AG42" i="20"/>
  <c r="AH42" i="20"/>
  <c r="AI42" i="20"/>
  <c r="AJ42" i="20"/>
  <c r="AK42" i="20"/>
  <c r="AL42" i="20"/>
  <c r="A43" i="20"/>
  <c r="B43" i="20"/>
  <c r="C43" i="20"/>
  <c r="E43" i="20"/>
  <c r="H43" i="20"/>
  <c r="I43" i="20"/>
  <c r="J43" i="20"/>
  <c r="K43" i="20"/>
  <c r="L43" i="20"/>
  <c r="N43" i="20"/>
  <c r="O43" i="20"/>
  <c r="P43" i="20"/>
  <c r="Q43" i="20"/>
  <c r="T43" i="20"/>
  <c r="U43" i="20"/>
  <c r="V43" i="20"/>
  <c r="W43" i="20"/>
  <c r="X43" i="20"/>
  <c r="Y43" i="20"/>
  <c r="Z43" i="20"/>
  <c r="AA43" i="20"/>
  <c r="AB43" i="20"/>
  <c r="AC43" i="20"/>
  <c r="AD43" i="20"/>
  <c r="AE43" i="20"/>
  <c r="AF43" i="20"/>
  <c r="AG43" i="20"/>
  <c r="AH43" i="20"/>
  <c r="AI43" i="20"/>
  <c r="AJ43" i="20"/>
  <c r="AK43" i="20"/>
  <c r="A44" i="20"/>
  <c r="B44" i="20"/>
  <c r="C44" i="20"/>
  <c r="E44" i="20"/>
  <c r="H44" i="20"/>
  <c r="I44" i="20"/>
  <c r="J44" i="20"/>
  <c r="K44" i="20"/>
  <c r="L44" i="20"/>
  <c r="N44" i="20"/>
  <c r="O44" i="20"/>
  <c r="P44" i="20"/>
  <c r="Q44" i="20"/>
  <c r="T44" i="20"/>
  <c r="U44" i="20"/>
  <c r="V44" i="20"/>
  <c r="W44" i="20"/>
  <c r="X44" i="20"/>
  <c r="Y44" i="20"/>
  <c r="Z44" i="20"/>
  <c r="AA44" i="20"/>
  <c r="AB44" i="20"/>
  <c r="AC44" i="20"/>
  <c r="AD44" i="20"/>
  <c r="AE44" i="20"/>
  <c r="AF44" i="20"/>
  <c r="AG44" i="20"/>
  <c r="AH44" i="20"/>
  <c r="AI44" i="20"/>
  <c r="AJ44" i="20"/>
  <c r="AK44" i="20"/>
  <c r="AL44" i="20"/>
  <c r="A45" i="20"/>
  <c r="B45" i="20"/>
  <c r="C45" i="20"/>
  <c r="E45" i="20"/>
  <c r="H45" i="20"/>
  <c r="I45" i="20"/>
  <c r="J45" i="20"/>
  <c r="K45" i="20"/>
  <c r="L45" i="20"/>
  <c r="N45" i="20"/>
  <c r="O45" i="20"/>
  <c r="P45" i="20"/>
  <c r="Q45" i="20"/>
  <c r="T45" i="20"/>
  <c r="U45" i="20"/>
  <c r="V45" i="20"/>
  <c r="W45" i="20"/>
  <c r="X45" i="20"/>
  <c r="Y45" i="20"/>
  <c r="Z45" i="20"/>
  <c r="AA45" i="20"/>
  <c r="AB45" i="20"/>
  <c r="AC45" i="20"/>
  <c r="AD45" i="20"/>
  <c r="AE45" i="20"/>
  <c r="AF45" i="20"/>
  <c r="AG45" i="20"/>
  <c r="AH45" i="20"/>
  <c r="AI45" i="20"/>
  <c r="AJ45" i="20"/>
  <c r="AK45" i="20"/>
  <c r="A46" i="20"/>
  <c r="B46" i="20"/>
  <c r="C46" i="20"/>
  <c r="E46" i="20"/>
  <c r="H46" i="20"/>
  <c r="I46" i="20"/>
  <c r="J46" i="20"/>
  <c r="K46" i="20"/>
  <c r="L46" i="20"/>
  <c r="N46" i="20"/>
  <c r="O46" i="20"/>
  <c r="Q46" i="20"/>
  <c r="T46" i="20"/>
  <c r="U46" i="20"/>
  <c r="V46" i="20"/>
  <c r="W46" i="20"/>
  <c r="X46" i="20"/>
  <c r="Y46" i="20"/>
  <c r="Z46" i="20"/>
  <c r="AA46" i="20"/>
  <c r="AB46" i="20"/>
  <c r="AC46" i="20"/>
  <c r="AD46" i="20"/>
  <c r="AE46" i="20"/>
  <c r="AF46" i="20"/>
  <c r="AG46" i="20"/>
  <c r="AH46" i="20"/>
  <c r="AI46" i="20"/>
  <c r="AJ46" i="20"/>
  <c r="AK46" i="20"/>
  <c r="AL46" i="20"/>
  <c r="A47" i="20"/>
  <c r="B47" i="20"/>
  <c r="C47" i="20"/>
  <c r="E47" i="20"/>
  <c r="H47" i="20"/>
  <c r="I47" i="20"/>
  <c r="J47" i="20"/>
  <c r="K47" i="20"/>
  <c r="L47" i="20"/>
  <c r="N47" i="20"/>
  <c r="O47" i="20"/>
  <c r="P47" i="20"/>
  <c r="Q47" i="20"/>
  <c r="T47" i="20"/>
  <c r="U47" i="20"/>
  <c r="V47" i="20"/>
  <c r="W47" i="20"/>
  <c r="X47" i="20"/>
  <c r="Y47" i="20"/>
  <c r="Z47" i="20"/>
  <c r="AA47" i="20"/>
  <c r="AB47" i="20"/>
  <c r="AC47" i="20"/>
  <c r="AD47" i="20"/>
  <c r="AE47" i="20"/>
  <c r="AF47" i="20"/>
  <c r="AG47" i="20"/>
  <c r="AH47" i="20"/>
  <c r="AI47" i="20"/>
  <c r="AJ47" i="20"/>
  <c r="AK47" i="20"/>
  <c r="AL47" i="20"/>
  <c r="A48" i="20"/>
  <c r="B48" i="20"/>
  <c r="C48" i="20"/>
  <c r="E48" i="20"/>
  <c r="H48" i="20"/>
  <c r="I48" i="20"/>
  <c r="J48" i="20"/>
  <c r="K48" i="20"/>
  <c r="L48" i="20"/>
  <c r="N48" i="20"/>
  <c r="O48" i="20"/>
  <c r="P48" i="20"/>
  <c r="Q48" i="20"/>
  <c r="T48" i="20"/>
  <c r="U48" i="20"/>
  <c r="V48" i="20"/>
  <c r="W48" i="20"/>
  <c r="X48" i="20"/>
  <c r="Y48" i="20"/>
  <c r="Z48" i="20"/>
  <c r="AA48" i="20"/>
  <c r="AB48" i="20"/>
  <c r="AC48" i="20"/>
  <c r="AD48" i="20"/>
  <c r="AE48" i="20"/>
  <c r="AF48" i="20"/>
  <c r="AG48" i="20"/>
  <c r="AH48" i="20"/>
  <c r="AI48" i="20"/>
  <c r="AJ48" i="20"/>
  <c r="AK48" i="20"/>
  <c r="AL48" i="20"/>
  <c r="A49" i="20"/>
  <c r="B49" i="20"/>
  <c r="C49" i="20"/>
  <c r="E49" i="20"/>
  <c r="H49" i="20"/>
  <c r="I49" i="20"/>
  <c r="J49" i="20"/>
  <c r="K49" i="20"/>
  <c r="L49" i="20"/>
  <c r="N49" i="20"/>
  <c r="O49" i="20"/>
  <c r="P49" i="20"/>
  <c r="Q49" i="20"/>
  <c r="T49" i="20"/>
  <c r="U49" i="20"/>
  <c r="V49" i="20"/>
  <c r="W49" i="20"/>
  <c r="X49" i="20"/>
  <c r="Y49" i="20"/>
  <c r="Z49" i="20"/>
  <c r="AA49" i="20"/>
  <c r="AB49" i="20"/>
  <c r="AC49" i="20"/>
  <c r="AD49" i="20"/>
  <c r="AE49" i="20"/>
  <c r="AF49" i="20"/>
  <c r="AG49" i="20"/>
  <c r="AH49" i="20"/>
  <c r="AI49" i="20"/>
  <c r="AJ49" i="20"/>
  <c r="AK49" i="20"/>
  <c r="A50" i="20"/>
  <c r="B50" i="20"/>
  <c r="C50" i="20"/>
  <c r="E50" i="20"/>
  <c r="H50" i="20"/>
  <c r="I50" i="20"/>
  <c r="J50" i="20"/>
  <c r="K50" i="20"/>
  <c r="L50" i="20"/>
  <c r="N50" i="20"/>
  <c r="O50" i="20"/>
  <c r="P50" i="20"/>
  <c r="Q50" i="20"/>
  <c r="T50" i="20"/>
  <c r="U50" i="20"/>
  <c r="V50" i="20"/>
  <c r="W50" i="20"/>
  <c r="X50" i="20"/>
  <c r="Y50" i="20"/>
  <c r="Z50" i="20"/>
  <c r="AA50" i="20"/>
  <c r="AB50" i="20"/>
  <c r="AC50" i="20"/>
  <c r="AD50" i="20"/>
  <c r="AE50" i="20"/>
  <c r="AF50" i="20"/>
  <c r="AG50" i="20"/>
  <c r="AH50" i="20"/>
  <c r="AI50" i="20"/>
  <c r="AJ50" i="20"/>
  <c r="AK50" i="20"/>
  <c r="AL50" i="20"/>
  <c r="A51" i="20"/>
  <c r="B51" i="20"/>
  <c r="C51" i="20"/>
  <c r="E51" i="20"/>
  <c r="H51" i="20"/>
  <c r="I51" i="20"/>
  <c r="J51" i="20"/>
  <c r="K51" i="20"/>
  <c r="L51" i="20"/>
  <c r="N51" i="20"/>
  <c r="O51" i="20"/>
  <c r="P51" i="20"/>
  <c r="Q51" i="20"/>
  <c r="T51" i="20"/>
  <c r="U51" i="20"/>
  <c r="V51" i="20"/>
  <c r="W51" i="20"/>
  <c r="X51" i="20"/>
  <c r="Y51" i="20"/>
  <c r="Z51" i="20"/>
  <c r="AA51" i="20"/>
  <c r="AB51" i="20"/>
  <c r="AC51" i="20"/>
  <c r="AD51" i="20"/>
  <c r="AE51" i="20"/>
  <c r="AF51" i="20"/>
  <c r="AG51" i="20"/>
  <c r="AH51" i="20"/>
  <c r="AI51" i="20"/>
  <c r="AJ51" i="20"/>
  <c r="AK51" i="20"/>
  <c r="A52" i="20"/>
  <c r="B52" i="20"/>
  <c r="C52" i="20"/>
  <c r="E52" i="20"/>
  <c r="H52" i="20"/>
  <c r="I52" i="20"/>
  <c r="J52" i="20"/>
  <c r="K52" i="20"/>
  <c r="L52" i="20"/>
  <c r="N52" i="20"/>
  <c r="O52" i="20"/>
  <c r="P52" i="20"/>
  <c r="Q52" i="20"/>
  <c r="T52" i="20"/>
  <c r="U52" i="20"/>
  <c r="V52" i="20"/>
  <c r="W52" i="20"/>
  <c r="X52" i="20"/>
  <c r="Y52" i="20"/>
  <c r="Z52" i="20"/>
  <c r="AA52" i="20"/>
  <c r="AB52" i="20"/>
  <c r="AC52" i="20"/>
  <c r="AD52" i="20"/>
  <c r="AE52" i="20"/>
  <c r="AF52" i="20"/>
  <c r="AG52" i="20"/>
  <c r="AH52" i="20"/>
  <c r="AI52" i="20"/>
  <c r="AJ52" i="20"/>
  <c r="AK52" i="20"/>
  <c r="AL52" i="20"/>
  <c r="A53" i="20"/>
  <c r="B53" i="20"/>
  <c r="C53" i="20"/>
  <c r="E53" i="20"/>
  <c r="H53" i="20"/>
  <c r="I53" i="20"/>
  <c r="J53" i="20"/>
  <c r="K53" i="20"/>
  <c r="L53" i="20"/>
  <c r="N53" i="20"/>
  <c r="O53" i="20"/>
  <c r="P53" i="20"/>
  <c r="Q53" i="20"/>
  <c r="T53" i="20"/>
  <c r="U53" i="20"/>
  <c r="V53" i="20"/>
  <c r="W53" i="20"/>
  <c r="X53" i="20"/>
  <c r="Y53" i="20"/>
  <c r="Z53" i="20"/>
  <c r="AA53" i="20"/>
  <c r="AB53" i="20"/>
  <c r="AC53" i="20"/>
  <c r="AD53" i="20"/>
  <c r="AE53" i="20"/>
  <c r="AF53" i="20"/>
  <c r="AG53" i="20"/>
  <c r="AH53" i="20"/>
  <c r="AI53" i="20"/>
  <c r="AJ53" i="20"/>
  <c r="AK53" i="20"/>
  <c r="AL53" i="20"/>
  <c r="A54" i="20"/>
  <c r="B54" i="20"/>
  <c r="C54" i="20"/>
  <c r="E54" i="20"/>
  <c r="H54" i="20"/>
  <c r="I54" i="20"/>
  <c r="J54" i="20"/>
  <c r="K54" i="20"/>
  <c r="L54" i="20"/>
  <c r="N54" i="20"/>
  <c r="O54" i="20"/>
  <c r="P54" i="20"/>
  <c r="Q54" i="20"/>
  <c r="T54" i="20"/>
  <c r="U54" i="20"/>
  <c r="V54" i="20"/>
  <c r="W54" i="20"/>
  <c r="X54" i="20"/>
  <c r="Y54" i="20"/>
  <c r="Z54" i="20"/>
  <c r="AA54" i="20"/>
  <c r="AB54" i="20"/>
  <c r="AC54" i="20"/>
  <c r="AD54" i="20"/>
  <c r="AE54" i="20"/>
  <c r="AF54" i="20"/>
  <c r="AG54" i="20"/>
  <c r="AH54" i="20"/>
  <c r="AI54" i="20"/>
  <c r="AJ54" i="20"/>
  <c r="AK54" i="20"/>
  <c r="AL54" i="20"/>
  <c r="A55" i="20"/>
  <c r="B55" i="20"/>
  <c r="C55" i="20"/>
  <c r="E55" i="20"/>
  <c r="H55" i="20"/>
  <c r="I55" i="20"/>
  <c r="J55" i="20"/>
  <c r="K55" i="20"/>
  <c r="L55" i="20"/>
  <c r="N55" i="20"/>
  <c r="O55" i="20"/>
  <c r="P55" i="20"/>
  <c r="Q55" i="20"/>
  <c r="T55" i="20"/>
  <c r="U55" i="20"/>
  <c r="V55" i="20"/>
  <c r="W55" i="20"/>
  <c r="X55" i="20"/>
  <c r="Y55" i="20"/>
  <c r="Z55" i="20"/>
  <c r="AA55" i="20"/>
  <c r="AB55" i="20"/>
  <c r="AC55" i="20"/>
  <c r="AD55" i="20"/>
  <c r="AE55" i="20"/>
  <c r="AF55" i="20"/>
  <c r="AG55" i="20"/>
  <c r="AH55" i="20"/>
  <c r="AI55" i="20"/>
  <c r="AJ55" i="20"/>
  <c r="AK55" i="20"/>
  <c r="AL55" i="20"/>
  <c r="A56" i="20"/>
  <c r="B56" i="20"/>
  <c r="C56" i="20"/>
  <c r="E56" i="20"/>
  <c r="H56" i="20"/>
  <c r="I56" i="20"/>
  <c r="J56" i="20"/>
  <c r="K56" i="20"/>
  <c r="L56" i="20"/>
  <c r="N56" i="20"/>
  <c r="O56" i="20"/>
  <c r="P56" i="20"/>
  <c r="Q56" i="20"/>
  <c r="T56" i="20"/>
  <c r="U56" i="20"/>
  <c r="V56" i="20"/>
  <c r="W56" i="20"/>
  <c r="X56" i="20"/>
  <c r="Y56" i="20"/>
  <c r="Z56" i="20"/>
  <c r="AA56" i="20"/>
  <c r="AB56" i="20"/>
  <c r="AC56" i="20"/>
  <c r="AD56" i="20"/>
  <c r="AE56" i="20"/>
  <c r="AF56" i="20"/>
  <c r="AG56" i="20"/>
  <c r="AH56" i="20"/>
  <c r="AI56" i="20"/>
  <c r="AJ56" i="20"/>
  <c r="AK56" i="20"/>
  <c r="AL56" i="20"/>
  <c r="A57" i="20"/>
  <c r="B57" i="20"/>
  <c r="C57" i="20"/>
  <c r="E57" i="20"/>
  <c r="H57" i="20"/>
  <c r="I57" i="20"/>
  <c r="J57" i="20"/>
  <c r="K57" i="20"/>
  <c r="L57" i="20"/>
  <c r="N57" i="20"/>
  <c r="O57" i="20"/>
  <c r="P57" i="20"/>
  <c r="Q57" i="20"/>
  <c r="T57" i="20"/>
  <c r="U57" i="20"/>
  <c r="V57" i="20"/>
  <c r="W57" i="20"/>
  <c r="X57" i="20"/>
  <c r="Y57" i="20"/>
  <c r="Z57" i="20"/>
  <c r="AA57" i="20"/>
  <c r="AB57" i="20"/>
  <c r="AC57" i="20"/>
  <c r="AD57" i="20"/>
  <c r="AE57" i="20"/>
  <c r="AF57" i="20"/>
  <c r="AG57" i="20"/>
  <c r="AH57" i="20"/>
  <c r="AI57" i="20"/>
  <c r="AJ57" i="20"/>
  <c r="AK57" i="20"/>
  <c r="AL57" i="20"/>
  <c r="A58" i="20"/>
  <c r="B58" i="20"/>
  <c r="C58" i="20"/>
  <c r="E58" i="20"/>
  <c r="H58" i="20"/>
  <c r="I58" i="20"/>
  <c r="J58" i="20"/>
  <c r="K58" i="20"/>
  <c r="L58" i="20"/>
  <c r="N58" i="20"/>
  <c r="O58" i="20"/>
  <c r="P58" i="20"/>
  <c r="Q58" i="20"/>
  <c r="T58" i="20"/>
  <c r="U58" i="20"/>
  <c r="V58" i="20"/>
  <c r="W58" i="20"/>
  <c r="X58" i="20"/>
  <c r="Y58" i="20"/>
  <c r="Z58" i="20"/>
  <c r="AA58" i="20"/>
  <c r="AB58" i="20"/>
  <c r="AC58" i="20"/>
  <c r="AD58" i="20"/>
  <c r="AE58" i="20"/>
  <c r="AF58" i="20"/>
  <c r="AG58" i="20"/>
  <c r="AH58" i="20"/>
  <c r="AI58" i="20"/>
  <c r="AJ58" i="20"/>
  <c r="AK58" i="20"/>
  <c r="AL58" i="20"/>
  <c r="A59" i="20"/>
  <c r="B59" i="20"/>
  <c r="C59" i="20"/>
  <c r="E59" i="20"/>
  <c r="H59" i="20"/>
  <c r="I59" i="20"/>
  <c r="J59" i="20"/>
  <c r="K59" i="20"/>
  <c r="L59" i="20"/>
  <c r="N59" i="20"/>
  <c r="O59" i="20"/>
  <c r="P59" i="20"/>
  <c r="Q59" i="20"/>
  <c r="T59" i="20"/>
  <c r="U59" i="20"/>
  <c r="V59" i="20"/>
  <c r="W59" i="20"/>
  <c r="X59" i="20"/>
  <c r="Y59" i="20"/>
  <c r="Z59" i="20"/>
  <c r="AA59" i="20"/>
  <c r="AB59" i="20"/>
  <c r="AC59" i="20"/>
  <c r="AD59" i="20"/>
  <c r="AE59" i="20"/>
  <c r="AF59" i="20"/>
  <c r="AG59" i="20"/>
  <c r="AH59" i="20"/>
  <c r="AI59" i="20"/>
  <c r="AJ59" i="20"/>
  <c r="AK59" i="20"/>
  <c r="AL59" i="20"/>
  <c r="A60" i="20"/>
  <c r="B60" i="20"/>
  <c r="C60" i="20"/>
  <c r="D60" i="20"/>
  <c r="E60" i="20"/>
  <c r="F60" i="20"/>
  <c r="H60" i="20"/>
  <c r="I60" i="20"/>
  <c r="J60" i="20"/>
  <c r="K60" i="20"/>
  <c r="L60" i="20"/>
  <c r="N60" i="20"/>
  <c r="O60" i="20"/>
  <c r="P60" i="20"/>
  <c r="Q60" i="20"/>
  <c r="T60" i="20"/>
  <c r="U60" i="20"/>
  <c r="V60" i="20"/>
  <c r="W60" i="20"/>
  <c r="X60" i="20"/>
  <c r="Y60" i="20"/>
  <c r="Z60" i="20"/>
  <c r="AA60" i="20"/>
  <c r="AB60" i="20"/>
  <c r="AC60" i="20"/>
  <c r="AD60" i="20"/>
  <c r="AE60" i="20"/>
  <c r="AF60" i="20"/>
  <c r="AH60" i="20"/>
  <c r="AI60" i="20"/>
  <c r="AJ60" i="20"/>
  <c r="AK60" i="20"/>
  <c r="AL60" i="20"/>
  <c r="A61" i="20"/>
  <c r="B61" i="20"/>
  <c r="C61" i="20"/>
  <c r="E61" i="20"/>
  <c r="H61" i="20"/>
  <c r="I61" i="20"/>
  <c r="J61" i="20"/>
  <c r="K61" i="20"/>
  <c r="L61" i="20"/>
  <c r="N61" i="20"/>
  <c r="O61" i="20"/>
  <c r="P61" i="20"/>
  <c r="Q61" i="20"/>
  <c r="T61" i="20"/>
  <c r="U61" i="20"/>
  <c r="V61" i="20"/>
  <c r="W61" i="20"/>
  <c r="X61" i="20"/>
  <c r="Y61" i="20"/>
  <c r="Z61" i="20"/>
  <c r="AA61" i="20"/>
  <c r="AB61" i="20"/>
  <c r="AC61" i="20"/>
  <c r="AD61" i="20"/>
  <c r="AE61" i="20"/>
  <c r="AF61" i="20"/>
  <c r="AG61" i="20"/>
  <c r="AH61" i="20"/>
  <c r="AI61" i="20"/>
  <c r="AJ61" i="20"/>
  <c r="AK61" i="20"/>
  <c r="AL61" i="20"/>
  <c r="A62" i="20"/>
  <c r="B62" i="20"/>
  <c r="C62" i="20"/>
  <c r="E62" i="20"/>
  <c r="H62" i="20"/>
  <c r="I62" i="20"/>
  <c r="J62" i="20"/>
  <c r="K62" i="20"/>
  <c r="L62" i="20"/>
  <c r="N62" i="20"/>
  <c r="O62" i="20"/>
  <c r="P62" i="20"/>
  <c r="Q62" i="20"/>
  <c r="T62" i="20"/>
  <c r="U62" i="20"/>
  <c r="V62" i="20"/>
  <c r="W62" i="20"/>
  <c r="X62" i="20"/>
  <c r="Y62" i="20"/>
  <c r="Z62" i="20"/>
  <c r="AA62" i="20"/>
  <c r="AB62" i="20"/>
  <c r="AD62" i="20"/>
  <c r="AE62" i="20"/>
  <c r="AF62" i="20"/>
  <c r="AH62" i="20"/>
  <c r="AI62" i="20"/>
  <c r="AJ62" i="20"/>
  <c r="AK62" i="20"/>
  <c r="AL62" i="20"/>
  <c r="A63" i="20"/>
  <c r="B63" i="20"/>
  <c r="C63" i="20"/>
  <c r="E63" i="20"/>
  <c r="H63" i="20"/>
  <c r="I63" i="20"/>
  <c r="J63" i="20"/>
  <c r="K63" i="20"/>
  <c r="L63" i="20"/>
  <c r="N63" i="20"/>
  <c r="O63" i="20"/>
  <c r="P63" i="20"/>
  <c r="Q63" i="20"/>
  <c r="T63" i="20"/>
  <c r="U63" i="20"/>
  <c r="V63" i="20"/>
  <c r="W63" i="20"/>
  <c r="X63" i="20"/>
  <c r="Y63" i="20"/>
  <c r="Z63" i="20"/>
  <c r="AA63" i="20"/>
  <c r="AB63" i="20"/>
  <c r="AC63" i="20"/>
  <c r="AD63" i="20"/>
  <c r="AE63" i="20"/>
  <c r="AF63" i="20"/>
  <c r="AG63" i="20"/>
  <c r="AH63" i="20"/>
  <c r="AI63" i="20"/>
  <c r="AJ63" i="20"/>
  <c r="AK63" i="20"/>
  <c r="AL63" i="20"/>
  <c r="A64" i="20"/>
  <c r="B64" i="20"/>
  <c r="C64" i="20"/>
  <c r="E64" i="20"/>
  <c r="H64" i="20"/>
  <c r="I64" i="20"/>
  <c r="J64" i="20"/>
  <c r="K64" i="20"/>
  <c r="L64" i="20"/>
  <c r="N64" i="20"/>
  <c r="O64" i="20"/>
  <c r="P64" i="20"/>
  <c r="Q64" i="20"/>
  <c r="T64" i="20"/>
  <c r="U64" i="20"/>
  <c r="V64" i="20"/>
  <c r="W64" i="20"/>
  <c r="X64" i="20"/>
  <c r="Y64" i="20"/>
  <c r="Z64" i="20"/>
  <c r="AA64" i="20"/>
  <c r="AB64" i="20"/>
  <c r="AC64" i="20"/>
  <c r="AD64" i="20"/>
  <c r="AE64" i="20"/>
  <c r="AF64" i="20"/>
  <c r="AG64" i="20"/>
  <c r="AH64" i="20"/>
  <c r="AI64" i="20"/>
  <c r="AJ64" i="20"/>
  <c r="AK64" i="20"/>
  <c r="AL64" i="20"/>
  <c r="A65" i="20"/>
  <c r="B65" i="20"/>
  <c r="C65" i="20"/>
  <c r="E65" i="20"/>
  <c r="H65" i="20"/>
  <c r="I65" i="20"/>
  <c r="J65" i="20"/>
  <c r="K65" i="20"/>
  <c r="L65" i="20"/>
  <c r="N65" i="20"/>
  <c r="O65" i="20"/>
  <c r="P65" i="20"/>
  <c r="Q65" i="20"/>
  <c r="T65" i="20"/>
  <c r="U65" i="20"/>
  <c r="V65" i="20"/>
  <c r="W65" i="20"/>
  <c r="X65" i="20"/>
  <c r="Y65" i="20"/>
  <c r="Z65" i="20"/>
  <c r="AA65" i="20"/>
  <c r="AB65" i="20"/>
  <c r="AC65" i="20"/>
  <c r="AD65" i="20"/>
  <c r="AE65" i="20"/>
  <c r="AF65" i="20"/>
  <c r="AG65" i="20"/>
  <c r="AH65" i="20"/>
  <c r="AI65" i="20"/>
  <c r="AJ65" i="20"/>
  <c r="AK65" i="20"/>
  <c r="AL65" i="20"/>
  <c r="A66" i="20"/>
  <c r="B66" i="20"/>
  <c r="C66" i="20"/>
  <c r="E66" i="20"/>
  <c r="H66" i="20"/>
  <c r="I66" i="20"/>
  <c r="J66" i="20"/>
  <c r="K66" i="20"/>
  <c r="L66" i="20"/>
  <c r="N66" i="20"/>
  <c r="O66" i="20"/>
  <c r="P66" i="20"/>
  <c r="Q66" i="20"/>
  <c r="T66" i="20"/>
  <c r="U66" i="20"/>
  <c r="V66" i="20"/>
  <c r="W66" i="20"/>
  <c r="X66" i="20"/>
  <c r="Y66" i="20"/>
  <c r="Z66" i="20"/>
  <c r="AA66" i="20"/>
  <c r="AB66" i="20"/>
  <c r="AC66" i="20"/>
  <c r="AD66" i="20"/>
  <c r="AE66" i="20"/>
  <c r="AF66" i="20"/>
  <c r="AG66" i="20"/>
  <c r="AH66" i="20"/>
  <c r="AI66" i="20"/>
  <c r="AJ66" i="20"/>
  <c r="AK66" i="20"/>
  <c r="AL66" i="20"/>
  <c r="A67" i="20"/>
  <c r="B67" i="20"/>
  <c r="C67" i="20"/>
  <c r="E67" i="20"/>
  <c r="H67" i="20"/>
  <c r="I67" i="20"/>
  <c r="J67" i="20"/>
  <c r="K67" i="20"/>
  <c r="L67" i="20"/>
  <c r="N67" i="20"/>
  <c r="O67" i="20"/>
  <c r="P67" i="20"/>
  <c r="Q67" i="20"/>
  <c r="T67" i="20"/>
  <c r="U67" i="20"/>
  <c r="V67" i="20"/>
  <c r="W67" i="20"/>
  <c r="X67" i="20"/>
  <c r="Y67" i="20"/>
  <c r="Z67" i="20"/>
  <c r="AA67" i="20"/>
  <c r="AB67" i="20"/>
  <c r="AC67" i="20"/>
  <c r="AD67" i="20"/>
  <c r="AE67" i="20"/>
  <c r="AF67" i="20"/>
  <c r="AG67" i="20"/>
  <c r="AH67" i="20"/>
  <c r="AI67" i="20"/>
  <c r="AJ67" i="20"/>
  <c r="AK67" i="20"/>
  <c r="AL67" i="20"/>
  <c r="A68" i="20"/>
  <c r="B68" i="20"/>
  <c r="C68" i="20"/>
  <c r="E68" i="20"/>
  <c r="H68" i="20"/>
  <c r="I68" i="20"/>
  <c r="J68" i="20"/>
  <c r="K68" i="20"/>
  <c r="L68" i="20"/>
  <c r="N68" i="20"/>
  <c r="O68" i="20"/>
  <c r="P68" i="20"/>
  <c r="Q68" i="20"/>
  <c r="T68" i="20"/>
  <c r="U68" i="20"/>
  <c r="V68" i="20"/>
  <c r="W68" i="20"/>
  <c r="X68" i="20"/>
  <c r="Y68" i="20"/>
  <c r="Z68" i="20"/>
  <c r="AA68" i="20"/>
  <c r="AB68" i="20"/>
  <c r="AC68" i="20"/>
  <c r="AD68" i="20"/>
  <c r="AE68" i="20"/>
  <c r="AF68" i="20"/>
  <c r="AG68" i="20"/>
  <c r="AH68" i="20"/>
  <c r="AI68" i="20"/>
  <c r="AJ68" i="20"/>
  <c r="AK68" i="20"/>
  <c r="AL68" i="20"/>
  <c r="A69" i="20"/>
  <c r="B69" i="20"/>
  <c r="C69" i="20"/>
  <c r="E69" i="20"/>
  <c r="H69" i="20"/>
  <c r="I69" i="20"/>
  <c r="J69" i="20"/>
  <c r="K69" i="20"/>
  <c r="L69" i="20"/>
  <c r="N69" i="20"/>
  <c r="O69" i="20"/>
  <c r="P69" i="20"/>
  <c r="Q69" i="20"/>
  <c r="T69" i="20"/>
  <c r="U69" i="20"/>
  <c r="V69" i="20"/>
  <c r="W69" i="20"/>
  <c r="X69" i="20"/>
  <c r="Y69" i="20"/>
  <c r="Z69" i="20"/>
  <c r="AA69" i="20"/>
  <c r="AB69" i="20"/>
  <c r="AC69" i="20"/>
  <c r="AD69" i="20"/>
  <c r="AE69" i="20"/>
  <c r="AF69" i="20"/>
  <c r="AG69" i="20"/>
  <c r="AH69" i="20"/>
  <c r="AI69" i="20"/>
  <c r="AJ69" i="20"/>
  <c r="AK69" i="20"/>
  <c r="AL69" i="20"/>
  <c r="A70" i="20"/>
  <c r="B70" i="20"/>
  <c r="C70" i="20"/>
  <c r="E70" i="20"/>
  <c r="H70" i="20"/>
  <c r="I70" i="20"/>
  <c r="J70" i="20"/>
  <c r="K70" i="20"/>
  <c r="L70" i="20"/>
  <c r="N70" i="20"/>
  <c r="O70" i="20"/>
  <c r="P70" i="20"/>
  <c r="Q70" i="20"/>
  <c r="T70" i="20"/>
  <c r="U70" i="20"/>
  <c r="V70" i="20"/>
  <c r="W70" i="20"/>
  <c r="X70" i="20"/>
  <c r="Y70" i="20"/>
  <c r="Z70" i="20"/>
  <c r="AA70" i="20"/>
  <c r="AB70" i="20"/>
  <c r="AC70" i="20"/>
  <c r="AD70" i="20"/>
  <c r="AE70" i="20"/>
  <c r="AF70" i="20"/>
  <c r="AG70" i="20"/>
  <c r="AH70" i="20"/>
  <c r="AI70" i="20"/>
  <c r="AJ70" i="20"/>
  <c r="AK70" i="20"/>
  <c r="AL70" i="20"/>
  <c r="A71" i="20"/>
  <c r="B71" i="20"/>
  <c r="C71" i="20"/>
  <c r="E71" i="20"/>
  <c r="H71" i="20"/>
  <c r="I71" i="20"/>
  <c r="J71" i="20"/>
  <c r="K71" i="20"/>
  <c r="L71" i="20"/>
  <c r="N71" i="20"/>
  <c r="O71" i="20"/>
  <c r="P71" i="20"/>
  <c r="Q71" i="20"/>
  <c r="T71" i="20"/>
  <c r="U71" i="20"/>
  <c r="V71" i="20"/>
  <c r="W71" i="20"/>
  <c r="X71" i="20"/>
  <c r="Y71" i="20"/>
  <c r="Z71" i="20"/>
  <c r="AA71" i="20"/>
  <c r="AB71" i="20"/>
  <c r="AC71" i="20"/>
  <c r="AD71" i="20"/>
  <c r="AE71" i="20"/>
  <c r="AF71" i="20"/>
  <c r="AG71" i="20"/>
  <c r="AH71" i="20"/>
  <c r="AI71" i="20"/>
  <c r="AJ71" i="20"/>
  <c r="AK71" i="20"/>
  <c r="A72" i="20"/>
  <c r="B72" i="20"/>
  <c r="C72" i="20"/>
  <c r="E72" i="20"/>
  <c r="H72" i="20"/>
  <c r="I72" i="20"/>
  <c r="J72" i="20"/>
  <c r="K72" i="20"/>
  <c r="L72" i="20"/>
  <c r="N72" i="20"/>
  <c r="O72" i="20"/>
  <c r="P72" i="20"/>
  <c r="Q72" i="20"/>
  <c r="T72" i="20"/>
  <c r="U72" i="20"/>
  <c r="V72" i="20"/>
  <c r="W72" i="20"/>
  <c r="X72" i="20"/>
  <c r="Y72" i="20"/>
  <c r="Z72" i="20"/>
  <c r="AA72" i="20"/>
  <c r="AB72" i="20"/>
  <c r="AC72" i="20"/>
  <c r="AD72" i="20"/>
  <c r="AE72" i="20"/>
  <c r="AF72" i="20"/>
  <c r="AG72" i="20"/>
  <c r="AH72" i="20"/>
  <c r="AI72" i="20"/>
  <c r="AJ72" i="20"/>
  <c r="AK72" i="20"/>
  <c r="AL72" i="20"/>
  <c r="A73" i="20"/>
  <c r="B73" i="20"/>
  <c r="C73" i="20"/>
  <c r="E73" i="20"/>
  <c r="H73" i="20"/>
  <c r="I73" i="20"/>
  <c r="J73" i="20"/>
  <c r="K73" i="20"/>
  <c r="L73" i="20"/>
  <c r="N73" i="20"/>
  <c r="O73" i="20"/>
  <c r="P73" i="20"/>
  <c r="Q73" i="20"/>
  <c r="T73" i="20"/>
  <c r="U73" i="20"/>
  <c r="V73" i="20"/>
  <c r="W73" i="20"/>
  <c r="X73" i="20"/>
  <c r="Y73" i="20"/>
  <c r="Z73" i="20"/>
  <c r="AA73" i="20"/>
  <c r="AB73" i="20"/>
  <c r="AC73" i="20"/>
  <c r="AD73" i="20"/>
  <c r="AE73" i="20"/>
  <c r="AF73" i="20"/>
  <c r="AG73" i="20"/>
  <c r="AH73" i="20"/>
  <c r="AI73" i="20"/>
  <c r="AJ73" i="20"/>
  <c r="AK73" i="20"/>
  <c r="AL73" i="20"/>
  <c r="A74" i="20"/>
  <c r="B74" i="20"/>
  <c r="C74" i="20"/>
  <c r="E74" i="20"/>
  <c r="H74" i="20"/>
  <c r="I74" i="20"/>
  <c r="J74" i="20"/>
  <c r="K74" i="20"/>
  <c r="L74" i="20"/>
  <c r="N74" i="20"/>
  <c r="O74" i="20"/>
  <c r="P74" i="20"/>
  <c r="Q74" i="20"/>
  <c r="T74" i="20"/>
  <c r="U74" i="20"/>
  <c r="V74" i="20"/>
  <c r="W74" i="20"/>
  <c r="X74" i="20"/>
  <c r="Y74" i="20"/>
  <c r="Z74" i="20"/>
  <c r="AA74" i="20"/>
  <c r="AB74" i="20"/>
  <c r="AC74" i="20"/>
  <c r="AD74" i="20"/>
  <c r="AE74" i="20"/>
  <c r="AF74" i="20"/>
  <c r="AG74" i="20"/>
  <c r="AH74" i="20"/>
  <c r="AI74" i="20"/>
  <c r="AJ74" i="20"/>
  <c r="AK74" i="20"/>
  <c r="A75" i="20"/>
  <c r="B75" i="20"/>
  <c r="C75" i="20"/>
  <c r="E75" i="20"/>
  <c r="H75" i="20"/>
  <c r="I75" i="20"/>
  <c r="J75" i="20"/>
  <c r="K75" i="20"/>
  <c r="L75" i="20"/>
  <c r="N75" i="20"/>
  <c r="O75" i="20"/>
  <c r="P75" i="20"/>
  <c r="Q75" i="20"/>
  <c r="T75" i="20"/>
  <c r="U75" i="20"/>
  <c r="V75" i="20"/>
  <c r="W75" i="20"/>
  <c r="X75" i="20"/>
  <c r="Y75" i="20"/>
  <c r="Z75" i="20"/>
  <c r="AA75" i="20"/>
  <c r="AB75" i="20"/>
  <c r="AC75" i="20"/>
  <c r="AD75" i="20"/>
  <c r="AE75" i="20"/>
  <c r="AF75" i="20"/>
  <c r="AG75" i="20"/>
  <c r="AH75" i="20"/>
  <c r="AI75" i="20"/>
  <c r="AJ75" i="20"/>
  <c r="AK75" i="20"/>
  <c r="AL75" i="20"/>
  <c r="A76" i="20"/>
  <c r="B76" i="20"/>
  <c r="C76" i="20"/>
  <c r="E76" i="20"/>
  <c r="H76" i="20"/>
  <c r="I76" i="20"/>
  <c r="J76" i="20"/>
  <c r="K76" i="20"/>
  <c r="L76" i="20"/>
  <c r="N76" i="20"/>
  <c r="O76" i="20"/>
  <c r="P76" i="20"/>
  <c r="Q76" i="20"/>
  <c r="T76" i="20"/>
  <c r="U76" i="20"/>
  <c r="V76" i="20"/>
  <c r="W76" i="20"/>
  <c r="X76" i="20"/>
  <c r="Y76" i="20"/>
  <c r="Z76" i="20"/>
  <c r="AA76" i="20"/>
  <c r="AB76" i="20"/>
  <c r="AC76" i="20"/>
  <c r="AD76" i="20"/>
  <c r="AE76" i="20"/>
  <c r="AF76" i="20"/>
  <c r="AG76" i="20"/>
  <c r="AH76" i="20"/>
  <c r="AI76" i="20"/>
  <c r="AJ76" i="20"/>
  <c r="AK76" i="20"/>
  <c r="AL76" i="20"/>
  <c r="A77" i="20"/>
  <c r="B77" i="20"/>
  <c r="C77" i="20"/>
  <c r="E77" i="20"/>
  <c r="H77" i="20"/>
  <c r="I77" i="20"/>
  <c r="J77" i="20"/>
  <c r="K77" i="20"/>
  <c r="L77" i="20"/>
  <c r="N77" i="20"/>
  <c r="O77" i="20"/>
  <c r="P77" i="20"/>
  <c r="Q77" i="20"/>
  <c r="T77" i="20"/>
  <c r="U77" i="20"/>
  <c r="V77" i="20"/>
  <c r="W77" i="20"/>
  <c r="X77" i="20"/>
  <c r="Y77" i="20"/>
  <c r="Z77" i="20"/>
  <c r="AA77" i="20"/>
  <c r="AB77" i="20"/>
  <c r="AC77" i="20"/>
  <c r="AD77" i="20"/>
  <c r="AE77" i="20"/>
  <c r="AF77" i="20"/>
  <c r="AG77" i="20"/>
  <c r="AH77" i="20"/>
  <c r="AI77" i="20"/>
  <c r="AJ77" i="20"/>
  <c r="AK77" i="20"/>
  <c r="AL77" i="20"/>
  <c r="A78" i="20"/>
  <c r="B78" i="20"/>
  <c r="C78" i="20"/>
  <c r="E78" i="20"/>
  <c r="H78" i="20"/>
  <c r="I78" i="20"/>
  <c r="J78" i="20"/>
  <c r="K78" i="20"/>
  <c r="L78" i="20"/>
  <c r="N78" i="20"/>
  <c r="O78" i="20"/>
  <c r="P78" i="20"/>
  <c r="Q78" i="20"/>
  <c r="T78" i="20"/>
  <c r="U78" i="20"/>
  <c r="V78" i="20"/>
  <c r="W78" i="20"/>
  <c r="X78" i="20"/>
  <c r="Y78" i="20"/>
  <c r="Z78" i="20"/>
  <c r="AA78" i="20"/>
  <c r="AB78" i="20"/>
  <c r="AC78" i="20"/>
  <c r="AD78" i="20"/>
  <c r="AE78" i="20"/>
  <c r="AF78" i="20"/>
  <c r="AG78" i="20"/>
  <c r="AH78" i="20"/>
  <c r="AI78" i="20"/>
  <c r="AJ78" i="20"/>
  <c r="AK78" i="20"/>
  <c r="AL78" i="20"/>
  <c r="A79" i="20"/>
  <c r="B79" i="20"/>
  <c r="C79" i="20"/>
  <c r="E79" i="20"/>
  <c r="H79" i="20"/>
  <c r="I79" i="20"/>
  <c r="J79" i="20"/>
  <c r="K79" i="20"/>
  <c r="L79" i="20"/>
  <c r="N79" i="20"/>
  <c r="O79" i="20"/>
  <c r="P79" i="20"/>
  <c r="Q79" i="20"/>
  <c r="T79" i="20"/>
  <c r="U79" i="20"/>
  <c r="V79" i="20"/>
  <c r="W79" i="20"/>
  <c r="X79" i="20"/>
  <c r="Y79" i="20"/>
  <c r="Z79" i="20"/>
  <c r="AA79" i="20"/>
  <c r="AB79" i="20"/>
  <c r="AC79" i="20"/>
  <c r="AD79" i="20"/>
  <c r="AE79" i="20"/>
  <c r="AF79" i="20"/>
  <c r="AG79" i="20"/>
  <c r="AH79" i="20"/>
  <c r="AI79" i="20"/>
  <c r="AJ79" i="20"/>
  <c r="AK79" i="20"/>
  <c r="AL79" i="20"/>
  <c r="A80" i="20"/>
  <c r="B80" i="20"/>
  <c r="C80" i="20"/>
  <c r="E80" i="20"/>
  <c r="H80" i="20"/>
  <c r="I80" i="20"/>
  <c r="J80" i="20"/>
  <c r="K80" i="20"/>
  <c r="L80" i="20"/>
  <c r="N80" i="20"/>
  <c r="O80" i="20"/>
  <c r="P80" i="20"/>
  <c r="Q80" i="20"/>
  <c r="T80" i="20"/>
  <c r="U80" i="20"/>
  <c r="V80" i="20"/>
  <c r="W80" i="20"/>
  <c r="X80" i="20"/>
  <c r="Y80" i="20"/>
  <c r="Z80" i="20"/>
  <c r="AA80" i="20"/>
  <c r="AB80" i="20"/>
  <c r="AC80" i="20"/>
  <c r="AD80" i="20"/>
  <c r="AE80" i="20"/>
  <c r="AF80" i="20"/>
  <c r="AG80" i="20"/>
  <c r="AH80" i="20"/>
  <c r="AI80" i="20"/>
  <c r="AJ80" i="20"/>
  <c r="AK80" i="20"/>
  <c r="A81" i="20"/>
  <c r="B81" i="20"/>
  <c r="C81" i="20"/>
  <c r="E81" i="20"/>
  <c r="H81" i="20"/>
  <c r="I81" i="20"/>
  <c r="J81" i="20"/>
  <c r="K81" i="20"/>
  <c r="L81" i="20"/>
  <c r="N81" i="20"/>
  <c r="O81" i="20"/>
  <c r="P81" i="20"/>
  <c r="Q81" i="20"/>
  <c r="T81" i="20"/>
  <c r="U81" i="20"/>
  <c r="V81" i="20"/>
  <c r="W81" i="20"/>
  <c r="X81" i="20"/>
  <c r="Y81" i="20"/>
  <c r="Z81" i="20"/>
  <c r="AA81" i="20"/>
  <c r="AB81" i="20"/>
  <c r="AC81" i="20"/>
  <c r="AD81" i="20"/>
  <c r="AE81" i="20"/>
  <c r="AF81" i="20"/>
  <c r="AG81" i="20"/>
  <c r="AH81" i="20"/>
  <c r="AI81" i="20"/>
  <c r="AJ81" i="20"/>
  <c r="AK81" i="20"/>
  <c r="AL81" i="20"/>
  <c r="A82" i="20"/>
  <c r="B82" i="20"/>
  <c r="C82" i="20"/>
  <c r="E82" i="20"/>
  <c r="H82" i="20"/>
  <c r="I82" i="20"/>
  <c r="J82" i="20"/>
  <c r="K82" i="20"/>
  <c r="L82" i="20"/>
  <c r="N82" i="20"/>
  <c r="O82" i="20"/>
  <c r="P82" i="20"/>
  <c r="Q82" i="20"/>
  <c r="T82" i="20"/>
  <c r="U82" i="20"/>
  <c r="V82" i="20"/>
  <c r="W82" i="20"/>
  <c r="X82" i="20"/>
  <c r="Y82" i="20"/>
  <c r="Z82" i="20"/>
  <c r="AA82" i="20"/>
  <c r="AB82" i="20"/>
  <c r="AC82" i="20"/>
  <c r="AD82" i="20"/>
  <c r="AE82" i="20"/>
  <c r="AF82" i="20"/>
  <c r="AG82" i="20"/>
  <c r="AH82" i="20"/>
  <c r="AI82" i="20"/>
  <c r="AJ82" i="20"/>
  <c r="AK82" i="20"/>
  <c r="AL82" i="20"/>
  <c r="A83" i="20"/>
  <c r="B83" i="20"/>
  <c r="C83" i="20"/>
  <c r="E83" i="20"/>
  <c r="H83" i="20"/>
  <c r="I83" i="20"/>
  <c r="J83" i="20"/>
  <c r="K83" i="20"/>
  <c r="L83" i="20"/>
  <c r="N83" i="20"/>
  <c r="O83" i="20"/>
  <c r="P83" i="20"/>
  <c r="Q83" i="20"/>
  <c r="T83" i="20"/>
  <c r="U83" i="20"/>
  <c r="V83" i="20"/>
  <c r="W83" i="20"/>
  <c r="X83" i="20"/>
  <c r="Y83" i="20"/>
  <c r="Z83" i="20"/>
  <c r="AA83" i="20"/>
  <c r="AB83" i="20"/>
  <c r="AC83" i="20"/>
  <c r="AD83" i="20"/>
  <c r="AE83" i="20"/>
  <c r="AF83" i="20"/>
  <c r="AG83" i="20"/>
  <c r="AH83" i="20"/>
  <c r="AI83" i="20"/>
  <c r="AJ83" i="20"/>
  <c r="AK83" i="20"/>
  <c r="AL83" i="20"/>
  <c r="A84" i="20"/>
  <c r="B84" i="20"/>
  <c r="C84" i="20"/>
  <c r="E84" i="20"/>
  <c r="H84" i="20"/>
  <c r="I84" i="20"/>
  <c r="J84" i="20"/>
  <c r="K84" i="20"/>
  <c r="L84" i="20"/>
  <c r="N84" i="20"/>
  <c r="O84" i="20"/>
  <c r="P84" i="20"/>
  <c r="Q84" i="20"/>
  <c r="T84" i="20"/>
  <c r="U84" i="20"/>
  <c r="V84" i="20"/>
  <c r="W84" i="20"/>
  <c r="X84" i="20"/>
  <c r="Y84" i="20"/>
  <c r="Z84" i="20"/>
  <c r="AA84" i="20"/>
  <c r="AB84" i="20"/>
  <c r="AC84" i="20"/>
  <c r="AD84" i="20"/>
  <c r="AE84" i="20"/>
  <c r="AF84" i="20"/>
  <c r="AG84" i="20"/>
  <c r="AH84" i="20"/>
  <c r="AI84" i="20"/>
  <c r="AJ84" i="20"/>
  <c r="AK84" i="20"/>
  <c r="AL84" i="20"/>
  <c r="A85" i="20"/>
  <c r="B85" i="20"/>
  <c r="C85" i="20"/>
  <c r="E85" i="20"/>
  <c r="H85" i="20"/>
  <c r="I85" i="20"/>
  <c r="J85" i="20"/>
  <c r="K85" i="20"/>
  <c r="L85" i="20"/>
  <c r="N85" i="20"/>
  <c r="O85" i="20"/>
  <c r="P85" i="20"/>
  <c r="Q85" i="20"/>
  <c r="T85" i="20"/>
  <c r="U85" i="20"/>
  <c r="V85" i="20"/>
  <c r="W85" i="20"/>
  <c r="X85" i="20"/>
  <c r="Y85" i="20"/>
  <c r="Z85" i="20"/>
  <c r="AA85" i="20"/>
  <c r="AB85" i="20"/>
  <c r="AC85" i="20"/>
  <c r="AD85" i="20"/>
  <c r="AE85" i="20"/>
  <c r="AF85" i="20"/>
  <c r="AG85" i="20"/>
  <c r="AH85" i="20"/>
  <c r="AI85" i="20"/>
  <c r="AJ85" i="20"/>
  <c r="AK85" i="20"/>
  <c r="AL85" i="20"/>
  <c r="A86" i="20"/>
  <c r="B86" i="20"/>
  <c r="C86" i="20"/>
  <c r="E86" i="20"/>
  <c r="H86" i="20"/>
  <c r="I86" i="20"/>
  <c r="J86" i="20"/>
  <c r="K86" i="20"/>
  <c r="L86" i="20"/>
  <c r="N86" i="20"/>
  <c r="O86" i="20"/>
  <c r="P86" i="20"/>
  <c r="Q86" i="20"/>
  <c r="T86" i="20"/>
  <c r="U86" i="20"/>
  <c r="V86" i="20"/>
  <c r="W86" i="20"/>
  <c r="X86" i="20"/>
  <c r="Y86" i="20"/>
  <c r="Z86" i="20"/>
  <c r="AA86" i="20"/>
  <c r="AB86" i="20"/>
  <c r="AC86" i="20"/>
  <c r="AD86" i="20"/>
  <c r="AE86" i="20"/>
  <c r="AF86" i="20"/>
  <c r="AG86" i="20"/>
  <c r="AH86" i="20"/>
  <c r="AI86" i="20"/>
  <c r="AJ86" i="20"/>
  <c r="AK86" i="20"/>
  <c r="AL86" i="20"/>
  <c r="A87" i="20"/>
  <c r="B87" i="20"/>
  <c r="C87" i="20"/>
  <c r="E87" i="20"/>
  <c r="H87" i="20"/>
  <c r="I87" i="20"/>
  <c r="J87" i="20"/>
  <c r="K87" i="20"/>
  <c r="L87" i="20"/>
  <c r="N87" i="20"/>
  <c r="O87" i="20"/>
  <c r="P87" i="20"/>
  <c r="Q87" i="20"/>
  <c r="T87" i="20"/>
  <c r="U87" i="20"/>
  <c r="V87" i="20"/>
  <c r="W87" i="20"/>
  <c r="X87" i="20"/>
  <c r="Y87" i="20"/>
  <c r="Z87" i="20"/>
  <c r="AA87" i="20"/>
  <c r="AB87" i="20"/>
  <c r="AC87" i="20"/>
  <c r="AD87" i="20"/>
  <c r="AE87" i="20"/>
  <c r="AF87" i="20"/>
  <c r="AG87" i="20"/>
  <c r="AH87" i="20"/>
  <c r="AI87" i="20"/>
  <c r="AJ87" i="20"/>
  <c r="AK87" i="20"/>
  <c r="AL87" i="20"/>
  <c r="A88" i="20"/>
  <c r="B88" i="20"/>
  <c r="C88" i="20"/>
  <c r="E88" i="20"/>
  <c r="H88" i="20"/>
  <c r="I88" i="20"/>
  <c r="J88" i="20"/>
  <c r="K88" i="20"/>
  <c r="L88" i="20"/>
  <c r="N88" i="20"/>
  <c r="O88" i="20"/>
  <c r="P88" i="20"/>
  <c r="Q88" i="20"/>
  <c r="T88" i="20"/>
  <c r="U88" i="20"/>
  <c r="V88" i="20"/>
  <c r="W88" i="20"/>
  <c r="X88" i="20"/>
  <c r="Y88" i="20"/>
  <c r="Z88" i="20"/>
  <c r="AA88" i="20"/>
  <c r="AB88" i="20"/>
  <c r="AC88" i="20"/>
  <c r="AD88" i="20"/>
  <c r="AE88" i="20"/>
  <c r="AF88" i="20"/>
  <c r="AG88" i="20"/>
  <c r="AH88" i="20"/>
  <c r="AI88" i="20"/>
  <c r="AJ88" i="20"/>
  <c r="AK88" i="20"/>
  <c r="AL88" i="20"/>
  <c r="A90" i="20"/>
  <c r="B90" i="20"/>
  <c r="C90" i="20"/>
  <c r="E90" i="20"/>
  <c r="H90" i="20"/>
  <c r="I90" i="20"/>
  <c r="J90" i="20"/>
  <c r="K90" i="20"/>
  <c r="L90" i="20"/>
  <c r="N90" i="20"/>
  <c r="O90" i="20"/>
  <c r="P90" i="20"/>
  <c r="Q90" i="20"/>
  <c r="T90" i="20"/>
  <c r="U90" i="20"/>
  <c r="V90" i="20"/>
  <c r="W90" i="20"/>
  <c r="X90" i="20"/>
  <c r="Y90" i="20"/>
  <c r="Z90" i="20"/>
  <c r="AA90" i="20"/>
  <c r="AB90" i="20"/>
  <c r="AC90" i="20"/>
  <c r="AD90" i="20"/>
  <c r="AE90" i="20"/>
  <c r="AF90" i="20"/>
  <c r="AG90" i="20"/>
  <c r="AH90" i="20"/>
  <c r="AI90" i="20"/>
  <c r="AJ90" i="20"/>
  <c r="AK90" i="20"/>
  <c r="AL90" i="20"/>
  <c r="A91" i="20"/>
  <c r="B91" i="20"/>
  <c r="C91" i="20"/>
  <c r="E91" i="20"/>
  <c r="H91" i="20"/>
  <c r="I91" i="20"/>
  <c r="J91" i="20"/>
  <c r="K91" i="20"/>
  <c r="L91" i="20"/>
  <c r="N91" i="20"/>
  <c r="O91" i="20"/>
  <c r="P91" i="20"/>
  <c r="Q91" i="20"/>
  <c r="T91" i="20"/>
  <c r="U91" i="20"/>
  <c r="V91" i="20"/>
  <c r="W91" i="20"/>
  <c r="X91" i="20"/>
  <c r="Y91" i="20"/>
  <c r="Z91" i="20"/>
  <c r="AA91" i="20"/>
  <c r="AB91" i="20"/>
  <c r="AC91" i="20"/>
  <c r="AD91" i="20"/>
  <c r="AE91" i="20"/>
  <c r="AF91" i="20"/>
  <c r="AG91" i="20"/>
  <c r="AH91" i="20"/>
  <c r="AI91" i="20"/>
  <c r="AJ91" i="20"/>
  <c r="AK91" i="20"/>
  <c r="AL91" i="20"/>
  <c r="A92" i="20"/>
  <c r="B92" i="20"/>
  <c r="C92" i="20"/>
  <c r="E92" i="20"/>
  <c r="H92" i="20"/>
  <c r="I92" i="20"/>
  <c r="J92" i="20"/>
  <c r="K92" i="20"/>
  <c r="L92" i="20"/>
  <c r="N92" i="20"/>
  <c r="O92" i="20"/>
  <c r="P92" i="20"/>
  <c r="Q92" i="20"/>
  <c r="T92" i="20"/>
  <c r="U92" i="20"/>
  <c r="V92" i="20"/>
  <c r="W92" i="20"/>
  <c r="X92" i="20"/>
  <c r="Y92" i="20"/>
  <c r="Z92" i="20"/>
  <c r="AA92" i="20"/>
  <c r="AB92" i="20"/>
  <c r="AC92" i="20"/>
  <c r="AD92" i="20"/>
  <c r="AE92" i="20"/>
  <c r="AF92" i="20"/>
  <c r="AG92" i="20"/>
  <c r="AH92" i="20"/>
  <c r="AI92" i="20"/>
  <c r="AJ92" i="20"/>
  <c r="AK92" i="20"/>
  <c r="AL92" i="20"/>
  <c r="A93" i="20"/>
  <c r="B93" i="20"/>
  <c r="C93" i="20"/>
  <c r="E93" i="20"/>
  <c r="H93" i="20"/>
  <c r="I93" i="20"/>
  <c r="J93" i="20"/>
  <c r="K93" i="20"/>
  <c r="L93" i="20"/>
  <c r="N93" i="20"/>
  <c r="O93" i="20"/>
  <c r="P93" i="20"/>
  <c r="Q93" i="20"/>
  <c r="T93" i="20"/>
  <c r="U93" i="20"/>
  <c r="V93" i="20"/>
  <c r="W93" i="20"/>
  <c r="X93" i="20"/>
  <c r="Y93" i="20"/>
  <c r="Z93" i="20"/>
  <c r="AA93" i="20"/>
  <c r="AB93" i="20"/>
  <c r="AC93" i="20"/>
  <c r="AD93" i="20"/>
  <c r="AE93" i="20"/>
  <c r="AF93" i="20"/>
  <c r="AG93" i="20"/>
  <c r="AH93" i="20"/>
  <c r="AI93" i="20"/>
  <c r="AJ93" i="20"/>
  <c r="AK93" i="20"/>
  <c r="AL93" i="20"/>
  <c r="A94" i="20"/>
  <c r="B94" i="20"/>
  <c r="C94" i="20"/>
  <c r="D94" i="20"/>
  <c r="E94" i="20"/>
  <c r="H94" i="20"/>
  <c r="I94" i="20"/>
  <c r="J94" i="20"/>
  <c r="K94" i="20"/>
  <c r="L94" i="20"/>
  <c r="N94" i="20"/>
  <c r="O94" i="20"/>
  <c r="P94" i="20"/>
  <c r="Q94" i="20"/>
  <c r="T94" i="20"/>
  <c r="U94" i="20"/>
  <c r="V94" i="20"/>
  <c r="W94" i="20"/>
  <c r="X94" i="20"/>
  <c r="Y94" i="20"/>
  <c r="Z94" i="20"/>
  <c r="AA94" i="20"/>
  <c r="AB94" i="20"/>
  <c r="AC94" i="20"/>
  <c r="AD94" i="20"/>
  <c r="AE94" i="20"/>
  <c r="AF94" i="20"/>
  <c r="AG94" i="20"/>
  <c r="AH94" i="20"/>
  <c r="AI94" i="20"/>
  <c r="AJ94" i="20"/>
  <c r="AK94" i="20"/>
  <c r="AL94" i="20"/>
  <c r="A95" i="20"/>
  <c r="B95" i="20"/>
  <c r="C95" i="20"/>
  <c r="E95" i="20"/>
  <c r="H95" i="20"/>
  <c r="I95" i="20"/>
  <c r="J95" i="20"/>
  <c r="K95" i="20"/>
  <c r="L95" i="20"/>
  <c r="N95" i="20"/>
  <c r="O95" i="20"/>
  <c r="P95" i="20"/>
  <c r="Q95" i="20"/>
  <c r="T95" i="20"/>
  <c r="U95" i="20"/>
  <c r="V95" i="20"/>
  <c r="W95" i="20"/>
  <c r="X95" i="20"/>
  <c r="Y95" i="20"/>
  <c r="Z95" i="20"/>
  <c r="AA95" i="20"/>
  <c r="AB95" i="20"/>
  <c r="AC95" i="20"/>
  <c r="AD95" i="20"/>
  <c r="AE95" i="20"/>
  <c r="AF95" i="20"/>
  <c r="AG95" i="20"/>
  <c r="AH95" i="20"/>
  <c r="AI95" i="20"/>
  <c r="AJ95" i="20"/>
  <c r="AK95" i="20"/>
  <c r="AL95" i="20"/>
  <c r="A96" i="20"/>
  <c r="B96" i="20"/>
  <c r="C96" i="20"/>
  <c r="E96" i="20"/>
  <c r="H96" i="20"/>
  <c r="I96" i="20"/>
  <c r="J96" i="20"/>
  <c r="K96" i="20"/>
  <c r="L96" i="20"/>
  <c r="N96" i="20"/>
  <c r="O96" i="20"/>
  <c r="P96" i="20"/>
  <c r="Q96" i="20"/>
  <c r="T96" i="20"/>
  <c r="U96" i="20"/>
  <c r="V96" i="20"/>
  <c r="W96" i="20"/>
  <c r="X96" i="20"/>
  <c r="Y96" i="20"/>
  <c r="Z96" i="20"/>
  <c r="AA96" i="20"/>
  <c r="AB96" i="20"/>
  <c r="AC96" i="20"/>
  <c r="AD96" i="20"/>
  <c r="AE96" i="20"/>
  <c r="AF96" i="20"/>
  <c r="AG96" i="20"/>
  <c r="AH96" i="20"/>
  <c r="AI96" i="20"/>
  <c r="AJ96" i="20"/>
  <c r="AK96" i="20"/>
  <c r="AL96" i="20"/>
  <c r="A97" i="20"/>
  <c r="B97" i="20"/>
  <c r="C97" i="20"/>
  <c r="E97" i="20"/>
  <c r="H97" i="20"/>
  <c r="I97" i="20"/>
  <c r="J97" i="20"/>
  <c r="K97" i="20"/>
  <c r="L97" i="20"/>
  <c r="N97" i="20"/>
  <c r="O97" i="20"/>
  <c r="P97" i="20"/>
  <c r="Q97" i="20"/>
  <c r="R97" i="20"/>
  <c r="T97" i="20"/>
  <c r="U97" i="20"/>
  <c r="V97" i="20"/>
  <c r="W97" i="20"/>
  <c r="X97" i="20"/>
  <c r="Y97" i="20"/>
  <c r="Z97" i="20"/>
  <c r="AA97" i="20"/>
  <c r="AB97" i="20"/>
  <c r="AC97" i="20"/>
  <c r="AD97" i="20"/>
  <c r="AE97" i="20"/>
  <c r="AF97" i="20"/>
  <c r="AG97" i="20"/>
  <c r="AH97" i="20"/>
  <c r="AI97" i="20"/>
  <c r="AJ97" i="20"/>
  <c r="AK97" i="20"/>
  <c r="AL97" i="20"/>
  <c r="A98" i="20"/>
  <c r="B98" i="20"/>
  <c r="C98" i="20"/>
  <c r="E98" i="20"/>
  <c r="H98" i="20"/>
  <c r="I98" i="20"/>
  <c r="J98" i="20"/>
  <c r="K98" i="20"/>
  <c r="L98" i="20"/>
  <c r="N98" i="20"/>
  <c r="O98" i="20"/>
  <c r="P98" i="20"/>
  <c r="Q98" i="20"/>
  <c r="T98" i="20"/>
  <c r="U98" i="20"/>
  <c r="V98" i="20"/>
  <c r="W98" i="20"/>
  <c r="X98" i="20"/>
  <c r="Y98" i="20"/>
  <c r="Z98" i="20"/>
  <c r="AA98" i="20"/>
  <c r="AB98" i="20"/>
  <c r="AC98" i="20"/>
  <c r="AD98" i="20"/>
  <c r="AE98" i="20"/>
  <c r="AF98" i="20"/>
  <c r="AG98" i="20"/>
  <c r="AH98" i="20"/>
  <c r="AI98" i="20"/>
  <c r="AJ98" i="20"/>
  <c r="AK98" i="20"/>
  <c r="AL98" i="20"/>
  <c r="A99" i="20"/>
  <c r="B99" i="20"/>
  <c r="C99" i="20"/>
  <c r="E99" i="20"/>
  <c r="H99" i="20"/>
  <c r="I99" i="20"/>
  <c r="J99" i="20"/>
  <c r="K99" i="20"/>
  <c r="L99" i="20"/>
  <c r="N99" i="20"/>
  <c r="O99" i="20"/>
  <c r="P99" i="20"/>
  <c r="Q99" i="20"/>
  <c r="T99" i="20"/>
  <c r="U99" i="20"/>
  <c r="V99" i="20"/>
  <c r="W99" i="20"/>
  <c r="X99" i="20"/>
  <c r="Y99" i="20"/>
  <c r="Z99" i="20"/>
  <c r="AA99" i="20"/>
  <c r="AB99" i="20"/>
  <c r="AC99" i="20"/>
  <c r="AD99" i="20"/>
  <c r="AE99" i="20"/>
  <c r="AF99" i="20"/>
  <c r="AG99" i="20"/>
  <c r="AH99" i="20"/>
  <c r="AI99" i="20"/>
  <c r="AJ99" i="20"/>
  <c r="AK99" i="20"/>
  <c r="AL99" i="20"/>
  <c r="A100" i="20"/>
  <c r="B100" i="20"/>
  <c r="C100" i="20"/>
  <c r="E100" i="20"/>
  <c r="H100" i="20"/>
  <c r="I100" i="20"/>
  <c r="J100" i="20"/>
  <c r="K100" i="20"/>
  <c r="L100" i="20"/>
  <c r="N100" i="20"/>
  <c r="O100" i="20"/>
  <c r="P100" i="20"/>
  <c r="Q100" i="20"/>
  <c r="T100" i="20"/>
  <c r="U100" i="20"/>
  <c r="V100" i="20"/>
  <c r="W100" i="20"/>
  <c r="X100" i="20"/>
  <c r="Y100" i="20"/>
  <c r="Z100" i="20"/>
  <c r="AA100" i="20"/>
  <c r="AB100" i="20"/>
  <c r="AC100" i="20"/>
  <c r="AD100" i="20"/>
  <c r="AE100" i="20"/>
  <c r="AF100" i="20"/>
  <c r="AG100" i="20"/>
  <c r="AH100" i="20"/>
  <c r="AI100" i="20"/>
  <c r="AJ100" i="20"/>
  <c r="AK100" i="20"/>
  <c r="AL100" i="20"/>
  <c r="A101" i="20"/>
  <c r="B101" i="20"/>
  <c r="C101" i="20"/>
  <c r="E101" i="20"/>
  <c r="H101" i="20"/>
  <c r="I101" i="20"/>
  <c r="J101" i="20"/>
  <c r="K101" i="20"/>
  <c r="L101" i="20"/>
  <c r="N101" i="20"/>
  <c r="O101" i="20"/>
  <c r="P101" i="20"/>
  <c r="Q101" i="20"/>
  <c r="T101" i="20"/>
  <c r="U101" i="20"/>
  <c r="V101" i="20"/>
  <c r="W101" i="20"/>
  <c r="X101" i="20"/>
  <c r="Y101" i="20"/>
  <c r="Z101" i="20"/>
  <c r="AA101" i="20"/>
  <c r="AB101" i="20"/>
  <c r="AC101" i="20"/>
  <c r="AD101" i="20"/>
  <c r="AE101" i="20"/>
  <c r="AF101" i="20"/>
  <c r="AG101" i="20"/>
  <c r="AH101" i="20"/>
  <c r="AI101" i="20"/>
  <c r="AJ101" i="20"/>
  <c r="AK101" i="20"/>
  <c r="AL101" i="20"/>
  <c r="A102" i="20"/>
  <c r="B102" i="20"/>
  <c r="C102" i="20"/>
  <c r="E102" i="20"/>
  <c r="H102" i="20"/>
  <c r="I102" i="20"/>
  <c r="J102" i="20"/>
  <c r="K102" i="20"/>
  <c r="L102" i="20"/>
  <c r="N102" i="20"/>
  <c r="O102" i="20"/>
  <c r="P102" i="20"/>
  <c r="Q102" i="20"/>
  <c r="T102" i="20"/>
  <c r="U102" i="20"/>
  <c r="V102" i="20"/>
  <c r="W102" i="20"/>
  <c r="X102" i="20"/>
  <c r="Y102" i="20"/>
  <c r="Z102" i="20"/>
  <c r="AA102" i="20"/>
  <c r="AB102" i="20"/>
  <c r="AC102" i="20"/>
  <c r="AD102" i="20"/>
  <c r="AE102" i="20"/>
  <c r="AF102" i="20"/>
  <c r="AG102" i="20"/>
  <c r="AH102" i="20"/>
  <c r="AI102" i="20"/>
  <c r="AJ102" i="20"/>
  <c r="AK102" i="20"/>
  <c r="AL102" i="20"/>
  <c r="A103" i="20"/>
  <c r="B103" i="20"/>
  <c r="C103" i="20"/>
  <c r="E103" i="20"/>
  <c r="H103" i="20"/>
  <c r="I103" i="20"/>
  <c r="J103" i="20"/>
  <c r="K103" i="20"/>
  <c r="L103" i="20"/>
  <c r="N103" i="20"/>
  <c r="O103" i="20"/>
  <c r="P103" i="20"/>
  <c r="Q103" i="20"/>
  <c r="T103" i="20"/>
  <c r="U103" i="20"/>
  <c r="V103" i="20"/>
  <c r="W103" i="20"/>
  <c r="X103" i="20"/>
  <c r="Y103" i="20"/>
  <c r="Z103" i="20"/>
  <c r="AA103" i="20"/>
  <c r="AB103" i="20"/>
  <c r="AC103" i="20"/>
  <c r="AD103" i="20"/>
  <c r="AE103" i="20"/>
  <c r="AF103" i="20"/>
  <c r="AG103" i="20"/>
  <c r="AH103" i="20"/>
  <c r="AI103" i="20"/>
  <c r="AJ103" i="20"/>
  <c r="AK103" i="20"/>
  <c r="AL103" i="20"/>
  <c r="A104" i="20"/>
  <c r="B104" i="20"/>
  <c r="C104" i="20"/>
  <c r="E104" i="20"/>
  <c r="H104" i="20"/>
  <c r="I104" i="20"/>
  <c r="J104" i="20"/>
  <c r="K104" i="20"/>
  <c r="L104" i="20"/>
  <c r="N104" i="20"/>
  <c r="O104" i="20"/>
  <c r="P104" i="20"/>
  <c r="Q104" i="20"/>
  <c r="T104" i="20"/>
  <c r="U104" i="20"/>
  <c r="V104" i="20"/>
  <c r="W104" i="20"/>
  <c r="X104" i="20"/>
  <c r="Y104" i="20"/>
  <c r="Z104" i="20"/>
  <c r="AA104" i="20"/>
  <c r="AB104" i="20"/>
  <c r="AC104" i="20"/>
  <c r="AD104" i="20"/>
  <c r="AE104" i="20"/>
  <c r="AF104" i="20"/>
  <c r="AG104" i="20"/>
  <c r="AH104" i="20"/>
  <c r="AI104" i="20"/>
  <c r="AJ104" i="20"/>
  <c r="AK104" i="20"/>
  <c r="AL104" i="20"/>
  <c r="A105" i="20"/>
  <c r="B105" i="20"/>
  <c r="C105" i="20"/>
  <c r="E105" i="20"/>
  <c r="H105" i="20"/>
  <c r="I105" i="20"/>
  <c r="J105" i="20"/>
  <c r="K105" i="20"/>
  <c r="L105" i="20"/>
  <c r="N105" i="20"/>
  <c r="O105" i="20"/>
  <c r="P105" i="20"/>
  <c r="Q105" i="20"/>
  <c r="T105" i="20"/>
  <c r="U105" i="20"/>
  <c r="V105" i="20"/>
  <c r="W105" i="20"/>
  <c r="X105" i="20"/>
  <c r="Y105" i="20"/>
  <c r="Z105" i="20"/>
  <c r="AA105" i="20"/>
  <c r="AB105" i="20"/>
  <c r="AC105" i="20"/>
  <c r="AD105" i="20"/>
  <c r="AE105" i="20"/>
  <c r="AF105" i="20"/>
  <c r="AG105" i="20"/>
  <c r="AH105" i="20"/>
  <c r="AI105" i="20"/>
  <c r="AJ105" i="20"/>
  <c r="AK105" i="20"/>
  <c r="A106" i="20"/>
  <c r="B106" i="20"/>
  <c r="C106" i="20"/>
  <c r="E106" i="20"/>
  <c r="H106" i="20"/>
  <c r="I106" i="20"/>
  <c r="J106" i="20"/>
  <c r="K106" i="20"/>
  <c r="L106" i="20"/>
  <c r="N106" i="20"/>
  <c r="O106" i="20"/>
  <c r="P106" i="20"/>
  <c r="Q106" i="20"/>
  <c r="T106" i="20"/>
  <c r="U106" i="20"/>
  <c r="V106" i="20"/>
  <c r="W106" i="20"/>
  <c r="X106" i="20"/>
  <c r="Y106" i="20"/>
  <c r="Z106" i="20"/>
  <c r="AA106" i="20"/>
  <c r="AB106" i="20"/>
  <c r="AC106" i="20"/>
  <c r="AD106" i="20"/>
  <c r="AE106" i="20"/>
  <c r="AF106" i="20"/>
  <c r="AG106" i="20"/>
  <c r="AH106" i="20"/>
  <c r="AI106" i="20"/>
  <c r="AJ106" i="20"/>
  <c r="AK106" i="20"/>
  <c r="AL106" i="20"/>
  <c r="A107" i="20"/>
  <c r="B107" i="20"/>
  <c r="C107" i="20"/>
  <c r="E107" i="20"/>
  <c r="H107" i="20"/>
  <c r="I107" i="20"/>
  <c r="J107" i="20"/>
  <c r="K107" i="20"/>
  <c r="L107" i="20"/>
  <c r="N107" i="20"/>
  <c r="O107" i="20"/>
  <c r="P107" i="20"/>
  <c r="Q107" i="20"/>
  <c r="T107" i="20"/>
  <c r="U107" i="20"/>
  <c r="V107" i="20"/>
  <c r="W107" i="20"/>
  <c r="X107" i="20"/>
  <c r="Y107" i="20"/>
  <c r="Z107" i="20"/>
  <c r="AA107" i="20"/>
  <c r="AB107" i="20"/>
  <c r="AC107" i="20"/>
  <c r="AD107" i="20"/>
  <c r="AE107" i="20"/>
  <c r="AF107" i="20"/>
  <c r="AG107" i="20"/>
  <c r="AH107" i="20"/>
  <c r="AI107" i="20"/>
  <c r="AJ107" i="20"/>
  <c r="AK107" i="20"/>
  <c r="A108" i="20"/>
  <c r="B108" i="20"/>
  <c r="C108" i="20"/>
  <c r="E108" i="20"/>
  <c r="H108" i="20"/>
  <c r="I108" i="20"/>
  <c r="J108" i="20"/>
  <c r="K108" i="20"/>
  <c r="L108" i="20"/>
  <c r="N108" i="20"/>
  <c r="O108" i="20"/>
  <c r="P108" i="20"/>
  <c r="Q108" i="20"/>
  <c r="T108" i="20"/>
  <c r="U108" i="20"/>
  <c r="V108" i="20"/>
  <c r="W108" i="20"/>
  <c r="X108" i="20"/>
  <c r="Y108" i="20"/>
  <c r="Z108" i="20"/>
  <c r="AA108" i="20"/>
  <c r="AB108" i="20"/>
  <c r="AC108" i="20"/>
  <c r="AD108" i="20"/>
  <c r="AE108" i="20"/>
  <c r="AF108" i="20"/>
  <c r="AG108" i="20"/>
  <c r="AH108" i="20"/>
  <c r="AI108" i="20"/>
  <c r="AJ108" i="20"/>
  <c r="AK108" i="20"/>
  <c r="AL108" i="20"/>
  <c r="A109" i="20"/>
  <c r="B109" i="20"/>
  <c r="C109" i="20"/>
  <c r="E109" i="20"/>
  <c r="H109" i="20"/>
  <c r="I109" i="20"/>
  <c r="J109" i="20"/>
  <c r="K109" i="20"/>
  <c r="L109" i="20"/>
  <c r="N109" i="20"/>
  <c r="O109" i="20"/>
  <c r="P109" i="20"/>
  <c r="Q109" i="20"/>
  <c r="T109" i="20"/>
  <c r="U109" i="20"/>
  <c r="V109" i="20"/>
  <c r="W109" i="20"/>
  <c r="X109" i="20"/>
  <c r="Y109" i="20"/>
  <c r="Z109" i="20"/>
  <c r="AA109" i="20"/>
  <c r="AB109" i="20"/>
  <c r="AC109" i="20"/>
  <c r="AD109" i="20"/>
  <c r="AE109" i="20"/>
  <c r="AF109" i="20"/>
  <c r="AG109" i="20"/>
  <c r="AH109" i="20"/>
  <c r="AI109" i="20"/>
  <c r="AJ109" i="20"/>
  <c r="AK109" i="20"/>
  <c r="AL109" i="20"/>
  <c r="A110" i="20"/>
  <c r="B110" i="20"/>
  <c r="C110" i="20"/>
  <c r="E110" i="20"/>
  <c r="H110" i="20"/>
  <c r="I110" i="20"/>
  <c r="J110" i="20"/>
  <c r="K110" i="20"/>
  <c r="L110" i="20"/>
  <c r="N110" i="20"/>
  <c r="O110" i="20"/>
  <c r="P110" i="20"/>
  <c r="Q110" i="20"/>
  <c r="T110" i="20"/>
  <c r="U110" i="20"/>
  <c r="V110" i="20"/>
  <c r="W110" i="20"/>
  <c r="X110" i="20"/>
  <c r="Y110" i="20"/>
  <c r="Z110" i="20"/>
  <c r="AA110" i="20"/>
  <c r="AB110" i="20"/>
  <c r="AC110" i="20"/>
  <c r="AD110" i="20"/>
  <c r="AE110" i="20"/>
  <c r="AF110" i="20"/>
  <c r="AG110" i="20"/>
  <c r="AH110" i="20"/>
  <c r="AI110" i="20"/>
  <c r="AJ110" i="20"/>
  <c r="AK110" i="20"/>
  <c r="AL110" i="20"/>
  <c r="A111" i="20"/>
  <c r="B111" i="20"/>
  <c r="C111" i="20"/>
  <c r="E111" i="20"/>
  <c r="H111" i="20"/>
  <c r="I111" i="20"/>
  <c r="J111" i="20"/>
  <c r="K111" i="20"/>
  <c r="L111" i="20"/>
  <c r="N111" i="20"/>
  <c r="O111" i="20"/>
  <c r="P111" i="20"/>
  <c r="Q111" i="20"/>
  <c r="T111" i="20"/>
  <c r="U111" i="20"/>
  <c r="V111" i="20"/>
  <c r="W111" i="20"/>
  <c r="X111" i="20"/>
  <c r="Y111" i="20"/>
  <c r="Z111" i="20"/>
  <c r="AA111" i="20"/>
  <c r="AB111" i="20"/>
  <c r="AC111" i="20"/>
  <c r="AD111" i="20"/>
  <c r="AE111" i="20"/>
  <c r="AF111" i="20"/>
  <c r="AG111" i="20"/>
  <c r="AH111" i="20"/>
  <c r="AI111" i="20"/>
  <c r="AJ111" i="20"/>
  <c r="AK111" i="20"/>
  <c r="AL111" i="20"/>
  <c r="A112" i="20"/>
  <c r="B112" i="20"/>
  <c r="C112" i="20"/>
  <c r="E112" i="20"/>
  <c r="H112" i="20"/>
  <c r="I112" i="20"/>
  <c r="J112" i="20"/>
  <c r="K112" i="20"/>
  <c r="L112" i="20"/>
  <c r="N112" i="20"/>
  <c r="O112" i="20"/>
  <c r="P112" i="20"/>
  <c r="Q112" i="20"/>
  <c r="T112" i="20"/>
  <c r="U112" i="20"/>
  <c r="V112" i="20"/>
  <c r="W112" i="20"/>
  <c r="X112" i="20"/>
  <c r="Y112" i="20"/>
  <c r="Z112" i="20"/>
  <c r="AA112" i="20"/>
  <c r="AB112" i="20"/>
  <c r="AC112" i="20"/>
  <c r="AD112" i="20"/>
  <c r="AE112" i="20"/>
  <c r="AF112" i="20"/>
  <c r="AG112" i="20"/>
  <c r="AH112" i="20"/>
  <c r="AI112" i="20"/>
  <c r="AJ112" i="20"/>
  <c r="AK112" i="20"/>
  <c r="AL112" i="20"/>
  <c r="B2" i="20"/>
  <c r="C2" i="20"/>
  <c r="E2" i="20"/>
  <c r="H2" i="20"/>
  <c r="I2" i="20"/>
  <c r="J2" i="20"/>
  <c r="K2" i="20"/>
  <c r="L2" i="20"/>
  <c r="N2" i="20"/>
  <c r="O2" i="20"/>
  <c r="P2" i="20"/>
  <c r="Q2" i="20"/>
  <c r="T2" i="20"/>
  <c r="U2" i="20"/>
  <c r="V2" i="20"/>
  <c r="W2" i="20"/>
  <c r="X2" i="20"/>
  <c r="Y2" i="20"/>
  <c r="Z2" i="20"/>
  <c r="AA2" i="20"/>
  <c r="AB2" i="20"/>
  <c r="AC2" i="20"/>
  <c r="AD2" i="20"/>
  <c r="AE2" i="20"/>
  <c r="AF2" i="20"/>
  <c r="AG2" i="20"/>
  <c r="AH2" i="20"/>
  <c r="AI2" i="20"/>
  <c r="AJ2" i="20"/>
  <c r="AK2" i="20"/>
  <c r="AL2" i="20"/>
  <c r="A2" i="20"/>
  <c r="A2" i="13"/>
  <c r="B1" i="20"/>
  <c r="C1" i="20"/>
  <c r="D1" i="20"/>
  <c r="E1" i="20"/>
  <c r="F1" i="20"/>
  <c r="G1" i="20"/>
  <c r="H1" i="20"/>
  <c r="I1" i="20"/>
  <c r="J1" i="20"/>
  <c r="K1" i="20"/>
  <c r="L1" i="20"/>
  <c r="M1" i="20"/>
  <c r="N1" i="20"/>
  <c r="O1" i="20"/>
  <c r="P1" i="20"/>
  <c r="Q1" i="20"/>
  <c r="R1" i="20"/>
  <c r="S1" i="20"/>
  <c r="T1" i="20"/>
  <c r="U1" i="20"/>
  <c r="V1" i="20"/>
  <c r="W1" i="20"/>
  <c r="X1" i="20"/>
  <c r="Y1" i="20"/>
  <c r="Z1" i="20"/>
  <c r="AA1" i="20"/>
  <c r="AB1" i="20"/>
  <c r="AC1" i="20"/>
  <c r="AD1" i="20"/>
  <c r="AE1" i="20"/>
  <c r="AF1" i="20"/>
  <c r="AG1" i="20"/>
  <c r="AH1" i="20"/>
  <c r="AI1" i="20"/>
  <c r="AJ1" i="20"/>
  <c r="AK1" i="20"/>
  <c r="AL1" i="20"/>
  <c r="AM1" i="20"/>
  <c r="AN1" i="20"/>
  <c r="A1" i="20"/>
  <c r="A1" i="13"/>
  <c r="X1" i="13"/>
  <c r="Y1" i="13"/>
  <c r="Z1" i="13"/>
  <c r="AA1" i="13"/>
  <c r="AB1" i="13"/>
  <c r="T1" i="13"/>
  <c r="U1" i="13"/>
  <c r="V1" i="13"/>
  <c r="W1" i="13"/>
  <c r="S1" i="13"/>
  <c r="R1" i="13"/>
  <c r="P1" i="13"/>
  <c r="Q1" i="13"/>
  <c r="N1" i="13"/>
  <c r="O1" i="13"/>
  <c r="L1" i="13"/>
  <c r="M1" i="13"/>
  <c r="J1" i="13"/>
  <c r="K1" i="13"/>
  <c r="H1" i="13"/>
  <c r="I1" i="13"/>
  <c r="B1" i="13"/>
  <c r="C1" i="13"/>
  <c r="D1" i="13"/>
  <c r="E1" i="13"/>
  <c r="F1" i="13"/>
  <c r="G1"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H25" i="13"/>
  <c r="I25" i="13"/>
  <c r="J25" i="13"/>
  <c r="K25" i="13"/>
  <c r="L25" i="13"/>
  <c r="N25" i="13"/>
  <c r="P25" i="13"/>
  <c r="Q25" i="13"/>
  <c r="T25" i="13"/>
  <c r="U25" i="13"/>
  <c r="V25" i="13"/>
  <c r="W25" i="13"/>
  <c r="X25" i="13"/>
  <c r="Y25" i="13"/>
  <c r="Z25" i="13"/>
  <c r="AA25" i="13"/>
  <c r="AB25" i="13"/>
  <c r="AC25" i="13"/>
  <c r="AD25" i="13"/>
  <c r="AE25" i="13"/>
  <c r="AF25" i="13"/>
  <c r="AG25" i="13"/>
  <c r="AH25" i="13"/>
  <c r="AI25" i="13"/>
  <c r="AJ25" i="13"/>
  <c r="AK25" i="13"/>
  <c r="AL25" i="13"/>
  <c r="H26" i="13"/>
  <c r="I26" i="13"/>
  <c r="J26" i="13"/>
  <c r="K26" i="13"/>
  <c r="L26" i="13"/>
  <c r="N26" i="13"/>
  <c r="P26" i="13"/>
  <c r="Q26" i="13"/>
  <c r="T26" i="13"/>
  <c r="U26" i="13"/>
  <c r="W26" i="13"/>
  <c r="X26" i="13"/>
  <c r="Y26" i="13"/>
  <c r="Z26" i="13"/>
  <c r="AA26" i="13"/>
  <c r="AB26" i="13"/>
  <c r="AC26" i="13"/>
  <c r="AD26" i="13"/>
  <c r="AE26" i="13"/>
  <c r="AF26" i="13"/>
  <c r="AG26" i="13"/>
  <c r="AH26" i="13"/>
  <c r="AI26" i="13"/>
  <c r="AJ26" i="13"/>
  <c r="AK26" i="13"/>
  <c r="H27" i="13"/>
  <c r="I27" i="13"/>
  <c r="J27" i="13"/>
  <c r="K27" i="13"/>
  <c r="L27" i="13"/>
  <c r="N27" i="13"/>
  <c r="P27" i="13"/>
  <c r="Q27" i="13"/>
  <c r="T27" i="13"/>
  <c r="U27" i="13"/>
  <c r="V27" i="13"/>
  <c r="W27" i="13"/>
  <c r="X27" i="13"/>
  <c r="Y27" i="13"/>
  <c r="Z27" i="13"/>
  <c r="AA27" i="13"/>
  <c r="AB27" i="13"/>
  <c r="AC27" i="13"/>
  <c r="AD27" i="13"/>
  <c r="AE27" i="13"/>
  <c r="AF27" i="13"/>
  <c r="AG27" i="13"/>
  <c r="AH27" i="13"/>
  <c r="AI27" i="13"/>
  <c r="AJ27" i="13"/>
  <c r="AK27" i="13"/>
  <c r="AL27" i="13"/>
  <c r="H28" i="13"/>
  <c r="I28" i="13"/>
  <c r="J28" i="13"/>
  <c r="K28" i="13"/>
  <c r="L28" i="13"/>
  <c r="N28" i="13"/>
  <c r="P28" i="13"/>
  <c r="Q28" i="13"/>
  <c r="T28" i="13"/>
  <c r="U28" i="13"/>
  <c r="V28" i="13"/>
  <c r="W28" i="13"/>
  <c r="X28" i="13"/>
  <c r="Y28" i="13"/>
  <c r="Z28" i="13"/>
  <c r="AA28" i="13"/>
  <c r="AB28" i="13"/>
  <c r="AC28" i="13"/>
  <c r="AD28" i="13"/>
  <c r="AE28" i="13"/>
  <c r="AF28" i="13"/>
  <c r="AG28" i="13"/>
  <c r="AH28" i="13"/>
  <c r="AI28" i="13"/>
  <c r="AJ28" i="13"/>
  <c r="AK28" i="13"/>
  <c r="AL28" i="13"/>
  <c r="H29" i="13"/>
  <c r="I29" i="13"/>
  <c r="J29" i="13"/>
  <c r="K29" i="13"/>
  <c r="L29" i="13"/>
  <c r="N29" i="13"/>
  <c r="P29" i="13"/>
  <c r="Q29" i="13"/>
  <c r="T29" i="13"/>
  <c r="U29" i="13"/>
  <c r="V29" i="13"/>
  <c r="W29" i="13"/>
  <c r="X29" i="13"/>
  <c r="Y29" i="13"/>
  <c r="Z29" i="13"/>
  <c r="AA29" i="13"/>
  <c r="AB29" i="13"/>
  <c r="AC29" i="13"/>
  <c r="AD29" i="13"/>
  <c r="AE29" i="13"/>
  <c r="AF29" i="13"/>
  <c r="AG29" i="13"/>
  <c r="AH29" i="13"/>
  <c r="AI29" i="13"/>
  <c r="AJ29" i="13"/>
  <c r="AK29" i="13"/>
  <c r="AL29" i="13"/>
  <c r="H30" i="13"/>
  <c r="I30" i="13"/>
  <c r="J30" i="13"/>
  <c r="K30" i="13"/>
  <c r="L30" i="13"/>
  <c r="N30" i="13"/>
  <c r="P30" i="13"/>
  <c r="Q30" i="13"/>
  <c r="T30" i="13"/>
  <c r="U30" i="13"/>
  <c r="V30" i="13"/>
  <c r="W30" i="13"/>
  <c r="X30" i="13"/>
  <c r="Y30" i="13"/>
  <c r="Z30" i="13"/>
  <c r="AA30" i="13"/>
  <c r="AB30" i="13"/>
  <c r="AC30" i="13"/>
  <c r="AD30" i="13"/>
  <c r="AE30" i="13"/>
  <c r="AF30" i="13"/>
  <c r="AG30" i="13"/>
  <c r="AH30" i="13"/>
  <c r="AI30" i="13"/>
  <c r="AJ30" i="13"/>
  <c r="AK30" i="13"/>
  <c r="H31" i="13"/>
  <c r="I31" i="13"/>
  <c r="J31" i="13"/>
  <c r="K31" i="13"/>
  <c r="L31" i="13"/>
  <c r="N31" i="13"/>
  <c r="P31" i="13"/>
  <c r="Q31" i="13"/>
  <c r="T31" i="13"/>
  <c r="U31" i="13"/>
  <c r="V31" i="13"/>
  <c r="W31" i="13"/>
  <c r="X31" i="13"/>
  <c r="Y31" i="13"/>
  <c r="Z31" i="13"/>
  <c r="AA31" i="13"/>
  <c r="AB31" i="13"/>
  <c r="AC31" i="13"/>
  <c r="AD31" i="13"/>
  <c r="AE31" i="13"/>
  <c r="AF31" i="13"/>
  <c r="AG31" i="13"/>
  <c r="AH31" i="13"/>
  <c r="AI31" i="13"/>
  <c r="AJ31" i="13"/>
  <c r="AK31" i="13"/>
  <c r="AL31" i="13"/>
  <c r="H32" i="13"/>
  <c r="I32" i="13"/>
  <c r="J32" i="13"/>
  <c r="K32" i="13"/>
  <c r="L32" i="13"/>
  <c r="N32" i="13"/>
  <c r="P32" i="13"/>
  <c r="Q32" i="13"/>
  <c r="T32" i="13"/>
  <c r="U32" i="13"/>
  <c r="V32" i="13"/>
  <c r="W32" i="13"/>
  <c r="X32" i="13"/>
  <c r="Y32" i="13"/>
  <c r="Z32" i="13"/>
  <c r="AA32" i="13"/>
  <c r="AB32" i="13"/>
  <c r="AC32" i="13"/>
  <c r="AD32" i="13"/>
  <c r="AE32" i="13"/>
  <c r="AF32" i="13"/>
  <c r="AG32" i="13"/>
  <c r="AH32" i="13"/>
  <c r="AI32" i="13"/>
  <c r="AJ32" i="13"/>
  <c r="AK32" i="13"/>
  <c r="AL32" i="13"/>
  <c r="H33" i="13"/>
  <c r="I33" i="13"/>
  <c r="J33" i="13"/>
  <c r="K33" i="13"/>
  <c r="L33" i="13"/>
  <c r="N33" i="13"/>
  <c r="P33" i="13"/>
  <c r="Q33" i="13"/>
  <c r="T33" i="13"/>
  <c r="U33" i="13"/>
  <c r="V33" i="13"/>
  <c r="W33" i="13"/>
  <c r="X33" i="13"/>
  <c r="Y33" i="13"/>
  <c r="Z33" i="13"/>
  <c r="AA33" i="13"/>
  <c r="AB33" i="13"/>
  <c r="AC33" i="13"/>
  <c r="AD33" i="13"/>
  <c r="AE33" i="13"/>
  <c r="AF33" i="13"/>
  <c r="AG33" i="13"/>
  <c r="AH33" i="13"/>
  <c r="AI33" i="13"/>
  <c r="AJ33" i="13"/>
  <c r="AK33" i="13"/>
  <c r="AL33" i="13"/>
  <c r="H34" i="13"/>
  <c r="I34" i="13"/>
  <c r="J34" i="13"/>
  <c r="K34" i="13"/>
  <c r="L34" i="13"/>
  <c r="N34" i="13"/>
  <c r="P34" i="13"/>
  <c r="Q34" i="13"/>
  <c r="T34" i="13"/>
  <c r="U34" i="13"/>
  <c r="V34" i="13"/>
  <c r="W34" i="13"/>
  <c r="X34" i="13"/>
  <c r="Y34" i="13"/>
  <c r="Z34" i="13"/>
  <c r="AA34" i="13"/>
  <c r="AB34" i="13"/>
  <c r="AC34" i="13"/>
  <c r="AD34" i="13"/>
  <c r="AE34" i="13"/>
  <c r="AF34" i="13"/>
  <c r="AG34" i="13"/>
  <c r="AH34" i="13"/>
  <c r="AI34" i="13"/>
  <c r="AJ34" i="13"/>
  <c r="AK34" i="13"/>
  <c r="H35" i="13"/>
  <c r="I35" i="13"/>
  <c r="J35" i="13"/>
  <c r="K35" i="13"/>
  <c r="L35" i="13"/>
  <c r="N35" i="13"/>
  <c r="P35" i="13"/>
  <c r="Q35" i="13"/>
  <c r="T35" i="13"/>
  <c r="U35" i="13"/>
  <c r="V35" i="13"/>
  <c r="W35" i="13"/>
  <c r="X35" i="13"/>
  <c r="Y35" i="13"/>
  <c r="Z35" i="13"/>
  <c r="AA35" i="13"/>
  <c r="AB35" i="13"/>
  <c r="AC35" i="13"/>
  <c r="AD35" i="13"/>
  <c r="AE35" i="13"/>
  <c r="AF35" i="13"/>
  <c r="AG35" i="13"/>
  <c r="AH35" i="13"/>
  <c r="AI35" i="13"/>
  <c r="AJ35" i="13"/>
  <c r="AK35" i="13"/>
  <c r="H36" i="13"/>
  <c r="I36" i="13"/>
  <c r="J36" i="13"/>
  <c r="K36" i="13"/>
  <c r="L36" i="13"/>
  <c r="N36" i="13"/>
  <c r="P36" i="13"/>
  <c r="Q36" i="13"/>
  <c r="T36" i="13"/>
  <c r="U36" i="13"/>
  <c r="V36" i="13"/>
  <c r="W36" i="13"/>
  <c r="X36" i="13"/>
  <c r="Y36" i="13"/>
  <c r="Z36" i="13"/>
  <c r="AA36" i="13"/>
  <c r="AB36" i="13"/>
  <c r="AC36" i="13"/>
  <c r="AD36" i="13"/>
  <c r="AE36" i="13"/>
  <c r="AF36" i="13"/>
  <c r="AG36" i="13"/>
  <c r="AH36" i="13"/>
  <c r="AI36" i="13"/>
  <c r="AJ36" i="13"/>
  <c r="AK36" i="13"/>
  <c r="H37" i="13"/>
  <c r="I37" i="13"/>
  <c r="J37" i="13"/>
  <c r="K37" i="13"/>
  <c r="L37" i="13"/>
  <c r="N37" i="13"/>
  <c r="P37" i="13"/>
  <c r="Q37" i="13"/>
  <c r="T37" i="13"/>
  <c r="U37" i="13"/>
  <c r="V37" i="13"/>
  <c r="W37" i="13"/>
  <c r="X37" i="13"/>
  <c r="Y37" i="13"/>
  <c r="Z37" i="13"/>
  <c r="AA37" i="13"/>
  <c r="AB37" i="13"/>
  <c r="AC37" i="13"/>
  <c r="AD37" i="13"/>
  <c r="AE37" i="13"/>
  <c r="AF37" i="13"/>
  <c r="AG37" i="13"/>
  <c r="AH37" i="13"/>
  <c r="AI37" i="13"/>
  <c r="AJ37" i="13"/>
  <c r="AK37" i="13"/>
  <c r="AL37" i="13"/>
  <c r="H38" i="13"/>
  <c r="I38" i="13"/>
  <c r="J38" i="13"/>
  <c r="K38" i="13"/>
  <c r="L38" i="13"/>
  <c r="N38" i="13"/>
  <c r="P38" i="13"/>
  <c r="Q38" i="13"/>
  <c r="T38" i="13"/>
  <c r="U38" i="13"/>
  <c r="V38" i="13"/>
  <c r="W38" i="13"/>
  <c r="X38" i="13"/>
  <c r="Y38" i="13"/>
  <c r="Z38" i="13"/>
  <c r="AA38" i="13"/>
  <c r="AB38" i="13"/>
  <c r="AC38" i="13"/>
  <c r="AD38" i="13"/>
  <c r="AE38" i="13"/>
  <c r="AF38" i="13"/>
  <c r="AG38" i="13"/>
  <c r="AH38" i="13"/>
  <c r="AI38" i="13"/>
  <c r="AJ38" i="13"/>
  <c r="AK38" i="13"/>
  <c r="AL38" i="13"/>
  <c r="H39" i="13"/>
  <c r="I39" i="13"/>
  <c r="J39" i="13"/>
  <c r="K39" i="13"/>
  <c r="L39" i="13"/>
  <c r="N39" i="13"/>
  <c r="P39" i="13"/>
  <c r="Q39" i="13"/>
  <c r="T39" i="13"/>
  <c r="U39" i="13"/>
  <c r="V39" i="13"/>
  <c r="W39" i="13"/>
  <c r="X39" i="13"/>
  <c r="Y39" i="13"/>
  <c r="Z39" i="13"/>
  <c r="AA39" i="13"/>
  <c r="AB39" i="13"/>
  <c r="AC39" i="13"/>
  <c r="AD39" i="13"/>
  <c r="AE39" i="13"/>
  <c r="AF39" i="13"/>
  <c r="AG39" i="13"/>
  <c r="AH39" i="13"/>
  <c r="AI39" i="13"/>
  <c r="AJ39" i="13"/>
  <c r="AK39" i="13"/>
  <c r="H40" i="13"/>
  <c r="I40" i="13"/>
  <c r="J40" i="13"/>
  <c r="K40" i="13"/>
  <c r="L40" i="13"/>
  <c r="N40" i="13"/>
  <c r="P40" i="13"/>
  <c r="Q40" i="13"/>
  <c r="T40" i="13"/>
  <c r="U40" i="13"/>
  <c r="V40" i="13"/>
  <c r="W40" i="13"/>
  <c r="X40" i="13"/>
  <c r="Y40" i="13"/>
  <c r="Z40" i="13"/>
  <c r="AA40" i="13"/>
  <c r="AB40" i="13"/>
  <c r="AC40" i="13"/>
  <c r="AD40" i="13"/>
  <c r="AE40" i="13"/>
  <c r="AF40" i="13"/>
  <c r="AG40" i="13"/>
  <c r="AH40" i="13"/>
  <c r="AI40" i="13"/>
  <c r="AJ40" i="13"/>
  <c r="AK40" i="13"/>
  <c r="AL40" i="13"/>
  <c r="H41" i="13"/>
  <c r="I41" i="13"/>
  <c r="J41" i="13"/>
  <c r="K41" i="13"/>
  <c r="L41" i="13"/>
  <c r="N41" i="13"/>
  <c r="P41" i="13"/>
  <c r="Q41" i="13"/>
  <c r="T41" i="13"/>
  <c r="U41" i="13"/>
  <c r="W41" i="13"/>
  <c r="X41" i="13"/>
  <c r="Y41" i="13"/>
  <c r="Z41" i="13"/>
  <c r="AA41" i="13"/>
  <c r="AB41" i="13"/>
  <c r="AC41" i="13"/>
  <c r="AD41" i="13"/>
  <c r="AE41" i="13"/>
  <c r="AF41" i="13"/>
  <c r="AG41" i="13"/>
  <c r="AH41" i="13"/>
  <c r="AI41" i="13"/>
  <c r="AJ41" i="13"/>
  <c r="AK41" i="13"/>
  <c r="AL41" i="13"/>
  <c r="H42" i="13"/>
  <c r="I42" i="13"/>
  <c r="J42" i="13"/>
  <c r="K42" i="13"/>
  <c r="L42" i="13"/>
  <c r="N42" i="13"/>
  <c r="P42" i="13"/>
  <c r="Q42" i="13"/>
  <c r="T42" i="13"/>
  <c r="U42" i="13"/>
  <c r="V42" i="13"/>
  <c r="W42" i="13"/>
  <c r="X42" i="13"/>
  <c r="Y42" i="13"/>
  <c r="Z42" i="13"/>
  <c r="AA42" i="13"/>
  <c r="AB42" i="13"/>
  <c r="AC42" i="13"/>
  <c r="AD42" i="13"/>
  <c r="AE42" i="13"/>
  <c r="AF42" i="13"/>
  <c r="AG42" i="13"/>
  <c r="AH42" i="13"/>
  <c r="AI42" i="13"/>
  <c r="AJ42" i="13"/>
  <c r="AK42" i="13"/>
  <c r="AL42" i="13"/>
  <c r="H43" i="13"/>
  <c r="I43" i="13"/>
  <c r="J43" i="13"/>
  <c r="K43" i="13"/>
  <c r="L43" i="13"/>
  <c r="N43" i="13"/>
  <c r="P43" i="13"/>
  <c r="Q43" i="13"/>
  <c r="T43" i="13"/>
  <c r="U43" i="13"/>
  <c r="V43" i="13"/>
  <c r="W43" i="13"/>
  <c r="X43" i="13"/>
  <c r="Y43" i="13"/>
  <c r="Z43" i="13"/>
  <c r="AA43" i="13"/>
  <c r="AB43" i="13"/>
  <c r="AC43" i="13"/>
  <c r="AD43" i="13"/>
  <c r="AE43" i="13"/>
  <c r="AF43" i="13"/>
  <c r="AG43" i="13"/>
  <c r="AH43" i="13"/>
  <c r="AI43" i="13"/>
  <c r="AJ43" i="13"/>
  <c r="AK43" i="13"/>
  <c r="H44" i="13"/>
  <c r="I44" i="13"/>
  <c r="J44" i="13"/>
  <c r="K44" i="13"/>
  <c r="L44" i="13"/>
  <c r="N44" i="13"/>
  <c r="P44" i="13"/>
  <c r="Q44" i="13"/>
  <c r="T44" i="13"/>
  <c r="U44" i="13"/>
  <c r="V44" i="13"/>
  <c r="W44" i="13"/>
  <c r="X44" i="13"/>
  <c r="Y44" i="13"/>
  <c r="Z44" i="13"/>
  <c r="AA44" i="13"/>
  <c r="AB44" i="13"/>
  <c r="AC44" i="13"/>
  <c r="AD44" i="13"/>
  <c r="AE44" i="13"/>
  <c r="AF44" i="13"/>
  <c r="AG44" i="13"/>
  <c r="AH44" i="13"/>
  <c r="AI44" i="13"/>
  <c r="AJ44" i="13"/>
  <c r="AK44" i="13"/>
  <c r="AL44" i="13"/>
  <c r="H45" i="13"/>
  <c r="I45" i="13"/>
  <c r="J45" i="13"/>
  <c r="K45" i="13"/>
  <c r="L45" i="13"/>
  <c r="N45" i="13"/>
  <c r="P45" i="13"/>
  <c r="Q45" i="13"/>
  <c r="T45" i="13"/>
  <c r="U45" i="13"/>
  <c r="V45" i="13"/>
  <c r="W45" i="13"/>
  <c r="X45" i="13"/>
  <c r="Y45" i="13"/>
  <c r="Z45" i="13"/>
  <c r="AA45" i="13"/>
  <c r="AB45" i="13"/>
  <c r="AC45" i="13"/>
  <c r="AD45" i="13"/>
  <c r="AE45" i="13"/>
  <c r="AF45" i="13"/>
  <c r="AG45" i="13"/>
  <c r="AH45" i="13"/>
  <c r="AI45" i="13"/>
  <c r="AJ45" i="13"/>
  <c r="AK45" i="13"/>
  <c r="H46" i="13"/>
  <c r="I46" i="13"/>
  <c r="J46" i="13"/>
  <c r="K46" i="13"/>
  <c r="L46" i="13"/>
  <c r="N46" i="13"/>
  <c r="Q46" i="13"/>
  <c r="T46" i="13"/>
  <c r="U46" i="13"/>
  <c r="V46" i="13"/>
  <c r="W46" i="13"/>
  <c r="X46" i="13"/>
  <c r="Y46" i="13"/>
  <c r="Z46" i="13"/>
  <c r="AA46" i="13"/>
  <c r="AB46" i="13"/>
  <c r="AC46" i="13"/>
  <c r="AD46" i="13"/>
  <c r="AE46" i="13"/>
  <c r="AF46" i="13"/>
  <c r="AG46" i="13"/>
  <c r="AH46" i="13"/>
  <c r="AI46" i="13"/>
  <c r="AJ46" i="13"/>
  <c r="AK46" i="13"/>
  <c r="AL46" i="13"/>
  <c r="H47" i="13"/>
  <c r="I47" i="13"/>
  <c r="J47" i="13"/>
  <c r="K47" i="13"/>
  <c r="L47" i="13"/>
  <c r="N47" i="13"/>
  <c r="P47" i="13"/>
  <c r="Q47" i="13"/>
  <c r="T47" i="13"/>
  <c r="U47" i="13"/>
  <c r="V47" i="13"/>
  <c r="W47" i="13"/>
  <c r="X47" i="13"/>
  <c r="Y47" i="13"/>
  <c r="Z47" i="13"/>
  <c r="AA47" i="13"/>
  <c r="AB47" i="13"/>
  <c r="AC47" i="13"/>
  <c r="AD47" i="13"/>
  <c r="AE47" i="13"/>
  <c r="AF47" i="13"/>
  <c r="AG47" i="13"/>
  <c r="AH47" i="13"/>
  <c r="AI47" i="13"/>
  <c r="AJ47" i="13"/>
  <c r="AK47" i="13"/>
  <c r="AL47" i="13"/>
  <c r="H48" i="13"/>
  <c r="I48" i="13"/>
  <c r="J48" i="13"/>
  <c r="K48" i="13"/>
  <c r="L48" i="13"/>
  <c r="N48" i="13"/>
  <c r="P48" i="13"/>
  <c r="Q48" i="13"/>
  <c r="T48" i="13"/>
  <c r="U48" i="13"/>
  <c r="V48" i="13"/>
  <c r="W48" i="13"/>
  <c r="X48" i="13"/>
  <c r="Y48" i="13"/>
  <c r="Z48" i="13"/>
  <c r="AA48" i="13"/>
  <c r="AB48" i="13"/>
  <c r="AC48" i="13"/>
  <c r="AD48" i="13"/>
  <c r="AE48" i="13"/>
  <c r="AF48" i="13"/>
  <c r="AG48" i="13"/>
  <c r="AH48" i="13"/>
  <c r="AI48" i="13"/>
  <c r="AJ48" i="13"/>
  <c r="AK48" i="13"/>
  <c r="AL48" i="13"/>
  <c r="H49" i="13"/>
  <c r="I49" i="13"/>
  <c r="J49" i="13"/>
  <c r="K49" i="13"/>
  <c r="L49" i="13"/>
  <c r="N49" i="13"/>
  <c r="P49" i="13"/>
  <c r="Q49" i="13"/>
  <c r="T49" i="13"/>
  <c r="U49" i="13"/>
  <c r="W49" i="13"/>
  <c r="X49" i="13"/>
  <c r="Y49" i="13"/>
  <c r="Z49" i="13"/>
  <c r="AA49" i="13"/>
  <c r="AB49" i="13"/>
  <c r="AC49" i="13"/>
  <c r="AD49" i="13"/>
  <c r="AE49" i="13"/>
  <c r="AF49" i="13"/>
  <c r="AG49" i="13"/>
  <c r="AH49" i="13"/>
  <c r="AI49" i="13"/>
  <c r="AJ49" i="13"/>
  <c r="AK49" i="13"/>
  <c r="H50" i="13"/>
  <c r="I50" i="13"/>
  <c r="J50" i="13"/>
  <c r="K50" i="13"/>
  <c r="L50" i="13"/>
  <c r="N50" i="13"/>
  <c r="P50" i="13"/>
  <c r="Q50" i="13"/>
  <c r="T50" i="13"/>
  <c r="U50" i="13"/>
  <c r="V50" i="13"/>
  <c r="W50" i="13"/>
  <c r="X50" i="13"/>
  <c r="Y50" i="13"/>
  <c r="Z50" i="13"/>
  <c r="AA50" i="13"/>
  <c r="AB50" i="13"/>
  <c r="AC50" i="13"/>
  <c r="AD50" i="13"/>
  <c r="AE50" i="13"/>
  <c r="AF50" i="13"/>
  <c r="AG50" i="13"/>
  <c r="AH50" i="13"/>
  <c r="AI50" i="13"/>
  <c r="AJ50" i="13"/>
  <c r="AK50" i="13"/>
  <c r="AL50" i="13"/>
  <c r="H51" i="13"/>
  <c r="I51" i="13"/>
  <c r="J51" i="13"/>
  <c r="K51" i="13"/>
  <c r="L51" i="13"/>
  <c r="N51" i="13"/>
  <c r="P51" i="13"/>
  <c r="Q51" i="13"/>
  <c r="T51" i="13"/>
  <c r="U51" i="13"/>
  <c r="V51" i="13"/>
  <c r="W51" i="13"/>
  <c r="X51" i="13"/>
  <c r="Y51" i="13"/>
  <c r="Z51" i="13"/>
  <c r="AA51" i="13"/>
  <c r="AB51" i="13"/>
  <c r="AC51" i="13"/>
  <c r="AD51" i="13"/>
  <c r="AE51" i="13"/>
  <c r="AF51" i="13"/>
  <c r="AG51" i="13"/>
  <c r="AH51" i="13"/>
  <c r="AI51" i="13"/>
  <c r="AJ51" i="13"/>
  <c r="AK51" i="13"/>
  <c r="H52" i="13"/>
  <c r="I52" i="13"/>
  <c r="J52" i="13"/>
  <c r="K52" i="13"/>
  <c r="L52" i="13"/>
  <c r="N52" i="13"/>
  <c r="P52" i="13"/>
  <c r="Q52" i="13"/>
  <c r="T52" i="13"/>
  <c r="U52" i="13"/>
  <c r="V52" i="13"/>
  <c r="W52" i="13"/>
  <c r="X52" i="13"/>
  <c r="Y52" i="13"/>
  <c r="Z52" i="13"/>
  <c r="AA52" i="13"/>
  <c r="AB52" i="13"/>
  <c r="AC52" i="13"/>
  <c r="AD52" i="13"/>
  <c r="AE52" i="13"/>
  <c r="AF52" i="13"/>
  <c r="AG52" i="13"/>
  <c r="AH52" i="13"/>
  <c r="AI52" i="13"/>
  <c r="AJ52" i="13"/>
  <c r="AK52" i="13"/>
  <c r="AL52" i="13"/>
  <c r="H53" i="13"/>
  <c r="I53" i="13"/>
  <c r="J53" i="13"/>
  <c r="K53" i="13"/>
  <c r="L53" i="13"/>
  <c r="N53" i="13"/>
  <c r="P53" i="13"/>
  <c r="Q53" i="13"/>
  <c r="T53" i="13"/>
  <c r="U53" i="13"/>
  <c r="V53" i="13"/>
  <c r="W53" i="13"/>
  <c r="X53" i="13"/>
  <c r="Y53" i="13"/>
  <c r="Z53" i="13"/>
  <c r="AA53" i="13"/>
  <c r="AB53" i="13"/>
  <c r="AC53" i="13"/>
  <c r="AD53" i="13"/>
  <c r="AE53" i="13"/>
  <c r="AF53" i="13"/>
  <c r="AG53" i="13"/>
  <c r="AH53" i="13"/>
  <c r="AI53" i="13"/>
  <c r="AJ53" i="13"/>
  <c r="AK53" i="13"/>
  <c r="AL53" i="13"/>
  <c r="H54" i="13"/>
  <c r="I54" i="13"/>
  <c r="J54" i="13"/>
  <c r="K54" i="13"/>
  <c r="L54" i="13"/>
  <c r="N54" i="13"/>
  <c r="P54" i="13"/>
  <c r="Q54" i="13"/>
  <c r="T54" i="13"/>
  <c r="U54" i="13"/>
  <c r="V54" i="13"/>
  <c r="W54" i="13"/>
  <c r="X54" i="13"/>
  <c r="Y54" i="13"/>
  <c r="Z54" i="13"/>
  <c r="AA54" i="13"/>
  <c r="AB54" i="13"/>
  <c r="AC54" i="13"/>
  <c r="AD54" i="13"/>
  <c r="AE54" i="13"/>
  <c r="AF54" i="13"/>
  <c r="AG54" i="13"/>
  <c r="AH54" i="13"/>
  <c r="AI54" i="13"/>
  <c r="AJ54" i="13"/>
  <c r="AK54" i="13"/>
  <c r="AL54" i="13"/>
  <c r="H55" i="13"/>
  <c r="I55" i="13"/>
  <c r="J55" i="13"/>
  <c r="K55" i="13"/>
  <c r="L55" i="13"/>
  <c r="N55" i="13"/>
  <c r="P55" i="13"/>
  <c r="Q55" i="13"/>
  <c r="T55" i="13"/>
  <c r="U55" i="13"/>
  <c r="V55" i="13"/>
  <c r="W55" i="13"/>
  <c r="X55" i="13"/>
  <c r="Y55" i="13"/>
  <c r="Z55" i="13"/>
  <c r="AA55" i="13"/>
  <c r="AB55" i="13"/>
  <c r="AC55" i="13"/>
  <c r="AD55" i="13"/>
  <c r="AE55" i="13"/>
  <c r="AF55" i="13"/>
  <c r="AG55" i="13"/>
  <c r="AH55" i="13"/>
  <c r="AI55" i="13"/>
  <c r="AJ55" i="13"/>
  <c r="AK55" i="13"/>
  <c r="AL55" i="13"/>
  <c r="H56" i="13"/>
  <c r="I56" i="13"/>
  <c r="J56" i="13"/>
  <c r="K56" i="13"/>
  <c r="L56" i="13"/>
  <c r="N56" i="13"/>
  <c r="P56" i="13"/>
  <c r="Q56" i="13"/>
  <c r="T56" i="13"/>
  <c r="U56" i="13"/>
  <c r="V56" i="13"/>
  <c r="W56" i="13"/>
  <c r="X56" i="13"/>
  <c r="Y56" i="13"/>
  <c r="Z56" i="13"/>
  <c r="AA56" i="13"/>
  <c r="AB56" i="13"/>
  <c r="AC56" i="13"/>
  <c r="AD56" i="13"/>
  <c r="AE56" i="13"/>
  <c r="AF56" i="13"/>
  <c r="AG56" i="13"/>
  <c r="AH56" i="13"/>
  <c r="AI56" i="13"/>
  <c r="AJ56" i="13"/>
  <c r="AK56" i="13"/>
  <c r="AL56" i="13"/>
  <c r="H57" i="13"/>
  <c r="I57" i="13"/>
  <c r="J57" i="13"/>
  <c r="K57" i="13"/>
  <c r="L57" i="13"/>
  <c r="N57" i="13"/>
  <c r="P57" i="13"/>
  <c r="Q57" i="13"/>
  <c r="T57" i="13"/>
  <c r="U57" i="13"/>
  <c r="V57" i="13"/>
  <c r="W57" i="13"/>
  <c r="X57" i="13"/>
  <c r="Y57" i="13"/>
  <c r="Z57" i="13"/>
  <c r="AA57" i="13"/>
  <c r="AB57" i="13"/>
  <c r="AC57" i="13"/>
  <c r="AD57" i="13"/>
  <c r="AE57" i="13"/>
  <c r="AF57" i="13"/>
  <c r="AG57" i="13"/>
  <c r="AH57" i="13"/>
  <c r="AI57" i="13"/>
  <c r="AJ57" i="13"/>
  <c r="AK57" i="13"/>
  <c r="AL57" i="13"/>
  <c r="H58" i="13"/>
  <c r="I58" i="13"/>
  <c r="J58" i="13"/>
  <c r="K58" i="13"/>
  <c r="L58" i="13"/>
  <c r="N58" i="13"/>
  <c r="P58" i="13"/>
  <c r="Q58" i="13"/>
  <c r="T58" i="13"/>
  <c r="U58" i="13"/>
  <c r="V58" i="13"/>
  <c r="W58" i="13"/>
  <c r="X58" i="13"/>
  <c r="Y58" i="13"/>
  <c r="Z58" i="13"/>
  <c r="AA58" i="13"/>
  <c r="AB58" i="13"/>
  <c r="AC58" i="13"/>
  <c r="AD58" i="13"/>
  <c r="AE58" i="13"/>
  <c r="AF58" i="13"/>
  <c r="AG58" i="13"/>
  <c r="AH58" i="13"/>
  <c r="AI58" i="13"/>
  <c r="AJ58" i="13"/>
  <c r="AK58" i="13"/>
  <c r="AL58" i="13"/>
  <c r="H59" i="13"/>
  <c r="I59" i="13"/>
  <c r="J59" i="13"/>
  <c r="K59" i="13"/>
  <c r="L59" i="13"/>
  <c r="N59" i="13"/>
  <c r="P59" i="13"/>
  <c r="Q59" i="13"/>
  <c r="T59" i="13"/>
  <c r="U59" i="13"/>
  <c r="V59" i="13"/>
  <c r="W59" i="13"/>
  <c r="X59" i="13"/>
  <c r="Y59" i="13"/>
  <c r="Z59" i="13"/>
  <c r="AA59" i="13"/>
  <c r="AB59" i="13"/>
  <c r="AC59" i="13"/>
  <c r="AD59" i="13"/>
  <c r="AE59" i="13"/>
  <c r="AF59" i="13"/>
  <c r="AG59" i="13"/>
  <c r="AH59" i="13"/>
  <c r="AI59" i="13"/>
  <c r="AJ59" i="13"/>
  <c r="AK59" i="13"/>
  <c r="AL59" i="13"/>
  <c r="F60" i="13"/>
  <c r="H60" i="13"/>
  <c r="I60" i="13"/>
  <c r="J60" i="13"/>
  <c r="K60" i="13"/>
  <c r="L60" i="13"/>
  <c r="N60" i="13"/>
  <c r="P60" i="13"/>
  <c r="Q60" i="13"/>
  <c r="T60" i="13"/>
  <c r="U60" i="13"/>
  <c r="V60" i="13"/>
  <c r="W60" i="13"/>
  <c r="X60" i="13"/>
  <c r="Y60" i="13"/>
  <c r="Z60" i="13"/>
  <c r="AA60" i="13"/>
  <c r="AB60" i="13"/>
  <c r="AC60" i="13"/>
  <c r="AD60" i="13"/>
  <c r="AE60" i="13"/>
  <c r="AF60" i="13"/>
  <c r="AH60" i="13"/>
  <c r="AI60" i="13"/>
  <c r="AJ60" i="13"/>
  <c r="AK60" i="13"/>
  <c r="AL60" i="13"/>
  <c r="H61" i="13"/>
  <c r="I61" i="13"/>
  <c r="J61" i="13"/>
  <c r="K61" i="13"/>
  <c r="L61" i="13"/>
  <c r="N61" i="13"/>
  <c r="P61" i="13"/>
  <c r="Q61" i="13"/>
  <c r="T61" i="13"/>
  <c r="U61" i="13"/>
  <c r="V61" i="13"/>
  <c r="W61" i="13"/>
  <c r="X61" i="13"/>
  <c r="Y61" i="13"/>
  <c r="Z61" i="13"/>
  <c r="AA61" i="13"/>
  <c r="AB61" i="13"/>
  <c r="AC61" i="13"/>
  <c r="AD61" i="13"/>
  <c r="AE61" i="13"/>
  <c r="AF61" i="13"/>
  <c r="AG61" i="13"/>
  <c r="AH61" i="13"/>
  <c r="AI61" i="13"/>
  <c r="AJ61" i="13"/>
  <c r="AK61" i="13"/>
  <c r="AL61" i="13"/>
  <c r="H62" i="13"/>
  <c r="I62" i="13"/>
  <c r="J62" i="13"/>
  <c r="K62" i="13"/>
  <c r="L62" i="13"/>
  <c r="N62" i="13"/>
  <c r="P62" i="13"/>
  <c r="Q62" i="13"/>
  <c r="T62" i="13"/>
  <c r="U62" i="13"/>
  <c r="V62" i="13"/>
  <c r="W62" i="13"/>
  <c r="X62" i="13"/>
  <c r="Y62" i="13"/>
  <c r="Z62" i="13"/>
  <c r="AA62" i="13"/>
  <c r="AB62" i="13"/>
  <c r="AD62" i="13"/>
  <c r="AE62" i="13"/>
  <c r="AF62" i="13"/>
  <c r="AH62" i="13"/>
  <c r="AI62" i="13"/>
  <c r="AJ62" i="13"/>
  <c r="AK62" i="13"/>
  <c r="AL62" i="13"/>
  <c r="H63" i="13"/>
  <c r="I63" i="13"/>
  <c r="J63" i="13"/>
  <c r="K63" i="13"/>
  <c r="L63" i="13"/>
  <c r="N63" i="13"/>
  <c r="P63" i="13"/>
  <c r="Q63" i="13"/>
  <c r="T63" i="13"/>
  <c r="U63" i="13"/>
  <c r="V63" i="13"/>
  <c r="W63" i="13"/>
  <c r="X63" i="13"/>
  <c r="Y63" i="13"/>
  <c r="Z63" i="13"/>
  <c r="AA63" i="13"/>
  <c r="AB63" i="13"/>
  <c r="AC63" i="13"/>
  <c r="AD63" i="13"/>
  <c r="AE63" i="13"/>
  <c r="AF63" i="13"/>
  <c r="AG63" i="13"/>
  <c r="AH63" i="13"/>
  <c r="AI63" i="13"/>
  <c r="AJ63" i="13"/>
  <c r="AK63" i="13"/>
  <c r="AL63" i="13"/>
  <c r="H64" i="13"/>
  <c r="I64" i="13"/>
  <c r="J64" i="13"/>
  <c r="K64" i="13"/>
  <c r="L64" i="13"/>
  <c r="N64" i="13"/>
  <c r="P64" i="13"/>
  <c r="Q64" i="13"/>
  <c r="T64" i="13"/>
  <c r="U64" i="13"/>
  <c r="V64" i="13"/>
  <c r="W64" i="13"/>
  <c r="X64" i="13"/>
  <c r="Y64" i="13"/>
  <c r="Z64" i="13"/>
  <c r="AA64" i="13"/>
  <c r="AB64" i="13"/>
  <c r="AC64" i="13"/>
  <c r="AD64" i="13"/>
  <c r="AE64" i="13"/>
  <c r="AF64" i="13"/>
  <c r="AG64" i="13"/>
  <c r="AH64" i="13"/>
  <c r="AI64" i="13"/>
  <c r="AJ64" i="13"/>
  <c r="AK64" i="13"/>
  <c r="AL64" i="13"/>
  <c r="H65" i="13"/>
  <c r="I65" i="13"/>
  <c r="J65" i="13"/>
  <c r="K65" i="13"/>
  <c r="L65" i="13"/>
  <c r="N65" i="13"/>
  <c r="P65" i="13"/>
  <c r="Q65" i="13"/>
  <c r="T65" i="13"/>
  <c r="U65" i="13"/>
  <c r="V65" i="13"/>
  <c r="W65" i="13"/>
  <c r="X65" i="13"/>
  <c r="Y65" i="13"/>
  <c r="Z65" i="13"/>
  <c r="AA65" i="13"/>
  <c r="AB65" i="13"/>
  <c r="AC65" i="13"/>
  <c r="AD65" i="13"/>
  <c r="AE65" i="13"/>
  <c r="AF65" i="13"/>
  <c r="AG65" i="13"/>
  <c r="AH65" i="13"/>
  <c r="AI65" i="13"/>
  <c r="AJ65" i="13"/>
  <c r="AK65" i="13"/>
  <c r="AL65" i="13"/>
  <c r="H66" i="13"/>
  <c r="I66" i="13"/>
  <c r="J66" i="13"/>
  <c r="K66" i="13"/>
  <c r="L66" i="13"/>
  <c r="N66" i="13"/>
  <c r="P66" i="13"/>
  <c r="Q66" i="13"/>
  <c r="T66" i="13"/>
  <c r="U66" i="13"/>
  <c r="V66" i="13"/>
  <c r="W66" i="13"/>
  <c r="X66" i="13"/>
  <c r="Y66" i="13"/>
  <c r="Z66" i="13"/>
  <c r="AA66" i="13"/>
  <c r="AB66" i="13"/>
  <c r="AC66" i="13"/>
  <c r="AD66" i="13"/>
  <c r="AE66" i="13"/>
  <c r="AF66" i="13"/>
  <c r="AG66" i="13"/>
  <c r="AH66" i="13"/>
  <c r="AI66" i="13"/>
  <c r="AJ66" i="13"/>
  <c r="AK66" i="13"/>
  <c r="AL66" i="13"/>
  <c r="H67" i="13"/>
  <c r="I67" i="13"/>
  <c r="J67" i="13"/>
  <c r="K67" i="13"/>
  <c r="L67" i="13"/>
  <c r="N67" i="13"/>
  <c r="P67" i="13"/>
  <c r="Q67" i="13"/>
  <c r="T67" i="13"/>
  <c r="U67" i="13"/>
  <c r="V67" i="13"/>
  <c r="W67" i="13"/>
  <c r="X67" i="13"/>
  <c r="Y67" i="13"/>
  <c r="Z67" i="13"/>
  <c r="AA67" i="13"/>
  <c r="AB67" i="13"/>
  <c r="AC67" i="13"/>
  <c r="AD67" i="13"/>
  <c r="AE67" i="13"/>
  <c r="AF67" i="13"/>
  <c r="AG67" i="13"/>
  <c r="AH67" i="13"/>
  <c r="AI67" i="13"/>
  <c r="AJ67" i="13"/>
  <c r="AK67" i="13"/>
  <c r="AL67" i="13"/>
  <c r="H68" i="13"/>
  <c r="I68" i="13"/>
  <c r="J68" i="13"/>
  <c r="K68" i="13"/>
  <c r="L68" i="13"/>
  <c r="N68" i="13"/>
  <c r="P68" i="13"/>
  <c r="Q68" i="13"/>
  <c r="T68" i="13"/>
  <c r="U68" i="13"/>
  <c r="V68" i="13"/>
  <c r="W68" i="13"/>
  <c r="X68" i="13"/>
  <c r="Y68" i="13"/>
  <c r="Z68" i="13"/>
  <c r="AA68" i="13"/>
  <c r="AB68" i="13"/>
  <c r="AC68" i="13"/>
  <c r="AD68" i="13"/>
  <c r="AE68" i="13"/>
  <c r="AF68" i="13"/>
  <c r="AG68" i="13"/>
  <c r="AH68" i="13"/>
  <c r="AI68" i="13"/>
  <c r="AJ68" i="13"/>
  <c r="AK68" i="13"/>
  <c r="AL68" i="13"/>
  <c r="H69" i="13"/>
  <c r="I69" i="13"/>
  <c r="J69" i="13"/>
  <c r="K69" i="13"/>
  <c r="L69" i="13"/>
  <c r="N69" i="13"/>
  <c r="P69" i="13"/>
  <c r="Q69" i="13"/>
  <c r="T69" i="13"/>
  <c r="U69" i="13"/>
  <c r="V69" i="13"/>
  <c r="W69" i="13"/>
  <c r="X69" i="13"/>
  <c r="Y69" i="13"/>
  <c r="Z69" i="13"/>
  <c r="AA69" i="13"/>
  <c r="AB69" i="13"/>
  <c r="AC69" i="13"/>
  <c r="AD69" i="13"/>
  <c r="AE69" i="13"/>
  <c r="AF69" i="13"/>
  <c r="AG69" i="13"/>
  <c r="AH69" i="13"/>
  <c r="AI69" i="13"/>
  <c r="AJ69" i="13"/>
  <c r="AK69" i="13"/>
  <c r="AL69" i="13"/>
  <c r="H70" i="13"/>
  <c r="I70" i="13"/>
  <c r="J70" i="13"/>
  <c r="K70" i="13"/>
  <c r="L70" i="13"/>
  <c r="N70" i="13"/>
  <c r="P70" i="13"/>
  <c r="Q70" i="13"/>
  <c r="T70" i="13"/>
  <c r="U70" i="13"/>
  <c r="V70" i="13"/>
  <c r="W70" i="13"/>
  <c r="X70" i="13"/>
  <c r="Y70" i="13"/>
  <c r="Z70" i="13"/>
  <c r="AA70" i="13"/>
  <c r="AB70" i="13"/>
  <c r="AC70" i="13"/>
  <c r="AD70" i="13"/>
  <c r="AE70" i="13"/>
  <c r="AF70" i="13"/>
  <c r="AG70" i="13"/>
  <c r="AH70" i="13"/>
  <c r="AI70" i="13"/>
  <c r="AJ70" i="13"/>
  <c r="AK70" i="13"/>
  <c r="AL70" i="13"/>
  <c r="H71" i="13"/>
  <c r="I71" i="13"/>
  <c r="J71" i="13"/>
  <c r="K71" i="13"/>
  <c r="L71" i="13"/>
  <c r="N71" i="13"/>
  <c r="P71" i="13"/>
  <c r="Q71" i="13"/>
  <c r="T71" i="13"/>
  <c r="U71" i="13"/>
  <c r="V71" i="13"/>
  <c r="W71" i="13"/>
  <c r="X71" i="13"/>
  <c r="Y71" i="13"/>
  <c r="Z71" i="13"/>
  <c r="AA71" i="13"/>
  <c r="AB71" i="13"/>
  <c r="AC71" i="13"/>
  <c r="AD71" i="13"/>
  <c r="AE71" i="13"/>
  <c r="AF71" i="13"/>
  <c r="AG71" i="13"/>
  <c r="AH71" i="13"/>
  <c r="AI71" i="13"/>
  <c r="AJ71" i="13"/>
  <c r="AK71" i="13"/>
  <c r="H72" i="13"/>
  <c r="I72" i="13"/>
  <c r="J72" i="13"/>
  <c r="K72" i="13"/>
  <c r="L72" i="13"/>
  <c r="N72" i="13"/>
  <c r="P72" i="13"/>
  <c r="Q72" i="13"/>
  <c r="T72" i="13"/>
  <c r="U72" i="13"/>
  <c r="V72" i="13"/>
  <c r="W72" i="13"/>
  <c r="X72" i="13"/>
  <c r="Y72" i="13"/>
  <c r="Z72" i="13"/>
  <c r="AA72" i="13"/>
  <c r="AB72" i="13"/>
  <c r="AC72" i="13"/>
  <c r="AD72" i="13"/>
  <c r="AE72" i="13"/>
  <c r="AF72" i="13"/>
  <c r="AG72" i="13"/>
  <c r="AH72" i="13"/>
  <c r="AI72" i="13"/>
  <c r="AJ72" i="13"/>
  <c r="AK72" i="13"/>
  <c r="AL72" i="13"/>
  <c r="H73" i="13"/>
  <c r="I73" i="13"/>
  <c r="J73" i="13"/>
  <c r="K73" i="13"/>
  <c r="L73" i="13"/>
  <c r="N73" i="13"/>
  <c r="P73" i="13"/>
  <c r="Q73" i="13"/>
  <c r="T73" i="13"/>
  <c r="U73" i="13"/>
  <c r="V73" i="13"/>
  <c r="W73" i="13"/>
  <c r="X73" i="13"/>
  <c r="Y73" i="13"/>
  <c r="Z73" i="13"/>
  <c r="AA73" i="13"/>
  <c r="AB73" i="13"/>
  <c r="AC73" i="13"/>
  <c r="AD73" i="13"/>
  <c r="AE73" i="13"/>
  <c r="AF73" i="13"/>
  <c r="AG73" i="13"/>
  <c r="AH73" i="13"/>
  <c r="AI73" i="13"/>
  <c r="AJ73" i="13"/>
  <c r="AK73" i="13"/>
  <c r="AL73" i="13"/>
  <c r="H74" i="13"/>
  <c r="I74" i="13"/>
  <c r="J74" i="13"/>
  <c r="K74" i="13"/>
  <c r="L74" i="13"/>
  <c r="N74" i="13"/>
  <c r="P74" i="13"/>
  <c r="Q74" i="13"/>
  <c r="T74" i="13"/>
  <c r="U74" i="13"/>
  <c r="V74" i="13"/>
  <c r="W74" i="13"/>
  <c r="X74" i="13"/>
  <c r="Y74" i="13"/>
  <c r="Z74" i="13"/>
  <c r="AA74" i="13"/>
  <c r="AB74" i="13"/>
  <c r="AC74" i="13"/>
  <c r="AD74" i="13"/>
  <c r="AE74" i="13"/>
  <c r="AF74" i="13"/>
  <c r="AG74" i="13"/>
  <c r="AH74" i="13"/>
  <c r="AI74" i="13"/>
  <c r="AJ74" i="13"/>
  <c r="AK74" i="13"/>
  <c r="H75" i="13"/>
  <c r="I75" i="13"/>
  <c r="J75" i="13"/>
  <c r="K75" i="13"/>
  <c r="L75" i="13"/>
  <c r="N75" i="13"/>
  <c r="P75" i="13"/>
  <c r="Q75" i="13"/>
  <c r="T75" i="13"/>
  <c r="U75" i="13"/>
  <c r="V75" i="13"/>
  <c r="W75" i="13"/>
  <c r="X75" i="13"/>
  <c r="Y75" i="13"/>
  <c r="Z75" i="13"/>
  <c r="AA75" i="13"/>
  <c r="AB75" i="13"/>
  <c r="AC75" i="13"/>
  <c r="AD75" i="13"/>
  <c r="AE75" i="13"/>
  <c r="AF75" i="13"/>
  <c r="AG75" i="13"/>
  <c r="AH75" i="13"/>
  <c r="AI75" i="13"/>
  <c r="AJ75" i="13"/>
  <c r="AK75" i="13"/>
  <c r="AL75" i="13"/>
  <c r="H76" i="13"/>
  <c r="I76" i="13"/>
  <c r="J76" i="13"/>
  <c r="K76" i="13"/>
  <c r="L76" i="13"/>
  <c r="N76" i="13"/>
  <c r="P76" i="13"/>
  <c r="Q76" i="13"/>
  <c r="T76" i="13"/>
  <c r="U76" i="13"/>
  <c r="V76" i="13"/>
  <c r="W76" i="13"/>
  <c r="X76" i="13"/>
  <c r="Y76" i="13"/>
  <c r="Z76" i="13"/>
  <c r="AA76" i="13"/>
  <c r="AB76" i="13"/>
  <c r="AC76" i="13"/>
  <c r="AD76" i="13"/>
  <c r="AE76" i="13"/>
  <c r="AF76" i="13"/>
  <c r="AG76" i="13"/>
  <c r="AH76" i="13"/>
  <c r="AI76" i="13"/>
  <c r="AJ76" i="13"/>
  <c r="AK76" i="13"/>
  <c r="AL76" i="13"/>
  <c r="H77" i="13"/>
  <c r="I77" i="13"/>
  <c r="J77" i="13"/>
  <c r="K77" i="13"/>
  <c r="L77" i="13"/>
  <c r="N77" i="13"/>
  <c r="P77" i="13"/>
  <c r="Q77" i="13"/>
  <c r="T77" i="13"/>
  <c r="U77" i="13"/>
  <c r="V77" i="13"/>
  <c r="W77" i="13"/>
  <c r="X77" i="13"/>
  <c r="Y77" i="13"/>
  <c r="Z77" i="13"/>
  <c r="AA77" i="13"/>
  <c r="AB77" i="13"/>
  <c r="AC77" i="13"/>
  <c r="AD77" i="13"/>
  <c r="AE77" i="13"/>
  <c r="AF77" i="13"/>
  <c r="AG77" i="13"/>
  <c r="AH77" i="13"/>
  <c r="AI77" i="13"/>
  <c r="AJ77" i="13"/>
  <c r="AK77" i="13"/>
  <c r="AL77" i="13"/>
  <c r="H78" i="13"/>
  <c r="I78" i="13"/>
  <c r="J78" i="13"/>
  <c r="K78" i="13"/>
  <c r="L78" i="13"/>
  <c r="N78" i="13"/>
  <c r="P78" i="13"/>
  <c r="Q78" i="13"/>
  <c r="T78" i="13"/>
  <c r="U78" i="13"/>
  <c r="V78" i="13"/>
  <c r="W78" i="13"/>
  <c r="X78" i="13"/>
  <c r="Y78" i="13"/>
  <c r="Z78" i="13"/>
  <c r="AA78" i="13"/>
  <c r="AB78" i="13"/>
  <c r="AC78" i="13"/>
  <c r="AD78" i="13"/>
  <c r="AE78" i="13"/>
  <c r="AF78" i="13"/>
  <c r="AG78" i="13"/>
  <c r="AH78" i="13"/>
  <c r="AI78" i="13"/>
  <c r="AJ78" i="13"/>
  <c r="AK78" i="13"/>
  <c r="AL78" i="13"/>
  <c r="H79" i="13"/>
  <c r="I79" i="13"/>
  <c r="J79" i="13"/>
  <c r="K79" i="13"/>
  <c r="L79" i="13"/>
  <c r="N79" i="13"/>
  <c r="P79" i="13"/>
  <c r="Q79" i="13"/>
  <c r="T79" i="13"/>
  <c r="U79" i="13"/>
  <c r="V79" i="13"/>
  <c r="W79" i="13"/>
  <c r="X79" i="13"/>
  <c r="Y79" i="13"/>
  <c r="Z79" i="13"/>
  <c r="AA79" i="13"/>
  <c r="AB79" i="13"/>
  <c r="AC79" i="13"/>
  <c r="AD79" i="13"/>
  <c r="AE79" i="13"/>
  <c r="AF79" i="13"/>
  <c r="AG79" i="13"/>
  <c r="AH79" i="13"/>
  <c r="AI79" i="13"/>
  <c r="AJ79" i="13"/>
  <c r="AK79" i="13"/>
  <c r="AL79" i="13"/>
  <c r="H80" i="13"/>
  <c r="I80" i="13"/>
  <c r="J80" i="13"/>
  <c r="K80" i="13"/>
  <c r="L80" i="13"/>
  <c r="N80" i="13"/>
  <c r="P80" i="13"/>
  <c r="Q80" i="13"/>
  <c r="T80" i="13"/>
  <c r="U80" i="13"/>
  <c r="V80" i="13"/>
  <c r="W80" i="13"/>
  <c r="X80" i="13"/>
  <c r="Y80" i="13"/>
  <c r="Z80" i="13"/>
  <c r="AA80" i="13"/>
  <c r="AB80" i="13"/>
  <c r="AC80" i="13"/>
  <c r="AD80" i="13"/>
  <c r="AE80" i="13"/>
  <c r="AF80" i="13"/>
  <c r="AG80" i="13"/>
  <c r="AH80" i="13"/>
  <c r="AI80" i="13"/>
  <c r="AJ80" i="13"/>
  <c r="AK80" i="13"/>
  <c r="H81" i="13"/>
  <c r="I81" i="13"/>
  <c r="J81" i="13"/>
  <c r="K81" i="13"/>
  <c r="L81" i="13"/>
  <c r="N81" i="13"/>
  <c r="P81" i="13"/>
  <c r="Q81" i="13"/>
  <c r="T81" i="13"/>
  <c r="U81" i="13"/>
  <c r="V81" i="13"/>
  <c r="W81" i="13"/>
  <c r="X81" i="13"/>
  <c r="Y81" i="13"/>
  <c r="Z81" i="13"/>
  <c r="AA81" i="13"/>
  <c r="AB81" i="13"/>
  <c r="AC81" i="13"/>
  <c r="AD81" i="13"/>
  <c r="AE81" i="13"/>
  <c r="AF81" i="13"/>
  <c r="AG81" i="13"/>
  <c r="AH81" i="13"/>
  <c r="AI81" i="13"/>
  <c r="AJ81" i="13"/>
  <c r="AK81" i="13"/>
  <c r="AL81" i="13"/>
  <c r="H82" i="13"/>
  <c r="I82" i="13"/>
  <c r="J82" i="13"/>
  <c r="K82" i="13"/>
  <c r="L82" i="13"/>
  <c r="N82" i="13"/>
  <c r="P82" i="13"/>
  <c r="Q82" i="13"/>
  <c r="T82" i="13"/>
  <c r="U82" i="13"/>
  <c r="V82" i="13"/>
  <c r="W82" i="13"/>
  <c r="X82" i="13"/>
  <c r="Y82" i="13"/>
  <c r="Z82" i="13"/>
  <c r="AA82" i="13"/>
  <c r="AB82" i="13"/>
  <c r="AC82" i="13"/>
  <c r="AD82" i="13"/>
  <c r="AE82" i="13"/>
  <c r="AF82" i="13"/>
  <c r="AG82" i="13"/>
  <c r="AH82" i="13"/>
  <c r="AI82" i="13"/>
  <c r="AJ82" i="13"/>
  <c r="AK82" i="13"/>
  <c r="AL82" i="13"/>
  <c r="H83" i="13"/>
  <c r="I83" i="13"/>
  <c r="J83" i="13"/>
  <c r="K83" i="13"/>
  <c r="L83" i="13"/>
  <c r="N83" i="13"/>
  <c r="P83" i="13"/>
  <c r="Q83" i="13"/>
  <c r="T83" i="13"/>
  <c r="U83" i="13"/>
  <c r="V83" i="13"/>
  <c r="W83" i="13"/>
  <c r="X83" i="13"/>
  <c r="Y83" i="13"/>
  <c r="Z83" i="13"/>
  <c r="AA83" i="13"/>
  <c r="AB83" i="13"/>
  <c r="AC83" i="13"/>
  <c r="AD83" i="13"/>
  <c r="AE83" i="13"/>
  <c r="AF83" i="13"/>
  <c r="AG83" i="13"/>
  <c r="AH83" i="13"/>
  <c r="AI83" i="13"/>
  <c r="AJ83" i="13"/>
  <c r="AK83" i="13"/>
  <c r="AL83" i="13"/>
  <c r="H84" i="13"/>
  <c r="I84" i="13"/>
  <c r="J84" i="13"/>
  <c r="K84" i="13"/>
  <c r="L84" i="13"/>
  <c r="N84" i="13"/>
  <c r="P84" i="13"/>
  <c r="Q84" i="13"/>
  <c r="T84" i="13"/>
  <c r="U84" i="13"/>
  <c r="V84" i="13"/>
  <c r="W84" i="13"/>
  <c r="X84" i="13"/>
  <c r="Y84" i="13"/>
  <c r="Z84" i="13"/>
  <c r="AA84" i="13"/>
  <c r="AB84" i="13"/>
  <c r="AC84" i="13"/>
  <c r="AD84" i="13"/>
  <c r="AE84" i="13"/>
  <c r="AF84" i="13"/>
  <c r="AG84" i="13"/>
  <c r="AH84" i="13"/>
  <c r="AI84" i="13"/>
  <c r="AJ84" i="13"/>
  <c r="AK84" i="13"/>
  <c r="AL84" i="13"/>
  <c r="H85" i="13"/>
  <c r="I85" i="13"/>
  <c r="J85" i="13"/>
  <c r="K85" i="13"/>
  <c r="L85" i="13"/>
  <c r="N85" i="13"/>
  <c r="P85" i="13"/>
  <c r="Q85" i="13"/>
  <c r="T85" i="13"/>
  <c r="U85" i="13"/>
  <c r="V85" i="13"/>
  <c r="W85" i="13"/>
  <c r="X85" i="13"/>
  <c r="Y85" i="13"/>
  <c r="Z85" i="13"/>
  <c r="AA85" i="13"/>
  <c r="AB85" i="13"/>
  <c r="AC85" i="13"/>
  <c r="AD85" i="13"/>
  <c r="AE85" i="13"/>
  <c r="AF85" i="13"/>
  <c r="AG85" i="13"/>
  <c r="AH85" i="13"/>
  <c r="AI85" i="13"/>
  <c r="AJ85" i="13"/>
  <c r="AK85" i="13"/>
  <c r="AL85" i="13"/>
  <c r="H86" i="13"/>
  <c r="I86" i="13"/>
  <c r="J86" i="13"/>
  <c r="K86" i="13"/>
  <c r="L86" i="13"/>
  <c r="N86" i="13"/>
  <c r="P86" i="13"/>
  <c r="Q86" i="13"/>
  <c r="T86" i="13"/>
  <c r="U86" i="13"/>
  <c r="V86" i="13"/>
  <c r="W86" i="13"/>
  <c r="X86" i="13"/>
  <c r="Y86" i="13"/>
  <c r="Z86" i="13"/>
  <c r="AA86" i="13"/>
  <c r="AB86" i="13"/>
  <c r="AC86" i="13"/>
  <c r="AD86" i="13"/>
  <c r="AE86" i="13"/>
  <c r="AF86" i="13"/>
  <c r="AG86" i="13"/>
  <c r="AH86" i="13"/>
  <c r="AI86" i="13"/>
  <c r="AJ86" i="13"/>
  <c r="AK86" i="13"/>
  <c r="AL86" i="13"/>
  <c r="H87" i="13"/>
  <c r="I87" i="13"/>
  <c r="J87" i="13"/>
  <c r="K87" i="13"/>
  <c r="L87" i="13"/>
  <c r="N87" i="13"/>
  <c r="P87" i="13"/>
  <c r="Q87" i="13"/>
  <c r="T87" i="13"/>
  <c r="U87" i="13"/>
  <c r="V87" i="13"/>
  <c r="W87" i="13"/>
  <c r="X87" i="13"/>
  <c r="Y87" i="13"/>
  <c r="Z87" i="13"/>
  <c r="AA87" i="13"/>
  <c r="AB87" i="13"/>
  <c r="AC87" i="13"/>
  <c r="AD87" i="13"/>
  <c r="AE87" i="13"/>
  <c r="AF87" i="13"/>
  <c r="AG87" i="13"/>
  <c r="AH87" i="13"/>
  <c r="AI87" i="13"/>
  <c r="AJ87" i="13"/>
  <c r="AK87" i="13"/>
  <c r="AL87" i="13"/>
  <c r="H88" i="13"/>
  <c r="I88" i="13"/>
  <c r="J88" i="13"/>
  <c r="K88" i="13"/>
  <c r="L88" i="13"/>
  <c r="N88" i="13"/>
  <c r="P88" i="13"/>
  <c r="Q88" i="13"/>
  <c r="T88" i="13"/>
  <c r="U88" i="13"/>
  <c r="V88" i="13"/>
  <c r="W88" i="13"/>
  <c r="X88" i="13"/>
  <c r="Y88" i="13"/>
  <c r="Z88" i="13"/>
  <c r="AA88" i="13"/>
  <c r="AB88" i="13"/>
  <c r="AC88" i="13"/>
  <c r="AD88" i="13"/>
  <c r="AE88" i="13"/>
  <c r="AF88" i="13"/>
  <c r="AG88" i="13"/>
  <c r="AH88" i="13"/>
  <c r="AI88" i="13"/>
  <c r="AJ88" i="13"/>
  <c r="AK88" i="13"/>
  <c r="AL88" i="13"/>
  <c r="H89" i="13"/>
  <c r="I89" i="13"/>
  <c r="J89" i="13"/>
  <c r="K89" i="13"/>
  <c r="L89" i="13"/>
  <c r="T89" i="13"/>
  <c r="U89" i="13"/>
  <c r="V89" i="13"/>
  <c r="W89" i="13"/>
  <c r="X89" i="13"/>
  <c r="Y89" i="13"/>
  <c r="Z89" i="13"/>
  <c r="AA89" i="13"/>
  <c r="AB89" i="13"/>
  <c r="AC89" i="13"/>
  <c r="AD89" i="13"/>
  <c r="AE89" i="13"/>
  <c r="AF89" i="13"/>
  <c r="AG89" i="13"/>
  <c r="AH89" i="13"/>
  <c r="AI89" i="13"/>
  <c r="AJ89" i="13"/>
  <c r="AL89" i="13"/>
  <c r="H90" i="13"/>
  <c r="I90" i="13"/>
  <c r="J90" i="13"/>
  <c r="K90" i="13"/>
  <c r="L90" i="13"/>
  <c r="N90" i="13"/>
  <c r="P90" i="13"/>
  <c r="Q90" i="13"/>
  <c r="T90" i="13"/>
  <c r="U90" i="13"/>
  <c r="V90" i="13"/>
  <c r="W90" i="13"/>
  <c r="X90" i="13"/>
  <c r="Y90" i="13"/>
  <c r="Z90" i="13"/>
  <c r="AA90" i="13"/>
  <c r="AB90" i="13"/>
  <c r="AC90" i="13"/>
  <c r="AD90" i="13"/>
  <c r="AE90" i="13"/>
  <c r="AF90" i="13"/>
  <c r="AG90" i="13"/>
  <c r="AH90" i="13"/>
  <c r="AI90" i="13"/>
  <c r="AJ90" i="13"/>
  <c r="AK90" i="13"/>
  <c r="AL90" i="13"/>
  <c r="H91" i="13"/>
  <c r="I91" i="13"/>
  <c r="J91" i="13"/>
  <c r="K91" i="13"/>
  <c r="L91" i="13"/>
  <c r="N91" i="13"/>
  <c r="P91" i="13"/>
  <c r="Q91" i="13"/>
  <c r="T91" i="13"/>
  <c r="U91" i="13"/>
  <c r="V91" i="13"/>
  <c r="W91" i="13"/>
  <c r="X91" i="13"/>
  <c r="Y91" i="13"/>
  <c r="Z91" i="13"/>
  <c r="AA91" i="13"/>
  <c r="AB91" i="13"/>
  <c r="AC91" i="13"/>
  <c r="AD91" i="13"/>
  <c r="AE91" i="13"/>
  <c r="AF91" i="13"/>
  <c r="AG91" i="13"/>
  <c r="AH91" i="13"/>
  <c r="AI91" i="13"/>
  <c r="AJ91" i="13"/>
  <c r="AK91" i="13"/>
  <c r="AL91" i="13"/>
  <c r="H92" i="13"/>
  <c r="I92" i="13"/>
  <c r="J92" i="13"/>
  <c r="K92" i="13"/>
  <c r="L92" i="13"/>
  <c r="N92" i="13"/>
  <c r="P92" i="13"/>
  <c r="Q92" i="13"/>
  <c r="T92" i="13"/>
  <c r="U92" i="13"/>
  <c r="V92" i="13"/>
  <c r="W92" i="13"/>
  <c r="X92" i="13"/>
  <c r="Y92" i="13"/>
  <c r="Z92" i="13"/>
  <c r="AA92" i="13"/>
  <c r="AB92" i="13"/>
  <c r="AC92" i="13"/>
  <c r="AD92" i="13"/>
  <c r="AE92" i="13"/>
  <c r="AF92" i="13"/>
  <c r="AG92" i="13"/>
  <c r="AH92" i="13"/>
  <c r="AI92" i="13"/>
  <c r="AJ92" i="13"/>
  <c r="AK92" i="13"/>
  <c r="AL92" i="13"/>
  <c r="H93" i="13"/>
  <c r="I93" i="13"/>
  <c r="J93" i="13"/>
  <c r="K93" i="13"/>
  <c r="L93" i="13"/>
  <c r="N93" i="13"/>
  <c r="P93" i="13"/>
  <c r="Q93" i="13"/>
  <c r="T93" i="13"/>
  <c r="U93" i="13"/>
  <c r="V93" i="13"/>
  <c r="W93" i="13"/>
  <c r="X93" i="13"/>
  <c r="Y93" i="13"/>
  <c r="Z93" i="13"/>
  <c r="AA93" i="13"/>
  <c r="AB93" i="13"/>
  <c r="AC93" i="13"/>
  <c r="AD93" i="13"/>
  <c r="AE93" i="13"/>
  <c r="AF93" i="13"/>
  <c r="AG93" i="13"/>
  <c r="AH93" i="13"/>
  <c r="AI93" i="13"/>
  <c r="AJ93" i="13"/>
  <c r="AK93" i="13"/>
  <c r="AL93" i="13"/>
  <c r="H94" i="13"/>
  <c r="I94" i="13"/>
  <c r="J94" i="13"/>
  <c r="K94" i="13"/>
  <c r="L94" i="13"/>
  <c r="N94" i="13"/>
  <c r="P94" i="13"/>
  <c r="Q94" i="13"/>
  <c r="T94" i="13"/>
  <c r="U94" i="13"/>
  <c r="V94" i="13"/>
  <c r="W94" i="13"/>
  <c r="X94" i="13"/>
  <c r="Y94" i="13"/>
  <c r="Z94" i="13"/>
  <c r="AA94" i="13"/>
  <c r="AB94" i="13"/>
  <c r="AC94" i="13"/>
  <c r="AD94" i="13"/>
  <c r="AE94" i="13"/>
  <c r="AF94" i="13"/>
  <c r="AG94" i="13"/>
  <c r="AH94" i="13"/>
  <c r="AI94" i="13"/>
  <c r="AJ94" i="13"/>
  <c r="AK94" i="13"/>
  <c r="AL94" i="13"/>
  <c r="H95" i="13"/>
  <c r="I95" i="13"/>
  <c r="J95" i="13"/>
  <c r="K95" i="13"/>
  <c r="L95" i="13"/>
  <c r="N95" i="13"/>
  <c r="P95" i="13"/>
  <c r="Q95" i="13"/>
  <c r="T95" i="13"/>
  <c r="U95" i="13"/>
  <c r="V95" i="13"/>
  <c r="W95" i="13"/>
  <c r="X95" i="13"/>
  <c r="Y95" i="13"/>
  <c r="Z95" i="13"/>
  <c r="AA95" i="13"/>
  <c r="AB95" i="13"/>
  <c r="AC95" i="13"/>
  <c r="AD95" i="13"/>
  <c r="AE95" i="13"/>
  <c r="AF95" i="13"/>
  <c r="AG95" i="13"/>
  <c r="AH95" i="13"/>
  <c r="AI95" i="13"/>
  <c r="AJ95" i="13"/>
  <c r="AK95" i="13"/>
  <c r="AL95" i="13"/>
  <c r="H96" i="13"/>
  <c r="I96" i="13"/>
  <c r="J96" i="13"/>
  <c r="K96" i="13"/>
  <c r="L96" i="13"/>
  <c r="N96" i="13"/>
  <c r="P96" i="13"/>
  <c r="Q96" i="13"/>
  <c r="T96" i="13"/>
  <c r="U96" i="13"/>
  <c r="V96" i="13"/>
  <c r="W96" i="13"/>
  <c r="X96" i="13"/>
  <c r="Y96" i="13"/>
  <c r="Z96" i="13"/>
  <c r="AA96" i="13"/>
  <c r="AB96" i="13"/>
  <c r="AC96" i="13"/>
  <c r="AD96" i="13"/>
  <c r="AE96" i="13"/>
  <c r="AF96" i="13"/>
  <c r="AG96" i="13"/>
  <c r="AH96" i="13"/>
  <c r="AI96" i="13"/>
  <c r="AJ96" i="13"/>
  <c r="AK96" i="13"/>
  <c r="AL96" i="13"/>
  <c r="H97" i="13"/>
  <c r="I97" i="13"/>
  <c r="J97" i="13"/>
  <c r="K97" i="13"/>
  <c r="L97" i="13"/>
  <c r="N97" i="13"/>
  <c r="P97" i="13"/>
  <c r="Q97" i="13"/>
  <c r="R97" i="13"/>
  <c r="T97" i="13"/>
  <c r="U97" i="13"/>
  <c r="V97" i="13"/>
  <c r="W97" i="13"/>
  <c r="X97" i="13"/>
  <c r="Y97" i="13"/>
  <c r="Z97" i="13"/>
  <c r="AA97" i="13"/>
  <c r="AB97" i="13"/>
  <c r="AC97" i="13"/>
  <c r="AD97" i="13"/>
  <c r="AE97" i="13"/>
  <c r="AF97" i="13"/>
  <c r="AG97" i="13"/>
  <c r="AH97" i="13"/>
  <c r="AI97" i="13"/>
  <c r="AJ97" i="13"/>
  <c r="AK97" i="13"/>
  <c r="AL97" i="13"/>
  <c r="H98" i="13"/>
  <c r="I98" i="13"/>
  <c r="J98" i="13"/>
  <c r="K98" i="13"/>
  <c r="L98" i="13"/>
  <c r="N98" i="13"/>
  <c r="P98" i="13"/>
  <c r="Q98" i="13"/>
  <c r="T98" i="13"/>
  <c r="U98" i="13"/>
  <c r="V98" i="13"/>
  <c r="W98" i="13"/>
  <c r="X98" i="13"/>
  <c r="Y98" i="13"/>
  <c r="Z98" i="13"/>
  <c r="AA98" i="13"/>
  <c r="AB98" i="13"/>
  <c r="AC98" i="13"/>
  <c r="AD98" i="13"/>
  <c r="AE98" i="13"/>
  <c r="AF98" i="13"/>
  <c r="AG98" i="13"/>
  <c r="AH98" i="13"/>
  <c r="AI98" i="13"/>
  <c r="AJ98" i="13"/>
  <c r="AK98" i="13"/>
  <c r="AL98" i="13"/>
  <c r="H99" i="13"/>
  <c r="I99" i="13"/>
  <c r="J99" i="13"/>
  <c r="K99" i="13"/>
  <c r="L99" i="13"/>
  <c r="N99" i="13"/>
  <c r="P99" i="13"/>
  <c r="Q99" i="13"/>
  <c r="T99" i="13"/>
  <c r="U99" i="13"/>
  <c r="V99" i="13"/>
  <c r="W99" i="13"/>
  <c r="X99" i="13"/>
  <c r="Y99" i="13"/>
  <c r="Z99" i="13"/>
  <c r="AA99" i="13"/>
  <c r="AB99" i="13"/>
  <c r="AC99" i="13"/>
  <c r="AD99" i="13"/>
  <c r="AE99" i="13"/>
  <c r="AF99" i="13"/>
  <c r="AG99" i="13"/>
  <c r="AH99" i="13"/>
  <c r="AI99" i="13"/>
  <c r="AJ99" i="13"/>
  <c r="AK99" i="13"/>
  <c r="AL99" i="13"/>
  <c r="H100" i="13"/>
  <c r="I100" i="13"/>
  <c r="J100" i="13"/>
  <c r="K100" i="13"/>
  <c r="L100" i="13"/>
  <c r="N100" i="13"/>
  <c r="P100" i="13"/>
  <c r="Q100" i="13"/>
  <c r="T100" i="13"/>
  <c r="U100" i="13"/>
  <c r="V100" i="13"/>
  <c r="W100" i="13"/>
  <c r="X100" i="13"/>
  <c r="Y100" i="13"/>
  <c r="Z100" i="13"/>
  <c r="AA100" i="13"/>
  <c r="AB100" i="13"/>
  <c r="AC100" i="13"/>
  <c r="AD100" i="13"/>
  <c r="AE100" i="13"/>
  <c r="AF100" i="13"/>
  <c r="AG100" i="13"/>
  <c r="AH100" i="13"/>
  <c r="AI100" i="13"/>
  <c r="AJ100" i="13"/>
  <c r="AK100" i="13"/>
  <c r="AL100" i="13"/>
  <c r="H101" i="13"/>
  <c r="I101" i="13"/>
  <c r="J101" i="13"/>
  <c r="K101" i="13"/>
  <c r="L101" i="13"/>
  <c r="N101" i="13"/>
  <c r="P101" i="13"/>
  <c r="Q101" i="13"/>
  <c r="T101" i="13"/>
  <c r="U101" i="13"/>
  <c r="V101" i="13"/>
  <c r="W101" i="13"/>
  <c r="X101" i="13"/>
  <c r="Y101" i="13"/>
  <c r="Z101" i="13"/>
  <c r="AA101" i="13"/>
  <c r="AB101" i="13"/>
  <c r="AC101" i="13"/>
  <c r="AD101" i="13"/>
  <c r="AE101" i="13"/>
  <c r="AF101" i="13"/>
  <c r="AG101" i="13"/>
  <c r="AH101" i="13"/>
  <c r="AI101" i="13"/>
  <c r="AJ101" i="13"/>
  <c r="AK101" i="13"/>
  <c r="AL101" i="13"/>
  <c r="H102" i="13"/>
  <c r="I102" i="13"/>
  <c r="J102" i="13"/>
  <c r="K102" i="13"/>
  <c r="L102" i="13"/>
  <c r="N102" i="13"/>
  <c r="P102" i="13"/>
  <c r="Q102" i="13"/>
  <c r="T102" i="13"/>
  <c r="U102" i="13"/>
  <c r="V102" i="13"/>
  <c r="W102" i="13"/>
  <c r="X102" i="13"/>
  <c r="Y102" i="13"/>
  <c r="Z102" i="13"/>
  <c r="AA102" i="13"/>
  <c r="AB102" i="13"/>
  <c r="AC102" i="13"/>
  <c r="AD102" i="13"/>
  <c r="AE102" i="13"/>
  <c r="AF102" i="13"/>
  <c r="AG102" i="13"/>
  <c r="AH102" i="13"/>
  <c r="AI102" i="13"/>
  <c r="AJ102" i="13"/>
  <c r="AK102" i="13"/>
  <c r="AL102" i="13"/>
  <c r="H103" i="13"/>
  <c r="I103" i="13"/>
  <c r="J103" i="13"/>
  <c r="K103" i="13"/>
  <c r="L103" i="13"/>
  <c r="N103" i="13"/>
  <c r="P103" i="13"/>
  <c r="Q103" i="13"/>
  <c r="T103" i="13"/>
  <c r="U103" i="13"/>
  <c r="V103" i="13"/>
  <c r="W103" i="13"/>
  <c r="X103" i="13"/>
  <c r="Y103" i="13"/>
  <c r="Z103" i="13"/>
  <c r="AA103" i="13"/>
  <c r="AB103" i="13"/>
  <c r="AC103" i="13"/>
  <c r="AD103" i="13"/>
  <c r="AE103" i="13"/>
  <c r="AF103" i="13"/>
  <c r="AG103" i="13"/>
  <c r="AH103" i="13"/>
  <c r="AI103" i="13"/>
  <c r="AJ103" i="13"/>
  <c r="AK103" i="13"/>
  <c r="AL103" i="13"/>
  <c r="H104" i="13"/>
  <c r="I104" i="13"/>
  <c r="J104" i="13"/>
  <c r="K104" i="13"/>
  <c r="L104" i="13"/>
  <c r="N104" i="13"/>
  <c r="P104" i="13"/>
  <c r="Q104" i="13"/>
  <c r="T104" i="13"/>
  <c r="U104" i="13"/>
  <c r="V104" i="13"/>
  <c r="W104" i="13"/>
  <c r="X104" i="13"/>
  <c r="Y104" i="13"/>
  <c r="Z104" i="13"/>
  <c r="AA104" i="13"/>
  <c r="AB104" i="13"/>
  <c r="AC104" i="13"/>
  <c r="AD104" i="13"/>
  <c r="AE104" i="13"/>
  <c r="AF104" i="13"/>
  <c r="AG104" i="13"/>
  <c r="AH104" i="13"/>
  <c r="AI104" i="13"/>
  <c r="AJ104" i="13"/>
  <c r="AK104" i="13"/>
  <c r="AL104" i="13"/>
  <c r="H105" i="13"/>
  <c r="I105" i="13"/>
  <c r="J105" i="13"/>
  <c r="K105" i="13"/>
  <c r="L105" i="13"/>
  <c r="N105" i="13"/>
  <c r="P105" i="13"/>
  <c r="Q105" i="13"/>
  <c r="T105" i="13"/>
  <c r="U105" i="13"/>
  <c r="V105" i="13"/>
  <c r="W105" i="13"/>
  <c r="X105" i="13"/>
  <c r="Y105" i="13"/>
  <c r="Z105" i="13"/>
  <c r="AA105" i="13"/>
  <c r="AB105" i="13"/>
  <c r="AC105" i="13"/>
  <c r="AD105" i="13"/>
  <c r="AE105" i="13"/>
  <c r="AF105" i="13"/>
  <c r="AG105" i="13"/>
  <c r="AH105" i="13"/>
  <c r="AI105" i="13"/>
  <c r="AJ105" i="13"/>
  <c r="AK105" i="13"/>
  <c r="H106" i="13"/>
  <c r="I106" i="13"/>
  <c r="J106" i="13"/>
  <c r="K106" i="13"/>
  <c r="L106" i="13"/>
  <c r="N106" i="13"/>
  <c r="P106" i="13"/>
  <c r="Q106" i="13"/>
  <c r="T106" i="13"/>
  <c r="U106" i="13"/>
  <c r="V106" i="13"/>
  <c r="W106" i="13"/>
  <c r="X106" i="13"/>
  <c r="Y106" i="13"/>
  <c r="Z106" i="13"/>
  <c r="AA106" i="13"/>
  <c r="AB106" i="13"/>
  <c r="AC106" i="13"/>
  <c r="AD106" i="13"/>
  <c r="AE106" i="13"/>
  <c r="AF106" i="13"/>
  <c r="AG106" i="13"/>
  <c r="AH106" i="13"/>
  <c r="AI106" i="13"/>
  <c r="AJ106" i="13"/>
  <c r="AK106" i="13"/>
  <c r="AL106" i="13"/>
  <c r="H107" i="13"/>
  <c r="I107" i="13"/>
  <c r="J107" i="13"/>
  <c r="K107" i="13"/>
  <c r="L107" i="13"/>
  <c r="N107" i="13"/>
  <c r="P107" i="13"/>
  <c r="Q107" i="13"/>
  <c r="T107" i="13"/>
  <c r="U107" i="13"/>
  <c r="V107" i="13"/>
  <c r="W107" i="13"/>
  <c r="X107" i="13"/>
  <c r="Y107" i="13"/>
  <c r="Z107" i="13"/>
  <c r="AA107" i="13"/>
  <c r="AB107" i="13"/>
  <c r="AC107" i="13"/>
  <c r="AD107" i="13"/>
  <c r="AE107" i="13"/>
  <c r="AF107" i="13"/>
  <c r="AG107" i="13"/>
  <c r="AH107" i="13"/>
  <c r="AI107" i="13"/>
  <c r="AJ107" i="13"/>
  <c r="AK107" i="13"/>
  <c r="H108" i="13"/>
  <c r="I108" i="13"/>
  <c r="J108" i="13"/>
  <c r="K108" i="13"/>
  <c r="L108" i="13"/>
  <c r="N108" i="13"/>
  <c r="P108" i="13"/>
  <c r="Q108" i="13"/>
  <c r="T108" i="13"/>
  <c r="U108" i="13"/>
  <c r="V108" i="13"/>
  <c r="W108" i="13"/>
  <c r="X108" i="13"/>
  <c r="Y108" i="13"/>
  <c r="Z108" i="13"/>
  <c r="AA108" i="13"/>
  <c r="AB108" i="13"/>
  <c r="AC108" i="13"/>
  <c r="AD108" i="13"/>
  <c r="AE108" i="13"/>
  <c r="AF108" i="13"/>
  <c r="AG108" i="13"/>
  <c r="AH108" i="13"/>
  <c r="AI108" i="13"/>
  <c r="AJ108" i="13"/>
  <c r="AK108" i="13"/>
  <c r="AL108" i="13"/>
  <c r="H109" i="13"/>
  <c r="I109" i="13"/>
  <c r="J109" i="13"/>
  <c r="K109" i="13"/>
  <c r="L109" i="13"/>
  <c r="N109" i="13"/>
  <c r="P109" i="13"/>
  <c r="Q109" i="13"/>
  <c r="T109" i="13"/>
  <c r="U109" i="13"/>
  <c r="V109" i="13"/>
  <c r="W109" i="13"/>
  <c r="X109" i="13"/>
  <c r="Y109" i="13"/>
  <c r="Z109" i="13"/>
  <c r="AA109" i="13"/>
  <c r="AB109" i="13"/>
  <c r="AC109" i="13"/>
  <c r="AD109" i="13"/>
  <c r="AE109" i="13"/>
  <c r="AF109" i="13"/>
  <c r="AG109" i="13"/>
  <c r="AH109" i="13"/>
  <c r="AI109" i="13"/>
  <c r="AJ109" i="13"/>
  <c r="AK109" i="13"/>
  <c r="AL109" i="13"/>
  <c r="H110" i="13"/>
  <c r="I110" i="13"/>
  <c r="J110" i="13"/>
  <c r="K110" i="13"/>
  <c r="L110" i="13"/>
  <c r="N110" i="13"/>
  <c r="P110" i="13"/>
  <c r="Q110" i="13"/>
  <c r="T110" i="13"/>
  <c r="U110" i="13"/>
  <c r="V110" i="13"/>
  <c r="W110" i="13"/>
  <c r="X110" i="13"/>
  <c r="Y110" i="13"/>
  <c r="Z110" i="13"/>
  <c r="AA110" i="13"/>
  <c r="AB110" i="13"/>
  <c r="AC110" i="13"/>
  <c r="AD110" i="13"/>
  <c r="AE110" i="13"/>
  <c r="AF110" i="13"/>
  <c r="AG110" i="13"/>
  <c r="AH110" i="13"/>
  <c r="AI110" i="13"/>
  <c r="AJ110" i="13"/>
  <c r="AK110" i="13"/>
  <c r="AL110" i="13"/>
  <c r="H111" i="13"/>
  <c r="I111" i="13"/>
  <c r="J111" i="13"/>
  <c r="K111" i="13"/>
  <c r="L111" i="13"/>
  <c r="N111" i="13"/>
  <c r="P111" i="13"/>
  <c r="Q111" i="13"/>
  <c r="T111" i="13"/>
  <c r="U111" i="13"/>
  <c r="V111" i="13"/>
  <c r="W111" i="13"/>
  <c r="X111" i="13"/>
  <c r="Y111" i="13"/>
  <c r="Z111" i="13"/>
  <c r="AA111" i="13"/>
  <c r="AB111" i="13"/>
  <c r="AC111" i="13"/>
  <c r="AD111" i="13"/>
  <c r="AE111" i="13"/>
  <c r="AF111" i="13"/>
  <c r="AG111" i="13"/>
  <c r="AH111" i="13"/>
  <c r="AI111" i="13"/>
  <c r="AJ111" i="13"/>
  <c r="AK111" i="13"/>
  <c r="AL111" i="13"/>
  <c r="H112" i="13"/>
  <c r="I112" i="13"/>
  <c r="J112" i="13"/>
  <c r="K112" i="13"/>
  <c r="L112" i="13"/>
  <c r="N112" i="13"/>
  <c r="P112" i="13"/>
  <c r="Q112" i="13"/>
  <c r="T112" i="13"/>
  <c r="U112" i="13"/>
  <c r="V112" i="13"/>
  <c r="W112" i="13"/>
  <c r="X112" i="13"/>
  <c r="Y112" i="13"/>
  <c r="Z112" i="13"/>
  <c r="AA112" i="13"/>
  <c r="AB112" i="13"/>
  <c r="AC112" i="13"/>
  <c r="AD112" i="13"/>
  <c r="AE112" i="13"/>
  <c r="AF112" i="13"/>
  <c r="AG112" i="13"/>
  <c r="AH112" i="13"/>
  <c r="AI112" i="13"/>
  <c r="AJ112" i="13"/>
  <c r="AK112" i="13"/>
  <c r="AL112" i="13"/>
  <c r="H113" i="13"/>
  <c r="I113" i="13"/>
  <c r="J113" i="13"/>
  <c r="K113" i="13"/>
  <c r="L113" i="13"/>
  <c r="N113" i="13"/>
  <c r="P113" i="13"/>
  <c r="Q113" i="13"/>
  <c r="T113" i="13"/>
  <c r="U113" i="13"/>
  <c r="V113" i="13"/>
  <c r="W113" i="13"/>
  <c r="X113" i="13"/>
  <c r="Y113" i="13"/>
  <c r="Z113" i="13"/>
  <c r="AA113" i="13"/>
  <c r="AB113" i="13"/>
  <c r="AC113" i="13"/>
  <c r="AD113" i="13"/>
  <c r="AE113" i="13"/>
  <c r="AF113" i="13"/>
  <c r="AG113" i="13"/>
  <c r="AH113" i="13"/>
  <c r="AI113" i="13"/>
  <c r="AJ113" i="13"/>
  <c r="AK113" i="13"/>
  <c r="AL113" i="13"/>
  <c r="H3" i="13"/>
  <c r="I3" i="13"/>
  <c r="J3" i="13"/>
  <c r="K3" i="13"/>
  <c r="L3" i="13"/>
  <c r="N3" i="13"/>
  <c r="O3" i="13"/>
  <c r="P3" i="13"/>
  <c r="Q3" i="13"/>
  <c r="T3" i="13"/>
  <c r="U3" i="13"/>
  <c r="V3" i="13"/>
  <c r="W3" i="13"/>
  <c r="X3" i="13"/>
  <c r="Y3" i="13"/>
  <c r="Z3" i="13"/>
  <c r="AA3" i="13"/>
  <c r="AB3" i="13"/>
  <c r="AC3" i="13"/>
  <c r="AD3" i="13"/>
  <c r="AE3" i="13"/>
  <c r="AF3" i="13"/>
  <c r="AG3" i="13"/>
  <c r="AH3" i="13"/>
  <c r="AI3" i="13"/>
  <c r="AJ3" i="13"/>
  <c r="AK3" i="13"/>
  <c r="AL3" i="13"/>
  <c r="H4" i="13"/>
  <c r="I4" i="13"/>
  <c r="J4" i="13"/>
  <c r="K4" i="13"/>
  <c r="L4" i="13"/>
  <c r="N4" i="13"/>
  <c r="O4" i="13"/>
  <c r="P4" i="13"/>
  <c r="Q4" i="13"/>
  <c r="T4" i="13"/>
  <c r="U4" i="13"/>
  <c r="V4" i="13"/>
  <c r="W4" i="13"/>
  <c r="X4" i="13"/>
  <c r="Y4" i="13"/>
  <c r="Z4" i="13"/>
  <c r="AA4" i="13"/>
  <c r="AB4" i="13"/>
  <c r="AC4" i="13"/>
  <c r="AD4" i="13"/>
  <c r="AE4" i="13"/>
  <c r="AF4" i="13"/>
  <c r="AH4" i="13"/>
  <c r="AI4" i="13"/>
  <c r="AJ4" i="13"/>
  <c r="AK4" i="13"/>
  <c r="AL4" i="13"/>
  <c r="H5" i="13"/>
  <c r="I5" i="13"/>
  <c r="J5" i="13"/>
  <c r="K5" i="13"/>
  <c r="N5" i="13"/>
  <c r="P5" i="13"/>
  <c r="Q5" i="13"/>
  <c r="T5" i="13"/>
  <c r="U5" i="13"/>
  <c r="V5" i="13"/>
  <c r="W5" i="13"/>
  <c r="X5" i="13"/>
  <c r="Y5" i="13"/>
  <c r="Z5" i="13"/>
  <c r="AA5" i="13"/>
  <c r="AB5" i="13"/>
  <c r="AC5" i="13"/>
  <c r="AD5" i="13"/>
  <c r="AE5" i="13"/>
  <c r="AF5" i="13"/>
  <c r="AG5" i="13"/>
  <c r="AH5" i="13"/>
  <c r="AI5" i="13"/>
  <c r="AJ5" i="13"/>
  <c r="AK5" i="13"/>
  <c r="H6" i="13"/>
  <c r="I6" i="13"/>
  <c r="J6" i="13"/>
  <c r="K6" i="13"/>
  <c r="L6" i="13"/>
  <c r="N6" i="13"/>
  <c r="P6" i="13"/>
  <c r="Q6" i="13"/>
  <c r="T6" i="13"/>
  <c r="U6" i="13"/>
  <c r="V6" i="13"/>
  <c r="W6" i="13"/>
  <c r="X6" i="13"/>
  <c r="Y6" i="13"/>
  <c r="Z6" i="13"/>
  <c r="AA6" i="13"/>
  <c r="AB6" i="13"/>
  <c r="AC6" i="13"/>
  <c r="AD6" i="13"/>
  <c r="AE6" i="13"/>
  <c r="AF6" i="13"/>
  <c r="AG6" i="13"/>
  <c r="AH6" i="13"/>
  <c r="AI6" i="13"/>
  <c r="AJ6" i="13"/>
  <c r="AK6" i="13"/>
  <c r="H7" i="13"/>
  <c r="I7" i="13"/>
  <c r="J7" i="13"/>
  <c r="K7" i="13"/>
  <c r="L7" i="13"/>
  <c r="N7" i="13"/>
  <c r="P7" i="13"/>
  <c r="Q7" i="13"/>
  <c r="T7" i="13"/>
  <c r="U7" i="13"/>
  <c r="V7" i="13"/>
  <c r="W7" i="13"/>
  <c r="X7" i="13"/>
  <c r="Y7" i="13"/>
  <c r="Z7" i="13"/>
  <c r="AA7" i="13"/>
  <c r="AB7" i="13"/>
  <c r="AC7" i="13"/>
  <c r="AD7" i="13"/>
  <c r="AE7" i="13"/>
  <c r="AF7" i="13"/>
  <c r="AG7" i="13"/>
  <c r="AH7" i="13"/>
  <c r="AI7" i="13"/>
  <c r="AJ7" i="13"/>
  <c r="AK7" i="13"/>
  <c r="AL7" i="13"/>
  <c r="H8" i="13"/>
  <c r="I8" i="13"/>
  <c r="J8" i="13"/>
  <c r="K8" i="13"/>
  <c r="L8" i="13"/>
  <c r="N8" i="13"/>
  <c r="P8" i="13"/>
  <c r="Q8" i="13"/>
  <c r="T8" i="13"/>
  <c r="U8" i="13"/>
  <c r="V8" i="13"/>
  <c r="W8" i="13"/>
  <c r="X8" i="13"/>
  <c r="Y8" i="13"/>
  <c r="Z8" i="13"/>
  <c r="AA8" i="13"/>
  <c r="AB8" i="13"/>
  <c r="AC8" i="13"/>
  <c r="AD8" i="13"/>
  <c r="AE8" i="13"/>
  <c r="AF8" i="13"/>
  <c r="AG8" i="13"/>
  <c r="AH8" i="13"/>
  <c r="AI8" i="13"/>
  <c r="AJ8" i="13"/>
  <c r="AK8" i="13"/>
  <c r="AL8" i="13"/>
  <c r="H9" i="13"/>
  <c r="I9" i="13"/>
  <c r="J9" i="13"/>
  <c r="K9" i="13"/>
  <c r="L9" i="13"/>
  <c r="N9" i="13"/>
  <c r="P9" i="13"/>
  <c r="Q9" i="13"/>
  <c r="T9" i="13"/>
  <c r="U9" i="13"/>
  <c r="V9" i="13"/>
  <c r="W9" i="13"/>
  <c r="X9" i="13"/>
  <c r="Y9" i="13"/>
  <c r="Z9" i="13"/>
  <c r="AA9" i="13"/>
  <c r="AB9" i="13"/>
  <c r="AC9" i="13"/>
  <c r="AD9" i="13"/>
  <c r="AE9" i="13"/>
  <c r="AF9" i="13"/>
  <c r="AG9" i="13"/>
  <c r="AH9" i="13"/>
  <c r="AI9" i="13"/>
  <c r="AJ9" i="13"/>
  <c r="AK9" i="13"/>
  <c r="AL9" i="13"/>
  <c r="H10" i="13"/>
  <c r="I10" i="13"/>
  <c r="J10" i="13"/>
  <c r="K10" i="13"/>
  <c r="L10" i="13"/>
  <c r="N10" i="13"/>
  <c r="P10" i="13"/>
  <c r="Q10" i="13"/>
  <c r="T10" i="13"/>
  <c r="U10" i="13"/>
  <c r="V10" i="13"/>
  <c r="W10" i="13"/>
  <c r="X10" i="13"/>
  <c r="Y10" i="13"/>
  <c r="Z10" i="13"/>
  <c r="AA10" i="13"/>
  <c r="AB10" i="13"/>
  <c r="AC10" i="13"/>
  <c r="AD10" i="13"/>
  <c r="AE10" i="13"/>
  <c r="AF10" i="13"/>
  <c r="AG10" i="13"/>
  <c r="AH10" i="13"/>
  <c r="AI10" i="13"/>
  <c r="AJ10" i="13"/>
  <c r="AK10" i="13"/>
  <c r="H11" i="13"/>
  <c r="I11" i="13"/>
  <c r="J11" i="13"/>
  <c r="K11" i="13"/>
  <c r="L11" i="13"/>
  <c r="N11" i="13"/>
  <c r="P11" i="13"/>
  <c r="Q11" i="13"/>
  <c r="T11" i="13"/>
  <c r="U11" i="13"/>
  <c r="V11" i="13"/>
  <c r="W11" i="13"/>
  <c r="X11" i="13"/>
  <c r="Y11" i="13"/>
  <c r="Z11" i="13"/>
  <c r="AA11" i="13"/>
  <c r="AB11" i="13"/>
  <c r="AC11" i="13"/>
  <c r="AD11" i="13"/>
  <c r="AE11" i="13"/>
  <c r="AF11" i="13"/>
  <c r="AG11" i="13"/>
  <c r="AH11" i="13"/>
  <c r="AI11" i="13"/>
  <c r="AJ11" i="13"/>
  <c r="AK11" i="13"/>
  <c r="AL11" i="13"/>
  <c r="H12" i="13"/>
  <c r="I12" i="13"/>
  <c r="J12" i="13"/>
  <c r="K12" i="13"/>
  <c r="L12" i="13"/>
  <c r="N12" i="13"/>
  <c r="P12" i="13"/>
  <c r="Q12" i="13"/>
  <c r="T12" i="13"/>
  <c r="U12" i="13"/>
  <c r="V12" i="13"/>
  <c r="W12" i="13"/>
  <c r="X12" i="13"/>
  <c r="Y12" i="13"/>
  <c r="Z12" i="13"/>
  <c r="AA12" i="13"/>
  <c r="AB12" i="13"/>
  <c r="AC12" i="13"/>
  <c r="AD12" i="13"/>
  <c r="AE12" i="13"/>
  <c r="AF12" i="13"/>
  <c r="AG12" i="13"/>
  <c r="AH12" i="13"/>
  <c r="AI12" i="13"/>
  <c r="AJ12" i="13"/>
  <c r="AK12" i="13"/>
  <c r="H13" i="13"/>
  <c r="I13" i="13"/>
  <c r="J13" i="13"/>
  <c r="K13" i="13"/>
  <c r="L13" i="13"/>
  <c r="N13" i="13"/>
  <c r="P13" i="13"/>
  <c r="Q13" i="13"/>
  <c r="T13" i="13"/>
  <c r="U13" i="13"/>
  <c r="V13" i="13"/>
  <c r="W13" i="13"/>
  <c r="X13" i="13"/>
  <c r="Y13" i="13"/>
  <c r="Z13" i="13"/>
  <c r="AA13" i="13"/>
  <c r="AB13" i="13"/>
  <c r="AC13" i="13"/>
  <c r="AD13" i="13"/>
  <c r="AE13" i="13"/>
  <c r="AF13" i="13"/>
  <c r="AG13" i="13"/>
  <c r="AH13" i="13"/>
  <c r="AI13" i="13"/>
  <c r="AJ13" i="13"/>
  <c r="AK13" i="13"/>
  <c r="G14" i="13"/>
  <c r="H14" i="13"/>
  <c r="I14" i="13"/>
  <c r="J14" i="13"/>
  <c r="K14" i="13"/>
  <c r="L14" i="13"/>
  <c r="N14" i="13"/>
  <c r="P14" i="13"/>
  <c r="Q14" i="13"/>
  <c r="R14" i="13"/>
  <c r="T14" i="13"/>
  <c r="U14" i="13"/>
  <c r="V14" i="13"/>
  <c r="W14" i="13"/>
  <c r="X14" i="13"/>
  <c r="Y14" i="13"/>
  <c r="Z14" i="13"/>
  <c r="AA14" i="13"/>
  <c r="AB14" i="13"/>
  <c r="AC14" i="13"/>
  <c r="AD14" i="13"/>
  <c r="AE14" i="13"/>
  <c r="AF14" i="13"/>
  <c r="AG14" i="13"/>
  <c r="AH14" i="13"/>
  <c r="AI14" i="13"/>
  <c r="AJ14" i="13"/>
  <c r="AK14" i="13"/>
  <c r="H15" i="13"/>
  <c r="I15" i="13"/>
  <c r="J15" i="13"/>
  <c r="K15" i="13"/>
  <c r="L15" i="13"/>
  <c r="N15" i="13"/>
  <c r="P15" i="13"/>
  <c r="Q15" i="13"/>
  <c r="T15" i="13"/>
  <c r="U15" i="13"/>
  <c r="V15" i="13"/>
  <c r="W15" i="13"/>
  <c r="X15" i="13"/>
  <c r="Y15" i="13"/>
  <c r="Z15" i="13"/>
  <c r="AA15" i="13"/>
  <c r="AB15" i="13"/>
  <c r="AC15" i="13"/>
  <c r="AD15" i="13"/>
  <c r="AE15" i="13"/>
  <c r="AF15" i="13"/>
  <c r="AG15" i="13"/>
  <c r="AH15" i="13"/>
  <c r="AI15" i="13"/>
  <c r="AJ15" i="13"/>
  <c r="AK15" i="13"/>
  <c r="AL15" i="13"/>
  <c r="H16" i="13"/>
  <c r="I16" i="13"/>
  <c r="J16" i="13"/>
  <c r="K16" i="13"/>
  <c r="L16" i="13"/>
  <c r="N16" i="13"/>
  <c r="P16" i="13"/>
  <c r="Q16" i="13"/>
  <c r="T16" i="13"/>
  <c r="U16" i="13"/>
  <c r="V16" i="13"/>
  <c r="W16" i="13"/>
  <c r="X16" i="13"/>
  <c r="Y16" i="13"/>
  <c r="Z16" i="13"/>
  <c r="AA16" i="13"/>
  <c r="AB16" i="13"/>
  <c r="AC16" i="13"/>
  <c r="AD16" i="13"/>
  <c r="AE16" i="13"/>
  <c r="AF16" i="13"/>
  <c r="AG16" i="13"/>
  <c r="AH16" i="13"/>
  <c r="AI16" i="13"/>
  <c r="AJ16" i="13"/>
  <c r="AK16" i="13"/>
  <c r="AL16" i="13"/>
  <c r="H17" i="13"/>
  <c r="I17" i="13"/>
  <c r="J17" i="13"/>
  <c r="K17" i="13"/>
  <c r="L17" i="13"/>
  <c r="N17" i="13"/>
  <c r="P17" i="13"/>
  <c r="Q17" i="13"/>
  <c r="T17" i="13"/>
  <c r="U17" i="13"/>
  <c r="V17" i="13"/>
  <c r="W17" i="13"/>
  <c r="X17" i="13"/>
  <c r="Y17" i="13"/>
  <c r="Z17" i="13"/>
  <c r="AA17" i="13"/>
  <c r="AB17" i="13"/>
  <c r="AC17" i="13"/>
  <c r="AD17" i="13"/>
  <c r="AE17" i="13"/>
  <c r="AF17" i="13"/>
  <c r="AG17" i="13"/>
  <c r="AH17" i="13"/>
  <c r="AI17" i="13"/>
  <c r="AJ17" i="13"/>
  <c r="AK17" i="13"/>
  <c r="AL17" i="13"/>
  <c r="H18" i="13"/>
  <c r="I18" i="13"/>
  <c r="J18" i="13"/>
  <c r="K18" i="13"/>
  <c r="L18" i="13"/>
  <c r="N18" i="13"/>
  <c r="P18" i="13"/>
  <c r="Q18" i="13"/>
  <c r="T18" i="13"/>
  <c r="U18" i="13"/>
  <c r="V18" i="13"/>
  <c r="W18" i="13"/>
  <c r="X18" i="13"/>
  <c r="Y18" i="13"/>
  <c r="Z18" i="13"/>
  <c r="AA18" i="13"/>
  <c r="AB18" i="13"/>
  <c r="AC18" i="13"/>
  <c r="AD18" i="13"/>
  <c r="AE18" i="13"/>
  <c r="AF18" i="13"/>
  <c r="AG18" i="13"/>
  <c r="AH18" i="13"/>
  <c r="AI18" i="13"/>
  <c r="AJ18" i="13"/>
  <c r="AK18" i="13"/>
  <c r="AL18" i="13"/>
  <c r="H19" i="13"/>
  <c r="I19" i="13"/>
  <c r="J19" i="13"/>
  <c r="K19" i="13"/>
  <c r="L19" i="13"/>
  <c r="N19" i="13"/>
  <c r="P19" i="13"/>
  <c r="Q19" i="13"/>
  <c r="T19" i="13"/>
  <c r="U19" i="13"/>
  <c r="V19" i="13"/>
  <c r="W19" i="13"/>
  <c r="X19" i="13"/>
  <c r="Y19" i="13"/>
  <c r="Z19" i="13"/>
  <c r="AA19" i="13"/>
  <c r="AB19" i="13"/>
  <c r="AC19" i="13"/>
  <c r="AD19" i="13"/>
  <c r="AE19" i="13"/>
  <c r="AF19" i="13"/>
  <c r="AG19" i="13"/>
  <c r="AH19" i="13"/>
  <c r="AI19" i="13"/>
  <c r="AJ19" i="13"/>
  <c r="AK19" i="13"/>
  <c r="AL19" i="13"/>
  <c r="H20" i="13"/>
  <c r="I20" i="13"/>
  <c r="J20" i="13"/>
  <c r="K20" i="13"/>
  <c r="L20" i="13"/>
  <c r="N20" i="13"/>
  <c r="P20" i="13"/>
  <c r="Q20" i="13"/>
  <c r="T20" i="13"/>
  <c r="U20" i="13"/>
  <c r="V20" i="13"/>
  <c r="W20" i="13"/>
  <c r="X20" i="13"/>
  <c r="Y20" i="13"/>
  <c r="Z20" i="13"/>
  <c r="AA20" i="13"/>
  <c r="AB20" i="13"/>
  <c r="AC20" i="13"/>
  <c r="AD20" i="13"/>
  <c r="AE20" i="13"/>
  <c r="AF20" i="13"/>
  <c r="AH20" i="13"/>
  <c r="AI20" i="13"/>
  <c r="AJ20" i="13"/>
  <c r="AK20" i="13"/>
  <c r="AL20" i="13"/>
  <c r="H21" i="13"/>
  <c r="I21" i="13"/>
  <c r="J21" i="13"/>
  <c r="K21" i="13"/>
  <c r="L21" i="13"/>
  <c r="N21" i="13"/>
  <c r="P21" i="13"/>
  <c r="Q21" i="13"/>
  <c r="T21" i="13"/>
  <c r="U21" i="13"/>
  <c r="V21" i="13"/>
  <c r="W21" i="13"/>
  <c r="X21" i="13"/>
  <c r="Y21" i="13"/>
  <c r="Z21" i="13"/>
  <c r="AA21" i="13"/>
  <c r="AB21" i="13"/>
  <c r="AC21" i="13"/>
  <c r="AD21" i="13"/>
  <c r="AE21" i="13"/>
  <c r="AF21" i="13"/>
  <c r="AG21" i="13"/>
  <c r="AH21" i="13"/>
  <c r="AI21" i="13"/>
  <c r="AJ21" i="13"/>
  <c r="AK21" i="13"/>
  <c r="AL21" i="13"/>
  <c r="H22" i="13"/>
  <c r="I22" i="13"/>
  <c r="J22" i="13"/>
  <c r="K22" i="13"/>
  <c r="L22" i="13"/>
  <c r="N22" i="13"/>
  <c r="P22" i="13"/>
  <c r="Q22" i="13"/>
  <c r="T22" i="13"/>
  <c r="U22" i="13"/>
  <c r="V22" i="13"/>
  <c r="W22" i="13"/>
  <c r="X22" i="13"/>
  <c r="Y22" i="13"/>
  <c r="Z22" i="13"/>
  <c r="AA22" i="13"/>
  <c r="AB22" i="13"/>
  <c r="AC22" i="13"/>
  <c r="AD22" i="13"/>
  <c r="AE22" i="13"/>
  <c r="AF22" i="13"/>
  <c r="AG22" i="13"/>
  <c r="AH22" i="13"/>
  <c r="AI22" i="13"/>
  <c r="AJ22" i="13"/>
  <c r="AK22" i="13"/>
  <c r="AL22" i="13"/>
  <c r="H23" i="13"/>
  <c r="I23" i="13"/>
  <c r="J23" i="13"/>
  <c r="K23" i="13"/>
  <c r="L23" i="13"/>
  <c r="N23" i="13"/>
  <c r="P23" i="13"/>
  <c r="Q23" i="13"/>
  <c r="T23" i="13"/>
  <c r="U23" i="13"/>
  <c r="V23" i="13"/>
  <c r="W23" i="13"/>
  <c r="X23" i="13"/>
  <c r="Y23" i="13"/>
  <c r="Z23" i="13"/>
  <c r="AA23" i="13"/>
  <c r="AB23" i="13"/>
  <c r="AC23" i="13"/>
  <c r="AD23" i="13"/>
  <c r="AE23" i="13"/>
  <c r="AF23" i="13"/>
  <c r="AG23" i="13"/>
  <c r="AH23" i="13"/>
  <c r="AI23" i="13"/>
  <c r="AJ23" i="13"/>
  <c r="AK23" i="13"/>
  <c r="AL23" i="13"/>
  <c r="H24" i="13"/>
  <c r="I24" i="13"/>
  <c r="J24" i="13"/>
  <c r="K24" i="13"/>
  <c r="L24" i="13"/>
  <c r="N24" i="13"/>
  <c r="P24" i="13"/>
  <c r="Q24" i="13"/>
  <c r="T24" i="13"/>
  <c r="U24" i="13"/>
  <c r="V24" i="13"/>
  <c r="W24" i="13"/>
  <c r="X24" i="13"/>
  <c r="Y24" i="13"/>
  <c r="Z24" i="13"/>
  <c r="AA24" i="13"/>
  <c r="AB24" i="13"/>
  <c r="AC24" i="13"/>
  <c r="AD24" i="13"/>
  <c r="AE24" i="13"/>
  <c r="AF24" i="13"/>
  <c r="AG24" i="13"/>
  <c r="AH24" i="13"/>
  <c r="AI24" i="13"/>
  <c r="AJ24" i="13"/>
  <c r="AK24" i="13"/>
  <c r="AL24" i="13"/>
  <c r="AJ2" i="13"/>
  <c r="AK2" i="13"/>
  <c r="AL2" i="13"/>
  <c r="AD2" i="13"/>
  <c r="AE2" i="13"/>
  <c r="AF2" i="13"/>
  <c r="AG2" i="13"/>
  <c r="AH2" i="13"/>
  <c r="AI2" i="13"/>
  <c r="AA2" i="13"/>
  <c r="AB2" i="13"/>
  <c r="AC2" i="13"/>
  <c r="Y2" i="13"/>
  <c r="Z2" i="13"/>
  <c r="U2" i="13"/>
  <c r="V2" i="13"/>
  <c r="W2" i="13"/>
  <c r="X2" i="13"/>
  <c r="T2" i="13"/>
  <c r="P2" i="13"/>
  <c r="Q2" i="13"/>
  <c r="O2" i="13"/>
  <c r="N2" i="13"/>
  <c r="L2" i="13"/>
  <c r="K2" i="13"/>
  <c r="H2" i="13"/>
  <c r="I2" i="13"/>
  <c r="J2" i="13"/>
  <c r="E2" i="13"/>
  <c r="B2" i="13"/>
  <c r="C2" i="13"/>
  <c r="AC62" i="20"/>
  <c r="P46" i="13"/>
  <c r="AN107" i="20"/>
  <c r="AM71" i="13"/>
  <c r="AL51" i="20"/>
  <c r="AL49" i="13"/>
  <c r="AL14" i="20"/>
  <c r="AL13" i="20"/>
  <c r="AM10" i="13"/>
  <c r="AL5" i="13"/>
  <c r="AM31" i="13"/>
  <c r="AM33" i="13"/>
  <c r="AM40" i="20"/>
  <c r="AM42" i="20"/>
  <c r="AN48" i="13"/>
  <c r="AM50" i="20"/>
  <c r="AM54" i="13"/>
  <c r="AM56" i="20"/>
  <c r="AM58" i="20"/>
  <c r="AM59" i="13"/>
  <c r="AN61" i="20"/>
  <c r="AM64" i="20"/>
  <c r="AM66" i="20"/>
  <c r="AM72" i="20"/>
  <c r="AM75" i="13"/>
  <c r="AM76" i="20"/>
  <c r="AM78" i="20"/>
  <c r="AM82" i="20"/>
  <c r="AM88" i="20"/>
  <c r="AM90" i="20"/>
  <c r="AM96" i="20"/>
  <c r="AM98" i="20"/>
  <c r="AN103" i="20"/>
  <c r="AM106" i="20"/>
  <c r="AN109" i="20"/>
  <c r="AN111" i="20"/>
  <c r="AM112" i="20"/>
  <c r="AM7" i="20"/>
  <c r="AM11" i="13"/>
  <c r="AM15" i="13"/>
  <c r="AM17" i="20"/>
  <c r="AM19" i="20"/>
  <c r="AM23" i="20"/>
  <c r="AM25" i="20"/>
  <c r="AM2" i="13"/>
  <c r="S14" i="20"/>
  <c r="S97" i="20"/>
  <c r="M2" i="20"/>
  <c r="M49" i="20"/>
  <c r="M51" i="20"/>
  <c r="M53" i="20"/>
  <c r="M55" i="20"/>
  <c r="M68" i="13"/>
  <c r="M75" i="13"/>
  <c r="M76" i="13"/>
  <c r="M77" i="13"/>
  <c r="M78" i="13"/>
  <c r="M79" i="13"/>
  <c r="M80" i="13"/>
  <c r="M89" i="13"/>
  <c r="M94" i="13"/>
  <c r="M95" i="13"/>
  <c r="M96" i="13"/>
  <c r="M97" i="13"/>
  <c r="M102" i="20"/>
  <c r="M104" i="20"/>
  <c r="M106" i="20"/>
  <c r="M107" i="13"/>
  <c r="M108" i="20"/>
  <c r="M110" i="20"/>
  <c r="M112" i="20"/>
  <c r="M3" i="20"/>
  <c r="M4" i="20"/>
  <c r="M6" i="20"/>
  <c r="M8" i="20"/>
  <c r="M10" i="20"/>
  <c r="M12" i="20"/>
  <c r="M14" i="20"/>
  <c r="M16" i="20"/>
  <c r="M18" i="20"/>
  <c r="M20" i="20"/>
  <c r="M22" i="20"/>
  <c r="M24" i="20"/>
  <c r="F14" i="20"/>
  <c r="AN25" i="20" l="1"/>
  <c r="AN17" i="20"/>
  <c r="AN7" i="20"/>
  <c r="AM5" i="13"/>
  <c r="AM58" i="13"/>
  <c r="AM50" i="13"/>
  <c r="AN90" i="20"/>
  <c r="AN58" i="13"/>
  <c r="AN50" i="13"/>
  <c r="AN42" i="13"/>
  <c r="AM7" i="13"/>
  <c r="AM97" i="13"/>
  <c r="AN112" i="13"/>
  <c r="AN98" i="20"/>
  <c r="AN82" i="20"/>
  <c r="AN78" i="20"/>
  <c r="AN66" i="13"/>
  <c r="M22" i="13"/>
  <c r="M18" i="13"/>
  <c r="AM17" i="13"/>
  <c r="M12" i="13"/>
  <c r="M6" i="13"/>
  <c r="AM112" i="13"/>
  <c r="AM110" i="13"/>
  <c r="AM108" i="13"/>
  <c r="AM104" i="13"/>
  <c r="AM99" i="13"/>
  <c r="AM98" i="13"/>
  <c r="AM25" i="13"/>
  <c r="M107" i="20"/>
  <c r="M77" i="20"/>
  <c r="P46" i="20"/>
  <c r="AL10" i="20"/>
  <c r="AV113" i="14"/>
  <c r="AV114" i="14" s="1"/>
  <c r="AV115" i="14" s="1"/>
  <c r="AV116" i="14" s="1"/>
  <c r="AV117" i="14" s="1"/>
  <c r="AV118" i="14" s="1"/>
  <c r="AV119" i="14" s="1"/>
  <c r="AV120" i="14" s="1"/>
  <c r="AV121" i="14" s="1"/>
  <c r="AV122" i="14" s="1"/>
  <c r="AI90" i="14"/>
  <c r="AV90" i="14" s="1"/>
  <c r="M24" i="13"/>
  <c r="M20" i="13"/>
  <c r="M16" i="13"/>
  <c r="M14" i="13"/>
  <c r="AL10" i="13"/>
  <c r="M10" i="13"/>
  <c r="M8" i="13"/>
  <c r="M4" i="13"/>
  <c r="AN103" i="13"/>
  <c r="AM101" i="13"/>
  <c r="AM87" i="13"/>
  <c r="AM85" i="13"/>
  <c r="AM83" i="13"/>
  <c r="AM82" i="13"/>
  <c r="M79" i="20"/>
  <c r="M75" i="20"/>
  <c r="AL5" i="20"/>
  <c r="AN104" i="20"/>
  <c r="AN104" i="13"/>
  <c r="M21" i="20"/>
  <c r="M21" i="13"/>
  <c r="M17" i="20"/>
  <c r="M17" i="13"/>
  <c r="M9" i="20"/>
  <c r="M9" i="13"/>
  <c r="M100" i="13"/>
  <c r="M100" i="20"/>
  <c r="M92" i="20"/>
  <c r="M92" i="13"/>
  <c r="M84" i="20"/>
  <c r="M84" i="13"/>
  <c r="M72" i="20"/>
  <c r="M72" i="13"/>
  <c r="M64" i="20"/>
  <c r="M64" i="13"/>
  <c r="M60" i="20"/>
  <c r="M60" i="13"/>
  <c r="M52" i="20"/>
  <c r="M52" i="13"/>
  <c r="M44" i="20"/>
  <c r="M44" i="13"/>
  <c r="AM9" i="20"/>
  <c r="AN102" i="20"/>
  <c r="AN102" i="13"/>
  <c r="AN98" i="13"/>
  <c r="AN92" i="20"/>
  <c r="AN92" i="13"/>
  <c r="AM68" i="20"/>
  <c r="AM57" i="20"/>
  <c r="AM47" i="20"/>
  <c r="AM47" i="13"/>
  <c r="AM37" i="20"/>
  <c r="AM37" i="13"/>
  <c r="AM32" i="20"/>
  <c r="AM28" i="20"/>
  <c r="AM28" i="13"/>
  <c r="AL30" i="20"/>
  <c r="AL30" i="13"/>
  <c r="M2" i="13"/>
  <c r="M27" i="20"/>
  <c r="M27" i="13"/>
  <c r="M23" i="20"/>
  <c r="M23" i="13"/>
  <c r="M19" i="20"/>
  <c r="M19" i="13"/>
  <c r="M15" i="20"/>
  <c r="M15" i="13"/>
  <c r="M11" i="20"/>
  <c r="M11" i="13"/>
  <c r="M7" i="20"/>
  <c r="M7" i="13"/>
  <c r="M98" i="13"/>
  <c r="M98" i="20"/>
  <c r="M90" i="20"/>
  <c r="M90" i="13"/>
  <c r="M86" i="20"/>
  <c r="M86" i="13"/>
  <c r="M82" i="20"/>
  <c r="M82" i="13"/>
  <c r="M74" i="13"/>
  <c r="M74" i="20"/>
  <c r="M70" i="20"/>
  <c r="M70" i="13"/>
  <c r="M66" i="20"/>
  <c r="M66" i="13"/>
  <c r="M62" i="20"/>
  <c r="M62" i="13"/>
  <c r="M58" i="20"/>
  <c r="M58" i="13"/>
  <c r="M54" i="20"/>
  <c r="M54" i="13"/>
  <c r="M50" i="20"/>
  <c r="M50" i="13"/>
  <c r="M46" i="20"/>
  <c r="M46" i="13"/>
  <c r="M42" i="20"/>
  <c r="M42" i="13"/>
  <c r="M38" i="20"/>
  <c r="M38" i="13"/>
  <c r="M34" i="20"/>
  <c r="M34" i="13"/>
  <c r="M30" i="20"/>
  <c r="M30" i="13"/>
  <c r="AM27" i="20"/>
  <c r="AM27" i="13"/>
  <c r="AM24" i="20"/>
  <c r="AM21" i="20"/>
  <c r="AM14" i="20"/>
  <c r="AM3" i="20"/>
  <c r="AM3" i="13"/>
  <c r="AN100" i="20"/>
  <c r="AN100" i="13"/>
  <c r="AN97" i="20"/>
  <c r="AN97" i="13"/>
  <c r="AM94" i="20"/>
  <c r="AN84" i="20"/>
  <c r="AN84" i="13"/>
  <c r="AN81" i="20"/>
  <c r="AN81" i="13"/>
  <c r="AM77" i="20"/>
  <c r="AN73" i="20"/>
  <c r="AN73" i="13"/>
  <c r="AM70" i="20"/>
  <c r="AM52" i="20"/>
  <c r="AM34" i="20"/>
  <c r="AM34" i="13"/>
  <c r="AM29" i="20"/>
  <c r="AM29" i="13"/>
  <c r="AM6" i="20"/>
  <c r="AL35" i="20"/>
  <c r="AL35" i="13"/>
  <c r="AL45" i="20"/>
  <c r="AL45" i="13"/>
  <c r="AL74" i="20"/>
  <c r="AL74" i="13"/>
  <c r="AM46" i="20"/>
  <c r="AM46" i="13"/>
  <c r="AM23" i="13"/>
  <c r="AM21" i="13"/>
  <c r="AM19" i="13"/>
  <c r="AL14" i="13"/>
  <c r="AL12" i="13"/>
  <c r="AM9" i="13"/>
  <c r="AL6" i="13"/>
  <c r="AN111" i="13"/>
  <c r="AN109" i="13"/>
  <c r="AN107" i="13"/>
  <c r="M106" i="13"/>
  <c r="AM100" i="13"/>
  <c r="AM88" i="13"/>
  <c r="AM86" i="13"/>
  <c r="AM84" i="13"/>
  <c r="AM73" i="13"/>
  <c r="AM56" i="13"/>
  <c r="AM52" i="13"/>
  <c r="M68" i="20"/>
  <c r="AL12" i="20"/>
  <c r="AL6" i="20"/>
  <c r="M26" i="20"/>
  <c r="M26" i="13"/>
  <c r="M113" i="20"/>
  <c r="M113" i="13"/>
  <c r="M109" i="20"/>
  <c r="M109" i="13"/>
  <c r="M105" i="20"/>
  <c r="M105" i="13"/>
  <c r="M101" i="20"/>
  <c r="M101" i="13"/>
  <c r="M93" i="20"/>
  <c r="M93" i="13"/>
  <c r="M85" i="20"/>
  <c r="M85" i="13"/>
  <c r="M81" i="20"/>
  <c r="M81" i="13"/>
  <c r="M73" i="20"/>
  <c r="M73" i="13"/>
  <c r="M69" i="20"/>
  <c r="M69" i="13"/>
  <c r="M65" i="20"/>
  <c r="M65" i="13"/>
  <c r="M61" i="20"/>
  <c r="M61" i="13"/>
  <c r="M57" i="20"/>
  <c r="M57" i="13"/>
  <c r="M45" i="20"/>
  <c r="M45" i="13"/>
  <c r="M41" i="20"/>
  <c r="M41" i="13"/>
  <c r="M37" i="20"/>
  <c r="M37" i="13"/>
  <c r="M33" i="20"/>
  <c r="M33" i="13"/>
  <c r="M29" i="20"/>
  <c r="M29" i="13"/>
  <c r="AM26" i="20"/>
  <c r="AM26" i="13"/>
  <c r="AM11" i="20"/>
  <c r="AM113" i="20"/>
  <c r="AN110" i="20"/>
  <c r="AN110" i="13"/>
  <c r="AN99" i="20"/>
  <c r="AN99" i="13"/>
  <c r="AN93" i="20"/>
  <c r="AN93" i="13"/>
  <c r="AN87" i="20"/>
  <c r="AN87" i="13"/>
  <c r="AN83" i="20"/>
  <c r="AN83" i="13"/>
  <c r="AM79" i="20"/>
  <c r="AM69" i="20"/>
  <c r="AM63" i="20"/>
  <c r="AM55" i="20"/>
  <c r="AM55" i="13"/>
  <c r="AM48" i="20"/>
  <c r="AM48" i="13"/>
  <c r="AM38" i="20"/>
  <c r="AM38" i="13"/>
  <c r="AM33" i="20"/>
  <c r="AM10" i="20"/>
  <c r="AL26" i="20"/>
  <c r="AL26" i="13"/>
  <c r="AL36" i="20"/>
  <c r="AL36" i="13"/>
  <c r="AL49" i="20"/>
  <c r="AL80" i="20"/>
  <c r="AL80" i="13"/>
  <c r="M3" i="13"/>
  <c r="AM113" i="13"/>
  <c r="M112" i="13"/>
  <c r="AM111" i="13"/>
  <c r="M110" i="13"/>
  <c r="AM109" i="13"/>
  <c r="M108" i="13"/>
  <c r="AM107" i="13"/>
  <c r="AM96" i="13"/>
  <c r="AM94" i="13"/>
  <c r="AM92" i="13"/>
  <c r="AM90" i="13"/>
  <c r="AM79" i="13"/>
  <c r="AM77" i="13"/>
  <c r="AM70" i="13"/>
  <c r="AM68" i="13"/>
  <c r="AM66" i="13"/>
  <c r="AM64" i="13"/>
  <c r="M55" i="13"/>
  <c r="M53" i="13"/>
  <c r="M51" i="13"/>
  <c r="M49" i="13"/>
  <c r="AM42" i="13"/>
  <c r="AM111" i="20"/>
  <c r="AM109" i="20"/>
  <c r="AM107" i="20"/>
  <c r="AM104" i="20"/>
  <c r="AM102" i="20"/>
  <c r="AM100" i="20"/>
  <c r="M97" i="20"/>
  <c r="M95" i="20"/>
  <c r="AM92" i="20"/>
  <c r="AM87" i="20"/>
  <c r="AM85" i="20"/>
  <c r="AM83" i="20"/>
  <c r="AM81" i="20"/>
  <c r="M25" i="20"/>
  <c r="M25" i="13"/>
  <c r="M13" i="20"/>
  <c r="M13" i="13"/>
  <c r="M88" i="20"/>
  <c r="M88" i="13"/>
  <c r="M56" i="20"/>
  <c r="M56" i="13"/>
  <c r="M48" i="20"/>
  <c r="M48" i="13"/>
  <c r="M40" i="20"/>
  <c r="M40" i="13"/>
  <c r="M36" i="20"/>
  <c r="M36" i="13"/>
  <c r="M32" i="20"/>
  <c r="M32" i="13"/>
  <c r="AM16" i="20"/>
  <c r="AN86" i="20"/>
  <c r="AN86" i="13"/>
  <c r="AM65" i="20"/>
  <c r="AM54" i="20"/>
  <c r="AM41" i="20"/>
  <c r="AM12" i="20"/>
  <c r="AL39" i="20"/>
  <c r="AL39" i="13"/>
  <c r="AL105" i="20"/>
  <c r="AL105" i="13"/>
  <c r="AM102" i="13"/>
  <c r="S97" i="13"/>
  <c r="AM81" i="13"/>
  <c r="AM72" i="13"/>
  <c r="AM57" i="13"/>
  <c r="AL51" i="13"/>
  <c r="AM41" i="13"/>
  <c r="M80" i="20"/>
  <c r="M78" i="20"/>
  <c r="M76" i="20"/>
  <c r="AN48" i="20"/>
  <c r="M28" i="20"/>
  <c r="M28" i="13"/>
  <c r="M111" i="20"/>
  <c r="M111" i="13"/>
  <c r="M103" i="20"/>
  <c r="M103" i="13"/>
  <c r="M99" i="20"/>
  <c r="M99" i="13"/>
  <c r="M91" i="20"/>
  <c r="M91" i="13"/>
  <c r="M87" i="20"/>
  <c r="M87" i="13"/>
  <c r="M83" i="20"/>
  <c r="M83" i="13"/>
  <c r="M71" i="20"/>
  <c r="M71" i="13"/>
  <c r="M67" i="20"/>
  <c r="M67" i="13"/>
  <c r="M63" i="20"/>
  <c r="M63" i="13"/>
  <c r="M59" i="20"/>
  <c r="M59" i="13"/>
  <c r="M47" i="20"/>
  <c r="M47" i="13"/>
  <c r="M43" i="20"/>
  <c r="M43" i="13"/>
  <c r="M39" i="20"/>
  <c r="M39" i="13"/>
  <c r="M35" i="20"/>
  <c r="M35" i="13"/>
  <c r="M31" i="20"/>
  <c r="M31" i="13"/>
  <c r="AM2" i="20"/>
  <c r="AM22" i="20"/>
  <c r="AM18" i="20"/>
  <c r="AM15" i="20"/>
  <c r="AM8" i="20"/>
  <c r="AN108" i="20"/>
  <c r="AN108" i="13"/>
  <c r="AN101" i="20"/>
  <c r="AN101" i="13"/>
  <c r="AM95" i="20"/>
  <c r="AN91" i="20"/>
  <c r="AN91" i="13"/>
  <c r="AN85" i="20"/>
  <c r="AN85" i="13"/>
  <c r="AM75" i="20"/>
  <c r="AM71" i="20"/>
  <c r="AM67" i="20"/>
  <c r="AM59" i="20"/>
  <c r="AM53" i="20"/>
  <c r="AM53" i="13"/>
  <c r="AM44" i="20"/>
  <c r="AM44" i="13"/>
  <c r="AM31" i="20"/>
  <c r="AL13" i="13"/>
  <c r="AL34" i="20"/>
  <c r="AL34" i="13"/>
  <c r="AL43" i="20"/>
  <c r="AL43" i="13"/>
  <c r="AL71" i="20"/>
  <c r="AL71" i="13"/>
  <c r="AL107" i="20"/>
  <c r="AL107" i="13"/>
  <c r="AM24" i="13"/>
  <c r="AM22" i="13"/>
  <c r="AM18" i="13"/>
  <c r="AN17" i="13"/>
  <c r="AM16" i="13"/>
  <c r="AM14" i="13"/>
  <c r="S14" i="13"/>
  <c r="F14" i="13"/>
  <c r="AM12" i="13"/>
  <c r="AM8" i="13"/>
  <c r="AM6" i="13"/>
  <c r="AM106" i="13"/>
  <c r="M104" i="13"/>
  <c r="AM103" i="13"/>
  <c r="M102" i="13"/>
  <c r="AM95" i="13"/>
  <c r="AM93" i="13"/>
  <c r="AM91" i="13"/>
  <c r="AM78" i="13"/>
  <c r="AM76" i="13"/>
  <c r="AM69" i="13"/>
  <c r="AM67" i="13"/>
  <c r="AM65" i="13"/>
  <c r="AM63" i="13"/>
  <c r="AC62" i="13"/>
  <c r="AM40" i="13"/>
  <c r="AM32" i="13"/>
  <c r="AM110" i="20"/>
  <c r="AM108" i="20"/>
  <c r="AM103" i="20"/>
  <c r="AM101" i="20"/>
  <c r="AM99" i="20"/>
  <c r="AM97" i="20"/>
  <c r="M96" i="20"/>
  <c r="M94" i="20"/>
  <c r="AM93" i="20"/>
  <c r="AM91" i="20"/>
  <c r="AM86" i="20"/>
  <c r="AM84" i="20"/>
  <c r="AM73" i="20"/>
  <c r="AM61" i="13"/>
  <c r="AM61" i="20"/>
  <c r="AN61" i="13"/>
  <c r="AN42" i="20" l="1"/>
  <c r="AM5" i="20"/>
  <c r="AN78" i="13"/>
  <c r="AN7" i="13"/>
  <c r="AN25" i="13"/>
  <c r="AN90" i="13"/>
  <c r="AN50" i="20"/>
  <c r="AN82" i="13"/>
  <c r="AN112" i="20"/>
  <c r="AN66" i="20"/>
  <c r="AN58" i="20"/>
  <c r="AV123" i="14"/>
  <c r="AP168" i="14"/>
  <c r="AV91" i="14"/>
  <c r="AP136" i="14"/>
  <c r="AN53" i="13"/>
  <c r="AN53" i="20"/>
  <c r="AN71" i="20"/>
  <c r="AN71" i="13"/>
  <c r="AN8" i="20"/>
  <c r="AN8" i="13"/>
  <c r="AN2" i="20"/>
  <c r="AN2" i="13"/>
  <c r="AN10" i="20"/>
  <c r="AN10" i="13"/>
  <c r="AN69" i="20"/>
  <c r="AN69" i="13"/>
  <c r="AM43" i="20"/>
  <c r="AM43" i="13"/>
  <c r="AM13" i="20"/>
  <c r="AM13" i="13"/>
  <c r="AN40" i="13"/>
  <c r="AN40" i="20"/>
  <c r="AN67" i="13"/>
  <c r="AN67" i="20"/>
  <c r="AN75" i="20"/>
  <c r="AN75" i="13"/>
  <c r="AN3" i="20"/>
  <c r="AN3" i="13"/>
  <c r="AN15" i="20"/>
  <c r="AN15" i="13"/>
  <c r="AN22" i="20"/>
  <c r="AN22" i="13"/>
  <c r="AM105" i="20"/>
  <c r="AM105" i="13"/>
  <c r="AN38" i="13"/>
  <c r="AN38" i="20"/>
  <c r="AN63" i="13"/>
  <c r="AN63" i="20"/>
  <c r="AN76" i="20"/>
  <c r="AN76" i="13"/>
  <c r="AN106" i="20"/>
  <c r="AN106" i="13"/>
  <c r="AN113" i="20"/>
  <c r="AN113" i="13"/>
  <c r="AN23" i="20"/>
  <c r="AN23" i="13"/>
  <c r="AM45" i="20"/>
  <c r="AM45" i="13"/>
  <c r="AN6" i="20"/>
  <c r="AN6" i="13"/>
  <c r="AN52" i="13"/>
  <c r="AN52" i="20"/>
  <c r="AN21" i="20"/>
  <c r="AN21" i="13"/>
  <c r="AN59" i="13"/>
  <c r="AN59" i="20"/>
  <c r="AN12" i="20"/>
  <c r="AN12" i="13"/>
  <c r="AN54" i="13"/>
  <c r="AN54" i="20"/>
  <c r="AM80" i="20"/>
  <c r="AM80" i="13"/>
  <c r="AN33" i="13"/>
  <c r="AN33" i="20"/>
  <c r="AN96" i="20"/>
  <c r="AN96" i="13"/>
  <c r="AM74" i="20"/>
  <c r="AM74" i="13"/>
  <c r="AN27" i="20"/>
  <c r="AN27" i="13"/>
  <c r="AN47" i="13"/>
  <c r="AN47" i="20"/>
  <c r="AN57" i="13"/>
  <c r="AN57" i="20"/>
  <c r="AN5" i="20"/>
  <c r="AN5" i="13"/>
  <c r="AN31" i="13"/>
  <c r="AN31" i="20"/>
  <c r="AN64" i="13"/>
  <c r="AN64" i="20"/>
  <c r="AN18" i="20"/>
  <c r="AN18" i="13"/>
  <c r="AM36" i="20"/>
  <c r="AM36" i="13"/>
  <c r="AN55" i="13"/>
  <c r="AN55" i="20"/>
  <c r="AN79" i="20"/>
  <c r="AN79" i="13"/>
  <c r="AN11" i="20"/>
  <c r="AN11" i="13"/>
  <c r="AN34" i="13"/>
  <c r="AN34" i="20"/>
  <c r="AN70" i="20"/>
  <c r="AN70" i="13"/>
  <c r="AN77" i="20"/>
  <c r="AN77" i="13"/>
  <c r="AN94" i="20"/>
  <c r="AN94" i="13"/>
  <c r="AN14" i="20"/>
  <c r="AN14" i="13"/>
  <c r="AN24" i="20"/>
  <c r="AN24" i="13"/>
  <c r="AN37" i="13"/>
  <c r="AN37" i="20"/>
  <c r="AN46" i="13"/>
  <c r="AN46" i="20"/>
  <c r="AM35" i="20"/>
  <c r="AM35" i="13"/>
  <c r="AN44" i="13"/>
  <c r="AN44" i="20"/>
  <c r="AN56" i="13"/>
  <c r="AN56" i="20"/>
  <c r="AN88" i="20"/>
  <c r="AN88" i="13"/>
  <c r="AN95" i="20"/>
  <c r="AN95" i="13"/>
  <c r="AM39" i="20"/>
  <c r="AM39" i="13"/>
  <c r="AN41" i="13"/>
  <c r="AN41" i="20"/>
  <c r="AN65" i="13"/>
  <c r="AN65" i="20"/>
  <c r="AN16" i="20"/>
  <c r="AN16" i="13"/>
  <c r="AM49" i="20"/>
  <c r="AM49" i="13"/>
  <c r="AN28" i="20"/>
  <c r="AN28" i="13"/>
  <c r="AM51" i="20"/>
  <c r="AM51" i="13"/>
  <c r="AN72" i="20"/>
  <c r="AN72" i="13"/>
  <c r="AN19" i="20"/>
  <c r="AN19" i="13"/>
  <c r="AN26" i="20"/>
  <c r="AN26" i="13"/>
  <c r="AN29" i="20"/>
  <c r="AN29" i="13"/>
  <c r="AM30" i="20"/>
  <c r="AM30" i="13"/>
  <c r="AN32" i="13"/>
  <c r="AN32" i="20"/>
  <c r="AN68" i="20"/>
  <c r="AN68" i="13"/>
  <c r="AN9" i="20"/>
  <c r="AN9" i="13"/>
  <c r="Q45" i="21"/>
  <c r="R50" i="21" s="1"/>
  <c r="S50" i="21" s="1"/>
  <c r="Q47" i="21"/>
  <c r="O24" i="21"/>
  <c r="O23" i="21"/>
  <c r="O22" i="21"/>
  <c r="O21" i="21"/>
  <c r="O20" i="21"/>
  <c r="O19" i="21"/>
  <c r="O18" i="21"/>
  <c r="O17" i="21"/>
  <c r="O16" i="21"/>
  <c r="O15" i="21"/>
  <c r="O14" i="21"/>
  <c r="O13" i="21"/>
  <c r="O12" i="21"/>
  <c r="O11" i="21"/>
  <c r="O10" i="21"/>
  <c r="O9" i="21"/>
  <c r="O8" i="21"/>
  <c r="O7" i="21"/>
  <c r="O6" i="21"/>
  <c r="O5" i="21"/>
  <c r="R4" i="21"/>
  <c r="R5" i="21" s="1"/>
  <c r="R6" i="21" s="1"/>
  <c r="R7" i="21" s="1"/>
  <c r="R8" i="21" s="1"/>
  <c r="R9" i="21" s="1"/>
  <c r="R10" i="21" s="1"/>
  <c r="R11" i="21" s="1"/>
  <c r="R12" i="21" s="1"/>
  <c r="R13" i="21" s="1"/>
  <c r="R14" i="21" s="1"/>
  <c r="R15" i="21" s="1"/>
  <c r="R16" i="21" s="1"/>
  <c r="R17" i="21" s="1"/>
  <c r="R18" i="21" s="1"/>
  <c r="R19" i="21" s="1"/>
  <c r="R20" i="21" s="1"/>
  <c r="R21" i="21" s="1"/>
  <c r="R22" i="21" s="1"/>
  <c r="R23" i="21" s="1"/>
  <c r="R24" i="21" s="1"/>
  <c r="O4" i="21"/>
  <c r="L47" i="21"/>
  <c r="G47" i="21"/>
  <c r="B47" i="21"/>
  <c r="L45" i="21"/>
  <c r="M50" i="21" s="1"/>
  <c r="G45" i="21"/>
  <c r="H50" i="21" s="1"/>
  <c r="B45" i="21"/>
  <c r="C50" i="21" s="1"/>
  <c r="D50" i="21" s="1"/>
  <c r="A5" i="21"/>
  <c r="A6" i="21"/>
  <c r="A7" i="21"/>
  <c r="A8" i="21"/>
  <c r="A9" i="21"/>
  <c r="A10" i="21"/>
  <c r="A11" i="21"/>
  <c r="A12" i="21"/>
  <c r="A13" i="21"/>
  <c r="A14" i="21"/>
  <c r="A15" i="21"/>
  <c r="A16" i="21"/>
  <c r="A17" i="21"/>
  <c r="A18" i="21"/>
  <c r="A19" i="21"/>
  <c r="A20" i="21"/>
  <c r="A21" i="21"/>
  <c r="A22" i="21"/>
  <c r="A23" i="21"/>
  <c r="A24" i="21"/>
  <c r="A4" i="21"/>
  <c r="M4" i="21"/>
  <c r="M5" i="21" s="1"/>
  <c r="M6" i="21" s="1"/>
  <c r="M7" i="21" s="1"/>
  <c r="M8" i="21" s="1"/>
  <c r="M9" i="21" s="1"/>
  <c r="M10" i="21" s="1"/>
  <c r="M11" i="21" s="1"/>
  <c r="M12" i="21" s="1"/>
  <c r="M13" i="21" s="1"/>
  <c r="M14" i="21" s="1"/>
  <c r="M15" i="21" s="1"/>
  <c r="M16" i="21" s="1"/>
  <c r="M17" i="21" s="1"/>
  <c r="M18" i="21" s="1"/>
  <c r="M19" i="21" s="1"/>
  <c r="M20" i="21" s="1"/>
  <c r="M21" i="21" s="1"/>
  <c r="M22" i="21" s="1"/>
  <c r="M23" i="21" s="1"/>
  <c r="M24" i="21" s="1"/>
  <c r="H4" i="21"/>
  <c r="H5" i="21" s="1"/>
  <c r="H6" i="21" s="1"/>
  <c r="H7" i="21" s="1"/>
  <c r="H8" i="21" s="1"/>
  <c r="H9" i="21" s="1"/>
  <c r="H10" i="21" s="1"/>
  <c r="H11" i="21" s="1"/>
  <c r="H12" i="21" s="1"/>
  <c r="H13" i="21" s="1"/>
  <c r="H14" i="21" s="1"/>
  <c r="H15" i="21" s="1"/>
  <c r="H16" i="21" s="1"/>
  <c r="H17" i="21" s="1"/>
  <c r="H18" i="21" s="1"/>
  <c r="H19" i="21" s="1"/>
  <c r="H20" i="21" s="1"/>
  <c r="H21" i="21" s="1"/>
  <c r="H22" i="21" s="1"/>
  <c r="H23" i="21" s="1"/>
  <c r="H24" i="21" s="1"/>
  <c r="D4" i="2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AV124" i="14" l="1"/>
  <c r="AP169" i="14"/>
  <c r="H49" i="21"/>
  <c r="I49" i="21" s="1"/>
  <c r="R49" i="21"/>
  <c r="AP137" i="14"/>
  <c r="AV92" i="14"/>
  <c r="AN39" i="13"/>
  <c r="AN39" i="20"/>
  <c r="AN36" i="13"/>
  <c r="AN36" i="20"/>
  <c r="AN80" i="20"/>
  <c r="AN80" i="13"/>
  <c r="AN74" i="20"/>
  <c r="AN74" i="13"/>
  <c r="AN13" i="20"/>
  <c r="AN13" i="13"/>
  <c r="AN51" i="13"/>
  <c r="AN51" i="20"/>
  <c r="AN105" i="20"/>
  <c r="AN105" i="13"/>
  <c r="AN30" i="13"/>
  <c r="AN30" i="20"/>
  <c r="AN49" i="13"/>
  <c r="AN49" i="20"/>
  <c r="AN35" i="13"/>
  <c r="AN35" i="20"/>
  <c r="AN45" i="13"/>
  <c r="AN45" i="20"/>
  <c r="AN43" i="13"/>
  <c r="AN43" i="20"/>
  <c r="R48" i="21"/>
  <c r="S48" i="21" s="1"/>
  <c r="H48" i="21"/>
  <c r="I48" i="21" s="1"/>
  <c r="C48" i="21"/>
  <c r="D48" i="21" s="1"/>
  <c r="M48" i="21"/>
  <c r="N48" i="21" s="1"/>
  <c r="M49" i="21"/>
  <c r="N49" i="21" s="1"/>
  <c r="C49" i="21"/>
  <c r="D49" i="21" s="1"/>
  <c r="S49" i="21"/>
  <c r="I50" i="21"/>
  <c r="N50" i="21"/>
  <c r="J15" i="16"/>
  <c r="I15" i="16"/>
  <c r="J34" i="16"/>
  <c r="I34" i="16"/>
  <c r="H34" i="16"/>
  <c r="J33" i="16"/>
  <c r="I33" i="16"/>
  <c r="H33" i="16"/>
  <c r="J25" i="16"/>
  <c r="I25" i="16"/>
  <c r="H25" i="16"/>
  <c r="J24" i="16"/>
  <c r="I24" i="16"/>
  <c r="H24" i="16"/>
  <c r="H15" i="16"/>
  <c r="J14" i="16"/>
  <c r="I14" i="16"/>
  <c r="H14" i="16"/>
  <c r="H6" i="16"/>
  <c r="H5" i="16"/>
  <c r="I6" i="16"/>
  <c r="J6" i="16"/>
  <c r="J5" i="16"/>
  <c r="I5" i="16"/>
  <c r="K14" i="16" l="1"/>
  <c r="AV125" i="14"/>
  <c r="AP170" i="14"/>
  <c r="AV93" i="14"/>
  <c r="AP138" i="14"/>
  <c r="J16" i="16"/>
  <c r="J7" i="16"/>
  <c r="K25" i="16"/>
  <c r="J26" i="16"/>
  <c r="K6" i="16"/>
  <c r="I26" i="16"/>
  <c r="I16" i="16"/>
  <c r="I35" i="16"/>
  <c r="K34" i="16"/>
  <c r="I7" i="16"/>
  <c r="J35" i="16"/>
  <c r="K15" i="16"/>
  <c r="K33" i="16"/>
  <c r="K5" i="16"/>
  <c r="K24" i="16"/>
  <c r="AV126" i="14" l="1"/>
  <c r="AP171" i="14"/>
  <c r="AV94" i="14"/>
  <c r="AP139" i="14"/>
  <c r="K16" i="16"/>
  <c r="L14" i="16" s="1"/>
  <c r="K7" i="16"/>
  <c r="L6" i="16" s="1"/>
  <c r="K35" i="16"/>
  <c r="L34" i="16" s="1"/>
  <c r="K26" i="16"/>
  <c r="L25" i="16" s="1"/>
  <c r="AC26" i="14"/>
  <c r="H126" i="14"/>
  <c r="H127" i="14"/>
  <c r="H128" i="14"/>
  <c r="H129" i="14"/>
  <c r="H130" i="14"/>
  <c r="H131" i="14"/>
  <c r="H132" i="14"/>
  <c r="G133" i="14"/>
  <c r="H133" i="14"/>
  <c r="F133" i="14"/>
  <c r="E133" i="14"/>
  <c r="G126" i="14"/>
  <c r="G127" i="14"/>
  <c r="G128" i="14"/>
  <c r="G129" i="14"/>
  <c r="G130" i="14"/>
  <c r="G131" i="14"/>
  <c r="G132" i="14"/>
  <c r="AV127" i="14" l="1"/>
  <c r="AP172" i="14"/>
  <c r="AV95" i="14"/>
  <c r="AP140" i="14"/>
  <c r="L15" i="16"/>
  <c r="G134" i="14"/>
  <c r="L24" i="16"/>
  <c r="L5" i="16"/>
  <c r="L33" i="16"/>
  <c r="AV128" i="14" l="1"/>
  <c r="AP173" i="14"/>
  <c r="AV96" i="14"/>
  <c r="AP141" i="14"/>
  <c r="AC24" i="14"/>
  <c r="AC25" i="14"/>
  <c r="AV129" i="14" l="1"/>
  <c r="AP174" i="14"/>
  <c r="AV97" i="14"/>
  <c r="AP142" i="14"/>
  <c r="I128" i="14"/>
  <c r="I129" i="14"/>
  <c r="I130" i="14"/>
  <c r="I131" i="14"/>
  <c r="I132" i="14"/>
  <c r="I133" i="14"/>
  <c r="F132" i="14"/>
  <c r="E132" i="14"/>
  <c r="F131" i="14"/>
  <c r="E131" i="14"/>
  <c r="F130" i="14"/>
  <c r="E130" i="14"/>
  <c r="F129" i="14"/>
  <c r="E129" i="14"/>
  <c r="E128" i="14"/>
  <c r="I127" i="14"/>
  <c r="F127" i="14"/>
  <c r="E127" i="14"/>
  <c r="I126" i="14"/>
  <c r="F126" i="14"/>
  <c r="E126" i="14"/>
  <c r="AV130" i="14" l="1"/>
  <c r="AP175" i="14"/>
  <c r="AV98" i="14"/>
  <c r="AP143" i="14"/>
  <c r="F134" i="14"/>
  <c r="I134" i="14"/>
  <c r="H134" i="14"/>
  <c r="AT7" i="14"/>
  <c r="AU7" i="14"/>
  <c r="AT8" i="14"/>
  <c r="AU8" i="14"/>
  <c r="AT9" i="14"/>
  <c r="AU9" i="14"/>
  <c r="AT10" i="14"/>
  <c r="AU10" i="14"/>
  <c r="AT11" i="14"/>
  <c r="AU11" i="14"/>
  <c r="AT12" i="14"/>
  <c r="AU12" i="14"/>
  <c r="AT13" i="14"/>
  <c r="AU13" i="14"/>
  <c r="AT14" i="14"/>
  <c r="AU14" i="14"/>
  <c r="AT15" i="14"/>
  <c r="AU15" i="14"/>
  <c r="AT16" i="14"/>
  <c r="AU16" i="14"/>
  <c r="AT17" i="14"/>
  <c r="AU17" i="14"/>
  <c r="AT18" i="14"/>
  <c r="AU18" i="14"/>
  <c r="AT19" i="14"/>
  <c r="AU19" i="14"/>
  <c r="AT20" i="14"/>
  <c r="AU20" i="14"/>
  <c r="AT21" i="14"/>
  <c r="AU21" i="14"/>
  <c r="AT22" i="14"/>
  <c r="AU22" i="14"/>
  <c r="AT23" i="14"/>
  <c r="AU23" i="14"/>
  <c r="AU6" i="14"/>
  <c r="AT6" i="14"/>
  <c r="AR7" i="14"/>
  <c r="AS7" i="14"/>
  <c r="AR8" i="14"/>
  <c r="AS8" i="14"/>
  <c r="AR9" i="14"/>
  <c r="AS9" i="14"/>
  <c r="AR10" i="14"/>
  <c r="AS10" i="14"/>
  <c r="AR11" i="14"/>
  <c r="AS11" i="14"/>
  <c r="AR12" i="14"/>
  <c r="AS12" i="14"/>
  <c r="AR13" i="14"/>
  <c r="AS13" i="14"/>
  <c r="AR14" i="14"/>
  <c r="AS14" i="14"/>
  <c r="AR15" i="14"/>
  <c r="AS15" i="14"/>
  <c r="AR16" i="14"/>
  <c r="AS16" i="14"/>
  <c r="AR17" i="14"/>
  <c r="AS17" i="14"/>
  <c r="AR18" i="14"/>
  <c r="AS18" i="14"/>
  <c r="AR19" i="14"/>
  <c r="AS19" i="14"/>
  <c r="AR20" i="14"/>
  <c r="AS20" i="14"/>
  <c r="AR21" i="14"/>
  <c r="AS21" i="14"/>
  <c r="AR22" i="14"/>
  <c r="AS22" i="14"/>
  <c r="AR23" i="14"/>
  <c r="AS23" i="14"/>
  <c r="AS6" i="14"/>
  <c r="AR6" i="14"/>
  <c r="AP176" i="14" l="1"/>
  <c r="AV131" i="14"/>
  <c r="AV99" i="14"/>
  <c r="AP144" i="14"/>
  <c r="AV23" i="14"/>
  <c r="AV6" i="14"/>
  <c r="AP177" i="14" l="1"/>
  <c r="AV132" i="14"/>
  <c r="AV100" i="14"/>
  <c r="AP145" i="14"/>
  <c r="V89" i="14"/>
  <c r="W89" i="14"/>
  <c r="Q89" i="14"/>
  <c r="R89" i="14"/>
  <c r="S89" i="14"/>
  <c r="T89" i="14"/>
  <c r="U89" i="14"/>
  <c r="P89" i="14"/>
  <c r="P90" i="14"/>
  <c r="AA90" i="14" s="1"/>
  <c r="Q90" i="14"/>
  <c r="AO113" i="14" s="1"/>
  <c r="R90" i="14"/>
  <c r="AC90" i="14" s="1"/>
  <c r="AP90" i="14" s="1"/>
  <c r="S90" i="14"/>
  <c r="T90" i="14"/>
  <c r="AE90" i="14" s="1"/>
  <c r="AR90" i="14" s="1"/>
  <c r="U90" i="14"/>
  <c r="V90" i="14"/>
  <c r="AG90" i="14" s="1"/>
  <c r="AT90" i="14" s="1"/>
  <c r="W90" i="14"/>
  <c r="AU113" i="14" s="1"/>
  <c r="P91" i="14"/>
  <c r="AA91" i="14" s="1"/>
  <c r="Q91" i="14"/>
  <c r="R91" i="14"/>
  <c r="S91" i="14"/>
  <c r="AD91" i="14" s="1"/>
  <c r="T91" i="14"/>
  <c r="AE91" i="14" s="1"/>
  <c r="U91" i="14"/>
  <c r="V91" i="14"/>
  <c r="AG91" i="14" s="1"/>
  <c r="W91" i="14"/>
  <c r="P92" i="14"/>
  <c r="AA92" i="14" s="1"/>
  <c r="Q92" i="14"/>
  <c r="AB92" i="14" s="1"/>
  <c r="R92" i="14"/>
  <c r="S92" i="14"/>
  <c r="T92" i="14"/>
  <c r="AE92" i="14" s="1"/>
  <c r="U92" i="14"/>
  <c r="V92" i="14"/>
  <c r="W92" i="14"/>
  <c r="P93" i="14"/>
  <c r="Q93" i="14"/>
  <c r="R93" i="14"/>
  <c r="S93" i="14"/>
  <c r="T93" i="14"/>
  <c r="AE93" i="14" s="1"/>
  <c r="U93" i="14"/>
  <c r="AF93" i="14" s="1"/>
  <c r="V93" i="14"/>
  <c r="W93" i="14"/>
  <c r="P94" i="14"/>
  <c r="AA94" i="14" s="1"/>
  <c r="Q94" i="14"/>
  <c r="R94" i="14"/>
  <c r="S94" i="14"/>
  <c r="T94" i="14"/>
  <c r="AE94" i="14" s="1"/>
  <c r="U94" i="14"/>
  <c r="V94" i="14"/>
  <c r="W94" i="14"/>
  <c r="P95" i="14"/>
  <c r="AA95" i="14" s="1"/>
  <c r="Q95" i="14"/>
  <c r="R95" i="14"/>
  <c r="S95" i="14"/>
  <c r="T95" i="14"/>
  <c r="AE95" i="14" s="1"/>
  <c r="U95" i="14"/>
  <c r="V95" i="14"/>
  <c r="W95" i="14"/>
  <c r="P96" i="14"/>
  <c r="AA96" i="14" s="1"/>
  <c r="Q96" i="14"/>
  <c r="AB96" i="14" s="1"/>
  <c r="R96" i="14"/>
  <c r="S96" i="14"/>
  <c r="T96" i="14"/>
  <c r="AE96" i="14" s="1"/>
  <c r="U96" i="14"/>
  <c r="V96" i="14"/>
  <c r="W96" i="14"/>
  <c r="P97" i="14"/>
  <c r="AA97" i="14" s="1"/>
  <c r="Q97" i="14"/>
  <c r="R97" i="14"/>
  <c r="S97" i="14"/>
  <c r="T97" i="14"/>
  <c r="AE97" i="14" s="1"/>
  <c r="U97" i="14"/>
  <c r="AF97" i="14" s="1"/>
  <c r="V97" i="14"/>
  <c r="W97" i="14"/>
  <c r="P98" i="14"/>
  <c r="AA98" i="14" s="1"/>
  <c r="Q98" i="14"/>
  <c r="R98" i="14"/>
  <c r="S98" i="14"/>
  <c r="T98" i="14"/>
  <c r="AE98" i="14" s="1"/>
  <c r="U98" i="14"/>
  <c r="V98" i="14"/>
  <c r="W98" i="14"/>
  <c r="P99" i="14"/>
  <c r="AA99" i="14" s="1"/>
  <c r="Q99" i="14"/>
  <c r="R99" i="14"/>
  <c r="S99" i="14"/>
  <c r="AD99" i="14" s="1"/>
  <c r="T99" i="14"/>
  <c r="AE99" i="14" s="1"/>
  <c r="U99" i="14"/>
  <c r="V99" i="14"/>
  <c r="W99" i="14"/>
  <c r="P100" i="14"/>
  <c r="AA100" i="14" s="1"/>
  <c r="Q100" i="14"/>
  <c r="AB100" i="14" s="1"/>
  <c r="R100" i="14"/>
  <c r="S100" i="14"/>
  <c r="T100" i="14"/>
  <c r="AE100" i="14" s="1"/>
  <c r="U100" i="14"/>
  <c r="V100" i="14"/>
  <c r="W100" i="14"/>
  <c r="P101" i="14"/>
  <c r="Q101" i="14"/>
  <c r="R101" i="14"/>
  <c r="S101" i="14"/>
  <c r="T101" i="14"/>
  <c r="AE101" i="14" s="1"/>
  <c r="U101" i="14"/>
  <c r="AF101" i="14" s="1"/>
  <c r="V101" i="14"/>
  <c r="W101" i="14"/>
  <c r="P102" i="14"/>
  <c r="AA102" i="14" s="1"/>
  <c r="Q102" i="14"/>
  <c r="R102" i="14"/>
  <c r="S102" i="14"/>
  <c r="T102" i="14"/>
  <c r="AE102" i="14" s="1"/>
  <c r="U102" i="14"/>
  <c r="V102" i="14"/>
  <c r="W102" i="14"/>
  <c r="P103" i="14"/>
  <c r="AA103" i="14" s="1"/>
  <c r="Q103" i="14"/>
  <c r="R103" i="14"/>
  <c r="S103" i="14"/>
  <c r="AD103" i="14" s="1"/>
  <c r="T103" i="14"/>
  <c r="AE103" i="14" s="1"/>
  <c r="U103" i="14"/>
  <c r="V103" i="14"/>
  <c r="W103" i="14"/>
  <c r="P104" i="14"/>
  <c r="AA104" i="14" s="1"/>
  <c r="Q104" i="14"/>
  <c r="AB104" i="14" s="1"/>
  <c r="R104" i="14"/>
  <c r="S104" i="14"/>
  <c r="T104" i="14"/>
  <c r="AE104" i="14" s="1"/>
  <c r="U104" i="14"/>
  <c r="V104" i="14"/>
  <c r="W104" i="14"/>
  <c r="P105" i="14"/>
  <c r="AA105" i="14" s="1"/>
  <c r="Q105" i="14"/>
  <c r="R105" i="14"/>
  <c r="S105" i="14"/>
  <c r="T105" i="14"/>
  <c r="U105" i="14"/>
  <c r="V105" i="14"/>
  <c r="W105" i="14"/>
  <c r="P106" i="14"/>
  <c r="Q106" i="14"/>
  <c r="AB106" i="14" s="1"/>
  <c r="R106" i="14"/>
  <c r="S106" i="14"/>
  <c r="AD106" i="14" s="1"/>
  <c r="T106" i="14"/>
  <c r="U106" i="14"/>
  <c r="AF106" i="14" s="1"/>
  <c r="V106" i="14"/>
  <c r="W106" i="14"/>
  <c r="AH106" i="14" s="1"/>
  <c r="P107" i="14"/>
  <c r="Q107" i="14"/>
  <c r="AB107" i="14" s="1"/>
  <c r="R107" i="14"/>
  <c r="S107" i="14"/>
  <c r="T107" i="14"/>
  <c r="U107" i="14"/>
  <c r="AF107" i="14" s="1"/>
  <c r="V107" i="14"/>
  <c r="W107" i="14"/>
  <c r="P108" i="14"/>
  <c r="Q108" i="14"/>
  <c r="R108" i="14"/>
  <c r="S108" i="14"/>
  <c r="T108" i="14"/>
  <c r="U108" i="14"/>
  <c r="V108" i="14"/>
  <c r="W108" i="14"/>
  <c r="P109" i="14"/>
  <c r="Q109" i="14"/>
  <c r="R109" i="14"/>
  <c r="S109" i="14"/>
  <c r="T109" i="14"/>
  <c r="U109" i="14"/>
  <c r="V109" i="14"/>
  <c r="W109" i="14"/>
  <c r="O91" i="14"/>
  <c r="Z91" i="14" s="1"/>
  <c r="AM91" i="14" s="1"/>
  <c r="AM114" i="14" s="1"/>
  <c r="AM137" i="14" s="1"/>
  <c r="AM160" i="14" s="1"/>
  <c r="AM183" i="14" s="1"/>
  <c r="O92" i="14"/>
  <c r="Z92" i="14" s="1"/>
  <c r="AM92" i="14" s="1"/>
  <c r="AM115" i="14" s="1"/>
  <c r="AM138" i="14" s="1"/>
  <c r="AM161" i="14" s="1"/>
  <c r="AM184" i="14" s="1"/>
  <c r="O93" i="14"/>
  <c r="Z93" i="14" s="1"/>
  <c r="AM93" i="14" s="1"/>
  <c r="AM116" i="14" s="1"/>
  <c r="AM139" i="14" s="1"/>
  <c r="AM162" i="14" s="1"/>
  <c r="AM185" i="14" s="1"/>
  <c r="O94" i="14"/>
  <c r="Z94" i="14" s="1"/>
  <c r="AM94" i="14" s="1"/>
  <c r="AM117" i="14" s="1"/>
  <c r="AM140" i="14" s="1"/>
  <c r="AM163" i="14" s="1"/>
  <c r="O95" i="14"/>
  <c r="Z95" i="14" s="1"/>
  <c r="AM95" i="14" s="1"/>
  <c r="AM118" i="14" s="1"/>
  <c r="AM141" i="14" s="1"/>
  <c r="AM164" i="14" s="1"/>
  <c r="O96" i="14"/>
  <c r="Z96" i="14" s="1"/>
  <c r="AM96" i="14" s="1"/>
  <c r="AM119" i="14" s="1"/>
  <c r="AM142" i="14" s="1"/>
  <c r="AM165" i="14" s="1"/>
  <c r="O97" i="14"/>
  <c r="Z97" i="14" s="1"/>
  <c r="AM97" i="14" s="1"/>
  <c r="AM120" i="14" s="1"/>
  <c r="AM143" i="14" s="1"/>
  <c r="O98" i="14"/>
  <c r="Z98" i="14" s="1"/>
  <c r="AM98" i="14" s="1"/>
  <c r="AM121" i="14" s="1"/>
  <c r="AM144" i="14" s="1"/>
  <c r="O99" i="14"/>
  <c r="Z99" i="14" s="1"/>
  <c r="AM99" i="14" s="1"/>
  <c r="AM122" i="14" s="1"/>
  <c r="AM145" i="14" s="1"/>
  <c r="AM168" i="14" s="1"/>
  <c r="O100" i="14"/>
  <c r="Z100" i="14" s="1"/>
  <c r="AM100" i="14" s="1"/>
  <c r="AM123" i="14" s="1"/>
  <c r="AM146" i="14" s="1"/>
  <c r="AM169" i="14" s="1"/>
  <c r="O101" i="14"/>
  <c r="Z101" i="14" s="1"/>
  <c r="AM101" i="14" s="1"/>
  <c r="AM124" i="14" s="1"/>
  <c r="AM147" i="14" s="1"/>
  <c r="AM170" i="14" s="1"/>
  <c r="O102" i="14"/>
  <c r="Z102" i="14" s="1"/>
  <c r="AM102" i="14" s="1"/>
  <c r="AM125" i="14" s="1"/>
  <c r="AM148" i="14" s="1"/>
  <c r="AM171" i="14" s="1"/>
  <c r="O103" i="14"/>
  <c r="Z103" i="14" s="1"/>
  <c r="AM103" i="14" s="1"/>
  <c r="AM126" i="14" s="1"/>
  <c r="AM149" i="14" s="1"/>
  <c r="AM172" i="14" s="1"/>
  <c r="O104" i="14"/>
  <c r="Z104" i="14" s="1"/>
  <c r="AM104" i="14" s="1"/>
  <c r="AM127" i="14" s="1"/>
  <c r="AM150" i="14" s="1"/>
  <c r="AM173" i="14" s="1"/>
  <c r="O105" i="14"/>
  <c r="Z105" i="14" s="1"/>
  <c r="AM105" i="14" s="1"/>
  <c r="AM128" i="14" s="1"/>
  <c r="AM151" i="14" s="1"/>
  <c r="AM174" i="14" s="1"/>
  <c r="O106" i="14"/>
  <c r="Z106" i="14" s="1"/>
  <c r="AM106" i="14" s="1"/>
  <c r="AM129" i="14" s="1"/>
  <c r="AM152" i="14" s="1"/>
  <c r="AM175" i="14" s="1"/>
  <c r="O107" i="14"/>
  <c r="Z107" i="14" s="1"/>
  <c r="AM107" i="14" s="1"/>
  <c r="AM130" i="14" s="1"/>
  <c r="AM153" i="14" s="1"/>
  <c r="AM176" i="14" s="1"/>
  <c r="O108" i="14"/>
  <c r="Z108" i="14" s="1"/>
  <c r="AM108" i="14" s="1"/>
  <c r="AM131" i="14" s="1"/>
  <c r="AM154" i="14" s="1"/>
  <c r="AM177" i="14" s="1"/>
  <c r="O109" i="14"/>
  <c r="Z109" i="14" s="1"/>
  <c r="AM109" i="14" s="1"/>
  <c r="AM132" i="14" s="1"/>
  <c r="AM155" i="14" s="1"/>
  <c r="AM178" i="14" s="1"/>
  <c r="O90" i="14"/>
  <c r="Z90" i="14" s="1"/>
  <c r="AM90" i="14" s="1"/>
  <c r="AM113" i="14" s="1"/>
  <c r="AM136" i="14" s="1"/>
  <c r="AM159" i="14" s="1"/>
  <c r="AM182" i="14" s="1"/>
  <c r="AG109" i="14" l="1"/>
  <c r="AE109" i="14"/>
  <c r="AC109" i="14"/>
  <c r="AA109" i="14"/>
  <c r="AG108" i="14"/>
  <c r="AE108" i="14"/>
  <c r="AC108" i="14"/>
  <c r="AA108" i="14"/>
  <c r="AJ108" i="14" s="1"/>
  <c r="AH109" i="14"/>
  <c r="AF109" i="14"/>
  <c r="AD109" i="14"/>
  <c r="AB109" i="14"/>
  <c r="AH108" i="14"/>
  <c r="AF108" i="14"/>
  <c r="AD108" i="14"/>
  <c r="AB108" i="14"/>
  <c r="AP178" i="14"/>
  <c r="AV133" i="14"/>
  <c r="AP179" i="14" s="1"/>
  <c r="AJ109" i="14"/>
  <c r="AN90" i="14"/>
  <c r="AV101" i="14"/>
  <c r="AP146" i="14"/>
  <c r="AH107" i="14"/>
  <c r="AT91" i="14"/>
  <c r="AR91" i="14"/>
  <c r="AG104" i="14"/>
  <c r="AC104" i="14"/>
  <c r="AG103" i="14"/>
  <c r="AG102" i="14"/>
  <c r="AC102" i="14"/>
  <c r="AG101" i="14"/>
  <c r="AC101" i="14"/>
  <c r="AG100" i="14"/>
  <c r="AC100" i="14"/>
  <c r="AG98" i="14"/>
  <c r="AC98" i="14"/>
  <c r="AG97" i="14"/>
  <c r="AC97" i="14"/>
  <c r="AG96" i="14"/>
  <c r="AC96" i="14"/>
  <c r="AG94" i="14"/>
  <c r="AC94" i="14"/>
  <c r="AG93" i="14"/>
  <c r="AC93" i="14"/>
  <c r="AG92" i="14"/>
  <c r="AC92" i="14"/>
  <c r="AA106" i="14"/>
  <c r="AA101" i="14"/>
  <c r="AA93" i="14"/>
  <c r="AC107" i="14"/>
  <c r="AC105" i="14"/>
  <c r="AC99" i="14"/>
  <c r="AC91" i="14"/>
  <c r="AP91" i="14" s="1"/>
  <c r="AE105" i="14"/>
  <c r="AE107" i="14"/>
  <c r="AG95" i="14"/>
  <c r="AG105" i="14"/>
  <c r="AG107" i="14"/>
  <c r="AT113" i="14"/>
  <c r="AT114" i="14" s="1"/>
  <c r="AT115" i="14" s="1"/>
  <c r="AT116" i="14" s="1"/>
  <c r="AT117" i="14" s="1"/>
  <c r="AT118" i="14" s="1"/>
  <c r="AT119" i="14" s="1"/>
  <c r="AT120" i="14" s="1"/>
  <c r="AT121" i="14" s="1"/>
  <c r="AT122" i="14" s="1"/>
  <c r="AT123" i="14" s="1"/>
  <c r="AT124" i="14" s="1"/>
  <c r="AT125" i="14" s="1"/>
  <c r="AT126" i="14" s="1"/>
  <c r="AT127" i="14" s="1"/>
  <c r="AT128" i="14" s="1"/>
  <c r="AT129" i="14" s="1"/>
  <c r="AT130" i="14" s="1"/>
  <c r="AT131" i="14" s="1"/>
  <c r="AT132" i="14" s="1"/>
  <c r="AT133" i="14" s="1"/>
  <c r="AP113" i="14"/>
  <c r="AP114" i="14" s="1"/>
  <c r="AP115" i="14" s="1"/>
  <c r="AP116" i="14" s="1"/>
  <c r="AP117" i="14" s="1"/>
  <c r="AP118" i="14" s="1"/>
  <c r="AP119" i="14" s="1"/>
  <c r="AP120" i="14" s="1"/>
  <c r="AP121" i="14" s="1"/>
  <c r="AP122" i="14" s="1"/>
  <c r="AP123" i="14" s="1"/>
  <c r="AP124" i="14" s="1"/>
  <c r="AP125" i="14" s="1"/>
  <c r="AP126" i="14" s="1"/>
  <c r="AP127" i="14" s="1"/>
  <c r="AP128" i="14" s="1"/>
  <c r="AP129" i="14" s="1"/>
  <c r="AP130" i="14" s="1"/>
  <c r="AP131" i="14" s="1"/>
  <c r="AP132" i="14" s="1"/>
  <c r="AP133" i="14" s="1"/>
  <c r="AH105" i="14"/>
  <c r="AF105" i="14"/>
  <c r="AH104" i="14"/>
  <c r="AF104" i="14"/>
  <c r="AD104" i="14"/>
  <c r="AH103" i="14"/>
  <c r="AB103" i="14"/>
  <c r="AH102" i="14"/>
  <c r="AF102" i="14"/>
  <c r="AD102" i="14"/>
  <c r="AH101" i="14"/>
  <c r="AB101" i="14"/>
  <c r="AH100" i="14"/>
  <c r="AF100" i="14"/>
  <c r="AD100" i="14"/>
  <c r="AH99" i="14"/>
  <c r="AB99" i="14"/>
  <c r="AH98" i="14"/>
  <c r="AF98" i="14"/>
  <c r="AD98" i="14"/>
  <c r="AH97" i="14"/>
  <c r="AD97" i="14"/>
  <c r="AB97" i="14"/>
  <c r="AH96" i="14"/>
  <c r="AF96" i="14"/>
  <c r="AD96" i="14"/>
  <c r="AH95" i="14"/>
  <c r="AB95" i="14"/>
  <c r="AH94" i="14"/>
  <c r="AF94" i="14"/>
  <c r="AD94" i="14"/>
  <c r="AH93" i="14"/>
  <c r="AD93" i="14"/>
  <c r="AB93" i="14"/>
  <c r="AH92" i="14"/>
  <c r="AF92" i="14"/>
  <c r="AD92" i="14"/>
  <c r="AH91" i="14"/>
  <c r="AU114" i="14"/>
  <c r="AU115" i="14" s="1"/>
  <c r="AU116" i="14" s="1"/>
  <c r="AU117" i="14" s="1"/>
  <c r="AU118" i="14" s="1"/>
  <c r="AU119" i="14" s="1"/>
  <c r="AU120" i="14" s="1"/>
  <c r="AU121" i="14" s="1"/>
  <c r="AU122" i="14" s="1"/>
  <c r="AU123" i="14" s="1"/>
  <c r="AU124" i="14" s="1"/>
  <c r="AU125" i="14" s="1"/>
  <c r="AU126" i="14" s="1"/>
  <c r="AU127" i="14" s="1"/>
  <c r="AU128" i="14" s="1"/>
  <c r="AU129" i="14" s="1"/>
  <c r="AU130" i="14" s="1"/>
  <c r="AU131" i="14" s="1"/>
  <c r="AU132" i="14" s="1"/>
  <c r="AU133" i="14" s="1"/>
  <c r="AB91" i="14"/>
  <c r="AO114" i="14"/>
  <c r="AO115" i="14" s="1"/>
  <c r="AO116" i="14" s="1"/>
  <c r="AO117" i="14" s="1"/>
  <c r="AO118" i="14" s="1"/>
  <c r="AO119" i="14" s="1"/>
  <c r="AO120" i="14" s="1"/>
  <c r="AO121" i="14" s="1"/>
  <c r="AO122" i="14" s="1"/>
  <c r="AO123" i="14" s="1"/>
  <c r="AO124" i="14" s="1"/>
  <c r="AO125" i="14" s="1"/>
  <c r="AO126" i="14" s="1"/>
  <c r="AO127" i="14" s="1"/>
  <c r="AO128" i="14" s="1"/>
  <c r="AO129" i="14" s="1"/>
  <c r="AO130" i="14" s="1"/>
  <c r="AO131" i="14" s="1"/>
  <c r="AO132" i="14" s="1"/>
  <c r="AO133" i="14" s="1"/>
  <c r="AS113" i="14"/>
  <c r="AS114" i="14" s="1"/>
  <c r="AS115" i="14" s="1"/>
  <c r="AS116" i="14" s="1"/>
  <c r="AS117" i="14" s="1"/>
  <c r="AS118" i="14" s="1"/>
  <c r="AS119" i="14" s="1"/>
  <c r="AS120" i="14" s="1"/>
  <c r="AS121" i="14" s="1"/>
  <c r="AS122" i="14" s="1"/>
  <c r="AS123" i="14" s="1"/>
  <c r="AS124" i="14" s="1"/>
  <c r="AS125" i="14" s="1"/>
  <c r="AS126" i="14" s="1"/>
  <c r="AS127" i="14" s="1"/>
  <c r="AS128" i="14" s="1"/>
  <c r="AS129" i="14" s="1"/>
  <c r="AS130" i="14" s="1"/>
  <c r="AS131" i="14" s="1"/>
  <c r="AS132" i="14" s="1"/>
  <c r="AS133" i="14" s="1"/>
  <c r="AF90" i="14"/>
  <c r="AS90" i="14" s="1"/>
  <c r="AD90" i="14"/>
  <c r="AQ90" i="14" s="1"/>
  <c r="AQ91" i="14" s="1"/>
  <c r="AQ113" i="14"/>
  <c r="AQ114" i="14" s="1"/>
  <c r="AQ115" i="14" s="1"/>
  <c r="AQ116" i="14" s="1"/>
  <c r="AQ117" i="14" s="1"/>
  <c r="AQ118" i="14" s="1"/>
  <c r="AQ119" i="14" s="1"/>
  <c r="AQ120" i="14" s="1"/>
  <c r="AQ121" i="14" s="1"/>
  <c r="AQ122" i="14" s="1"/>
  <c r="AQ123" i="14" s="1"/>
  <c r="AQ124" i="14" s="1"/>
  <c r="AQ125" i="14" s="1"/>
  <c r="AQ126" i="14" s="1"/>
  <c r="AQ127" i="14" s="1"/>
  <c r="AQ128" i="14" s="1"/>
  <c r="AQ129" i="14" s="1"/>
  <c r="AQ130" i="14" s="1"/>
  <c r="AQ131" i="14" s="1"/>
  <c r="AQ132" i="14" s="1"/>
  <c r="AQ133" i="14" s="1"/>
  <c r="AA107" i="14"/>
  <c r="AB105" i="14"/>
  <c r="AB102" i="14"/>
  <c r="AB98" i="14"/>
  <c r="AB94" i="14"/>
  <c r="AB90" i="14"/>
  <c r="AO90" i="14" s="1"/>
  <c r="AC106" i="14"/>
  <c r="AC103" i="14"/>
  <c r="AC95" i="14"/>
  <c r="AD107" i="14"/>
  <c r="AD105" i="14"/>
  <c r="AD101" i="14"/>
  <c r="AD95" i="14"/>
  <c r="AF91" i="14"/>
  <c r="AF95" i="14"/>
  <c r="AF99" i="14"/>
  <c r="AF103" i="14"/>
  <c r="AE106" i="14"/>
  <c r="AG99" i="14"/>
  <c r="AG106" i="14"/>
  <c r="AH90" i="14"/>
  <c r="AU90" i="14" s="1"/>
  <c r="AU91" i="14" s="1"/>
  <c r="AN113" i="14"/>
  <c r="AN114" i="14" s="1"/>
  <c r="AN115" i="14" s="1"/>
  <c r="AN116" i="14" s="1"/>
  <c r="AN117" i="14" s="1"/>
  <c r="AN118" i="14" s="1"/>
  <c r="AN119" i="14" s="1"/>
  <c r="AN120" i="14" s="1"/>
  <c r="AN121" i="14" s="1"/>
  <c r="AN122" i="14" s="1"/>
  <c r="AR113" i="14"/>
  <c r="AR114" i="14" s="1"/>
  <c r="AR115" i="14" s="1"/>
  <c r="AR116" i="14" s="1"/>
  <c r="AR117" i="14" s="1"/>
  <c r="AR118" i="14" s="1"/>
  <c r="AR119" i="14" s="1"/>
  <c r="AR120" i="14" s="1"/>
  <c r="AR121" i="14" s="1"/>
  <c r="AR122" i="14" s="1"/>
  <c r="AR123" i="14" l="1"/>
  <c r="AO168" i="14"/>
  <c r="AN123" i="14"/>
  <c r="AN168" i="14"/>
  <c r="AJ94" i="14"/>
  <c r="AJ102" i="14"/>
  <c r="AJ91" i="14"/>
  <c r="AJ95" i="14"/>
  <c r="AJ92" i="14"/>
  <c r="AJ96" i="14"/>
  <c r="AJ100" i="14"/>
  <c r="AJ98" i="14"/>
  <c r="AJ105" i="14"/>
  <c r="AO136" i="14"/>
  <c r="AJ97" i="14"/>
  <c r="AJ99" i="14"/>
  <c r="AJ103" i="14"/>
  <c r="AP92" i="14"/>
  <c r="AP93" i="14" s="1"/>
  <c r="AP94" i="14" s="1"/>
  <c r="AP95" i="14" s="1"/>
  <c r="AP96" i="14" s="1"/>
  <c r="AP97" i="14" s="1"/>
  <c r="AP98" i="14" s="1"/>
  <c r="AP99" i="14" s="1"/>
  <c r="AP100" i="14" s="1"/>
  <c r="AP101" i="14" s="1"/>
  <c r="AP102" i="14" s="1"/>
  <c r="AP103" i="14" s="1"/>
  <c r="AP104" i="14" s="1"/>
  <c r="AP105" i="14" s="1"/>
  <c r="AP106" i="14" s="1"/>
  <c r="AP107" i="14" s="1"/>
  <c r="AP108" i="14" s="1"/>
  <c r="AP109" i="14" s="1"/>
  <c r="AP110" i="14" s="1"/>
  <c r="AJ104" i="14"/>
  <c r="AJ107" i="14"/>
  <c r="AJ101" i="14"/>
  <c r="AJ90" i="14"/>
  <c r="AJ93" i="14"/>
  <c r="AJ106" i="14"/>
  <c r="AV102" i="14"/>
  <c r="AP147" i="14"/>
  <c r="AN91" i="14"/>
  <c r="AN92" i="14" s="1"/>
  <c r="AN136" i="14"/>
  <c r="AT92" i="14"/>
  <c r="AT93" i="14" s="1"/>
  <c r="AT94" i="14" s="1"/>
  <c r="AT95" i="14" s="1"/>
  <c r="AT96" i="14" s="1"/>
  <c r="AT97" i="14" s="1"/>
  <c r="AT98" i="14" s="1"/>
  <c r="AT99" i="14" s="1"/>
  <c r="AT100" i="14" s="1"/>
  <c r="AT101" i="14" s="1"/>
  <c r="AT102" i="14" s="1"/>
  <c r="AT103" i="14" s="1"/>
  <c r="AT104" i="14" s="1"/>
  <c r="AT105" i="14" s="1"/>
  <c r="AT106" i="14" s="1"/>
  <c r="AT107" i="14" s="1"/>
  <c r="AT108" i="14" s="1"/>
  <c r="AT109" i="14" s="1"/>
  <c r="AT110" i="14" s="1"/>
  <c r="AO91" i="14"/>
  <c r="AO92" i="14" s="1"/>
  <c r="AO93" i="14" s="1"/>
  <c r="AO94" i="14" s="1"/>
  <c r="AO95" i="14" s="1"/>
  <c r="AO96" i="14" s="1"/>
  <c r="AO97" i="14" s="1"/>
  <c r="AO98" i="14" s="1"/>
  <c r="AO99" i="14" s="1"/>
  <c r="AO100" i="14" s="1"/>
  <c r="AO101" i="14" s="1"/>
  <c r="AO102" i="14" s="1"/>
  <c r="AO103" i="14" s="1"/>
  <c r="AO104" i="14" s="1"/>
  <c r="AO105" i="14" s="1"/>
  <c r="AO106" i="14" s="1"/>
  <c r="AO107" i="14" s="1"/>
  <c r="AO108" i="14" s="1"/>
  <c r="AO109" i="14" s="1"/>
  <c r="AO110" i="14" s="1"/>
  <c r="AS91" i="14"/>
  <c r="AS92" i="14" s="1"/>
  <c r="AS93" i="14" s="1"/>
  <c r="AS94" i="14" s="1"/>
  <c r="AS95" i="14" s="1"/>
  <c r="AS96" i="14" s="1"/>
  <c r="AS97" i="14" s="1"/>
  <c r="AS98" i="14" s="1"/>
  <c r="AS99" i="14" s="1"/>
  <c r="AS100" i="14" s="1"/>
  <c r="AS101" i="14" s="1"/>
  <c r="AS102" i="14" s="1"/>
  <c r="AS103" i="14" s="1"/>
  <c r="AS104" i="14" s="1"/>
  <c r="AS105" i="14" s="1"/>
  <c r="AS106" i="14" s="1"/>
  <c r="AS107" i="14" s="1"/>
  <c r="AS108" i="14" s="1"/>
  <c r="AS109" i="14" s="1"/>
  <c r="AS110" i="14" s="1"/>
  <c r="AR92" i="14"/>
  <c r="AU92" i="14"/>
  <c r="AU93" i="14" s="1"/>
  <c r="AU94" i="14" s="1"/>
  <c r="AU95" i="14" s="1"/>
  <c r="AU96" i="14" s="1"/>
  <c r="AU97" i="14" s="1"/>
  <c r="AU98" i="14" s="1"/>
  <c r="AU99" i="14" s="1"/>
  <c r="AU100" i="14" s="1"/>
  <c r="AU101" i="14" s="1"/>
  <c r="AU102" i="14" s="1"/>
  <c r="AU103" i="14" s="1"/>
  <c r="AU104" i="14" s="1"/>
  <c r="AU105" i="14" s="1"/>
  <c r="AU106" i="14" s="1"/>
  <c r="AU107" i="14" s="1"/>
  <c r="AU108" i="14" s="1"/>
  <c r="AU109" i="14" s="1"/>
  <c r="AU110" i="14" s="1"/>
  <c r="AQ92" i="14"/>
  <c r="AQ93" i="14" s="1"/>
  <c r="AQ94" i="14" s="1"/>
  <c r="AQ95" i="14" s="1"/>
  <c r="AQ96" i="14" s="1"/>
  <c r="AQ97" i="14" s="1"/>
  <c r="AQ98" i="14" s="1"/>
  <c r="AQ99" i="14" s="1"/>
  <c r="AQ100" i="14" s="1"/>
  <c r="AQ101" i="14" s="1"/>
  <c r="AQ102" i="14" s="1"/>
  <c r="AQ103" i="14" s="1"/>
  <c r="AQ104" i="14" s="1"/>
  <c r="AQ105" i="14" s="1"/>
  <c r="AQ106" i="14" s="1"/>
  <c r="AQ107" i="14" s="1"/>
  <c r="AQ108" i="14" s="1"/>
  <c r="AQ109" i="14" s="1"/>
  <c r="AQ110" i="14" s="1"/>
  <c r="AN182" i="14" l="1"/>
  <c r="AN124" i="14"/>
  <c r="AN169" i="14"/>
  <c r="AR124" i="14"/>
  <c r="AO169" i="14"/>
  <c r="AV103" i="14"/>
  <c r="AP148" i="14"/>
  <c r="AO137" i="14"/>
  <c r="AK108" i="14"/>
  <c r="AL108" i="14" s="1"/>
  <c r="AN137" i="14"/>
  <c r="AO138" i="14"/>
  <c r="AR93" i="14"/>
  <c r="AN138" i="14"/>
  <c r="AN93" i="14"/>
  <c r="AO90" i="2"/>
  <c r="AQ90" i="2" s="1"/>
  <c r="AS90" i="2" s="1"/>
  <c r="AR90" i="2" s="1"/>
  <c r="AN183" i="14" l="1"/>
  <c r="AN184" i="14"/>
  <c r="AR125" i="14"/>
  <c r="AO170" i="14"/>
  <c r="AN125" i="14"/>
  <c r="AN170" i="14"/>
  <c r="AK89" i="13"/>
  <c r="AV104" i="14"/>
  <c r="AP149" i="14"/>
  <c r="P89" i="13"/>
  <c r="AN139" i="14"/>
  <c r="AN94" i="14"/>
  <c r="AO139" i="14"/>
  <c r="AR94" i="14"/>
  <c r="AA4" i="14"/>
  <c r="P64" i="14"/>
  <c r="AD64" i="14" s="1"/>
  <c r="Q64" i="14"/>
  <c r="AE64" i="14" s="1"/>
  <c r="S64" i="14"/>
  <c r="S65" i="14" s="1"/>
  <c r="V64" i="14"/>
  <c r="V65" i="14" s="1"/>
  <c r="V66" i="14" s="1"/>
  <c r="V67" i="14" s="1"/>
  <c r="V68" i="14" s="1"/>
  <c r="V69" i="14" s="1"/>
  <c r="V70" i="14" s="1"/>
  <c r="V71" i="14" s="1"/>
  <c r="V72" i="14" s="1"/>
  <c r="V73" i="14" s="1"/>
  <c r="V74" i="14" s="1"/>
  <c r="V75" i="14" s="1"/>
  <c r="V76" i="14" s="1"/>
  <c r="V77" i="14" s="1"/>
  <c r="V78" i="14" s="1"/>
  <c r="V79" i="14" s="1"/>
  <c r="V80" i="14" s="1"/>
  <c r="V81" i="14" s="1"/>
  <c r="X64" i="14"/>
  <c r="X65" i="14" s="1"/>
  <c r="X66" i="14" s="1"/>
  <c r="X67" i="14" s="1"/>
  <c r="X68" i="14" s="1"/>
  <c r="X69" i="14" s="1"/>
  <c r="X70" i="14" s="1"/>
  <c r="X71" i="14" s="1"/>
  <c r="X72" i="14" s="1"/>
  <c r="X73" i="14" s="1"/>
  <c r="X74" i="14" s="1"/>
  <c r="X75" i="14" s="1"/>
  <c r="X76" i="14" s="1"/>
  <c r="X77" i="14" s="1"/>
  <c r="X78" i="14" s="1"/>
  <c r="X79" i="14" s="1"/>
  <c r="X80" i="14" s="1"/>
  <c r="X81" i="14" s="1"/>
  <c r="T64" i="14"/>
  <c r="T65" i="14" s="1"/>
  <c r="T66" i="14" s="1"/>
  <c r="T67" i="14" s="1"/>
  <c r="T68" i="14" s="1"/>
  <c r="T69" i="14" s="1"/>
  <c r="Y64" i="14"/>
  <c r="Y65" i="14" s="1"/>
  <c r="Y66" i="14" s="1"/>
  <c r="Y67" i="14" s="1"/>
  <c r="Y68" i="14" s="1"/>
  <c r="Y69" i="14" s="1"/>
  <c r="Y70" i="14" s="1"/>
  <c r="Y71" i="14" s="1"/>
  <c r="Y72" i="14" s="1"/>
  <c r="Y73" i="14" s="1"/>
  <c r="Y74" i="14" s="1"/>
  <c r="Y75" i="14" s="1"/>
  <c r="Y76" i="14" s="1"/>
  <c r="Y77" i="14" s="1"/>
  <c r="Y78" i="14" s="1"/>
  <c r="Y79" i="14" s="1"/>
  <c r="Y80" i="14" s="1"/>
  <c r="Y81" i="14" s="1"/>
  <c r="O81" i="14"/>
  <c r="AC81" i="14" s="1"/>
  <c r="AA64" i="14"/>
  <c r="AA65" i="14" s="1"/>
  <c r="AA66" i="14" s="1"/>
  <c r="AA67" i="14" s="1"/>
  <c r="AA68" i="14" s="1"/>
  <c r="AA69" i="14" s="1"/>
  <c r="AA70" i="14" s="1"/>
  <c r="AA71" i="14" s="1"/>
  <c r="AA72" i="14" s="1"/>
  <c r="AA73" i="14" s="1"/>
  <c r="AA74" i="14" s="1"/>
  <c r="AA75" i="14" s="1"/>
  <c r="AA76" i="14" s="1"/>
  <c r="AA77" i="14" s="1"/>
  <c r="AA78" i="14" s="1"/>
  <c r="AA79" i="14" s="1"/>
  <c r="AA80" i="14" s="1"/>
  <c r="AA81" i="14" s="1"/>
  <c r="Z64" i="14"/>
  <c r="Z65" i="14" s="1"/>
  <c r="Z66" i="14" s="1"/>
  <c r="Z67" i="14" s="1"/>
  <c r="Z68" i="14" s="1"/>
  <c r="Z69" i="14" s="1"/>
  <c r="Z70" i="14" s="1"/>
  <c r="Z71" i="14" s="1"/>
  <c r="Z72" i="14" s="1"/>
  <c r="Z73" i="14" s="1"/>
  <c r="Z74" i="14" s="1"/>
  <c r="Z75" i="14" s="1"/>
  <c r="Z76" i="14" s="1"/>
  <c r="Z77" i="14" s="1"/>
  <c r="Z78" i="14" s="1"/>
  <c r="Z79" i="14" s="1"/>
  <c r="Z80" i="14" s="1"/>
  <c r="Z81" i="14" s="1"/>
  <c r="W64" i="14"/>
  <c r="W65" i="14" s="1"/>
  <c r="W66" i="14" s="1"/>
  <c r="W67" i="14" s="1"/>
  <c r="W68" i="14" s="1"/>
  <c r="W69" i="14" s="1"/>
  <c r="W70" i="14" s="1"/>
  <c r="W71" i="14" s="1"/>
  <c r="W72" i="14" s="1"/>
  <c r="W73" i="14" s="1"/>
  <c r="W74" i="14" s="1"/>
  <c r="W75" i="14" s="1"/>
  <c r="W76" i="14" s="1"/>
  <c r="W77" i="14" s="1"/>
  <c r="W78" i="14" s="1"/>
  <c r="W79" i="14" s="1"/>
  <c r="W80" i="14" s="1"/>
  <c r="W81" i="14" s="1"/>
  <c r="U64" i="14"/>
  <c r="U65" i="14" s="1"/>
  <c r="U66" i="14" s="1"/>
  <c r="U67" i="14" s="1"/>
  <c r="U68" i="14" s="1"/>
  <c r="U69" i="14" s="1"/>
  <c r="U70" i="14" s="1"/>
  <c r="U71" i="14" s="1"/>
  <c r="U72" i="14" s="1"/>
  <c r="U73" i="14" s="1"/>
  <c r="U74" i="14" s="1"/>
  <c r="U75" i="14" s="1"/>
  <c r="U76" i="14" s="1"/>
  <c r="U77" i="14" s="1"/>
  <c r="U78" i="14" s="1"/>
  <c r="U79" i="14" s="1"/>
  <c r="U80" i="14" s="1"/>
  <c r="U81" i="14" s="1"/>
  <c r="R64" i="14"/>
  <c r="R65" i="14" s="1"/>
  <c r="R66" i="14" s="1"/>
  <c r="R67" i="14" s="1"/>
  <c r="R68" i="14" s="1"/>
  <c r="R69" i="14" s="1"/>
  <c r="R70" i="14" s="1"/>
  <c r="R71" i="14" s="1"/>
  <c r="R72" i="14" s="1"/>
  <c r="R73" i="14" s="1"/>
  <c r="R74" i="14" s="1"/>
  <c r="R75" i="14" s="1"/>
  <c r="R76" i="14" s="1"/>
  <c r="R77" i="14" s="1"/>
  <c r="R78" i="14" s="1"/>
  <c r="R79" i="14" s="1"/>
  <c r="R80" i="14" s="1"/>
  <c r="R81" i="14" s="1"/>
  <c r="O80" i="14"/>
  <c r="AC80" i="14" s="1"/>
  <c r="O79" i="14"/>
  <c r="AC79" i="14" s="1"/>
  <c r="O78" i="14"/>
  <c r="AC78" i="14" s="1"/>
  <c r="O77" i="14"/>
  <c r="AC77" i="14" s="1"/>
  <c r="O76" i="14"/>
  <c r="AC76" i="14" s="1"/>
  <c r="O75" i="14"/>
  <c r="AC75" i="14" s="1"/>
  <c r="O74" i="14"/>
  <c r="AC74" i="14" s="1"/>
  <c r="O73" i="14"/>
  <c r="AC73" i="14" s="1"/>
  <c r="O72" i="14"/>
  <c r="AC72" i="14" s="1"/>
  <c r="O71" i="14"/>
  <c r="AC71" i="14" s="1"/>
  <c r="O70" i="14"/>
  <c r="AC70" i="14" s="1"/>
  <c r="O69" i="14"/>
  <c r="AC69" i="14" s="1"/>
  <c r="O68" i="14"/>
  <c r="AC68" i="14" s="1"/>
  <c r="O67" i="14"/>
  <c r="AC67" i="14" s="1"/>
  <c r="O66" i="14"/>
  <c r="AC66" i="14" s="1"/>
  <c r="O65" i="14"/>
  <c r="AC65" i="14" s="1"/>
  <c r="O64" i="14"/>
  <c r="AC64" i="14" s="1"/>
  <c r="Y63" i="14"/>
  <c r="X63" i="14"/>
  <c r="V63" i="14"/>
  <c r="T63" i="14"/>
  <c r="S63" i="14"/>
  <c r="Q63" i="14"/>
  <c r="P63" i="14"/>
  <c r="AA62" i="14"/>
  <c r="Z62" i="14"/>
  <c r="Y62" i="14"/>
  <c r="X62" i="14"/>
  <c r="W62" i="14"/>
  <c r="V62" i="14"/>
  <c r="U62" i="14"/>
  <c r="T62" i="14"/>
  <c r="S62" i="14"/>
  <c r="R62" i="14"/>
  <c r="Q62" i="14"/>
  <c r="P62" i="14"/>
  <c r="O7" i="14"/>
  <c r="AC7" i="14" s="1"/>
  <c r="AQ7" i="14" s="1"/>
  <c r="O8" i="14"/>
  <c r="AC8" i="14" s="1"/>
  <c r="AQ8" i="14" s="1"/>
  <c r="O9" i="14"/>
  <c r="AC9" i="14" s="1"/>
  <c r="AQ9" i="14" s="1"/>
  <c r="O10" i="14"/>
  <c r="AC10" i="14" s="1"/>
  <c r="AQ10" i="14" s="1"/>
  <c r="O11" i="14"/>
  <c r="AC11" i="14" s="1"/>
  <c r="AQ11" i="14" s="1"/>
  <c r="O12" i="14"/>
  <c r="AC12" i="14" s="1"/>
  <c r="AQ12" i="14" s="1"/>
  <c r="O13" i="14"/>
  <c r="AC13" i="14" s="1"/>
  <c r="AQ13" i="14" s="1"/>
  <c r="O14" i="14"/>
  <c r="AC14" i="14" s="1"/>
  <c r="AQ14" i="14" s="1"/>
  <c r="O15" i="14"/>
  <c r="AC15" i="14" s="1"/>
  <c r="AQ15" i="14" s="1"/>
  <c r="O16" i="14"/>
  <c r="AC16" i="14" s="1"/>
  <c r="AQ16" i="14" s="1"/>
  <c r="O17" i="14"/>
  <c r="AC17" i="14" s="1"/>
  <c r="AQ17" i="14" s="1"/>
  <c r="O18" i="14"/>
  <c r="AC18" i="14" s="1"/>
  <c r="AQ18" i="14" s="1"/>
  <c r="O19" i="14"/>
  <c r="AC19" i="14" s="1"/>
  <c r="AQ19" i="14" s="1"/>
  <c r="O20" i="14"/>
  <c r="AC20" i="14" s="1"/>
  <c r="AQ20" i="14" s="1"/>
  <c r="O21" i="14"/>
  <c r="AC21" i="14" s="1"/>
  <c r="AQ21" i="14" s="1"/>
  <c r="O22" i="14"/>
  <c r="AC22" i="14" s="1"/>
  <c r="AQ22" i="14" s="1"/>
  <c r="O23" i="14"/>
  <c r="AC23" i="14" s="1"/>
  <c r="AQ23" i="14" s="1"/>
  <c r="O6" i="14"/>
  <c r="AC6" i="14" s="1"/>
  <c r="AQ6" i="14" s="1"/>
  <c r="AA37" i="14"/>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Z37" i="14"/>
  <c r="Z38" i="14" s="1"/>
  <c r="Z39" i="14" s="1"/>
  <c r="Z40" i="14" s="1"/>
  <c r="Z41" i="14" s="1"/>
  <c r="Z42" i="14" s="1"/>
  <c r="Z43" i="14" s="1"/>
  <c r="Z44" i="14" s="1"/>
  <c r="Z45" i="14" s="1"/>
  <c r="Z46" i="14" s="1"/>
  <c r="Z47" i="14" s="1"/>
  <c r="Z48" i="14" s="1"/>
  <c r="Z49" i="14" s="1"/>
  <c r="Z50" i="14" s="1"/>
  <c r="Z51" i="14" s="1"/>
  <c r="Z52" i="14" s="1"/>
  <c r="Z53" i="14" s="1"/>
  <c r="Z54" i="14" s="1"/>
  <c r="Z55" i="14" s="1"/>
  <c r="Z56" i="14" s="1"/>
  <c r="Z57" i="14" s="1"/>
  <c r="Z58" i="14" s="1"/>
  <c r="Y37" i="14"/>
  <c r="Y38" i="14" s="1"/>
  <c r="Y39" i="14" s="1"/>
  <c r="Y40" i="14" s="1"/>
  <c r="Y41" i="14" s="1"/>
  <c r="Y42" i="14" s="1"/>
  <c r="Y43" i="14" s="1"/>
  <c r="Y44" i="14" s="1"/>
  <c r="Y45" i="14" s="1"/>
  <c r="Y46" i="14" s="1"/>
  <c r="Y47" i="14" s="1"/>
  <c r="Y48" i="14" s="1"/>
  <c r="Y49" i="14" s="1"/>
  <c r="Y50" i="14" s="1"/>
  <c r="Y51" i="14" s="1"/>
  <c r="Y52" i="14" s="1"/>
  <c r="Y53" i="14" s="1"/>
  <c r="Y54" i="14" s="1"/>
  <c r="Y55" i="14" s="1"/>
  <c r="Y56" i="14" s="1"/>
  <c r="Y57" i="14" s="1"/>
  <c r="Y58" i="14" s="1"/>
  <c r="X37" i="14"/>
  <c r="X38" i="14" s="1"/>
  <c r="X39" i="14" s="1"/>
  <c r="X40" i="14" s="1"/>
  <c r="X41" i="14" s="1"/>
  <c r="X42" i="14" s="1"/>
  <c r="X43" i="14" s="1"/>
  <c r="X44" i="14" s="1"/>
  <c r="X45" i="14" s="1"/>
  <c r="X46" i="14" s="1"/>
  <c r="X47" i="14" s="1"/>
  <c r="X48" i="14" s="1"/>
  <c r="X49" i="14" s="1"/>
  <c r="X50" i="14" s="1"/>
  <c r="X51" i="14" s="1"/>
  <c r="X52" i="14" s="1"/>
  <c r="X53" i="14" s="1"/>
  <c r="X54" i="14" s="1"/>
  <c r="X55" i="14" s="1"/>
  <c r="X56" i="14" s="1"/>
  <c r="X57" i="14" s="1"/>
  <c r="X58" i="14" s="1"/>
  <c r="W37" i="14"/>
  <c r="W38" i="14" s="1"/>
  <c r="W39" i="14" s="1"/>
  <c r="W40" i="14" s="1"/>
  <c r="W41" i="14" s="1"/>
  <c r="W42" i="14" s="1"/>
  <c r="W43" i="14" s="1"/>
  <c r="W44" i="14" s="1"/>
  <c r="W45" i="14" s="1"/>
  <c r="W46" i="14" s="1"/>
  <c r="W47" i="14" s="1"/>
  <c r="W48" i="14" s="1"/>
  <c r="W49" i="14" s="1"/>
  <c r="W50" i="14" s="1"/>
  <c r="W51" i="14" s="1"/>
  <c r="W52" i="14" s="1"/>
  <c r="W53" i="14" s="1"/>
  <c r="W54" i="14" s="1"/>
  <c r="W55" i="14" s="1"/>
  <c r="W56" i="14" s="1"/>
  <c r="W57" i="14" s="1"/>
  <c r="W58" i="14" s="1"/>
  <c r="V37" i="14"/>
  <c r="V38" i="14" s="1"/>
  <c r="V39" i="14" s="1"/>
  <c r="V40" i="14" s="1"/>
  <c r="V41" i="14" s="1"/>
  <c r="V42" i="14" s="1"/>
  <c r="V43" i="14" s="1"/>
  <c r="V44" i="14" s="1"/>
  <c r="V45" i="14" s="1"/>
  <c r="V46" i="14" s="1"/>
  <c r="V47" i="14" s="1"/>
  <c r="V48" i="14" s="1"/>
  <c r="V49" i="14" s="1"/>
  <c r="V50" i="14" s="1"/>
  <c r="V51" i="14" s="1"/>
  <c r="V52" i="14" s="1"/>
  <c r="V53" i="14" s="1"/>
  <c r="V54" i="14" s="1"/>
  <c r="V55" i="14" s="1"/>
  <c r="V56" i="14" s="1"/>
  <c r="V57" i="14" s="1"/>
  <c r="V58" i="14" s="1"/>
  <c r="U37" i="14"/>
  <c r="U38" i="14" s="1"/>
  <c r="U39" i="14" s="1"/>
  <c r="U40" i="14" s="1"/>
  <c r="U41" i="14" s="1"/>
  <c r="U42" i="14" s="1"/>
  <c r="U43" i="14" s="1"/>
  <c r="U44" i="14" s="1"/>
  <c r="U45" i="14" s="1"/>
  <c r="U46" i="14" s="1"/>
  <c r="U47" i="14" s="1"/>
  <c r="U48" i="14" s="1"/>
  <c r="U49" i="14" s="1"/>
  <c r="U50" i="14" s="1"/>
  <c r="U51" i="14" s="1"/>
  <c r="U52" i="14" s="1"/>
  <c r="U53" i="14" s="1"/>
  <c r="U54" i="14" s="1"/>
  <c r="U55" i="14" s="1"/>
  <c r="U56" i="14" s="1"/>
  <c r="U57" i="14" s="1"/>
  <c r="U58" i="14" s="1"/>
  <c r="T37" i="14"/>
  <c r="S37" i="14"/>
  <c r="R37" i="14"/>
  <c r="R38" i="14" s="1"/>
  <c r="R39" i="14" s="1"/>
  <c r="R40" i="14" s="1"/>
  <c r="R41" i="14" s="1"/>
  <c r="R42" i="14" s="1"/>
  <c r="R43" i="14" s="1"/>
  <c r="R44" i="14" s="1"/>
  <c r="R45" i="14" s="1"/>
  <c r="R46" i="14" s="1"/>
  <c r="R47" i="14" s="1"/>
  <c r="R48" i="14" s="1"/>
  <c r="R49" i="14" s="1"/>
  <c r="R50" i="14" s="1"/>
  <c r="R51" i="14" s="1"/>
  <c r="R52" i="14" s="1"/>
  <c r="R53" i="14" s="1"/>
  <c r="R54" i="14" s="1"/>
  <c r="R55" i="14" s="1"/>
  <c r="R56" i="14" s="1"/>
  <c r="R57" i="14" s="1"/>
  <c r="R58" i="14" s="1"/>
  <c r="Q37" i="14"/>
  <c r="AE37" i="14" s="1"/>
  <c r="P37" i="14"/>
  <c r="AD37" i="14" s="1"/>
  <c r="O52" i="14"/>
  <c r="AC52" i="14" s="1"/>
  <c r="O51" i="14"/>
  <c r="AC51" i="14" s="1"/>
  <c r="O50" i="14"/>
  <c r="AC50" i="14" s="1"/>
  <c r="O49" i="14"/>
  <c r="AC49" i="14" s="1"/>
  <c r="O48" i="14"/>
  <c r="AC48" i="14" s="1"/>
  <c r="O47" i="14"/>
  <c r="AC47" i="14" s="1"/>
  <c r="O46" i="14"/>
  <c r="AC46" i="14" s="1"/>
  <c r="O45" i="14"/>
  <c r="AC45" i="14" s="1"/>
  <c r="O44" i="14"/>
  <c r="AC44" i="14" s="1"/>
  <c r="O43" i="14"/>
  <c r="AC43" i="14" s="1"/>
  <c r="O42" i="14"/>
  <c r="AC42" i="14" s="1"/>
  <c r="O41" i="14"/>
  <c r="AC41" i="14" s="1"/>
  <c r="O40" i="14"/>
  <c r="AC40" i="14" s="1"/>
  <c r="O39" i="14"/>
  <c r="AC39" i="14" s="1"/>
  <c r="O38" i="14"/>
  <c r="AC38" i="14" s="1"/>
  <c r="O37" i="14"/>
  <c r="AC37" i="14" s="1"/>
  <c r="Y36" i="14"/>
  <c r="X36" i="14"/>
  <c r="V36" i="14"/>
  <c r="T36" i="14"/>
  <c r="S36" i="14"/>
  <c r="Q36" i="14"/>
  <c r="P36" i="14"/>
  <c r="AA35" i="14"/>
  <c r="Z35" i="14"/>
  <c r="X35" i="14"/>
  <c r="W35" i="14"/>
  <c r="V35" i="14"/>
  <c r="U35" i="14"/>
  <c r="S35" i="14"/>
  <c r="R35" i="14"/>
  <c r="P35" i="14"/>
  <c r="Q6" i="14"/>
  <c r="AE6" i="14" s="1"/>
  <c r="R6" i="14"/>
  <c r="R7" i="14" s="1"/>
  <c r="R8" i="14" s="1"/>
  <c r="R9" i="14" s="1"/>
  <c r="R10" i="14" s="1"/>
  <c r="R11" i="14" s="1"/>
  <c r="R12" i="14" s="1"/>
  <c r="R13" i="14" s="1"/>
  <c r="R14" i="14" s="1"/>
  <c r="R15" i="14" s="1"/>
  <c r="R16" i="14" s="1"/>
  <c r="R17" i="14" s="1"/>
  <c r="R18" i="14" s="1"/>
  <c r="R19" i="14" s="1"/>
  <c r="R20" i="14" s="1"/>
  <c r="R21" i="14" s="1"/>
  <c r="R22" i="14" s="1"/>
  <c r="R23" i="14" s="1"/>
  <c r="R24" i="14" s="1"/>
  <c r="R25" i="14" s="1"/>
  <c r="R26" i="14" s="1"/>
  <c r="S6" i="14"/>
  <c r="T6" i="14"/>
  <c r="U6" i="14"/>
  <c r="U7" i="14" s="1"/>
  <c r="U8" i="14" s="1"/>
  <c r="U9" i="14" s="1"/>
  <c r="U10" i="14" s="1"/>
  <c r="U11" i="14" s="1"/>
  <c r="U12" i="14" s="1"/>
  <c r="U13" i="14" s="1"/>
  <c r="U14" i="14" s="1"/>
  <c r="U15" i="14" s="1"/>
  <c r="U16" i="14" s="1"/>
  <c r="U17" i="14" s="1"/>
  <c r="U18" i="14" s="1"/>
  <c r="U19" i="14" s="1"/>
  <c r="U20" i="14" s="1"/>
  <c r="U21" i="14" s="1"/>
  <c r="U22" i="14" s="1"/>
  <c r="U23" i="14" s="1"/>
  <c r="U24" i="14" s="1"/>
  <c r="U25" i="14" s="1"/>
  <c r="U26" i="14" s="1"/>
  <c r="V6" i="14"/>
  <c r="V7" i="14" s="1"/>
  <c r="V8" i="14" s="1"/>
  <c r="V9" i="14" s="1"/>
  <c r="V10" i="14" s="1"/>
  <c r="V11" i="14" s="1"/>
  <c r="V12" i="14" s="1"/>
  <c r="V13" i="14" s="1"/>
  <c r="V14" i="14" s="1"/>
  <c r="V15" i="14" s="1"/>
  <c r="V16" i="14" s="1"/>
  <c r="V17" i="14" s="1"/>
  <c r="V18" i="14" s="1"/>
  <c r="V19" i="14" s="1"/>
  <c r="V20" i="14" s="1"/>
  <c r="V21" i="14" s="1"/>
  <c r="V22" i="14" s="1"/>
  <c r="V23" i="14" s="1"/>
  <c r="V24" i="14" s="1"/>
  <c r="V25" i="14" s="1"/>
  <c r="V26" i="14" s="1"/>
  <c r="W6" i="14"/>
  <c r="W7" i="14" s="1"/>
  <c r="W8" i="14" s="1"/>
  <c r="W9" i="14" s="1"/>
  <c r="W10" i="14" s="1"/>
  <c r="W11" i="14" s="1"/>
  <c r="W12" i="14" s="1"/>
  <c r="W13" i="14" s="1"/>
  <c r="W14" i="14" s="1"/>
  <c r="W15" i="14" s="1"/>
  <c r="W16" i="14" s="1"/>
  <c r="W17" i="14" s="1"/>
  <c r="W18" i="14" s="1"/>
  <c r="W19" i="14" s="1"/>
  <c r="W20" i="14" s="1"/>
  <c r="W21" i="14" s="1"/>
  <c r="W22" i="14" s="1"/>
  <c r="W23" i="14" s="1"/>
  <c r="W24" i="14" s="1"/>
  <c r="W25" i="14" s="1"/>
  <c r="W26" i="14" s="1"/>
  <c r="X6" i="14"/>
  <c r="X7" i="14" s="1"/>
  <c r="X8" i="14" s="1"/>
  <c r="X9" i="14" s="1"/>
  <c r="X10" i="14" s="1"/>
  <c r="X11" i="14" s="1"/>
  <c r="X12" i="14" s="1"/>
  <c r="X13" i="14" s="1"/>
  <c r="X14" i="14" s="1"/>
  <c r="X15" i="14" s="1"/>
  <c r="X16" i="14" s="1"/>
  <c r="X17" i="14" s="1"/>
  <c r="X18" i="14" s="1"/>
  <c r="X19" i="14" s="1"/>
  <c r="X20" i="14" s="1"/>
  <c r="X21" i="14" s="1"/>
  <c r="X22" i="14" s="1"/>
  <c r="X23" i="14" s="1"/>
  <c r="X24" i="14" s="1"/>
  <c r="X25" i="14" s="1"/>
  <c r="X26" i="14" s="1"/>
  <c r="Y6" i="14"/>
  <c r="Y7" i="14" s="1"/>
  <c r="Y8" i="14" s="1"/>
  <c r="Y9" i="14" s="1"/>
  <c r="Y10" i="14" s="1"/>
  <c r="Y11" i="14" s="1"/>
  <c r="Y12" i="14" s="1"/>
  <c r="Y13" i="14" s="1"/>
  <c r="Y14" i="14" s="1"/>
  <c r="Y15" i="14" s="1"/>
  <c r="Y16" i="14" s="1"/>
  <c r="Y17" i="14" s="1"/>
  <c r="Y18" i="14" s="1"/>
  <c r="Y19" i="14" s="1"/>
  <c r="Y20" i="14" s="1"/>
  <c r="Y21" i="14" s="1"/>
  <c r="Y22" i="14" s="1"/>
  <c r="Y23" i="14" s="1"/>
  <c r="Y24" i="14" s="1"/>
  <c r="Y25" i="14" s="1"/>
  <c r="Y26" i="14" s="1"/>
  <c r="Z6" i="14"/>
  <c r="Z7" i="14" s="1"/>
  <c r="Z8" i="14" s="1"/>
  <c r="Z9" i="14" s="1"/>
  <c r="Z10" i="14" s="1"/>
  <c r="Z11" i="14" s="1"/>
  <c r="Z12" i="14" s="1"/>
  <c r="Z13" i="14" s="1"/>
  <c r="Z14" i="14" s="1"/>
  <c r="Z15" i="14" s="1"/>
  <c r="Z16" i="14" s="1"/>
  <c r="Z17" i="14" s="1"/>
  <c r="Z18" i="14" s="1"/>
  <c r="Z19" i="14" s="1"/>
  <c r="Z20" i="14" s="1"/>
  <c r="Z21" i="14" s="1"/>
  <c r="Z22" i="14" s="1"/>
  <c r="Z23" i="14" s="1"/>
  <c r="Z24" i="14" s="1"/>
  <c r="Z25" i="14" s="1"/>
  <c r="Z26" i="14" s="1"/>
  <c r="AA6" i="14"/>
  <c r="AA7" i="14" s="1"/>
  <c r="AA8" i="14" s="1"/>
  <c r="AA9" i="14" s="1"/>
  <c r="AA10" i="14" s="1"/>
  <c r="AA11" i="14" s="1"/>
  <c r="AA12" i="14" s="1"/>
  <c r="AA13" i="14" s="1"/>
  <c r="AA14" i="14" s="1"/>
  <c r="AA15" i="14" s="1"/>
  <c r="AA16" i="14" s="1"/>
  <c r="AA17" i="14" s="1"/>
  <c r="AA18" i="14" s="1"/>
  <c r="AA19" i="14" s="1"/>
  <c r="AA20" i="14" s="1"/>
  <c r="AA21" i="14" s="1"/>
  <c r="AA22" i="14" s="1"/>
  <c r="AA23" i="14" s="1"/>
  <c r="AA24" i="14" s="1"/>
  <c r="AA25" i="14" s="1"/>
  <c r="AA26" i="14" s="1"/>
  <c r="P6" i="14"/>
  <c r="AD6" i="14" s="1"/>
  <c r="P5" i="14"/>
  <c r="Q5" i="14"/>
  <c r="S5" i="14"/>
  <c r="T5" i="14"/>
  <c r="V5" i="14"/>
  <c r="X5" i="14"/>
  <c r="Y5" i="14"/>
  <c r="Z4" i="14"/>
  <c r="R4" i="14"/>
  <c r="S4" i="14"/>
  <c r="U4" i="14"/>
  <c r="V4" i="14"/>
  <c r="W4" i="14"/>
  <c r="X4" i="14"/>
  <c r="P4" i="14"/>
  <c r="D97" i="13"/>
  <c r="D26" i="13"/>
  <c r="D113" i="13"/>
  <c r="D25" i="13"/>
  <c r="D52" i="13"/>
  <c r="D67" i="13"/>
  <c r="D51" i="13"/>
  <c r="D24" i="13"/>
  <c r="D92" i="13"/>
  <c r="D23" i="13"/>
  <c r="D22" i="13"/>
  <c r="D112" i="13"/>
  <c r="D79" i="13"/>
  <c r="D91" i="13"/>
  <c r="D90" i="13"/>
  <c r="D66" i="13"/>
  <c r="D50" i="13"/>
  <c r="D111" i="13"/>
  <c r="D89" i="13"/>
  <c r="D49" i="13"/>
  <c r="D110" i="13"/>
  <c r="D48" i="13"/>
  <c r="D88" i="13"/>
  <c r="D47" i="13"/>
  <c r="D78" i="13"/>
  <c r="D109" i="13"/>
  <c r="D21" i="13"/>
  <c r="D65" i="13"/>
  <c r="D46" i="13"/>
  <c r="D45" i="13"/>
  <c r="D44" i="13"/>
  <c r="D108" i="13"/>
  <c r="D64" i="13"/>
  <c r="D107" i="13"/>
  <c r="D106" i="13"/>
  <c r="D63" i="13"/>
  <c r="D20" i="13"/>
  <c r="D43" i="13"/>
  <c r="D87" i="13"/>
  <c r="D105" i="13"/>
  <c r="D19" i="13"/>
  <c r="D18" i="13"/>
  <c r="D77" i="13"/>
  <c r="D76" i="13"/>
  <c r="D17" i="13"/>
  <c r="D104" i="13"/>
  <c r="D39" i="13"/>
  <c r="D16" i="13"/>
  <c r="D15" i="13"/>
  <c r="D62" i="13"/>
  <c r="D61" i="13"/>
  <c r="D38" i="13"/>
  <c r="D37" i="13"/>
  <c r="D36" i="13"/>
  <c r="D95" i="13"/>
  <c r="D13" i="13"/>
  <c r="D68" i="13"/>
  <c r="D42" i="13"/>
  <c r="D41" i="13"/>
  <c r="D40" i="13"/>
  <c r="D8" i="13"/>
  <c r="D96" i="13"/>
  <c r="D103" i="13"/>
  <c r="D7" i="13"/>
  <c r="D6" i="13"/>
  <c r="D29" i="13"/>
  <c r="D35" i="13"/>
  <c r="D59" i="13"/>
  <c r="D58" i="13"/>
  <c r="D75" i="13"/>
  <c r="D102" i="13"/>
  <c r="D101" i="13"/>
  <c r="D93" i="13"/>
  <c r="D74" i="13"/>
  <c r="D12" i="13"/>
  <c r="D57" i="13"/>
  <c r="D100" i="13"/>
  <c r="D86" i="13"/>
  <c r="D85" i="13"/>
  <c r="D11" i="13"/>
  <c r="D73" i="13"/>
  <c r="D56" i="13"/>
  <c r="D10" i="13"/>
  <c r="D72" i="13"/>
  <c r="D71" i="13"/>
  <c r="D70" i="13"/>
  <c r="D69" i="13"/>
  <c r="D99" i="13"/>
  <c r="D9" i="13"/>
  <c r="D5" i="13"/>
  <c r="D4" i="13"/>
  <c r="D34" i="13"/>
  <c r="D33" i="13"/>
  <c r="D32" i="13"/>
  <c r="D31" i="13"/>
  <c r="D3" i="13"/>
  <c r="D55" i="13"/>
  <c r="D30" i="13"/>
  <c r="D84" i="13"/>
  <c r="D83" i="13"/>
  <c r="D54" i="13"/>
  <c r="D28" i="13"/>
  <c r="D82" i="13"/>
  <c r="D81" i="13"/>
  <c r="D80" i="13"/>
  <c r="D53" i="13"/>
  <c r="D98" i="13"/>
  <c r="D27" i="13"/>
  <c r="AS99" i="2"/>
  <c r="AT99" i="2" s="1"/>
  <c r="AT54" i="2"/>
  <c r="AS81" i="2"/>
  <c r="AT81" i="2" s="1"/>
  <c r="AT82" i="2"/>
  <c r="AT83" i="2"/>
  <c r="AS29" i="2"/>
  <c r="AT29" i="2" s="1"/>
  <c r="AT55" i="2"/>
  <c r="AS84" i="2"/>
  <c r="AT84" i="2" s="1"/>
  <c r="AS85" i="2"/>
  <c r="AT85" i="2" s="1"/>
  <c r="AS31" i="2"/>
  <c r="AT31" i="2" s="1"/>
  <c r="AS56" i="2"/>
  <c r="AT56" i="2" s="1"/>
  <c r="AS4" i="2"/>
  <c r="AT4" i="2" s="1"/>
  <c r="AS32" i="2"/>
  <c r="AT32" i="2" s="1"/>
  <c r="AS33" i="2"/>
  <c r="AT33" i="2" s="1"/>
  <c r="AS34" i="2"/>
  <c r="AT34" i="2" s="1"/>
  <c r="AS35" i="2"/>
  <c r="AT35" i="2" s="1"/>
  <c r="AS5" i="2"/>
  <c r="AT5" i="2" s="1"/>
  <c r="AS6" i="2"/>
  <c r="AT6" i="2" s="1"/>
  <c r="AS10" i="2"/>
  <c r="AT10" i="2" s="1"/>
  <c r="AS100" i="2"/>
  <c r="AT100" i="2" s="1"/>
  <c r="AT70" i="2"/>
  <c r="AS71" i="2"/>
  <c r="AT71" i="2" s="1"/>
  <c r="AS72" i="2"/>
  <c r="AT72" i="2" s="1"/>
  <c r="AS73" i="2"/>
  <c r="AT73" i="2" s="1"/>
  <c r="AS11" i="2"/>
  <c r="AT11" i="2" s="1"/>
  <c r="AS57" i="2"/>
  <c r="AT57" i="2" s="1"/>
  <c r="AS74" i="2"/>
  <c r="AT74" i="2" s="1"/>
  <c r="AS12" i="2"/>
  <c r="AT12" i="2" s="1"/>
  <c r="AS86" i="2"/>
  <c r="AT86" i="2" s="1"/>
  <c r="AT87" i="2"/>
  <c r="AS101" i="2"/>
  <c r="AT101" i="2" s="1"/>
  <c r="AS58" i="2"/>
  <c r="AT58" i="2" s="1"/>
  <c r="AT13" i="2"/>
  <c r="AS75" i="2"/>
  <c r="AT75" i="2" s="1"/>
  <c r="AS94" i="2"/>
  <c r="AT94" i="2" s="1"/>
  <c r="AT102" i="2"/>
  <c r="AS103" i="2"/>
  <c r="AT103" i="2" s="1"/>
  <c r="AT76" i="2"/>
  <c r="AS59" i="2"/>
  <c r="AT59" i="2" s="1"/>
  <c r="AS60" i="2"/>
  <c r="AT60" i="2" s="1"/>
  <c r="AS95" i="2"/>
  <c r="AT95" i="2" s="1"/>
  <c r="AS36" i="2"/>
  <c r="AT36" i="2" s="1"/>
  <c r="AS30" i="2"/>
  <c r="AT30" i="2" s="1"/>
  <c r="AS7" i="2"/>
  <c r="AT7" i="2" s="1"/>
  <c r="AS8" i="2"/>
  <c r="AT8" i="2" s="1"/>
  <c r="AS104" i="2"/>
  <c r="AT104" i="2" s="1"/>
  <c r="AS97" i="2"/>
  <c r="AT97" i="2" s="1"/>
  <c r="AS9" i="2"/>
  <c r="AT9" i="2" s="1"/>
  <c r="AT41" i="2"/>
  <c r="AS42" i="2"/>
  <c r="AT42" i="2" s="1"/>
  <c r="AT43" i="2"/>
  <c r="AS69" i="2"/>
  <c r="AT69" i="2" s="1"/>
  <c r="AS14" i="2"/>
  <c r="AT14" i="2" s="1"/>
  <c r="AT96" i="2"/>
  <c r="AS37" i="2"/>
  <c r="AT37" i="2" s="1"/>
  <c r="AT38" i="2"/>
  <c r="AS61" i="2"/>
  <c r="AT61" i="2" s="1"/>
  <c r="AS39" i="2"/>
  <c r="AT39" i="2" s="1"/>
  <c r="AT62" i="2"/>
  <c r="AS63" i="2"/>
  <c r="AT63" i="2" s="1"/>
  <c r="AT16" i="2"/>
  <c r="AS17" i="2"/>
  <c r="AT17" i="2" s="1"/>
  <c r="AS40" i="2"/>
  <c r="AT40" i="2" s="1"/>
  <c r="AS105" i="2"/>
  <c r="AT105" i="2" s="1"/>
  <c r="AS18" i="2"/>
  <c r="AT18" i="2" s="1"/>
  <c r="AS77" i="2"/>
  <c r="AT77" i="2" s="1"/>
  <c r="AS78" i="2"/>
  <c r="AT78" i="2" s="1"/>
  <c r="AS19" i="2"/>
  <c r="AT19" i="2" s="1"/>
  <c r="AS20" i="2"/>
  <c r="AT20" i="2" s="1"/>
  <c r="AS106" i="2"/>
  <c r="AT106" i="2" s="1"/>
  <c r="AS88" i="2"/>
  <c r="AT88" i="2" s="1"/>
  <c r="AS44" i="2"/>
  <c r="AT44" i="2" s="1"/>
  <c r="AS21" i="2"/>
  <c r="AT21" i="2" s="1"/>
  <c r="AS64" i="2"/>
  <c r="AT64" i="2" s="1"/>
  <c r="AT3" i="2"/>
  <c r="AS107" i="2"/>
  <c r="AT107" i="2" s="1"/>
  <c r="AS108" i="2"/>
  <c r="AT108" i="2" s="1"/>
  <c r="AS65" i="2"/>
  <c r="AT65" i="2" s="1"/>
  <c r="AS109" i="2"/>
  <c r="AT109" i="2" s="1"/>
  <c r="AS45" i="2"/>
  <c r="AT45" i="2" s="1"/>
  <c r="AS46" i="2"/>
  <c r="AT46" i="2" s="1"/>
  <c r="AS47" i="2"/>
  <c r="AT47" i="2" s="1"/>
  <c r="AS66" i="2"/>
  <c r="AT66" i="2" s="1"/>
  <c r="AS22" i="2"/>
  <c r="AT22" i="2" s="1"/>
  <c r="AS110" i="2"/>
  <c r="AT110" i="2" s="1"/>
  <c r="AS79" i="2"/>
  <c r="AT79" i="2" s="1"/>
  <c r="AS48" i="2"/>
  <c r="AT48" i="2" s="1"/>
  <c r="AT89" i="2"/>
  <c r="AS49" i="2"/>
  <c r="AT49" i="2" s="1"/>
  <c r="AS111" i="2"/>
  <c r="AT111" i="2" s="1"/>
  <c r="AS50" i="2"/>
  <c r="AT50" i="2" s="1"/>
  <c r="AC90" i="2"/>
  <c r="N89" i="13" s="1"/>
  <c r="AS112" i="2"/>
  <c r="AT112" i="2" s="1"/>
  <c r="AS51" i="2"/>
  <c r="AT51" i="2" s="1"/>
  <c r="AS67" i="2"/>
  <c r="AT67" i="2" s="1"/>
  <c r="AT91" i="2"/>
  <c r="AT92" i="2"/>
  <c r="AS80" i="2"/>
  <c r="AT80" i="2" s="1"/>
  <c r="AS113" i="2"/>
  <c r="AT113" i="2" s="1"/>
  <c r="AT23" i="2"/>
  <c r="AS24" i="2"/>
  <c r="AT24" i="2" s="1"/>
  <c r="AS93" i="2"/>
  <c r="AT93" i="2" s="1"/>
  <c r="AT25" i="2"/>
  <c r="AS52" i="2"/>
  <c r="AT52" i="2" s="1"/>
  <c r="AT68" i="2"/>
  <c r="AS53" i="2"/>
  <c r="AT53" i="2" s="1"/>
  <c r="AS26" i="2"/>
  <c r="AT26" i="2" s="1"/>
  <c r="AS114" i="2"/>
  <c r="AT114" i="2" s="1"/>
  <c r="AS27" i="2"/>
  <c r="AT27" i="2" s="1"/>
  <c r="AT28" i="2"/>
  <c r="E27" i="11"/>
  <c r="E30" i="11"/>
  <c r="E29" i="11"/>
  <c r="E28" i="11"/>
  <c r="E13" i="11"/>
  <c r="E12" i="11"/>
  <c r="E11" i="11"/>
  <c r="E10" i="11"/>
  <c r="D69" i="20"/>
  <c r="G89" i="13"/>
  <c r="D64" i="20"/>
  <c r="D28" i="20"/>
  <c r="D7" i="20"/>
  <c r="D42" i="20"/>
  <c r="D78" i="20"/>
  <c r="D73" i="20"/>
  <c r="D54" i="20"/>
  <c r="D84" i="20"/>
  <c r="D19" i="20"/>
  <c r="D35" i="20"/>
  <c r="D4" i="20"/>
  <c r="D20" i="20"/>
  <c r="D62" i="20"/>
  <c r="D97" i="20"/>
  <c r="D96" i="20"/>
  <c r="D33" i="20"/>
  <c r="D32" i="20"/>
  <c r="D88" i="20"/>
  <c r="D75" i="20"/>
  <c r="D3" i="20"/>
  <c r="D68" i="20"/>
  <c r="D90" i="20"/>
  <c r="D48" i="20"/>
  <c r="D86" i="20"/>
  <c r="D71" i="20"/>
  <c r="D31" i="20"/>
  <c r="D81" i="20"/>
  <c r="D101" i="20"/>
  <c r="D41" i="20"/>
  <c r="D70" i="20"/>
  <c r="D83" i="20"/>
  <c r="D40" i="20"/>
  <c r="D82" i="20"/>
  <c r="D63" i="20"/>
  <c r="D98" i="20"/>
  <c r="D12" i="20"/>
  <c r="D72" i="20"/>
  <c r="D6" i="20"/>
  <c r="D23" i="20"/>
  <c r="D10" i="20"/>
  <c r="D38" i="20"/>
  <c r="D109" i="20"/>
  <c r="D46" i="20"/>
  <c r="D18" i="20"/>
  <c r="D55" i="20"/>
  <c r="D87" i="20"/>
  <c r="D65" i="20"/>
  <c r="D5" i="20"/>
  <c r="D11" i="20"/>
  <c r="D16" i="20"/>
  <c r="D74" i="20"/>
  <c r="D80" i="20"/>
  <c r="D15" i="20"/>
  <c r="D92" i="20"/>
  <c r="D85" i="20"/>
  <c r="D43" i="20"/>
  <c r="D67" i="20"/>
  <c r="D30" i="20"/>
  <c r="D91" i="20"/>
  <c r="D57" i="20"/>
  <c r="D77" i="20"/>
  <c r="D95" i="20"/>
  <c r="D66" i="20"/>
  <c r="D24" i="20"/>
  <c r="D99" i="20"/>
  <c r="D79" i="20"/>
  <c r="D22" i="20"/>
  <c r="D39" i="20"/>
  <c r="D108" i="20"/>
  <c r="D25" i="20"/>
  <c r="D51" i="20"/>
  <c r="D76" i="20"/>
  <c r="D93" i="20"/>
  <c r="D105" i="20"/>
  <c r="D36" i="20"/>
  <c r="D100" i="20"/>
  <c r="D112" i="20"/>
  <c r="D61" i="20"/>
  <c r="D111" i="20"/>
  <c r="D47" i="20"/>
  <c r="D102" i="20"/>
  <c r="D37" i="20"/>
  <c r="D106" i="20"/>
  <c r="D8" i="20"/>
  <c r="D107" i="20"/>
  <c r="D13" i="20"/>
  <c r="D21" i="20"/>
  <c r="D110" i="20"/>
  <c r="D104" i="20"/>
  <c r="D34" i="20"/>
  <c r="D58" i="20"/>
  <c r="D27" i="20"/>
  <c r="D29" i="20"/>
  <c r="D59" i="20"/>
  <c r="D113" i="20"/>
  <c r="D53" i="20"/>
  <c r="D103" i="20"/>
  <c r="D17" i="20"/>
  <c r="D9" i="20"/>
  <c r="D50" i="20"/>
  <c r="D45" i="20"/>
  <c r="D49" i="20"/>
  <c r="D56" i="20"/>
  <c r="D52" i="20"/>
  <c r="D44" i="20"/>
  <c r="D26" i="20"/>
  <c r="F89" i="13"/>
  <c r="D8" i="8"/>
  <c r="F8" i="8"/>
  <c r="H8" i="8"/>
  <c r="H7" i="8"/>
  <c r="F7" i="8"/>
  <c r="D7" i="8"/>
  <c r="H6" i="8"/>
  <c r="F6" i="8"/>
  <c r="D6" i="8"/>
  <c r="AB6" i="2"/>
  <c r="AM89" i="13" l="1"/>
  <c r="Q89" i="13"/>
  <c r="S52" i="20"/>
  <c r="S52" i="13"/>
  <c r="S79" i="20"/>
  <c r="S79" i="13"/>
  <c r="S110" i="20"/>
  <c r="S110" i="13"/>
  <c r="S46" i="20"/>
  <c r="S46" i="13"/>
  <c r="S63" i="20"/>
  <c r="S63" i="13"/>
  <c r="S76" i="20"/>
  <c r="S76" i="13"/>
  <c r="S38" i="13"/>
  <c r="S38" i="20"/>
  <c r="S41" i="20"/>
  <c r="S41" i="13"/>
  <c r="S35" i="20"/>
  <c r="S35" i="13"/>
  <c r="S74" i="20"/>
  <c r="S74" i="13"/>
  <c r="S56" i="20"/>
  <c r="S56" i="13"/>
  <c r="S30" i="20"/>
  <c r="S30" i="13"/>
  <c r="S53" i="20"/>
  <c r="S53" i="13"/>
  <c r="S67" i="20"/>
  <c r="S67" i="13"/>
  <c r="S91" i="20"/>
  <c r="S91" i="13"/>
  <c r="S48" i="13"/>
  <c r="S48" i="20"/>
  <c r="S45" i="20"/>
  <c r="S45" i="13"/>
  <c r="S20" i="20"/>
  <c r="S20" i="13"/>
  <c r="S17" i="20"/>
  <c r="S17" i="13"/>
  <c r="S60" i="20"/>
  <c r="S60" i="13"/>
  <c r="S40" i="20"/>
  <c r="S40" i="13"/>
  <c r="S94" i="20"/>
  <c r="S94" i="13"/>
  <c r="S12" i="20"/>
  <c r="S12" i="13"/>
  <c r="S10" i="20"/>
  <c r="S10" i="13"/>
  <c r="S4" i="20"/>
  <c r="S4" i="13"/>
  <c r="S84" i="20"/>
  <c r="S84" i="13"/>
  <c r="S98" i="20"/>
  <c r="S98" i="13"/>
  <c r="S112" i="20"/>
  <c r="S112" i="13"/>
  <c r="S51" i="20"/>
  <c r="S51" i="13"/>
  <c r="S90" i="20"/>
  <c r="S90" i="13"/>
  <c r="S88" i="20"/>
  <c r="S88" i="13"/>
  <c r="S44" i="20"/>
  <c r="S44" i="13"/>
  <c r="S43" i="20"/>
  <c r="S43" i="13"/>
  <c r="S104" i="20"/>
  <c r="S104" i="13"/>
  <c r="S37" i="20"/>
  <c r="S37" i="13"/>
  <c r="S8" i="20"/>
  <c r="S8" i="13"/>
  <c r="S59" i="20"/>
  <c r="S59" i="13"/>
  <c r="S57" i="20"/>
  <c r="S57" i="13"/>
  <c r="S72" i="20"/>
  <c r="S72" i="13"/>
  <c r="S34" i="20"/>
  <c r="S34" i="13"/>
  <c r="S83" i="13"/>
  <c r="S83" i="20"/>
  <c r="S25" i="20"/>
  <c r="S25" i="13"/>
  <c r="S65" i="20"/>
  <c r="S65" i="13"/>
  <c r="S77" i="20"/>
  <c r="S77" i="13"/>
  <c r="S42" i="20"/>
  <c r="S42" i="13"/>
  <c r="S93" i="20"/>
  <c r="S93" i="13"/>
  <c r="S55" i="20"/>
  <c r="S55" i="13"/>
  <c r="S24" i="20"/>
  <c r="S24" i="13"/>
  <c r="S66" i="20"/>
  <c r="S66" i="13"/>
  <c r="S47" i="20"/>
  <c r="S47" i="13"/>
  <c r="S108" i="20"/>
  <c r="S108" i="13"/>
  <c r="S87" i="13"/>
  <c r="S87" i="20"/>
  <c r="S39" i="20"/>
  <c r="S39" i="13"/>
  <c r="S36" i="20"/>
  <c r="S36" i="13"/>
  <c r="S96" i="20"/>
  <c r="S96" i="13"/>
  <c r="S58" i="20"/>
  <c r="S58" i="13"/>
  <c r="S100" i="20"/>
  <c r="S100" i="13"/>
  <c r="S71" i="20"/>
  <c r="S71" i="13"/>
  <c r="S33" i="20"/>
  <c r="S33" i="13"/>
  <c r="S54" i="20"/>
  <c r="S54" i="13"/>
  <c r="S49" i="13"/>
  <c r="S49" i="20"/>
  <c r="S2" i="20"/>
  <c r="S2" i="13"/>
  <c r="S61" i="20"/>
  <c r="S61" i="13"/>
  <c r="S29" i="20"/>
  <c r="S29" i="13"/>
  <c r="S73" i="20"/>
  <c r="S73" i="13"/>
  <c r="S9" i="20"/>
  <c r="S9" i="13"/>
  <c r="S80" i="20"/>
  <c r="S80" i="13"/>
  <c r="S27" i="13"/>
  <c r="S27" i="20"/>
  <c r="S92" i="20"/>
  <c r="S92" i="13"/>
  <c r="S50" i="20"/>
  <c r="S50" i="13"/>
  <c r="S78" i="20"/>
  <c r="S78" i="13"/>
  <c r="S64" i="20"/>
  <c r="S64" i="13"/>
  <c r="S105" i="20"/>
  <c r="S105" i="13"/>
  <c r="S16" i="20"/>
  <c r="S16" i="13"/>
  <c r="S95" i="20"/>
  <c r="S95" i="13"/>
  <c r="S103" i="20"/>
  <c r="S103" i="13"/>
  <c r="S75" i="20"/>
  <c r="S75" i="13"/>
  <c r="S86" i="20"/>
  <c r="S86" i="13"/>
  <c r="S70" i="20"/>
  <c r="S70" i="13"/>
  <c r="S32" i="20"/>
  <c r="S32" i="13"/>
  <c r="S28" i="20"/>
  <c r="S28" i="13"/>
  <c r="S26" i="20"/>
  <c r="S26" i="13"/>
  <c r="S23" i="20"/>
  <c r="S23" i="13"/>
  <c r="S111" i="20"/>
  <c r="S111" i="13"/>
  <c r="S109" i="20"/>
  <c r="S109" i="13"/>
  <c r="S107" i="20"/>
  <c r="S107" i="13"/>
  <c r="S19" i="20"/>
  <c r="S19" i="13"/>
  <c r="S15" i="20"/>
  <c r="S15" i="13"/>
  <c r="S13" i="20"/>
  <c r="S13" i="13"/>
  <c r="S7" i="20"/>
  <c r="S7" i="13"/>
  <c r="S102" i="20"/>
  <c r="S102" i="13"/>
  <c r="S85" i="13"/>
  <c r="S85" i="20"/>
  <c r="S69" i="20"/>
  <c r="S69" i="13"/>
  <c r="S31" i="20"/>
  <c r="S31" i="13"/>
  <c r="S82" i="20"/>
  <c r="S82" i="13"/>
  <c r="S113" i="20"/>
  <c r="S113" i="13"/>
  <c r="S22" i="20"/>
  <c r="S22" i="13"/>
  <c r="S21" i="20"/>
  <c r="S21" i="13"/>
  <c r="S106" i="20"/>
  <c r="S106" i="13"/>
  <c r="S18" i="20"/>
  <c r="S18" i="13"/>
  <c r="S62" i="20"/>
  <c r="S62" i="13"/>
  <c r="S68" i="20"/>
  <c r="S68" i="13"/>
  <c r="S6" i="20"/>
  <c r="S6" i="13"/>
  <c r="S101" i="20"/>
  <c r="S101" i="13"/>
  <c r="S11" i="20"/>
  <c r="S11" i="13"/>
  <c r="S99" i="20"/>
  <c r="S99" i="13"/>
  <c r="S3" i="13"/>
  <c r="S3" i="20"/>
  <c r="S81" i="13"/>
  <c r="S81" i="20"/>
  <c r="AN89" i="13"/>
  <c r="E14" i="11"/>
  <c r="E15" i="11" s="1"/>
  <c r="E31" i="11"/>
  <c r="E32" i="11" s="1"/>
  <c r="AN185" i="14"/>
  <c r="AN126" i="14"/>
  <c r="AN171" i="14"/>
  <c r="AR126" i="14"/>
  <c r="AO171" i="14"/>
  <c r="L5" i="13"/>
  <c r="L5" i="20"/>
  <c r="AV105" i="14"/>
  <c r="AP150" i="14"/>
  <c r="F113" i="13"/>
  <c r="F113" i="20"/>
  <c r="F21" i="20"/>
  <c r="F21" i="13"/>
  <c r="F111" i="20"/>
  <c r="F111" i="13"/>
  <c r="F25" i="20"/>
  <c r="F25" i="13"/>
  <c r="F95" i="20"/>
  <c r="F95" i="13"/>
  <c r="F92" i="20"/>
  <c r="F92" i="13"/>
  <c r="F16" i="20"/>
  <c r="F16" i="13"/>
  <c r="F38" i="20"/>
  <c r="F38" i="13"/>
  <c r="F82" i="20"/>
  <c r="F82" i="13"/>
  <c r="F71" i="20"/>
  <c r="F71" i="13"/>
  <c r="F84" i="20"/>
  <c r="F84" i="13"/>
  <c r="F64" i="20"/>
  <c r="F64" i="13"/>
  <c r="G44" i="20"/>
  <c r="G44" i="13"/>
  <c r="G45" i="20"/>
  <c r="G45" i="13"/>
  <c r="G29" i="20"/>
  <c r="G29" i="13"/>
  <c r="G107" i="20"/>
  <c r="G107" i="13"/>
  <c r="G112" i="20"/>
  <c r="G112" i="13"/>
  <c r="G108" i="20"/>
  <c r="G108" i="13"/>
  <c r="G77" i="13"/>
  <c r="G77" i="20"/>
  <c r="G55" i="20"/>
  <c r="G55" i="13"/>
  <c r="G72" i="20"/>
  <c r="G72" i="13"/>
  <c r="G41" i="20"/>
  <c r="G41" i="13"/>
  <c r="G68" i="20"/>
  <c r="G68" i="13"/>
  <c r="G97" i="13"/>
  <c r="G97" i="20"/>
  <c r="G4" i="20"/>
  <c r="G4" i="13"/>
  <c r="G2" i="20"/>
  <c r="G2" i="13"/>
  <c r="AG60" i="20"/>
  <c r="AG60" i="13"/>
  <c r="F76" i="20"/>
  <c r="F76" i="13"/>
  <c r="R113" i="13"/>
  <c r="R113" i="20"/>
  <c r="R51" i="20"/>
  <c r="R51" i="13"/>
  <c r="R22" i="20"/>
  <c r="R22" i="13"/>
  <c r="R90" i="20"/>
  <c r="R90" i="13"/>
  <c r="R88" i="20"/>
  <c r="R88" i="13"/>
  <c r="R21" i="20"/>
  <c r="R21" i="13"/>
  <c r="R43" i="13"/>
  <c r="R43" i="20"/>
  <c r="R104" i="20"/>
  <c r="R104" i="13"/>
  <c r="R37" i="13"/>
  <c r="R37" i="20"/>
  <c r="R8" i="20"/>
  <c r="R8" i="13"/>
  <c r="R6" i="20"/>
  <c r="R6" i="13"/>
  <c r="R101" i="20"/>
  <c r="R101" i="13"/>
  <c r="R11" i="20"/>
  <c r="R11" i="13"/>
  <c r="R72" i="20"/>
  <c r="R72" i="13"/>
  <c r="R34" i="13"/>
  <c r="R34" i="20"/>
  <c r="R81" i="20"/>
  <c r="R81" i="13"/>
  <c r="F49" i="13"/>
  <c r="F49" i="20"/>
  <c r="F59" i="13"/>
  <c r="F59" i="20"/>
  <c r="F37" i="20"/>
  <c r="F37" i="13"/>
  <c r="F61" i="20"/>
  <c r="F61" i="13"/>
  <c r="F108" i="20"/>
  <c r="F108" i="13"/>
  <c r="F77" i="20"/>
  <c r="F77" i="13"/>
  <c r="F15" i="20"/>
  <c r="F15" i="13"/>
  <c r="F5" i="20"/>
  <c r="F5" i="13"/>
  <c r="F40" i="13"/>
  <c r="F40" i="20"/>
  <c r="F86" i="20"/>
  <c r="F86" i="13"/>
  <c r="F3" i="13"/>
  <c r="F3" i="20"/>
  <c r="F42" i="13"/>
  <c r="F42" i="20"/>
  <c r="G50" i="20"/>
  <c r="G50" i="13"/>
  <c r="G110" i="20"/>
  <c r="G110" i="13"/>
  <c r="G8" i="20"/>
  <c r="G8" i="13"/>
  <c r="G100" i="20"/>
  <c r="G100" i="13"/>
  <c r="G39" i="20"/>
  <c r="G39" i="13"/>
  <c r="G24" i="20"/>
  <c r="G24" i="13"/>
  <c r="G80" i="13"/>
  <c r="G80" i="20"/>
  <c r="G5" i="20"/>
  <c r="G5" i="13"/>
  <c r="G10" i="20"/>
  <c r="G10" i="13"/>
  <c r="G12" i="20"/>
  <c r="G12" i="13"/>
  <c r="G101" i="20"/>
  <c r="G101" i="13"/>
  <c r="G3" i="20"/>
  <c r="G3" i="13"/>
  <c r="G62" i="20"/>
  <c r="G62" i="13"/>
  <c r="AG62" i="20"/>
  <c r="AG62" i="13"/>
  <c r="G69" i="20"/>
  <c r="G69" i="13"/>
  <c r="R25" i="20"/>
  <c r="R25" i="13"/>
  <c r="R24" i="20"/>
  <c r="R24" i="13"/>
  <c r="R66" i="13"/>
  <c r="R66" i="20"/>
  <c r="R65" i="13"/>
  <c r="R65" i="20"/>
  <c r="R2" i="20"/>
  <c r="R2" i="13"/>
  <c r="R77" i="20"/>
  <c r="R77" i="13"/>
  <c r="R61" i="20"/>
  <c r="R61" i="13"/>
  <c r="R42" i="13"/>
  <c r="R42" i="20"/>
  <c r="R29" i="20"/>
  <c r="R29" i="13"/>
  <c r="R100" i="20"/>
  <c r="R100" i="13"/>
  <c r="R71" i="13"/>
  <c r="R71" i="20"/>
  <c r="R33" i="13"/>
  <c r="R33" i="20"/>
  <c r="R80" i="20"/>
  <c r="R80" i="13"/>
  <c r="F45" i="20"/>
  <c r="F45" i="13"/>
  <c r="F104" i="20"/>
  <c r="F104" i="13"/>
  <c r="F112" i="20"/>
  <c r="F112" i="13"/>
  <c r="G56" i="20"/>
  <c r="G56" i="13"/>
  <c r="G9" i="20"/>
  <c r="G9" i="13"/>
  <c r="G113" i="20"/>
  <c r="G113" i="13"/>
  <c r="G58" i="20"/>
  <c r="G58" i="13"/>
  <c r="G21" i="20"/>
  <c r="G21" i="13"/>
  <c r="G106" i="13"/>
  <c r="G106" i="20"/>
  <c r="G111" i="20"/>
  <c r="G111" i="13"/>
  <c r="G36" i="20"/>
  <c r="G36" i="13"/>
  <c r="G51" i="20"/>
  <c r="G51" i="13"/>
  <c r="G22" i="20"/>
  <c r="G22" i="13"/>
  <c r="G66" i="20"/>
  <c r="G66" i="13"/>
  <c r="G91" i="13"/>
  <c r="G91" i="20"/>
  <c r="G85" i="13"/>
  <c r="G85" i="20"/>
  <c r="G74" i="20"/>
  <c r="G74" i="13"/>
  <c r="G65" i="20"/>
  <c r="G65" i="13"/>
  <c r="G46" i="20"/>
  <c r="G46" i="13"/>
  <c r="G23" i="20"/>
  <c r="G23" i="13"/>
  <c r="G98" i="20"/>
  <c r="G98" i="13"/>
  <c r="G83" i="13"/>
  <c r="G83" i="20"/>
  <c r="G81" i="13"/>
  <c r="G81" i="20"/>
  <c r="G48" i="20"/>
  <c r="G48" i="13"/>
  <c r="G75" i="13"/>
  <c r="G75" i="20"/>
  <c r="G33" i="20"/>
  <c r="G33" i="13"/>
  <c r="G20" i="20"/>
  <c r="G20" i="13"/>
  <c r="G19" i="20"/>
  <c r="G19" i="13"/>
  <c r="G73" i="20"/>
  <c r="G73" i="13"/>
  <c r="G28" i="20"/>
  <c r="G28" i="13"/>
  <c r="AG20" i="20"/>
  <c r="AG20" i="13"/>
  <c r="F62" i="13"/>
  <c r="F62" i="20"/>
  <c r="F69" i="20"/>
  <c r="F69" i="13"/>
  <c r="R27" i="20"/>
  <c r="R27" i="13"/>
  <c r="R52" i="13"/>
  <c r="R52" i="20"/>
  <c r="R92" i="20"/>
  <c r="R92" i="13"/>
  <c r="R79" i="20"/>
  <c r="R79" i="13"/>
  <c r="R50" i="13"/>
  <c r="R50" i="20"/>
  <c r="R110" i="20"/>
  <c r="R110" i="13"/>
  <c r="R78" i="20"/>
  <c r="R78" i="13"/>
  <c r="R46" i="13"/>
  <c r="R46" i="20"/>
  <c r="R64" i="13"/>
  <c r="R64" i="20"/>
  <c r="R63" i="13"/>
  <c r="R63" i="20"/>
  <c r="R105" i="20"/>
  <c r="R105" i="13"/>
  <c r="R76" i="20"/>
  <c r="R76" i="13"/>
  <c r="R16" i="20"/>
  <c r="R16" i="13"/>
  <c r="R38" i="13"/>
  <c r="R38" i="20"/>
  <c r="R95" i="20"/>
  <c r="R95" i="13"/>
  <c r="R41" i="13"/>
  <c r="R41" i="20"/>
  <c r="R103" i="20"/>
  <c r="R103" i="13"/>
  <c r="R35" i="13"/>
  <c r="R35" i="20"/>
  <c r="R75" i="20"/>
  <c r="R75" i="13"/>
  <c r="R74" i="20"/>
  <c r="R74" i="13"/>
  <c r="R86" i="20"/>
  <c r="R86" i="13"/>
  <c r="R56" i="13"/>
  <c r="R56" i="20"/>
  <c r="R70" i="20"/>
  <c r="R70" i="13"/>
  <c r="R5" i="20"/>
  <c r="R5" i="13"/>
  <c r="R32" i="13"/>
  <c r="R32" i="20"/>
  <c r="R30" i="20"/>
  <c r="R30" i="13"/>
  <c r="R28" i="20"/>
  <c r="R28" i="13"/>
  <c r="R53" i="13"/>
  <c r="R53" i="20"/>
  <c r="F56" i="20"/>
  <c r="F56" i="13"/>
  <c r="F9" i="20"/>
  <c r="F9" i="13"/>
  <c r="F58" i="20"/>
  <c r="F58" i="13"/>
  <c r="F106" i="20"/>
  <c r="F106" i="13"/>
  <c r="F36" i="13"/>
  <c r="F36" i="20"/>
  <c r="F79" i="20"/>
  <c r="F79" i="13"/>
  <c r="F30" i="20"/>
  <c r="F30" i="13"/>
  <c r="F55" i="13"/>
  <c r="F55" i="20"/>
  <c r="F72" i="20"/>
  <c r="F72" i="13"/>
  <c r="F41" i="13"/>
  <c r="F41" i="20"/>
  <c r="F68" i="20"/>
  <c r="F68" i="13"/>
  <c r="F97" i="20"/>
  <c r="F97" i="13"/>
  <c r="F78" i="20"/>
  <c r="F78" i="13"/>
  <c r="G103" i="20"/>
  <c r="G103" i="13"/>
  <c r="G104" i="20"/>
  <c r="G104" i="13"/>
  <c r="G102" i="20"/>
  <c r="G102" i="13"/>
  <c r="G93" i="13"/>
  <c r="G93" i="20"/>
  <c r="G99" i="20"/>
  <c r="G99" i="13"/>
  <c r="G67" i="20"/>
  <c r="G67" i="13"/>
  <c r="G15" i="20"/>
  <c r="G15" i="13"/>
  <c r="G11" i="20"/>
  <c r="G11" i="13"/>
  <c r="G38" i="20"/>
  <c r="G38" i="13"/>
  <c r="G82" i="20"/>
  <c r="G82" i="13"/>
  <c r="G71" i="20"/>
  <c r="G71" i="13"/>
  <c r="G42" i="20"/>
  <c r="G42" i="13"/>
  <c r="F94" i="20"/>
  <c r="F94" i="13"/>
  <c r="R44" i="13"/>
  <c r="R44" i="20"/>
  <c r="R106" i="20"/>
  <c r="R106" i="13"/>
  <c r="R18" i="20"/>
  <c r="R18" i="13"/>
  <c r="R62" i="13"/>
  <c r="R62" i="20"/>
  <c r="R68" i="20"/>
  <c r="R68" i="13"/>
  <c r="R59" i="13"/>
  <c r="R59" i="20"/>
  <c r="R57" i="13"/>
  <c r="R57" i="20"/>
  <c r="R99" i="20"/>
  <c r="R99" i="13"/>
  <c r="R3" i="20"/>
  <c r="R3" i="13"/>
  <c r="R83" i="20"/>
  <c r="R83" i="13"/>
  <c r="F26" i="20"/>
  <c r="F26" i="13"/>
  <c r="F17" i="20"/>
  <c r="F17" i="13"/>
  <c r="F34" i="13"/>
  <c r="F34" i="20"/>
  <c r="F13" i="20"/>
  <c r="F13" i="13"/>
  <c r="F105" i="20"/>
  <c r="F105" i="13"/>
  <c r="F99" i="20"/>
  <c r="F99" i="13"/>
  <c r="F67" i="20"/>
  <c r="F67" i="13"/>
  <c r="F18" i="20"/>
  <c r="F18" i="13"/>
  <c r="F10" i="20"/>
  <c r="F10" i="13"/>
  <c r="F12" i="20"/>
  <c r="F12" i="13"/>
  <c r="F101" i="20"/>
  <c r="F101" i="13"/>
  <c r="F32" i="13"/>
  <c r="F32" i="20"/>
  <c r="F4" i="13"/>
  <c r="F4" i="20"/>
  <c r="F2" i="20"/>
  <c r="F2" i="13"/>
  <c r="G52" i="20"/>
  <c r="G52" i="13"/>
  <c r="G53" i="20"/>
  <c r="G53" i="13"/>
  <c r="G27" i="20"/>
  <c r="G27" i="13"/>
  <c r="G47" i="20"/>
  <c r="G47" i="13"/>
  <c r="G76" i="13"/>
  <c r="G76" i="20"/>
  <c r="G57" i="20"/>
  <c r="G57" i="13"/>
  <c r="G43" i="20"/>
  <c r="G43" i="13"/>
  <c r="G18" i="20"/>
  <c r="G18" i="13"/>
  <c r="G40" i="20"/>
  <c r="G40" i="13"/>
  <c r="G86" i="20"/>
  <c r="G86" i="13"/>
  <c r="G32" i="20"/>
  <c r="G32" i="13"/>
  <c r="G35" i="20"/>
  <c r="G35" i="13"/>
  <c r="G54" i="20"/>
  <c r="G54" i="13"/>
  <c r="G7" i="20"/>
  <c r="G7" i="13"/>
  <c r="F20" i="20"/>
  <c r="F20" i="13"/>
  <c r="R112" i="20"/>
  <c r="R112" i="13"/>
  <c r="R49" i="20"/>
  <c r="R49" i="13"/>
  <c r="R47" i="13"/>
  <c r="R47" i="20"/>
  <c r="R108" i="20"/>
  <c r="R108" i="13"/>
  <c r="R87" i="20"/>
  <c r="R87" i="13"/>
  <c r="R39" i="13"/>
  <c r="R39" i="20"/>
  <c r="R36" i="13"/>
  <c r="R36" i="20"/>
  <c r="R96" i="20"/>
  <c r="R96" i="13"/>
  <c r="R58" i="13"/>
  <c r="R58" i="20"/>
  <c r="R93" i="20"/>
  <c r="R93" i="13"/>
  <c r="R73" i="20"/>
  <c r="R73" i="13"/>
  <c r="R9" i="20"/>
  <c r="R9" i="13"/>
  <c r="R55" i="13"/>
  <c r="R55" i="20"/>
  <c r="R54" i="13"/>
  <c r="R54" i="20"/>
  <c r="F44" i="20"/>
  <c r="F44" i="13"/>
  <c r="F103" i="20"/>
  <c r="F103" i="13"/>
  <c r="F29" i="20"/>
  <c r="F29" i="13"/>
  <c r="F107" i="20"/>
  <c r="F107" i="13"/>
  <c r="F102" i="20"/>
  <c r="F102" i="13"/>
  <c r="F93" i="20"/>
  <c r="F93" i="13"/>
  <c r="F39" i="20"/>
  <c r="F39" i="13"/>
  <c r="F24" i="20"/>
  <c r="F24" i="13"/>
  <c r="F57" i="13"/>
  <c r="F57" i="20"/>
  <c r="F43" i="13"/>
  <c r="F43" i="20"/>
  <c r="F80" i="20"/>
  <c r="F80" i="13"/>
  <c r="F65" i="20"/>
  <c r="F65" i="13"/>
  <c r="F46" i="13"/>
  <c r="F46" i="20"/>
  <c r="F23" i="20"/>
  <c r="F23" i="13"/>
  <c r="F98" i="20"/>
  <c r="F98" i="13"/>
  <c r="F83" i="20"/>
  <c r="F83" i="13"/>
  <c r="F81" i="20"/>
  <c r="F81" i="13"/>
  <c r="F48" i="13"/>
  <c r="F48" i="20"/>
  <c r="F75" i="20"/>
  <c r="F75" i="13"/>
  <c r="F33" i="13"/>
  <c r="F33" i="20"/>
  <c r="F35" i="20"/>
  <c r="F35" i="13"/>
  <c r="F54" i="20"/>
  <c r="F54" i="13"/>
  <c r="F7" i="20"/>
  <c r="F7" i="13"/>
  <c r="D2" i="20"/>
  <c r="D2" i="13"/>
  <c r="F52" i="20"/>
  <c r="F52" i="13"/>
  <c r="F50" i="20"/>
  <c r="F50" i="13"/>
  <c r="F53" i="13"/>
  <c r="F53" i="20"/>
  <c r="F27" i="20"/>
  <c r="F27" i="13"/>
  <c r="F110" i="20"/>
  <c r="F110" i="13"/>
  <c r="F8" i="20"/>
  <c r="F8" i="13"/>
  <c r="F47" i="13"/>
  <c r="F47" i="20"/>
  <c r="F100" i="20"/>
  <c r="F100" i="13"/>
  <c r="F51" i="20"/>
  <c r="F51" i="13"/>
  <c r="F22" i="20"/>
  <c r="F22" i="13"/>
  <c r="F66" i="20"/>
  <c r="F66" i="13"/>
  <c r="F91" i="20"/>
  <c r="F91" i="13"/>
  <c r="F85" i="20"/>
  <c r="F85" i="13"/>
  <c r="F74" i="20"/>
  <c r="F74" i="13"/>
  <c r="F87" i="20"/>
  <c r="F87" i="13"/>
  <c r="F109" i="20"/>
  <c r="F109" i="13"/>
  <c r="F6" i="20"/>
  <c r="F6" i="13"/>
  <c r="F63" i="20"/>
  <c r="F63" i="13"/>
  <c r="F70" i="20"/>
  <c r="F70" i="13"/>
  <c r="F31" i="13"/>
  <c r="F31" i="20"/>
  <c r="F90" i="20"/>
  <c r="F90" i="13"/>
  <c r="F88" i="20"/>
  <c r="F88" i="13"/>
  <c r="F96" i="20"/>
  <c r="F96" i="13"/>
  <c r="F19" i="20"/>
  <c r="F19" i="13"/>
  <c r="F73" i="20"/>
  <c r="F73" i="13"/>
  <c r="F28" i="20"/>
  <c r="F28" i="13"/>
  <c r="G26" i="20"/>
  <c r="G26" i="13"/>
  <c r="G49" i="20"/>
  <c r="G49" i="13"/>
  <c r="G17" i="20"/>
  <c r="G17" i="13"/>
  <c r="G59" i="20"/>
  <c r="G59" i="13"/>
  <c r="G34" i="20"/>
  <c r="G34" i="13"/>
  <c r="G13" i="20"/>
  <c r="G13" i="13"/>
  <c r="G37" i="20"/>
  <c r="G37" i="13"/>
  <c r="G61" i="20"/>
  <c r="G61" i="13"/>
  <c r="G105" i="20"/>
  <c r="G105" i="13"/>
  <c r="G25" i="20"/>
  <c r="G25" i="13"/>
  <c r="G79" i="13"/>
  <c r="G79" i="20"/>
  <c r="G95" i="13"/>
  <c r="G95" i="20"/>
  <c r="G30" i="20"/>
  <c r="G30" i="13"/>
  <c r="G92" i="20"/>
  <c r="G92" i="13"/>
  <c r="G16" i="20"/>
  <c r="G16" i="13"/>
  <c r="G87" i="13"/>
  <c r="G87" i="20"/>
  <c r="G109" i="20"/>
  <c r="G109" i="13"/>
  <c r="G6" i="20"/>
  <c r="G6" i="13"/>
  <c r="G63" i="20"/>
  <c r="G63" i="13"/>
  <c r="G70" i="20"/>
  <c r="G70" i="13"/>
  <c r="G31" i="20"/>
  <c r="G31" i="13"/>
  <c r="G90" i="20"/>
  <c r="G90" i="13"/>
  <c r="G88" i="20"/>
  <c r="G88" i="13"/>
  <c r="G96" i="13"/>
  <c r="G96" i="20"/>
  <c r="G60" i="20"/>
  <c r="G60" i="13"/>
  <c r="G84" i="20"/>
  <c r="G84" i="13"/>
  <c r="G78" i="13"/>
  <c r="G78" i="20"/>
  <c r="G64" i="20"/>
  <c r="G64" i="13"/>
  <c r="AG4" i="20"/>
  <c r="AG4" i="13"/>
  <c r="F11" i="20"/>
  <c r="F11" i="13"/>
  <c r="G94" i="13"/>
  <c r="G94" i="20"/>
  <c r="R26" i="20"/>
  <c r="R26" i="13"/>
  <c r="R67" i="13"/>
  <c r="R67" i="20"/>
  <c r="R23" i="20"/>
  <c r="R23" i="13"/>
  <c r="R91" i="20"/>
  <c r="R91" i="13"/>
  <c r="R111" i="20"/>
  <c r="R111" i="13"/>
  <c r="R48" i="13"/>
  <c r="R48" i="20"/>
  <c r="R109" i="20"/>
  <c r="R109" i="13"/>
  <c r="R45" i="13"/>
  <c r="R45" i="20"/>
  <c r="R107" i="20"/>
  <c r="R107" i="13"/>
  <c r="R20" i="20"/>
  <c r="R20" i="13"/>
  <c r="R19" i="20"/>
  <c r="R19" i="13"/>
  <c r="R17" i="20"/>
  <c r="R17" i="13"/>
  <c r="R15" i="20"/>
  <c r="R15" i="13"/>
  <c r="R60" i="13"/>
  <c r="R60" i="20"/>
  <c r="R13" i="20"/>
  <c r="R13" i="13"/>
  <c r="R40" i="13"/>
  <c r="R40" i="20"/>
  <c r="R7" i="20"/>
  <c r="R7" i="13"/>
  <c r="R94" i="20"/>
  <c r="R94" i="13"/>
  <c r="R102" i="20"/>
  <c r="R102" i="13"/>
  <c r="R12" i="20"/>
  <c r="R12" i="13"/>
  <c r="R85" i="20"/>
  <c r="R85" i="13"/>
  <c r="R10" i="20"/>
  <c r="R10" i="13"/>
  <c r="R69" i="20"/>
  <c r="R69" i="13"/>
  <c r="R4" i="13"/>
  <c r="R4" i="20"/>
  <c r="R31" i="13"/>
  <c r="R31" i="20"/>
  <c r="R84" i="20"/>
  <c r="R84" i="13"/>
  <c r="R82" i="20"/>
  <c r="R82" i="13"/>
  <c r="R98" i="20"/>
  <c r="R98" i="13"/>
  <c r="AF37" i="14"/>
  <c r="AG37" i="14"/>
  <c r="AO140" i="14"/>
  <c r="AR95" i="14"/>
  <c r="AN140" i="14"/>
  <c r="AN95" i="14"/>
  <c r="Q65" i="14"/>
  <c r="AE65" i="14" s="1"/>
  <c r="P65" i="14"/>
  <c r="P66" i="14" s="1"/>
  <c r="P7" i="14"/>
  <c r="AD7" i="14" s="1"/>
  <c r="S7" i="14"/>
  <c r="AF6" i="14"/>
  <c r="Q7" i="14"/>
  <c r="AE7" i="14" s="1"/>
  <c r="AG6" i="14"/>
  <c r="T7" i="14"/>
  <c r="P38" i="14"/>
  <c r="AD38" i="14" s="1"/>
  <c r="Q38" i="14"/>
  <c r="AE38" i="14" s="1"/>
  <c r="S38" i="14"/>
  <c r="AF38" i="14" s="1"/>
  <c r="T38" i="14"/>
  <c r="AG38" i="14" s="1"/>
  <c r="AG69" i="14"/>
  <c r="AG67" i="14"/>
  <c r="AG65" i="14"/>
  <c r="AF64" i="14"/>
  <c r="T70" i="14"/>
  <c r="AG68" i="14"/>
  <c r="AG66" i="14"/>
  <c r="AG64" i="14"/>
  <c r="AF65" i="14"/>
  <c r="S66" i="14"/>
  <c r="AT90" i="2" l="1"/>
  <c r="S89" i="13" s="1"/>
  <c r="AR127" i="14"/>
  <c r="AO172" i="14"/>
  <c r="AN127" i="14"/>
  <c r="AN172" i="14"/>
  <c r="S5" i="20"/>
  <c r="S5" i="13"/>
  <c r="AV106" i="14"/>
  <c r="AP151" i="14"/>
  <c r="M5" i="20"/>
  <c r="M5" i="13"/>
  <c r="AM4" i="20"/>
  <c r="AM4" i="13"/>
  <c r="AM20" i="20"/>
  <c r="AM20" i="13"/>
  <c r="AM60" i="20"/>
  <c r="AM60" i="13"/>
  <c r="AM62" i="20"/>
  <c r="AM62" i="13"/>
  <c r="Q66" i="14"/>
  <c r="AE66" i="14" s="1"/>
  <c r="AN141" i="14"/>
  <c r="AN96" i="14"/>
  <c r="AO141" i="14"/>
  <c r="AR96" i="14"/>
  <c r="AH37" i="14"/>
  <c r="AD65" i="14"/>
  <c r="AH65" i="14" s="1"/>
  <c r="AH64" i="14"/>
  <c r="AG70" i="14"/>
  <c r="T71" i="14"/>
  <c r="T39" i="14"/>
  <c r="AG39" i="14" s="1"/>
  <c r="Q39" i="14"/>
  <c r="AE39" i="14" s="1"/>
  <c r="AG7" i="14"/>
  <c r="T8" i="14"/>
  <c r="Q8" i="14"/>
  <c r="AE8" i="14" s="1"/>
  <c r="AH6" i="14"/>
  <c r="AD66" i="14"/>
  <c r="P67" i="14"/>
  <c r="AF66" i="14"/>
  <c r="S67" i="14"/>
  <c r="S39" i="14"/>
  <c r="AF39" i="14" s="1"/>
  <c r="P39" i="14"/>
  <c r="AD39" i="14" s="1"/>
  <c r="AF7" i="14"/>
  <c r="S8" i="14"/>
  <c r="P8" i="14"/>
  <c r="AD8" i="14" s="1"/>
  <c r="R89" i="13" l="1"/>
  <c r="AN128" i="14"/>
  <c r="AN173" i="14"/>
  <c r="AR128" i="14"/>
  <c r="AO173" i="14"/>
  <c r="AV107" i="14"/>
  <c r="AP152" i="14"/>
  <c r="AN62" i="13"/>
  <c r="AN62" i="20"/>
  <c r="AN4" i="20"/>
  <c r="AN4" i="13"/>
  <c r="AN20" i="20"/>
  <c r="AN20" i="13"/>
  <c r="AN60" i="20"/>
  <c r="AN60" i="13"/>
  <c r="Q67" i="14"/>
  <c r="AE67" i="14" s="1"/>
  <c r="AO142" i="14"/>
  <c r="AR97" i="14"/>
  <c r="AN142" i="14"/>
  <c r="AN97" i="14"/>
  <c r="AH7" i="14"/>
  <c r="AV7" i="14" s="1"/>
  <c r="AH38" i="14"/>
  <c r="AH66" i="14"/>
  <c r="Q9" i="14"/>
  <c r="AE9" i="14" s="1"/>
  <c r="AG8" i="14"/>
  <c r="T9" i="14"/>
  <c r="Q40" i="14"/>
  <c r="AE40" i="14" s="1"/>
  <c r="T40" i="14"/>
  <c r="AG40" i="14" s="1"/>
  <c r="AG71" i="14"/>
  <c r="T72" i="14"/>
  <c r="P9" i="14"/>
  <c r="AD9" i="14" s="1"/>
  <c r="AF8" i="14"/>
  <c r="S9" i="14"/>
  <c r="P40" i="14"/>
  <c r="AD40" i="14" s="1"/>
  <c r="S40" i="14"/>
  <c r="AF40" i="14" s="1"/>
  <c r="AF67" i="14"/>
  <c r="S68" i="14"/>
  <c r="AD67" i="14"/>
  <c r="P68" i="14"/>
  <c r="AP153" i="14" l="1"/>
  <c r="AV108" i="14"/>
  <c r="AR129" i="14"/>
  <c r="AO174" i="14"/>
  <c r="AN129" i="14"/>
  <c r="AN174" i="14"/>
  <c r="AH67" i="14"/>
  <c r="Q68" i="14"/>
  <c r="AE68" i="14" s="1"/>
  <c r="AN143" i="14"/>
  <c r="AN98" i="14"/>
  <c r="AO143" i="14"/>
  <c r="AR98" i="14"/>
  <c r="AH39" i="14"/>
  <c r="AH8" i="14"/>
  <c r="AV8" i="14" s="1"/>
  <c r="AD68" i="14"/>
  <c r="P69" i="14"/>
  <c r="AF68" i="14"/>
  <c r="S69" i="14"/>
  <c r="S41" i="14"/>
  <c r="AF41" i="14" s="1"/>
  <c r="P41" i="14"/>
  <c r="AD41" i="14" s="1"/>
  <c r="AF9" i="14"/>
  <c r="S10" i="14"/>
  <c r="P10" i="14"/>
  <c r="AD10" i="14" s="1"/>
  <c r="AG72" i="14"/>
  <c r="T73" i="14"/>
  <c r="T41" i="14"/>
  <c r="AG41" i="14" s="1"/>
  <c r="Q41" i="14"/>
  <c r="AE41" i="14" s="1"/>
  <c r="AG9" i="14"/>
  <c r="T10" i="14"/>
  <c r="Q10" i="14"/>
  <c r="AE10" i="14" s="1"/>
  <c r="AP154" i="14" l="1"/>
  <c r="AV109" i="14"/>
  <c r="AN130" i="14"/>
  <c r="AN175" i="14"/>
  <c r="AR130" i="14"/>
  <c r="AO175" i="14"/>
  <c r="Q69" i="14"/>
  <c r="AE69" i="14" s="1"/>
  <c r="AO144" i="14"/>
  <c r="AR99" i="14"/>
  <c r="AN144" i="14"/>
  <c r="AN99" i="14"/>
  <c r="Q11" i="14"/>
  <c r="AE11" i="14" s="1"/>
  <c r="AG10" i="14"/>
  <c r="T11" i="14"/>
  <c r="Q42" i="14"/>
  <c r="AE42" i="14" s="1"/>
  <c r="T42" i="14"/>
  <c r="AG42" i="14" s="1"/>
  <c r="AG73" i="14"/>
  <c r="T74" i="14"/>
  <c r="P11" i="14"/>
  <c r="AD11" i="14" s="1"/>
  <c r="AF10" i="14"/>
  <c r="S11" i="14"/>
  <c r="P42" i="14"/>
  <c r="AD42" i="14" s="1"/>
  <c r="S42" i="14"/>
  <c r="AF42" i="14" s="1"/>
  <c r="AF69" i="14"/>
  <c r="S70" i="14"/>
  <c r="AD69" i="14"/>
  <c r="P70" i="14"/>
  <c r="AH9" i="14"/>
  <c r="AV9" i="14" s="1"/>
  <c r="AH40" i="14"/>
  <c r="AH68" i="14"/>
  <c r="AP155" i="14" l="1"/>
  <c r="AV110" i="14"/>
  <c r="AP156" i="14" s="1"/>
  <c r="AP157" i="14" s="1"/>
  <c r="AP158" i="14" s="1"/>
  <c r="AP159" i="14" s="1"/>
  <c r="AP160" i="14" s="1"/>
  <c r="AP161" i="14" s="1"/>
  <c r="AP162" i="14" s="1"/>
  <c r="AP163" i="14" s="1"/>
  <c r="AP164" i="14" s="1"/>
  <c r="AP165" i="14" s="1"/>
  <c r="AO176" i="14"/>
  <c r="AR131" i="14"/>
  <c r="AN176" i="14"/>
  <c r="AN131" i="14"/>
  <c r="Q70" i="14"/>
  <c r="Q71" i="14" s="1"/>
  <c r="AH69" i="14"/>
  <c r="AN145" i="14"/>
  <c r="AN100" i="14"/>
  <c r="AO145" i="14"/>
  <c r="AR100" i="14"/>
  <c r="AD70" i="14"/>
  <c r="P71" i="14"/>
  <c r="AE70" i="14"/>
  <c r="AF70" i="14"/>
  <c r="S71" i="14"/>
  <c r="S43" i="14"/>
  <c r="AF43" i="14" s="1"/>
  <c r="P43" i="14"/>
  <c r="AD43" i="14" s="1"/>
  <c r="AF11" i="14"/>
  <c r="S12" i="14"/>
  <c r="P12" i="14"/>
  <c r="AD12" i="14" s="1"/>
  <c r="AG74" i="14"/>
  <c r="T75" i="14"/>
  <c r="T43" i="14"/>
  <c r="AG43" i="14" s="1"/>
  <c r="Q43" i="14"/>
  <c r="AE43" i="14" s="1"/>
  <c r="AG11" i="14"/>
  <c r="T12" i="14"/>
  <c r="Q12" i="14"/>
  <c r="AE12" i="14" s="1"/>
  <c r="AH41" i="14"/>
  <c r="AH10" i="14"/>
  <c r="AV10" i="14" s="1"/>
  <c r="AN177" i="14" l="1"/>
  <c r="AN132" i="14"/>
  <c r="AO177" i="14"/>
  <c r="AR132" i="14"/>
  <c r="AO146" i="14"/>
  <c r="AR101" i="14"/>
  <c r="AN146" i="14"/>
  <c r="AN101" i="14"/>
  <c r="Q13" i="14"/>
  <c r="AE13" i="14" s="1"/>
  <c r="AG12" i="14"/>
  <c r="T13" i="14"/>
  <c r="Q44" i="14"/>
  <c r="AE44" i="14" s="1"/>
  <c r="T44" i="14"/>
  <c r="AG44" i="14" s="1"/>
  <c r="AG75" i="14"/>
  <c r="T76" i="14"/>
  <c r="P13" i="14"/>
  <c r="AD13" i="14" s="1"/>
  <c r="AF12" i="14"/>
  <c r="S13" i="14"/>
  <c r="P44" i="14"/>
  <c r="AD44" i="14" s="1"/>
  <c r="S44" i="14"/>
  <c r="AF44" i="14" s="1"/>
  <c r="AF71" i="14"/>
  <c r="S72" i="14"/>
  <c r="AE71" i="14"/>
  <c r="Q72" i="14"/>
  <c r="AD71" i="14"/>
  <c r="P72" i="14"/>
  <c r="AH11" i="14"/>
  <c r="AV11" i="14" s="1"/>
  <c r="AH42" i="14"/>
  <c r="AH70" i="14"/>
  <c r="AO178" i="14" l="1"/>
  <c r="AR133" i="14"/>
  <c r="AO179" i="14" s="1"/>
  <c r="AN178" i="14"/>
  <c r="AN133" i="14"/>
  <c r="AN179" i="14" s="1"/>
  <c r="AH71" i="14"/>
  <c r="AN147" i="14"/>
  <c r="AN102" i="14"/>
  <c r="AO147" i="14"/>
  <c r="AR102" i="14"/>
  <c r="AD72" i="14"/>
  <c r="P73" i="14"/>
  <c r="AE72" i="14"/>
  <c r="Q73" i="14"/>
  <c r="AF72" i="14"/>
  <c r="S73" i="14"/>
  <c r="S45" i="14"/>
  <c r="AF45" i="14" s="1"/>
  <c r="P45" i="14"/>
  <c r="AD45" i="14" s="1"/>
  <c r="AF13" i="14"/>
  <c r="S14" i="14"/>
  <c r="P14" i="14"/>
  <c r="AD14" i="14" s="1"/>
  <c r="AG76" i="14"/>
  <c r="T77" i="14"/>
  <c r="T45" i="14"/>
  <c r="AG45" i="14" s="1"/>
  <c r="Q45" i="14"/>
  <c r="AE45" i="14" s="1"/>
  <c r="AG13" i="14"/>
  <c r="T14" i="14"/>
  <c r="Q14" i="14"/>
  <c r="AE14" i="14" s="1"/>
  <c r="AH43" i="14"/>
  <c r="AH12" i="14"/>
  <c r="AV12" i="14" s="1"/>
  <c r="AO148" i="14" l="1"/>
  <c r="AR103" i="14"/>
  <c r="AN148" i="14"/>
  <c r="AN103" i="14"/>
  <c r="Q15" i="14"/>
  <c r="AE15" i="14" s="1"/>
  <c r="AG14" i="14"/>
  <c r="T15" i="14"/>
  <c r="Q46" i="14"/>
  <c r="AE46" i="14" s="1"/>
  <c r="T46" i="14"/>
  <c r="AG46" i="14" s="1"/>
  <c r="AG77" i="14"/>
  <c r="T78" i="14"/>
  <c r="P15" i="14"/>
  <c r="AD15" i="14" s="1"/>
  <c r="AF14" i="14"/>
  <c r="S15" i="14"/>
  <c r="P46" i="14"/>
  <c r="AD46" i="14" s="1"/>
  <c r="S46" i="14"/>
  <c r="AF46" i="14" s="1"/>
  <c r="AF73" i="14"/>
  <c r="S74" i="14"/>
  <c r="AE73" i="14"/>
  <c r="Q74" i="14"/>
  <c r="AD73" i="14"/>
  <c r="P74" i="14"/>
  <c r="AH13" i="14"/>
  <c r="AV13" i="14" s="1"/>
  <c r="AH44" i="14"/>
  <c r="AH72" i="14"/>
  <c r="AH73" i="14" l="1"/>
  <c r="AN149" i="14"/>
  <c r="AN104" i="14"/>
  <c r="AO149" i="14"/>
  <c r="AR104" i="14"/>
  <c r="AD74" i="14"/>
  <c r="P75" i="14"/>
  <c r="P76" i="14" s="1"/>
  <c r="AE74" i="14"/>
  <c r="Q75" i="14"/>
  <c r="AF74" i="14"/>
  <c r="S75" i="14"/>
  <c r="S47" i="14"/>
  <c r="AF47" i="14" s="1"/>
  <c r="P47" i="14"/>
  <c r="AD47" i="14" s="1"/>
  <c r="AF15" i="14"/>
  <c r="S16" i="14"/>
  <c r="P16" i="14"/>
  <c r="AD16" i="14" s="1"/>
  <c r="AG78" i="14"/>
  <c r="T79" i="14"/>
  <c r="T47" i="14"/>
  <c r="AG47" i="14" s="1"/>
  <c r="Q47" i="14"/>
  <c r="AE47" i="14" s="1"/>
  <c r="AG15" i="14"/>
  <c r="T16" i="14"/>
  <c r="Q16" i="14"/>
  <c r="AE16" i="14" s="1"/>
  <c r="AH45" i="14"/>
  <c r="AH14" i="14"/>
  <c r="AV14" i="14" s="1"/>
  <c r="AO150" i="14" l="1"/>
  <c r="AR105" i="14"/>
  <c r="AN150" i="14"/>
  <c r="AN105" i="14"/>
  <c r="Q17" i="14"/>
  <c r="AE17" i="14" s="1"/>
  <c r="AG16" i="14"/>
  <c r="T17" i="14"/>
  <c r="Q48" i="14"/>
  <c r="AE48" i="14" s="1"/>
  <c r="T48" i="14"/>
  <c r="AG48" i="14" s="1"/>
  <c r="AG79" i="14"/>
  <c r="T80" i="14"/>
  <c r="P17" i="14"/>
  <c r="AD17" i="14" s="1"/>
  <c r="AF16" i="14"/>
  <c r="S17" i="14"/>
  <c r="P48" i="14"/>
  <c r="AD48" i="14" s="1"/>
  <c r="S48" i="14"/>
  <c r="AF48" i="14" s="1"/>
  <c r="AF75" i="14"/>
  <c r="S76" i="14"/>
  <c r="AE75" i="14"/>
  <c r="Q76" i="14"/>
  <c r="AD75" i="14"/>
  <c r="AH15" i="14"/>
  <c r="AV15" i="14" s="1"/>
  <c r="AH46" i="14"/>
  <c r="AH74" i="14"/>
  <c r="AH75" i="14" l="1"/>
  <c r="AN151" i="14"/>
  <c r="AN106" i="14"/>
  <c r="AO151" i="14"/>
  <c r="AR106" i="14"/>
  <c r="AD76" i="14"/>
  <c r="P77" i="14"/>
  <c r="AE76" i="14"/>
  <c r="Q77" i="14"/>
  <c r="AF76" i="14"/>
  <c r="S77" i="14"/>
  <c r="S49" i="14"/>
  <c r="AF49" i="14" s="1"/>
  <c r="P49" i="14"/>
  <c r="AD49" i="14" s="1"/>
  <c r="AF17" i="14"/>
  <c r="S18" i="14"/>
  <c r="P18" i="14"/>
  <c r="AD18" i="14" s="1"/>
  <c r="AG80" i="14"/>
  <c r="T81" i="14"/>
  <c r="AG81" i="14" s="1"/>
  <c r="T49" i="14"/>
  <c r="AG49" i="14" s="1"/>
  <c r="Q49" i="14"/>
  <c r="AE49" i="14" s="1"/>
  <c r="AG17" i="14"/>
  <c r="T18" i="14"/>
  <c r="Q18" i="14"/>
  <c r="AE18" i="14" s="1"/>
  <c r="AH47" i="14"/>
  <c r="AH16" i="14"/>
  <c r="AV16" i="14" s="1"/>
  <c r="AO152" i="14" l="1"/>
  <c r="AR107" i="14"/>
  <c r="AN152" i="14"/>
  <c r="AN107" i="14"/>
  <c r="Q19" i="14"/>
  <c r="AE19" i="14" s="1"/>
  <c r="AG18" i="14"/>
  <c r="T19" i="14"/>
  <c r="Q50" i="14"/>
  <c r="AE50" i="14" s="1"/>
  <c r="T50" i="14"/>
  <c r="AG50" i="14" s="1"/>
  <c r="P19" i="14"/>
  <c r="AD19" i="14" s="1"/>
  <c r="AF18" i="14"/>
  <c r="S19" i="14"/>
  <c r="P50" i="14"/>
  <c r="AD50" i="14" s="1"/>
  <c r="S50" i="14"/>
  <c r="AF50" i="14" s="1"/>
  <c r="AF77" i="14"/>
  <c r="S78" i="14"/>
  <c r="AE77" i="14"/>
  <c r="Q78" i="14"/>
  <c r="AD77" i="14"/>
  <c r="P78" i="14"/>
  <c r="AH17" i="14"/>
  <c r="AV17" i="14" s="1"/>
  <c r="AH48" i="14"/>
  <c r="AH76" i="14"/>
  <c r="AN153" i="14" l="1"/>
  <c r="AN108" i="14"/>
  <c r="AO153" i="14"/>
  <c r="AR108" i="14"/>
  <c r="AH77" i="14"/>
  <c r="AD78" i="14"/>
  <c r="P79" i="14"/>
  <c r="AE78" i="14"/>
  <c r="Q79" i="14"/>
  <c r="AF78" i="14"/>
  <c r="S79" i="14"/>
  <c r="S51" i="14"/>
  <c r="AF51" i="14" s="1"/>
  <c r="P51" i="14"/>
  <c r="AD51" i="14" s="1"/>
  <c r="AF19" i="14"/>
  <c r="S20" i="14"/>
  <c r="P20" i="14"/>
  <c r="AD20" i="14" s="1"/>
  <c r="T51" i="14"/>
  <c r="AG51" i="14" s="1"/>
  <c r="Q51" i="14"/>
  <c r="AE51" i="14" s="1"/>
  <c r="AG19" i="14"/>
  <c r="T20" i="14"/>
  <c r="Q20" i="14"/>
  <c r="AE20" i="14" s="1"/>
  <c r="AH49" i="14"/>
  <c r="AH18" i="14"/>
  <c r="AV18" i="14" s="1"/>
  <c r="AO154" i="14" l="1"/>
  <c r="AR109" i="14"/>
  <c r="AN109" i="14"/>
  <c r="AN154" i="14"/>
  <c r="Q21" i="14"/>
  <c r="AE21" i="14" s="1"/>
  <c r="AG20" i="14"/>
  <c r="T21" i="14"/>
  <c r="Q52" i="14"/>
  <c r="T52" i="14"/>
  <c r="P21" i="14"/>
  <c r="AD21" i="14" s="1"/>
  <c r="AF20" i="14"/>
  <c r="S21" i="14"/>
  <c r="P52" i="14"/>
  <c r="S52" i="14"/>
  <c r="AF79" i="14"/>
  <c r="S80" i="14"/>
  <c r="AE79" i="14"/>
  <c r="Q80" i="14"/>
  <c r="AD79" i="14"/>
  <c r="P80" i="14"/>
  <c r="AH19" i="14"/>
  <c r="AV19" i="14" s="1"/>
  <c r="AH50" i="14"/>
  <c r="AH78" i="14"/>
  <c r="AO155" i="14" l="1"/>
  <c r="AR110" i="14"/>
  <c r="AO156" i="14" s="1"/>
  <c r="AO157" i="14" s="1"/>
  <c r="AO158" i="14" s="1"/>
  <c r="AO159" i="14" s="1"/>
  <c r="AO160" i="14" s="1"/>
  <c r="AO161" i="14" s="1"/>
  <c r="AO162" i="14" s="1"/>
  <c r="AO163" i="14" s="1"/>
  <c r="AO164" i="14" s="1"/>
  <c r="AO165" i="14" s="1"/>
  <c r="AN155" i="14"/>
  <c r="AN110" i="14"/>
  <c r="AN156" i="14" s="1"/>
  <c r="AN157" i="14" s="1"/>
  <c r="AN158" i="14" s="1"/>
  <c r="AN159" i="14" s="1"/>
  <c r="AN160" i="14" s="1"/>
  <c r="AN161" i="14" s="1"/>
  <c r="AN162" i="14" s="1"/>
  <c r="AN163" i="14" s="1"/>
  <c r="AN164" i="14" s="1"/>
  <c r="AN165" i="14" s="1"/>
  <c r="AF52" i="14"/>
  <c r="S53" i="14"/>
  <c r="AE52" i="14"/>
  <c r="Q53" i="14"/>
  <c r="AD52" i="14"/>
  <c r="P53" i="14"/>
  <c r="AG52" i="14"/>
  <c r="T53" i="14"/>
  <c r="AH79" i="14"/>
  <c r="AD80" i="14"/>
  <c r="P81" i="14"/>
  <c r="AD81" i="14" s="1"/>
  <c r="AE80" i="14"/>
  <c r="Q81" i="14"/>
  <c r="AE81" i="14" s="1"/>
  <c r="AF80" i="14"/>
  <c r="S81" i="14"/>
  <c r="AF81" i="14" s="1"/>
  <c r="AF21" i="14"/>
  <c r="S22" i="14"/>
  <c r="P22" i="14"/>
  <c r="AD22" i="14" s="1"/>
  <c r="AG21" i="14"/>
  <c r="T22" i="14"/>
  <c r="Q22" i="14"/>
  <c r="AE22" i="14" s="1"/>
  <c r="AH51" i="14"/>
  <c r="AH20" i="14"/>
  <c r="AV20" i="14" s="1"/>
  <c r="AG53" i="14" l="1"/>
  <c r="T54" i="14"/>
  <c r="Q54" i="14"/>
  <c r="AE53" i="14"/>
  <c r="P54" i="14"/>
  <c r="AD53" i="14"/>
  <c r="S54" i="14"/>
  <c r="AF53" i="14"/>
  <c r="AG22" i="14"/>
  <c r="T23" i="14"/>
  <c r="P23" i="14"/>
  <c r="AF22" i="14"/>
  <c r="S23" i="14"/>
  <c r="AH81" i="14"/>
  <c r="Q23" i="14"/>
  <c r="AH21" i="14"/>
  <c r="AV21" i="14" s="1"/>
  <c r="AH52" i="14"/>
  <c r="AH80" i="14"/>
  <c r="AH53" i="14" l="1"/>
  <c r="S55" i="14"/>
  <c r="AF54" i="14"/>
  <c r="Q55" i="14"/>
  <c r="AE54" i="14"/>
  <c r="T55" i="14"/>
  <c r="AG54" i="14"/>
  <c r="P55" i="14"/>
  <c r="AD54" i="14"/>
  <c r="AE23" i="14"/>
  <c r="Q24" i="14"/>
  <c r="AF23" i="14"/>
  <c r="S24" i="14"/>
  <c r="AD23" i="14"/>
  <c r="P24" i="14"/>
  <c r="AG23" i="14"/>
  <c r="T24" i="14"/>
  <c r="AH22" i="14"/>
  <c r="AV22" i="14" s="1"/>
  <c r="AH54" i="14" l="1"/>
  <c r="P56" i="14"/>
  <c r="AD55" i="14"/>
  <c r="Q56" i="14"/>
  <c r="AE55" i="14"/>
  <c r="T56" i="14"/>
  <c r="AG55" i="14"/>
  <c r="S56" i="14"/>
  <c r="AF55" i="14"/>
  <c r="AH23" i="14"/>
  <c r="T25" i="14"/>
  <c r="AG24" i="14"/>
  <c r="AD24" i="14"/>
  <c r="P25" i="14"/>
  <c r="AF24" i="14"/>
  <c r="S25" i="14"/>
  <c r="AE24" i="14"/>
  <c r="Q25" i="14"/>
  <c r="AF56" i="14" l="1"/>
  <c r="S57" i="14"/>
  <c r="Q57" i="14"/>
  <c r="AE56" i="14"/>
  <c r="AH55" i="14"/>
  <c r="T57" i="14"/>
  <c r="AG56" i="14"/>
  <c r="P57" i="14"/>
  <c r="AD56" i="14"/>
  <c r="AH24" i="14"/>
  <c r="AG25" i="14"/>
  <c r="T26" i="14"/>
  <c r="AG26" i="14" s="1"/>
  <c r="AE25" i="14"/>
  <c r="Q26" i="14"/>
  <c r="AE26" i="14" s="1"/>
  <c r="AF25" i="14"/>
  <c r="S26" i="14"/>
  <c r="AF26" i="14" s="1"/>
  <c r="AD25" i="14"/>
  <c r="P26" i="14"/>
  <c r="AD26" i="14" s="1"/>
  <c r="P58" i="14" l="1"/>
  <c r="AD58" i="14" s="1"/>
  <c r="AD57" i="14"/>
  <c r="AE57" i="14"/>
  <c r="Q58" i="14"/>
  <c r="AE58" i="14" s="1"/>
  <c r="T58" i="14"/>
  <c r="AG58" i="14" s="1"/>
  <c r="AG57" i="14"/>
  <c r="AF57" i="14"/>
  <c r="S58" i="14"/>
  <c r="AF58" i="14" s="1"/>
  <c r="AH56" i="14"/>
  <c r="AH25" i="14"/>
  <c r="AH26" i="14"/>
  <c r="AH57" i="14" l="1"/>
  <c r="AH58" i="14"/>
  <c r="AI58"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Théo</author>
    <author>KLEIN Theo</author>
  </authors>
  <commentList>
    <comment ref="AF2" authorId="0" shapeId="0" xr:uid="{00000000-0006-0000-0000-000001000000}">
      <text>
        <r>
          <rPr>
            <b/>
            <sz val="9"/>
            <color indexed="81"/>
            <rFont val="Tahoma"/>
            <family val="2"/>
          </rPr>
          <t>Théo:</t>
        </r>
        <r>
          <rPr>
            <sz val="9"/>
            <color indexed="81"/>
            <rFont val="Tahoma"/>
            <family val="2"/>
          </rPr>
          <t xml:space="preserve">
Plaquettes forestières et assimilées</t>
        </r>
      </text>
    </comment>
    <comment ref="AG2" authorId="0" shapeId="0" xr:uid="{00000000-0006-0000-0000-000002000000}">
      <text>
        <r>
          <rPr>
            <b/>
            <sz val="9"/>
            <color indexed="81"/>
            <rFont val="Tahoma"/>
            <family val="2"/>
          </rPr>
          <t>Théo:</t>
        </r>
        <r>
          <rPr>
            <sz val="9"/>
            <color indexed="81"/>
            <rFont val="Tahoma"/>
            <family val="2"/>
          </rPr>
          <t xml:space="preserve">
Connexes de sous-produits de l’industrie
de première transformation du bois</t>
        </r>
      </text>
    </comment>
    <comment ref="AH2" authorId="0" shapeId="0" xr:uid="{00000000-0006-0000-0000-000003000000}">
      <text>
        <r>
          <rPr>
            <b/>
            <sz val="9"/>
            <color indexed="81"/>
            <rFont val="Tahoma"/>
            <family val="2"/>
          </rPr>
          <t>Théo:</t>
        </r>
        <r>
          <rPr>
            <sz val="9"/>
            <color indexed="81"/>
            <rFont val="Tahoma"/>
            <family val="2"/>
          </rPr>
          <t xml:space="preserve">
Bois fin de vie et bois déchets</t>
        </r>
      </text>
    </comment>
    <comment ref="AI2" authorId="0" shapeId="0" xr:uid="{00000000-0006-0000-0000-000004000000}">
      <text>
        <r>
          <rPr>
            <b/>
            <sz val="9"/>
            <color indexed="81"/>
            <rFont val="Tahoma"/>
            <family val="2"/>
          </rPr>
          <t>Théo:</t>
        </r>
        <r>
          <rPr>
            <sz val="9"/>
            <color indexed="81"/>
            <rFont val="Tahoma"/>
            <family val="2"/>
          </rPr>
          <t xml:space="preserve">
Granulés</t>
        </r>
      </text>
    </comment>
    <comment ref="AK2" authorId="0" shapeId="0" xr:uid="{00000000-0006-0000-0000-000005000000}">
      <text>
        <r>
          <rPr>
            <b/>
            <sz val="9"/>
            <color indexed="81"/>
            <rFont val="Tahoma"/>
            <family val="2"/>
          </rPr>
          <t>Théo:</t>
        </r>
        <r>
          <rPr>
            <sz val="9"/>
            <color indexed="81"/>
            <rFont val="Tahoma"/>
            <family val="2"/>
          </rPr>
          <t xml:space="preserve">
Plaquettes forestières et assimilées</t>
        </r>
      </text>
    </comment>
    <comment ref="AL2" authorId="0" shapeId="0" xr:uid="{00000000-0006-0000-0000-000006000000}">
      <text>
        <r>
          <rPr>
            <b/>
            <sz val="9"/>
            <color indexed="81"/>
            <rFont val="Tahoma"/>
            <family val="2"/>
          </rPr>
          <t>Théo:</t>
        </r>
        <r>
          <rPr>
            <sz val="9"/>
            <color indexed="81"/>
            <rFont val="Tahoma"/>
            <family val="2"/>
          </rPr>
          <t xml:space="preserve">
Connexes de sous-produits de l’industrie
de première transformation du bois</t>
        </r>
      </text>
    </comment>
    <comment ref="AM2" authorId="0" shapeId="0" xr:uid="{00000000-0006-0000-0000-000007000000}">
      <text>
        <r>
          <rPr>
            <b/>
            <sz val="9"/>
            <color indexed="81"/>
            <rFont val="Tahoma"/>
            <family val="2"/>
          </rPr>
          <t>Théo:</t>
        </r>
        <r>
          <rPr>
            <sz val="9"/>
            <color indexed="81"/>
            <rFont val="Tahoma"/>
            <family val="2"/>
          </rPr>
          <t xml:space="preserve">
Bois fin de vie et bois déchets</t>
        </r>
      </text>
    </comment>
    <comment ref="AN2" authorId="0" shapeId="0" xr:uid="{00000000-0006-0000-0000-000008000000}">
      <text>
        <r>
          <rPr>
            <b/>
            <sz val="9"/>
            <color indexed="81"/>
            <rFont val="Tahoma"/>
            <family val="2"/>
          </rPr>
          <t>Théo:</t>
        </r>
        <r>
          <rPr>
            <sz val="9"/>
            <color indexed="81"/>
            <rFont val="Tahoma"/>
            <family val="2"/>
          </rPr>
          <t xml:space="preserve">
Granulés</t>
        </r>
      </text>
    </comment>
    <comment ref="K55" authorId="1" shapeId="0" xr:uid="{00000000-0006-0000-0000-000009000000}">
      <text>
        <r>
          <rPr>
            <b/>
            <sz val="9"/>
            <color indexed="81"/>
            <rFont val="Tahoma"/>
            <charset val="1"/>
          </rPr>
          <t>KLEIN Theo:</t>
        </r>
        <r>
          <rPr>
            <sz val="9"/>
            <color indexed="81"/>
            <rFont val="Tahoma"/>
            <charset val="1"/>
          </rPr>
          <t xml:space="preserve">
- Un marché d’exploitation provisoire, confié à CORIANCE, visant à assurer la fourniture de chaleur aux bâtiments raccordés sur le réseau jusqu’à la mise en service de la chaufferie définitive prévue en décembre 2019. Ces prestations ont fait l’objet d’une demande de subvention antérieure 
- Un marché global de Conception-Réalisation, Exploitation, Maintenance (CREM), dont le titulaire est ENGIE, visant à étendre le réseau existant vers les tranches C et ultérieures, à réaliser la chaufferie centrale et à exploiter le réseau de chaleur à compter de la mise en service de la chaufferie centrale (prenant ainsi le relai du marché d’exploitation provisoire)
</t>
        </r>
      </text>
    </comment>
    <comment ref="AS62" authorId="0" shapeId="0" xr:uid="{00000000-0006-0000-0000-00000A000000}">
      <text>
        <r>
          <rPr>
            <b/>
            <sz val="9"/>
            <color indexed="81"/>
            <rFont val="Tahoma"/>
            <charset val="1"/>
          </rPr>
          <t>Théo:</t>
        </r>
        <r>
          <rPr>
            <sz val="9"/>
            <color indexed="81"/>
            <rFont val="Tahoma"/>
            <charset val="1"/>
          </rPr>
          <t xml:space="preserve">
Nombre d’équivalent logements alimentés : 23000
Mix énergétique : 21% déchets de bois</t>
        </r>
      </text>
    </comment>
    <comment ref="AS90" authorId="0" shapeId="0" xr:uid="{00000000-0006-0000-0000-00000B000000}">
      <text>
        <r>
          <rPr>
            <b/>
            <sz val="9"/>
            <color indexed="81"/>
            <rFont val="Tahoma"/>
            <charset val="1"/>
          </rPr>
          <t>Théo:</t>
        </r>
        <r>
          <rPr>
            <sz val="9"/>
            <color indexed="81"/>
            <rFont val="Tahoma"/>
            <charset val="1"/>
          </rPr>
          <t xml:space="preserve">
PCI : 5 kWh/kg (source : ETUDE GRANULES DE BOIS 2020 - France Bois Forêt)
hypothèse rendement : 80%</t>
        </r>
      </text>
    </comment>
    <comment ref="AS91" authorId="0" shapeId="0" xr:uid="{00000000-0006-0000-0000-00000C000000}">
      <text>
        <r>
          <rPr>
            <b/>
            <sz val="9"/>
            <color indexed="81"/>
            <rFont val="Tahoma"/>
            <charset val="1"/>
          </rPr>
          <t>Théo:</t>
        </r>
        <r>
          <rPr>
            <sz val="9"/>
            <color indexed="81"/>
            <rFont val="Tahoma"/>
            <charset val="1"/>
          </rPr>
          <t xml:space="preserve">
- taux de couverture bois : 60 %
- Fourniture de 46 GWh/an</t>
        </r>
      </text>
    </comment>
    <comment ref="AS92" authorId="0" shapeId="0" xr:uid="{00000000-0006-0000-0000-00000D000000}">
      <text>
        <r>
          <rPr>
            <b/>
            <sz val="9"/>
            <color indexed="81"/>
            <rFont val="Tahoma"/>
            <charset val="1"/>
          </rPr>
          <t>Théo:</t>
        </r>
        <r>
          <rPr>
            <sz val="9"/>
            <color indexed="81"/>
            <rFont val="Tahoma"/>
            <charset val="1"/>
          </rPr>
          <t xml:space="preserve">
50% de bois
40 000 equivalent-logement</t>
        </r>
      </text>
    </comment>
    <comment ref="K112" authorId="0" shapeId="0" xr:uid="{00000000-0006-0000-0000-00000E000000}">
      <text>
        <r>
          <rPr>
            <b/>
            <sz val="9"/>
            <color indexed="81"/>
            <rFont val="Tahoma"/>
            <charset val="1"/>
          </rPr>
          <t>Théo:</t>
        </r>
        <r>
          <rPr>
            <sz val="9"/>
            <color indexed="81"/>
            <rFont val="Tahoma"/>
            <charset val="1"/>
          </rPr>
          <t xml:space="preserve">
depuis 2019 (anciennement Dalkia)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ballain</author>
  </authors>
  <commentList>
    <comment ref="AV134" authorId="0" shapeId="0" xr:uid="{00000000-0006-0000-0500-000001000000}">
      <text>
        <r>
          <rPr>
            <b/>
            <sz val="9"/>
            <color indexed="81"/>
            <rFont val="Tahoma"/>
            <family val="2"/>
          </rPr>
          <t>ballain:</t>
        </r>
        <r>
          <rPr>
            <sz val="9"/>
            <color indexed="81"/>
            <rFont val="Tahoma"/>
            <family val="2"/>
          </rPr>
          <t xml:space="preserve">
L61</t>
        </r>
      </text>
    </comment>
    <comment ref="AV166" authorId="0" shapeId="0" xr:uid="{00000000-0006-0000-0500-000002000000}">
      <text>
        <r>
          <rPr>
            <b/>
            <sz val="9"/>
            <color indexed="81"/>
            <rFont val="Tahoma"/>
            <family val="2"/>
          </rPr>
          <t>ballain:</t>
        </r>
        <r>
          <rPr>
            <sz val="9"/>
            <color indexed="81"/>
            <rFont val="Tahoma"/>
            <family val="2"/>
          </rPr>
          <t xml:space="preserve">
L61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ballain</author>
  </authors>
  <commentList>
    <comment ref="V26" authorId="0" shapeId="0" xr:uid="{00000000-0006-0000-0800-000001000000}">
      <text>
        <r>
          <rPr>
            <b/>
            <sz val="9"/>
            <color indexed="81"/>
            <rFont val="Tahoma"/>
            <charset val="1"/>
          </rPr>
          <t>ballain:</t>
        </r>
        <r>
          <rPr>
            <sz val="9"/>
            <color indexed="81"/>
            <rFont val="Tahoma"/>
            <charset val="1"/>
          </rPr>
          <t xml:space="preserve">
1989</t>
        </r>
      </text>
    </comment>
    <comment ref="V41" authorId="0" shapeId="0" xr:uid="{00000000-0006-0000-0800-000002000000}">
      <text>
        <r>
          <rPr>
            <b/>
            <sz val="9"/>
            <color indexed="81"/>
            <rFont val="Tahoma"/>
            <charset val="1"/>
          </rPr>
          <t>ballain:</t>
        </r>
        <r>
          <rPr>
            <sz val="9"/>
            <color indexed="81"/>
            <rFont val="Tahoma"/>
            <charset val="1"/>
          </rPr>
          <t xml:space="preserve">
2015 -&gt; supprimé pour ne pas fausser la compilation des données</t>
        </r>
      </text>
    </comment>
    <comment ref="V49" authorId="0" shapeId="0" xr:uid="{00000000-0006-0000-0800-000003000000}">
      <text>
        <r>
          <rPr>
            <b/>
            <sz val="9"/>
            <color indexed="81"/>
            <rFont val="Tahoma"/>
            <charset val="1"/>
          </rPr>
          <t>ballain:</t>
        </r>
        <r>
          <rPr>
            <sz val="9"/>
            <color indexed="81"/>
            <rFont val="Tahoma"/>
            <charset val="1"/>
          </rPr>
          <t xml:space="preserve">
2002</t>
        </r>
      </text>
    </comment>
  </commentList>
</comments>
</file>

<file path=xl/sharedStrings.xml><?xml version="1.0" encoding="utf-8"?>
<sst xmlns="http://schemas.openxmlformats.org/spreadsheetml/2006/main" count="3272" uniqueCount="1995">
  <si>
    <t>nombre de chaufferie</t>
  </si>
  <si>
    <t>Date de mise à jour</t>
  </si>
  <si>
    <t>Département</t>
  </si>
  <si>
    <t>Code INSEE</t>
  </si>
  <si>
    <t>nom commune</t>
  </si>
  <si>
    <t>code postal</t>
  </si>
  <si>
    <t>type chaufferie</t>
  </si>
  <si>
    <t>catégorie chaufferie</t>
  </si>
  <si>
    <t>secteurs desservis</t>
  </si>
  <si>
    <t>puissance KW</t>
  </si>
  <si>
    <t>Puissance appoint KW</t>
  </si>
  <si>
    <t>type appoint</t>
  </si>
  <si>
    <t>consommation bois estimée tonnes</t>
  </si>
  <si>
    <t>Commentaire</t>
  </si>
  <si>
    <t>type approvisionnement</t>
  </si>
  <si>
    <t>année de mise en service</t>
  </si>
  <si>
    <t>année de mise en arret ou de rénovation</t>
  </si>
  <si>
    <t>état chaufferie au plus récent</t>
  </si>
  <si>
    <t>Total IDF</t>
  </si>
  <si>
    <t>Marque chaudière</t>
  </si>
  <si>
    <t>MAISSE</t>
  </si>
  <si>
    <t>OPH 77</t>
  </si>
  <si>
    <t>Collective</t>
  </si>
  <si>
    <t>Chaufferie dédiée</t>
  </si>
  <si>
    <t>4 - En projet</t>
  </si>
  <si>
    <t>Belbeo'ch Elagage</t>
  </si>
  <si>
    <t>Industrielle</t>
  </si>
  <si>
    <t>Tertiaire</t>
  </si>
  <si>
    <t>2 - En fonctionnement</t>
  </si>
  <si>
    <t>PNR</t>
  </si>
  <si>
    <t>Plaquettes forestières</t>
  </si>
  <si>
    <t>3 - En cours de construction</t>
  </si>
  <si>
    <t>Résidentiel Tertiaire</t>
  </si>
  <si>
    <t>Ferme des Millonets</t>
  </si>
  <si>
    <t>Agriculture</t>
  </si>
  <si>
    <t>Gymnase de la Coussaye</t>
  </si>
  <si>
    <t>Granulés</t>
  </si>
  <si>
    <t>Ville de Grigny</t>
  </si>
  <si>
    <t>Résidentiel</t>
  </si>
  <si>
    <t>Plaquettes forestières (Bourgogne)</t>
  </si>
  <si>
    <t>Ferme de Servigny</t>
  </si>
  <si>
    <t>Ferme du Ragonart</t>
  </si>
  <si>
    <t>fioul</t>
  </si>
  <si>
    <t>100 ml RC</t>
  </si>
  <si>
    <t>SYTRADEM</t>
  </si>
  <si>
    <t>Produits connexes de scieries CIB</t>
  </si>
  <si>
    <t>Chaufferie pour l'école, mairie et salle des fêtes</t>
  </si>
  <si>
    <t>Société Picheta</t>
  </si>
  <si>
    <t>industrie</t>
  </si>
  <si>
    <t>GOULLARD</t>
  </si>
  <si>
    <t>Industrie</t>
  </si>
  <si>
    <t>Menuiserie et charpentes</t>
  </si>
  <si>
    <t>GONCALVES</t>
  </si>
  <si>
    <t>Plaquettes paysagères en provenance de la plateforme BIOVIVA de Roissy</t>
  </si>
  <si>
    <t>Compte-R</t>
  </si>
  <si>
    <t>Connexes industrie du bois et plaquettes forestières, appro interne - CIB + PF</t>
  </si>
  <si>
    <t>Centre Technique Intercommunal</t>
  </si>
  <si>
    <t>Immo 3F</t>
  </si>
  <si>
    <t>Département du Val d'Oise</t>
  </si>
  <si>
    <t>Gaz naturel</t>
  </si>
  <si>
    <t>Plaquettes paysagères et forestières depuis la plateforme BIOVIVA d'Attainville</t>
  </si>
  <si>
    <t>PF</t>
  </si>
  <si>
    <t>Fondation de Coubertin</t>
  </si>
  <si>
    <t>Broyat de palettes, connexes scierie + PF (50/50)</t>
  </si>
  <si>
    <t>SMAVOM</t>
  </si>
  <si>
    <t>L'Oréal</t>
  </si>
  <si>
    <t>Création d'un réseau de chaleur</t>
  </si>
  <si>
    <t>OPH Seine et Marne</t>
  </si>
  <si>
    <t>SYMIRIS</t>
  </si>
  <si>
    <t>1 - Arrêtée</t>
  </si>
  <si>
    <t>Réseau de chaleur existant</t>
  </si>
  <si>
    <t>bois</t>
  </si>
  <si>
    <t>Dalkia</t>
  </si>
  <si>
    <t>GASMA SCEA</t>
  </si>
  <si>
    <t>Horticulture</t>
  </si>
  <si>
    <t>OPHLM d'Aubervilliers</t>
  </si>
  <si>
    <t>Société de Chaleur de Limeil Brevanne</t>
  </si>
  <si>
    <t>chaudière biomasse liquide</t>
  </si>
  <si>
    <t>DALKIA</t>
  </si>
  <si>
    <t>Weiss</t>
  </si>
  <si>
    <t>Service Départemental d'Incendie et de Secours du Val d'Oise (SDIS)</t>
  </si>
  <si>
    <t>Bergerie Nationale de Rambouillet</t>
  </si>
  <si>
    <t>DUSOGAT (SOBOGAT - Dusapt)</t>
  </si>
  <si>
    <t>Lycée Saint Charles</t>
  </si>
  <si>
    <t>AAPB 1</t>
  </si>
  <si>
    <t>Foyers de Seine et Marne</t>
  </si>
  <si>
    <t>AAPB4</t>
  </si>
  <si>
    <t>Bois en fin de vie - bois d'élagage - plaquettes forestières</t>
  </si>
  <si>
    <t>AAP B3</t>
  </si>
  <si>
    <t>Produits connexes de scieries (Champagne-Ardenne) - broyat de palettes</t>
  </si>
  <si>
    <t>OPH Drancy</t>
  </si>
  <si>
    <t>Centre hospitalier Sud francilien</t>
  </si>
  <si>
    <t>AAP B2</t>
  </si>
  <si>
    <t>EuroBiomass</t>
  </si>
  <si>
    <t>GIE SOCCRAM VILLEPINTE 
ET SEVRAN</t>
  </si>
  <si>
    <t>ADP</t>
  </si>
  <si>
    <t>BCIAT 2010</t>
  </si>
  <si>
    <t>75%PF + 25% plaquette urbaine (PBFV)</t>
  </si>
  <si>
    <t>Vyncke</t>
  </si>
  <si>
    <t>Ville de Fontenay-sous-Bois/ RCU</t>
  </si>
  <si>
    <t>Communauté d'agglomération de Cergy Pontoise</t>
  </si>
  <si>
    <t>Produits connexes de scieries (Picardie) - Bois d'élagage/d'abattage - Refus de criblage de compost</t>
  </si>
  <si>
    <t>AAP Biomasse S5</t>
  </si>
  <si>
    <t>Placoplatre - Cofely</t>
  </si>
  <si>
    <t>CPCU</t>
  </si>
  <si>
    <t>Codes INSEE</t>
  </si>
  <si>
    <t>Communes</t>
  </si>
  <si>
    <t>PARIS 1ER ARRONDISSEMENT</t>
  </si>
  <si>
    <t>PARIS 2E ARRONDISSEMENT</t>
  </si>
  <si>
    <t>PARIS 3E ARRONDISSEMENT</t>
  </si>
  <si>
    <t>PARIS 4E ARRONDISSEMENT</t>
  </si>
  <si>
    <t>PARIS 5E ARRONDISSEMENT</t>
  </si>
  <si>
    <t>PARIS 6E ARRONDISSEMENT</t>
  </si>
  <si>
    <t>PARIS 7E ARRONDISSEMENT</t>
  </si>
  <si>
    <t>PARIS 8E ARRONDISSEMENT</t>
  </si>
  <si>
    <t>PARIS 9E ARRONDISSEMENT</t>
  </si>
  <si>
    <t>PARIS 10E ARRONDISSEMENT</t>
  </si>
  <si>
    <t>PARIS 11E ARRONDISSEMENT</t>
  </si>
  <si>
    <t>PARIS 12E ARRONDISSEMENT</t>
  </si>
  <si>
    <t>PARIS 13E ARRONDISSEMENT</t>
  </si>
  <si>
    <t>PARIS 14E ARRONDISSEMENT</t>
  </si>
  <si>
    <t>PARIS 15E ARRONDISSEMENT</t>
  </si>
  <si>
    <t>PARIS 16E ARRONDISSEMENT</t>
  </si>
  <si>
    <t>PARIS 17E ARRONDISSEMENT</t>
  </si>
  <si>
    <t>PARIS 18E ARRONDISSEMENT</t>
  </si>
  <si>
    <t>PARIS 19E ARRONDISSEMENT</t>
  </si>
  <si>
    <t>PARIS 20E ARRONDISSEMENT</t>
  </si>
  <si>
    <t>ACHÈRES-LA-FORÊT</t>
  </si>
  <si>
    <t>AMILLIS</t>
  </si>
  <si>
    <t>AMPONVILLE</t>
  </si>
  <si>
    <t>ANDREZEL</t>
  </si>
  <si>
    <t>ANNET-SUR-MARNE</t>
  </si>
  <si>
    <t>ARBONNE-LA-FORÊT</t>
  </si>
  <si>
    <t>ARGENTIÈRES</t>
  </si>
  <si>
    <t>ARMENTIÈRES-EN-BRIE</t>
  </si>
  <si>
    <t>ARVILLE</t>
  </si>
  <si>
    <t>AUBEPIERRE-OZOUER-LE-REPOS</t>
  </si>
  <si>
    <t>AUFFERVILLE</t>
  </si>
  <si>
    <t>AUGERS-EN-BRIE</t>
  </si>
  <si>
    <t>AULNOY</t>
  </si>
  <si>
    <t>AVON</t>
  </si>
  <si>
    <t>BABY</t>
  </si>
  <si>
    <t>BAGNEAUX-SUR-LOING</t>
  </si>
  <si>
    <t>BAILLY-ROMAINVILLIERS</t>
  </si>
  <si>
    <t>BALLOY</t>
  </si>
  <si>
    <t>BANNOST-VILLEGAGNON</t>
  </si>
  <si>
    <t>BARBEY</t>
  </si>
  <si>
    <t>BARBIZON</t>
  </si>
  <si>
    <t>BARCY</t>
  </si>
  <si>
    <t>BASSEVELLE</t>
  </si>
  <si>
    <t>BAZOCHES-LÈS-BRAY</t>
  </si>
  <si>
    <t>BEAUCHERY-SAINT-MARTIN</t>
  </si>
  <si>
    <t>BEAUMONT-DU-GÂTINAIS</t>
  </si>
  <si>
    <t>BEAUTHEIL</t>
  </si>
  <si>
    <t>BEAUVOIR</t>
  </si>
  <si>
    <t>BELLOT</t>
  </si>
  <si>
    <t>BERNAY-VILBERT</t>
  </si>
  <si>
    <t>BETON-BAZOCHES</t>
  </si>
  <si>
    <t>BEZALLES</t>
  </si>
  <si>
    <t>BLANDY</t>
  </si>
  <si>
    <t>BLENNES</t>
  </si>
  <si>
    <t>BOISDON</t>
  </si>
  <si>
    <t>BOIS-LE-ROI</t>
  </si>
  <si>
    <t>BOISSETTES</t>
  </si>
  <si>
    <t>BOISSISE-LA-BERTRAND</t>
  </si>
  <si>
    <t>BOISSISE-LE-ROI</t>
  </si>
  <si>
    <t>BOISSY-AUX-CAILLES</t>
  </si>
  <si>
    <t>BOISSY-LE-CHÂTEL</t>
  </si>
  <si>
    <t>BOITRON</t>
  </si>
  <si>
    <t>BOMBON</t>
  </si>
  <si>
    <t>BOUGLIGNY</t>
  </si>
  <si>
    <t>BOULANCOURT</t>
  </si>
  <si>
    <t>BOULEURS</t>
  </si>
  <si>
    <t>BOURRON-MARLOTTE</t>
  </si>
  <si>
    <t>BOUTIGNY</t>
  </si>
  <si>
    <t>BRANSLES</t>
  </si>
  <si>
    <t>BRAY-SUR-SEINE</t>
  </si>
  <si>
    <t>BRÉAU</t>
  </si>
  <si>
    <t>BRIE-COMTE-ROBERT</t>
  </si>
  <si>
    <t>LA BROSSE-MONTCEAUX</t>
  </si>
  <si>
    <t>BROU-SUR-CHANTEREINE</t>
  </si>
  <si>
    <t>BURCY</t>
  </si>
  <si>
    <t>BUSSIÈRES</t>
  </si>
  <si>
    <t>BUSSY-SAINT-GEORGES</t>
  </si>
  <si>
    <t>BUSSY-SAINT-MARTIN</t>
  </si>
  <si>
    <t>BUTHIERS</t>
  </si>
  <si>
    <t>CANNES-ÉCLUSE</t>
  </si>
  <si>
    <t>CARNETIN</t>
  </si>
  <si>
    <t>LA CELLE-SUR-MORIN</t>
  </si>
  <si>
    <t>CÉLY</t>
  </si>
  <si>
    <t>CERNEUX</t>
  </si>
  <si>
    <t>CESSON</t>
  </si>
  <si>
    <t>CESSOY-EN-MONTOIS</t>
  </si>
  <si>
    <t>CHAILLY-EN-BIÈRE</t>
  </si>
  <si>
    <t>CHAILLY-EN-BRIE</t>
  </si>
  <si>
    <t>CHAINTREAUX</t>
  </si>
  <si>
    <t>CHALAUTRE-LA-GRANDE</t>
  </si>
  <si>
    <t>CHALAUTRE-LA-PETITE</t>
  </si>
  <si>
    <t>CHALIFERT</t>
  </si>
  <si>
    <t>CHALMAISON</t>
  </si>
  <si>
    <t>CHAMBRY</t>
  </si>
  <si>
    <t>CHAMIGNY</t>
  </si>
  <si>
    <t>CHAMPAGNE-SUR-SEINE</t>
  </si>
  <si>
    <t>CHAMPCENEST</t>
  </si>
  <si>
    <t>CHAMPDEUIL</t>
  </si>
  <si>
    <t>CHAMPEAUX</t>
  </si>
  <si>
    <t>CHAMPS-SUR-MARNE</t>
  </si>
  <si>
    <t>CHANGIS-SUR-MARNE</t>
  </si>
  <si>
    <t>CHANTELOUP-EN-BRIE</t>
  </si>
  <si>
    <t>LA CHAPELLE-GAUTHIER</t>
  </si>
  <si>
    <t>LA CHAPELLE-IGER</t>
  </si>
  <si>
    <t>LA CHAPELLE-LA-REINE</t>
  </si>
  <si>
    <t>LA CHAPELLE-RABLAIS</t>
  </si>
  <si>
    <t>LA CHAPELLE-SAINT-SULPICE</t>
  </si>
  <si>
    <t>LES CHAPELLES-BOURBON</t>
  </si>
  <si>
    <t>LA CHAPELLE-MOUTILS</t>
  </si>
  <si>
    <t>CHARMENTRAY</t>
  </si>
  <si>
    <t>CHARNY</t>
  </si>
  <si>
    <t>CHARTRETTES</t>
  </si>
  <si>
    <t>CHARTRONGES</t>
  </si>
  <si>
    <t>CHÂTEAUBLEAU</t>
  </si>
  <si>
    <t>CHÂTEAU-LANDON</t>
  </si>
  <si>
    <t>LE CHÂTELET-EN-BRIE</t>
  </si>
  <si>
    <t>CHÂTENAY-SUR-SEINE</t>
  </si>
  <si>
    <t>CHÂTENOY</t>
  </si>
  <si>
    <t>CHÂTILLON-LA-BORDE</t>
  </si>
  <si>
    <t>CHÂTRES</t>
  </si>
  <si>
    <t>CHAUCONIN</t>
  </si>
  <si>
    <t>CHAUFFRY</t>
  </si>
  <si>
    <t>CHAUMES-EN-BRIE</t>
  </si>
  <si>
    <t>CHELLES</t>
  </si>
  <si>
    <t>CHENOISE</t>
  </si>
  <si>
    <t>CHENOU</t>
  </si>
  <si>
    <t>CHESSY</t>
  </si>
  <si>
    <t>CHEVRAINVILLIERS</t>
  </si>
  <si>
    <t>CHEVRU</t>
  </si>
  <si>
    <t>CHEVRY-COSSIGNY</t>
  </si>
  <si>
    <t>CHEVRY-EN-SEREINE</t>
  </si>
  <si>
    <t>CHOISY-EN-BRIE</t>
  </si>
  <si>
    <t>CITRY</t>
  </si>
  <si>
    <t>CLAYE-SOUILLY</t>
  </si>
  <si>
    <t>CLOS-FONTAINE</t>
  </si>
  <si>
    <t>COCHEREL</t>
  </si>
  <si>
    <t>COLLÉGIEN</t>
  </si>
  <si>
    <t>COMBS-LA-VILLE</t>
  </si>
  <si>
    <t>COMPANS</t>
  </si>
  <si>
    <t>CONCHES-SUR-GONDOIRE</t>
  </si>
  <si>
    <t>CONDÉ-SAINTE-LIBIAIRE</t>
  </si>
  <si>
    <t>CONGIS-SUR-THÉROUANNE</t>
  </si>
  <si>
    <t>COUBERT</t>
  </si>
  <si>
    <t>COUILLY-PONT-AUX-DAMES</t>
  </si>
  <si>
    <t>COULOMBS-EN-VALOIS</t>
  </si>
  <si>
    <t>COULOMMES</t>
  </si>
  <si>
    <t>COULOMMIERS</t>
  </si>
  <si>
    <t>COUPVRAY</t>
  </si>
  <si>
    <t>COURCELLES-EN-BASSÉE</t>
  </si>
  <si>
    <t>COURCHAMP</t>
  </si>
  <si>
    <t>COURPALAY</t>
  </si>
  <si>
    <t>COURQUETAINE</t>
  </si>
  <si>
    <t>COURTACON</t>
  </si>
  <si>
    <t>COURTOMER</t>
  </si>
  <si>
    <t>COURTRY</t>
  </si>
  <si>
    <t>COUTENÇON</t>
  </si>
  <si>
    <t>COUTEVROULT</t>
  </si>
  <si>
    <t>CRÉCY-LA-CHAPELLE</t>
  </si>
  <si>
    <t>CRÉGY-LÈS-MEAUX</t>
  </si>
  <si>
    <t>CRÈVECOEUR-EN-BRIE</t>
  </si>
  <si>
    <t>CRISENOY</t>
  </si>
  <si>
    <t>CROISSY-BEAUBOURG</t>
  </si>
  <si>
    <t>LA CROIX-EN-BRIE</t>
  </si>
  <si>
    <t>CROUY-SUR-OURCQ</t>
  </si>
  <si>
    <t>CUCHARMOY</t>
  </si>
  <si>
    <t>CUISY</t>
  </si>
  <si>
    <t>DAGNY</t>
  </si>
  <si>
    <t>DAMMARIE-LES-LYS</t>
  </si>
  <si>
    <t>DAMMARTIN-EN-GOËLE</t>
  </si>
  <si>
    <t>DAMMARTIN-SUR-TIGEAUX</t>
  </si>
  <si>
    <t>DAMPMART</t>
  </si>
  <si>
    <t>DARVAULT</t>
  </si>
  <si>
    <t>DHUISY</t>
  </si>
  <si>
    <t>DIANT</t>
  </si>
  <si>
    <t>DONNEMARIE-DONTILLY</t>
  </si>
  <si>
    <t>DORMELLES</t>
  </si>
  <si>
    <t>DOUE</t>
  </si>
  <si>
    <t>DOUY-LA-RAMÉE</t>
  </si>
  <si>
    <t>ÉCHOUBOULAINS</t>
  </si>
  <si>
    <t>LES ÉCRENNES</t>
  </si>
  <si>
    <t>ÉCUELLES</t>
  </si>
  <si>
    <t>ÉGLIGNY</t>
  </si>
  <si>
    <t>ÉGREVILLE</t>
  </si>
  <si>
    <t>ÉMERAINVILLE</t>
  </si>
  <si>
    <t>ÉPISY</t>
  </si>
  <si>
    <t>ESBLY</t>
  </si>
  <si>
    <t>ESMANS</t>
  </si>
  <si>
    <t>ÉTRÉPILLY</t>
  </si>
  <si>
    <t>EVERLY</t>
  </si>
  <si>
    <t>ÉVRY-GRÉGY-SUR-YERRE</t>
  </si>
  <si>
    <t>FAREMOUTIERS</t>
  </si>
  <si>
    <t>FAVIÈRES</t>
  </si>
  <si>
    <t>FAŸ-LÈS-NEMOURS</t>
  </si>
  <si>
    <t>FÉRICY</t>
  </si>
  <si>
    <t>FÉROLLES-ATTILLY</t>
  </si>
  <si>
    <t>FERRIÈRES-EN-BRIE</t>
  </si>
  <si>
    <t>LA FERTÉ-GAUCHER</t>
  </si>
  <si>
    <t>LA FERTÉ-SOUS-JOUARRE</t>
  </si>
  <si>
    <t>FLAGY</t>
  </si>
  <si>
    <t>FLEURY-EN-BIÈRE</t>
  </si>
  <si>
    <t>FONTAINEBLEAU</t>
  </si>
  <si>
    <t>FONTAINE-FOURCHES</t>
  </si>
  <si>
    <t>FONTAINE-LE-PORT</t>
  </si>
  <si>
    <t>FONTAINS</t>
  </si>
  <si>
    <t>FONTENAILLES</t>
  </si>
  <si>
    <t>FONTENAY-TRÉSIGNY</t>
  </si>
  <si>
    <t>FORFRY</t>
  </si>
  <si>
    <t>FORGES</t>
  </si>
  <si>
    <t>FOUJU</t>
  </si>
  <si>
    <t>FRESNES-SUR-MARNE</t>
  </si>
  <si>
    <t>FRÉTOY</t>
  </si>
  <si>
    <t>FROMONT</t>
  </si>
  <si>
    <t>FUBLAINES</t>
  </si>
  <si>
    <t>GARENTREVILLE</t>
  </si>
  <si>
    <t>GASTINS</t>
  </si>
  <si>
    <t>LA GENEVRAYE</t>
  </si>
  <si>
    <t>GERMIGNY-L'ÉVÊQUE</t>
  </si>
  <si>
    <t>GERMIGNY-SOUS-COULOMBS</t>
  </si>
  <si>
    <t>GESVRES-LE-CHAPITRE</t>
  </si>
  <si>
    <t>GIREMOUTIERS</t>
  </si>
  <si>
    <t>GIRONVILLE</t>
  </si>
  <si>
    <t>GOUAIX</t>
  </si>
  <si>
    <t>GOUVERNES</t>
  </si>
  <si>
    <t>LA GRANDE-PAROISSE</t>
  </si>
  <si>
    <t>GRANDPUITS-BAILLY-CARROIS</t>
  </si>
  <si>
    <t>GRAVON</t>
  </si>
  <si>
    <t>GRESSY</t>
  </si>
  <si>
    <t>GRETZ-ARMAINVILLIERS</t>
  </si>
  <si>
    <t>GREZ-SUR-LOING</t>
  </si>
  <si>
    <t>GRISY-SUISNES</t>
  </si>
  <si>
    <t>GRISY-SUR-SEINE</t>
  </si>
  <si>
    <t>GUÉRARD</t>
  </si>
  <si>
    <t>GUERCHEVILLE</t>
  </si>
  <si>
    <t>GUERMANTES</t>
  </si>
  <si>
    <t>GUIGNES</t>
  </si>
  <si>
    <t>GURCY-LE-CHÂTEL</t>
  </si>
  <si>
    <t>HAUTEFEUILLE</t>
  </si>
  <si>
    <t>LA HAUTE-MAISON</t>
  </si>
  <si>
    <t>HÉRICY</t>
  </si>
  <si>
    <t>HERMÉ</t>
  </si>
  <si>
    <t>HONDEVILLIERS</t>
  </si>
  <si>
    <t>LA HOUSSAYE-EN-BRIE</t>
  </si>
  <si>
    <t>ICHY</t>
  </si>
  <si>
    <t>ISLES-LES-MELDEUSES</t>
  </si>
  <si>
    <t>ISLES-LÈS-VILLENOY</t>
  </si>
  <si>
    <t>IVERNY</t>
  </si>
  <si>
    <t>JABLINES</t>
  </si>
  <si>
    <t>JAIGNES</t>
  </si>
  <si>
    <t>JAULNES</t>
  </si>
  <si>
    <t>JOSSIGNY</t>
  </si>
  <si>
    <t>JOUARRE</t>
  </si>
  <si>
    <t>JOUY-LE-CHÂTEL</t>
  </si>
  <si>
    <t>JOUY-SUR-MORIN</t>
  </si>
  <si>
    <t>JUILLY</t>
  </si>
  <si>
    <t>JUTIGNY</t>
  </si>
  <si>
    <t>LAGNY-SUR-MARNE</t>
  </si>
  <si>
    <t>LARCHANT</t>
  </si>
  <si>
    <t>LAVAL-EN-BRIE</t>
  </si>
  <si>
    <t>LÉCHELLE</t>
  </si>
  <si>
    <t>LESCHEROLLES</t>
  </si>
  <si>
    <t>LESCHES</t>
  </si>
  <si>
    <t>LÉSIGNY</t>
  </si>
  <si>
    <t>LEUDON-EN-BRIE</t>
  </si>
  <si>
    <t>LIEUSAINT</t>
  </si>
  <si>
    <t>LIMOGES-FOURCHES</t>
  </si>
  <si>
    <t>LISSY</t>
  </si>
  <si>
    <t>LIVERDY-EN-BRIE</t>
  </si>
  <si>
    <t>LIVRY-SUR-SEINE</t>
  </si>
  <si>
    <t>LIZINES</t>
  </si>
  <si>
    <t>LIZY-SUR-OURCQ</t>
  </si>
  <si>
    <t>LOGNES</t>
  </si>
  <si>
    <t>LONGPERRIER</t>
  </si>
  <si>
    <t>LONGUEVILLE</t>
  </si>
  <si>
    <t>LORREZ-LE-BOCAGE-PRÉAUX</t>
  </si>
  <si>
    <t>LOUAN-VILLEGRUIS-FONTAINE</t>
  </si>
  <si>
    <t>LUISETAINES</t>
  </si>
  <si>
    <t>LUMIGNY-NESLES-ORMEAUX</t>
  </si>
  <si>
    <t>LUZANCY</t>
  </si>
  <si>
    <t>MACHAULT</t>
  </si>
  <si>
    <t>LA MADELEINE-SUR-LOING</t>
  </si>
  <si>
    <t>MAGNY-LE-HONGRE</t>
  </si>
  <si>
    <t>MAINCY</t>
  </si>
  <si>
    <t>MAISONCELLES-EN-BRIE</t>
  </si>
  <si>
    <t>MAISONCELLES-EN-GÂTINAIS</t>
  </si>
  <si>
    <t>MAISON-ROUGE</t>
  </si>
  <si>
    <t>MARCHÉMORET</t>
  </si>
  <si>
    <t>MARCILLY</t>
  </si>
  <si>
    <t>LES MARÊTS</t>
  </si>
  <si>
    <t>MAREUIL-LÈS-MEAUX</t>
  </si>
  <si>
    <t>MARLES-EN-BRIE</t>
  </si>
  <si>
    <t>MAROLLES-EN-BRIE</t>
  </si>
  <si>
    <t>MAROLLES-SUR-SEINE</t>
  </si>
  <si>
    <t>MARY-SUR-MARNE</t>
  </si>
  <si>
    <t>MAUPERTHUIS</t>
  </si>
  <si>
    <t>MAUREGARD</t>
  </si>
  <si>
    <t>MAY-EN-MULTIEN</t>
  </si>
  <si>
    <t>MEAUX</t>
  </si>
  <si>
    <t>LE MÉE-SUR-SEINE</t>
  </si>
  <si>
    <t>MEIGNEUX</t>
  </si>
  <si>
    <t>MEILLERAY</t>
  </si>
  <si>
    <t>MELUN</t>
  </si>
  <si>
    <t>MELZ-SUR-SEINE</t>
  </si>
  <si>
    <t>MÉRY-SUR-MARNE</t>
  </si>
  <si>
    <t>LE MESNIL-AMELOT</t>
  </si>
  <si>
    <t>MESSY</t>
  </si>
  <si>
    <t>MISY-SUR-YONNE</t>
  </si>
  <si>
    <t>MITRY-MORY</t>
  </si>
  <si>
    <t>MOISENAY</t>
  </si>
  <si>
    <t>MOISSY-CRAMAYEL</t>
  </si>
  <si>
    <t>MONDREVILLE</t>
  </si>
  <si>
    <t>MONS-EN-MONTOIS</t>
  </si>
  <si>
    <t>MONTARLOT</t>
  </si>
  <si>
    <t>MONTCEAUX-LÈS-MEAUX</t>
  </si>
  <si>
    <t>MONTCEAUX-LÈS-PROVINS</t>
  </si>
  <si>
    <t>MONTCOURT-FROMONVILLE</t>
  </si>
  <si>
    <t>MONTDAUPHIN</t>
  </si>
  <si>
    <t>MONTENILS</t>
  </si>
  <si>
    <t>MONTEREAU-FAULT-YONNE</t>
  </si>
  <si>
    <t>MONTEREAU-SUR-LE-JARD</t>
  </si>
  <si>
    <t>MONTÉVRAIN</t>
  </si>
  <si>
    <t>MONTGÉ-EN-GOËLE</t>
  </si>
  <si>
    <t>MONTHYON</t>
  </si>
  <si>
    <t>MONTIGNY-LE-GUESDIER</t>
  </si>
  <si>
    <t>MONTIGNY-LENCOUP</t>
  </si>
  <si>
    <t>MONTIGNY-SUR-LOING</t>
  </si>
  <si>
    <t>MONTMACHOUX</t>
  </si>
  <si>
    <t>MONTOLIVET</t>
  </si>
  <si>
    <t>MONTRY</t>
  </si>
  <si>
    <t>MORET-SUR-LOING</t>
  </si>
  <si>
    <t>MORMANT</t>
  </si>
  <si>
    <t>MORTCERF</t>
  </si>
  <si>
    <t>MORTERY</t>
  </si>
  <si>
    <t>MOUROUX</t>
  </si>
  <si>
    <t>MOUSSEAUX-LÈS-BRAY</t>
  </si>
  <si>
    <t>MOUSSY-LE-NEUF</t>
  </si>
  <si>
    <t>MOUSSY-LE-VIEUX</t>
  </si>
  <si>
    <t>MOUY-SUR-SEINE</t>
  </si>
  <si>
    <t>NANDY</t>
  </si>
  <si>
    <t>NANGIS</t>
  </si>
  <si>
    <t>NANTEAU-SUR-ESSONNE</t>
  </si>
  <si>
    <t>NANTEAU-SUR-LUNAIN</t>
  </si>
  <si>
    <t>NANTEUIL-LÈS-MEAUX</t>
  </si>
  <si>
    <t>NANTEUIL-SUR-MARNE</t>
  </si>
  <si>
    <t>NANTOUILLET</t>
  </si>
  <si>
    <t>NEMOURS</t>
  </si>
  <si>
    <t>CHAUCONIN-NEUFMONTIERS</t>
  </si>
  <si>
    <t>NEUFMOUTIERS-EN-BRIE</t>
  </si>
  <si>
    <t>NOISIEL</t>
  </si>
  <si>
    <t>NOISY-RUDIGNON</t>
  </si>
  <si>
    <t>NOISY-SUR-ÉCOLE</t>
  </si>
  <si>
    <t>NONVILLE</t>
  </si>
  <si>
    <t>NOYEN-SUR-SEINE</t>
  </si>
  <si>
    <t>OBSONVILLE</t>
  </si>
  <si>
    <t>OCQUERRE</t>
  </si>
  <si>
    <t>OISSERY</t>
  </si>
  <si>
    <t>ORLY-SUR-MORIN</t>
  </si>
  <si>
    <t>LES ORMES-SUR-VOULZIE</t>
  </si>
  <si>
    <t>ORMESSON</t>
  </si>
  <si>
    <t>OTHIS</t>
  </si>
  <si>
    <t>OZOIR-LA-FERRIÈRE</t>
  </si>
  <si>
    <t>OZOUER-LE-VOULGIS</t>
  </si>
  <si>
    <t>PALEY</t>
  </si>
  <si>
    <t>PAMFOU</t>
  </si>
  <si>
    <t>PAROY</t>
  </si>
  <si>
    <t>PASSY-SUR-SEINE</t>
  </si>
  <si>
    <t>PÉCY</t>
  </si>
  <si>
    <t>PENCHARD</t>
  </si>
  <si>
    <t>PERTHES</t>
  </si>
  <si>
    <t>PÉZARCHES</t>
  </si>
  <si>
    <t>PIERRE-LEVÉE</t>
  </si>
  <si>
    <t>LE PIN</t>
  </si>
  <si>
    <t>LE PLESSIS-AUX-BOIS</t>
  </si>
  <si>
    <t>LE PLESSIS-FEU-AUSSOUX</t>
  </si>
  <si>
    <t>LE PLESSIS-L'ÉVÊQUE</t>
  </si>
  <si>
    <t>LE PLESSIS-PLACY</t>
  </si>
  <si>
    <t>POIGNY</t>
  </si>
  <si>
    <t>POINCY</t>
  </si>
  <si>
    <t>POLIGNY</t>
  </si>
  <si>
    <t>POMMEUSE</t>
  </si>
  <si>
    <t>POMPONNE</t>
  </si>
  <si>
    <t>PONTAULT-COMBAULT</t>
  </si>
  <si>
    <t>PONTCARRÉ</t>
  </si>
  <si>
    <t>PRÉCY-SUR-MARNE</t>
  </si>
  <si>
    <t>PRESLES-EN-BRIE</t>
  </si>
  <si>
    <t>PRINGY</t>
  </si>
  <si>
    <t>PROVINS</t>
  </si>
  <si>
    <t>PUISIEUX</t>
  </si>
  <si>
    <t>QUIERS</t>
  </si>
  <si>
    <t>QUINCY-VOISINS</t>
  </si>
  <si>
    <t>RAMPILLON</t>
  </si>
  <si>
    <t>RÉAU</t>
  </si>
  <si>
    <t>REBAIS</t>
  </si>
  <si>
    <t>RECLOSES</t>
  </si>
  <si>
    <t>REMAUVILLE</t>
  </si>
  <si>
    <t>REUIL-EN-BRIE</t>
  </si>
  <si>
    <t>LA ROCHETTE</t>
  </si>
  <si>
    <t>ROISSY-EN-BRIE</t>
  </si>
  <si>
    <t>ROUILLY</t>
  </si>
  <si>
    <t>ROUVRES</t>
  </si>
  <si>
    <t>ROZAY-EN-BRIE</t>
  </si>
  <si>
    <t>RUBELLES</t>
  </si>
  <si>
    <t>RUMONT</t>
  </si>
  <si>
    <t>RUPéREUX</t>
  </si>
  <si>
    <t>SAÂCY-SUR-MARNE</t>
  </si>
  <si>
    <t>SABLONNIÈRES</t>
  </si>
  <si>
    <t>SAINT-ANGE-LE-VIEL</t>
  </si>
  <si>
    <t>SAINT-AUGUSTIN</t>
  </si>
  <si>
    <t>SAINTE-AULDE</t>
  </si>
  <si>
    <t>SAINT-BARTHÉLEMY</t>
  </si>
  <si>
    <t>SAINT-BRICE</t>
  </si>
  <si>
    <t>SAINTE-COLOMBE</t>
  </si>
  <si>
    <t>SAINT-CYR-SUR-MORIN</t>
  </si>
  <si>
    <t>SAINT-DENIS-LÈS-REBAIS</t>
  </si>
  <si>
    <t>SAINT-FARGEAU-PONTHIERRY</t>
  </si>
  <si>
    <t>SAINT-FIACRE</t>
  </si>
  <si>
    <t>SAINT-GERMAIN-LAVAL</t>
  </si>
  <si>
    <t>SAINT-GERMAIN-LAXIS</t>
  </si>
  <si>
    <t>SAINT-GERMAIN-SOUS-DOUE</t>
  </si>
  <si>
    <t>SAINT-GERMAIN-SUR-ÉCOLE</t>
  </si>
  <si>
    <t>SAINT-GERMAIN-SUR-MORIN</t>
  </si>
  <si>
    <t>SAINT-HILLIERS</t>
  </si>
  <si>
    <t>SAINT-JEAN-LES-DEUX-JUMEAUX</t>
  </si>
  <si>
    <t>SAINT-JUST-EN-BRIE</t>
  </si>
  <si>
    <t>SAINT-LéGER</t>
  </si>
  <si>
    <t>SAINT-LOUP-DE-NAUD</t>
  </si>
  <si>
    <t>SAINT-MAMMÈS</t>
  </si>
  <si>
    <t>SAINT-MARD</t>
  </si>
  <si>
    <t>Saint-Mars-Vieux-Maisons</t>
  </si>
  <si>
    <t>SAINT-MARTIN-DES-CHAMPS</t>
  </si>
  <si>
    <t>SAINT-MARTIN-DU-BOSCHET</t>
  </si>
  <si>
    <t>SAINT-MARTIN-EN-BIÈRE</t>
  </si>
  <si>
    <t>SAINT-MÉRY</t>
  </si>
  <si>
    <t>SAINT-MESMES</t>
  </si>
  <si>
    <t>SAINT-OUEN-EN-BRIE</t>
  </si>
  <si>
    <t>SAINT-OUEN-SUR-MORIN</t>
  </si>
  <si>
    <t>SAINT-PATHUS</t>
  </si>
  <si>
    <t>SAINT-PIERRE-LÈS-NEMOURS</t>
  </si>
  <si>
    <t>SAINT-RÉMY-LA-VANNE</t>
  </si>
  <si>
    <t>SAINTS</t>
  </si>
  <si>
    <t>SAINT-SAUVEUR-LÈS-BRAY</t>
  </si>
  <si>
    <t>SAINT-SAUVEUR-SUR-ÉCOLE</t>
  </si>
  <si>
    <t>SAINT-SIMÉON</t>
  </si>
  <si>
    <t>SAINT-SOUPPLETS</t>
  </si>
  <si>
    <t>SAINT-THIBAULT-DES-VIGNES</t>
  </si>
  <si>
    <t>SALINS</t>
  </si>
  <si>
    <t>SAMMERON</t>
  </si>
  <si>
    <t>SAMOIS-SUR-SEINE</t>
  </si>
  <si>
    <t>SAMOREAU</t>
  </si>
  <si>
    <t>SANCY</t>
  </si>
  <si>
    <t>SANCY-LÈS-PROVINS</t>
  </si>
  <si>
    <t>SAVIGNY-LE-TEMPLE</t>
  </si>
  <si>
    <t>SAVINS</t>
  </si>
  <si>
    <t>SEINE-PORT</t>
  </si>
  <si>
    <t>SEPT-SORTS</t>
  </si>
  <si>
    <t>SERRIS</t>
  </si>
  <si>
    <t>SERVON</t>
  </si>
  <si>
    <t>SIGNY-SIGNETS</t>
  </si>
  <si>
    <t>SIGY</t>
  </si>
  <si>
    <t>SIVRY-COURTRY</t>
  </si>
  <si>
    <t>SOGNOLLES-EN-MONTOIS</t>
  </si>
  <si>
    <t>SOIGNOLLES-EN-BRIE</t>
  </si>
  <si>
    <t>SOISY-BOUY</t>
  </si>
  <si>
    <t>SOLERS</t>
  </si>
  <si>
    <t>SOUPPES-SUR-LOING</t>
  </si>
  <si>
    <t>SOURDUN</t>
  </si>
  <si>
    <t>TANCROU</t>
  </si>
  <si>
    <t>THÉNISY</t>
  </si>
  <si>
    <t>THIEUX</t>
  </si>
  <si>
    <t>THOMERY</t>
  </si>
  <si>
    <t>THORIGNY-SUR-MARNE</t>
  </si>
  <si>
    <t>THOURY-FÉROTTES</t>
  </si>
  <si>
    <t>TIGEAUX</t>
  </si>
  <si>
    <t>LA TOMBE</t>
  </si>
  <si>
    <t>TORCY</t>
  </si>
  <si>
    <t>TOUQUIN</t>
  </si>
  <si>
    <t>TOURNAN-EN-BRIE</t>
  </si>
  <si>
    <t>TOUSSON</t>
  </si>
  <si>
    <t>LA TRÉTOIRE</t>
  </si>
  <si>
    <t>TREUZY-LEVELAY</t>
  </si>
  <si>
    <t>TRILBARDOU</t>
  </si>
  <si>
    <t>TRILPORT</t>
  </si>
  <si>
    <t>TROCY-EN-MULTIEN</t>
  </si>
  <si>
    <t>URY</t>
  </si>
  <si>
    <t>USSY-SUR-MARNE</t>
  </si>
  <si>
    <t>VAIRES-SUR-MARNE</t>
  </si>
  <si>
    <t>VALENCE-EN-BRIE</t>
  </si>
  <si>
    <t>VANVILLÉ</t>
  </si>
  <si>
    <t>VARENNES-SUR-SEINE</t>
  </si>
  <si>
    <t>VARREDDES</t>
  </si>
  <si>
    <t>VAUCOURTOIS</t>
  </si>
  <si>
    <t>LE VAUDOUÉ</t>
  </si>
  <si>
    <t>VAUDOY-EN-BRIE</t>
  </si>
  <si>
    <t>VAUX-LE-PÉNIL</t>
  </si>
  <si>
    <t>VAUX-SUR-LUNAIN</t>
  </si>
  <si>
    <t>VENDREST</t>
  </si>
  <si>
    <t>VENEUX-LES-SABLONS</t>
  </si>
  <si>
    <t>VERDELOT</t>
  </si>
  <si>
    <t>VERNEUIL-L'ÉTANG</t>
  </si>
  <si>
    <t>VERNOU-LA-CELLE-SUR-SEINE</t>
  </si>
  <si>
    <t>VERT-SAINT-DENIS</t>
  </si>
  <si>
    <t>VIEUX-CHAMPAGNE</t>
  </si>
  <si>
    <t>VIGNELY</t>
  </si>
  <si>
    <t>VILLEBÉON</t>
  </si>
  <si>
    <t>VILLECERF</t>
  </si>
  <si>
    <t>VILLEMARÉCHAL</t>
  </si>
  <si>
    <t>VILLEMAREUIL</t>
  </si>
  <si>
    <t>VILLEMER</t>
  </si>
  <si>
    <t>VILLENAUXE-LA-PETITE</t>
  </si>
  <si>
    <t>VILLENEUVE-LE-COMTE</t>
  </si>
  <si>
    <t>VILLENEUVE-LES-BORDES</t>
  </si>
  <si>
    <t>VILLENEUVE-SAINT-DENIS</t>
  </si>
  <si>
    <t>VILLENEUVE-SOUS-DAMMARTIN</t>
  </si>
  <si>
    <t>VILLENEUVE-SUR-BELLOT</t>
  </si>
  <si>
    <t>VILLENOY</t>
  </si>
  <si>
    <t>VILLEPARISIS</t>
  </si>
  <si>
    <t>VILLEROY</t>
  </si>
  <si>
    <t>VILLE-SAINT-JACQUES</t>
  </si>
  <si>
    <t>VILLEVAUDÉ</t>
  </si>
  <si>
    <t>VILLIERS-EN-BIÈRE</t>
  </si>
  <si>
    <t>VILLIERS-SAINT-GEORGES</t>
  </si>
  <si>
    <t>VILLIERS-SOUS-GREZ</t>
  </si>
  <si>
    <t>VILLIERS-SUR-MORIN</t>
  </si>
  <si>
    <t>VILLIERS-SUR-SEINE</t>
  </si>
  <si>
    <t>VILLUIS</t>
  </si>
  <si>
    <t>VIMPELLES</t>
  </si>
  <si>
    <t>VINANTES</t>
  </si>
  <si>
    <t>VINCY-MANŒUVRE</t>
  </si>
  <si>
    <t>VOINSLES</t>
  </si>
  <si>
    <t>VOISENON</t>
  </si>
  <si>
    <t>VOULANGIS</t>
  </si>
  <si>
    <t>VOULTON</t>
  </si>
  <si>
    <t>VOULX</t>
  </si>
  <si>
    <t>VULAINES-LÈS-PROVINS</t>
  </si>
  <si>
    <t>VULAINES-SUR-SEINE</t>
  </si>
  <si>
    <t>YÈBLES</t>
  </si>
  <si>
    <t>ABLIS</t>
  </si>
  <si>
    <t>ACHÈRES</t>
  </si>
  <si>
    <t>ADAINVILLE</t>
  </si>
  <si>
    <t>AIGREMONT</t>
  </si>
  <si>
    <t>ALLAINVILLE</t>
  </si>
  <si>
    <t>LES ALLUETS-LE-ROI</t>
  </si>
  <si>
    <t>ANDELU</t>
  </si>
  <si>
    <t>ANDRÉSY</t>
  </si>
  <si>
    <t>ARNOUVILLE-LÈS-MANTES</t>
  </si>
  <si>
    <t>AUBERGENVILLE</t>
  </si>
  <si>
    <t>AUFFARGIS</t>
  </si>
  <si>
    <t>AUFFREVILLE-BRASSEUIL</t>
  </si>
  <si>
    <t>AULNAY-SUR-MAULDRE</t>
  </si>
  <si>
    <t>AUTEUIL</t>
  </si>
  <si>
    <t>AUTOUILLET</t>
  </si>
  <si>
    <t>BAILLY</t>
  </si>
  <si>
    <t>BAZAINVILLE</t>
  </si>
  <si>
    <t>BAZEMONT</t>
  </si>
  <si>
    <t>BAZOCHES-SUR-GUYONNE</t>
  </si>
  <si>
    <t>BÉHOUST</t>
  </si>
  <si>
    <t>BENNECOURT</t>
  </si>
  <si>
    <t>BEYNES</t>
  </si>
  <si>
    <t>BLARU</t>
  </si>
  <si>
    <t>BOINVILLE-EN-MANTOIS</t>
  </si>
  <si>
    <t>BOINVILLE-LE-GAILLARD</t>
  </si>
  <si>
    <t>BOINVILLIERS</t>
  </si>
  <si>
    <t>BOIS-D'ARCY</t>
  </si>
  <si>
    <t>BOISSETS</t>
  </si>
  <si>
    <t>LA BOISSIÈRE-ÉCOLE</t>
  </si>
  <si>
    <t>BOISSY-MAUVOISIN</t>
  </si>
  <si>
    <t>BOISSY-SANS-AVOIR</t>
  </si>
  <si>
    <t>BONNELLES</t>
  </si>
  <si>
    <t>BONNIÈRES-SUR-SEINE</t>
  </si>
  <si>
    <t>BOUAFLE</t>
  </si>
  <si>
    <t>BOUGIVAL</t>
  </si>
  <si>
    <t>BOURDONNÉ</t>
  </si>
  <si>
    <t>BREUIL-BOIS-ROBERT</t>
  </si>
  <si>
    <t>BRÉVAL</t>
  </si>
  <si>
    <t>LES BRÉVIAIRES</t>
  </si>
  <si>
    <t>BRUEIL-EN-VEXIN</t>
  </si>
  <si>
    <t>BUC</t>
  </si>
  <si>
    <t>BUCHELAY</t>
  </si>
  <si>
    <t>BULLION</t>
  </si>
  <si>
    <t>CARRIÈRES-SOUS-POISSY</t>
  </si>
  <si>
    <t>CARRIÈRES-SUR-SEINE</t>
  </si>
  <si>
    <t>LA CELLE-LES-BORDES</t>
  </si>
  <si>
    <t>LA CELLE-SAINT-CLOUD</t>
  </si>
  <si>
    <t>CERNAY-LA-VILLE</t>
  </si>
  <si>
    <t>CHAMBOURCY</t>
  </si>
  <si>
    <t>CHANTELOUP-LES-VIGNES</t>
  </si>
  <si>
    <t>CHAPET</t>
  </si>
  <si>
    <t>CHÂTEAUFORT</t>
  </si>
  <si>
    <t>CHATOU</t>
  </si>
  <si>
    <t>CHAUFOUR-LÈS-BONNIÈRES</t>
  </si>
  <si>
    <t>CHAVENAY</t>
  </si>
  <si>
    <t>LE CHESNAY</t>
  </si>
  <si>
    <t>CHEVREUSE</t>
  </si>
  <si>
    <t>CHOISEL</t>
  </si>
  <si>
    <t>CIVRY-LA-FORÊT</t>
  </si>
  <si>
    <t>CLAIREFONTAINE-EN-YVELINES</t>
  </si>
  <si>
    <t>LES CLAYES-SOUS-BOIS</t>
  </si>
  <si>
    <t>COIGNIÈRES</t>
  </si>
  <si>
    <t>CONDÉ-SUR-VESGRE</t>
  </si>
  <si>
    <t>CONFLANS-SAINTE-HONORINE</t>
  </si>
  <si>
    <t>COURGENT</t>
  </si>
  <si>
    <t>CRAVENT</t>
  </si>
  <si>
    <t>CRESPIÈRES</t>
  </si>
  <si>
    <t>CROISSY-SUR-SEINE</t>
  </si>
  <si>
    <t>DAMMARTIN-EN-SERVE</t>
  </si>
  <si>
    <t>DAMPIERRE-EN-YVELINES</t>
  </si>
  <si>
    <t>DANNEMARIE</t>
  </si>
  <si>
    <t>DAVRON</t>
  </si>
  <si>
    <t>DROCOURT</t>
  </si>
  <si>
    <t>ECQUEVILLY</t>
  </si>
  <si>
    <t>ÉLANCOURT</t>
  </si>
  <si>
    <t>émancé</t>
  </si>
  <si>
    <t>ÉPÔNE</t>
  </si>
  <si>
    <t>LES ESSARTS-LE-ROI</t>
  </si>
  <si>
    <t>L' ÉTANG-LA-VILLE</t>
  </si>
  <si>
    <t>ÉVECQUEMONT</t>
  </si>
  <si>
    <t>LA FALAISE</t>
  </si>
  <si>
    <t>FAVRIEUX</t>
  </si>
  <si>
    <t>FEUCHEROLLES</t>
  </si>
  <si>
    <t>FLACOURT</t>
  </si>
  <si>
    <t>FLEXANVILLE</t>
  </si>
  <si>
    <t>FLINS-NEUVE-ÉGLISE</t>
  </si>
  <si>
    <t>FLINS-SUR-SEINE</t>
  </si>
  <si>
    <t>FOLLAINVILLE-DENNEMONT</t>
  </si>
  <si>
    <t>FONTENAY-LE-FLEURY</t>
  </si>
  <si>
    <t>FONTENAY-MAUVOISIN</t>
  </si>
  <si>
    <t>FONTENAY-SAINT-PÈRE</t>
  </si>
  <si>
    <t>FOURQUEUX</t>
  </si>
  <si>
    <t>FRENEUSE</t>
  </si>
  <si>
    <t>GAILLON-SUR-MONTCIENT</t>
  </si>
  <si>
    <t>GALLUIS</t>
  </si>
  <si>
    <t>GAMBAIS</t>
  </si>
  <si>
    <t>GAMBAISEUIL</t>
  </si>
  <si>
    <t>GARANCIÈRES</t>
  </si>
  <si>
    <t>GARGENVILLE</t>
  </si>
  <si>
    <t>GAZERAN</t>
  </si>
  <si>
    <t>GOMMECOURT</t>
  </si>
  <si>
    <t>GOUPILLIÈRES</t>
  </si>
  <si>
    <t>GOUSSONVILLE</t>
  </si>
  <si>
    <t>GRANDCHAMP</t>
  </si>
  <si>
    <t>GRESSEY</t>
  </si>
  <si>
    <t>GROSROUVRE</t>
  </si>
  <si>
    <t>GUERNES</t>
  </si>
  <si>
    <t>GUERVILLE</t>
  </si>
  <si>
    <t>GUITRANCOURT</t>
  </si>
  <si>
    <t>GUYANCOURT</t>
  </si>
  <si>
    <t>HARDRICOURT</t>
  </si>
  <si>
    <t>HARGEVILLE</t>
  </si>
  <si>
    <t>LA HAUTEVILLE</t>
  </si>
  <si>
    <t>HERBEVILLE</t>
  </si>
  <si>
    <t>HERMERAY</t>
  </si>
  <si>
    <t>HOUDAN</t>
  </si>
  <si>
    <t>HOUILLES</t>
  </si>
  <si>
    <t>ISSOU</t>
  </si>
  <si>
    <t>JAMBVILLE</t>
  </si>
  <si>
    <t>JEUFOSSE</t>
  </si>
  <si>
    <t>JOUARS-PONTCHARTRAIN</t>
  </si>
  <si>
    <t>JOUY-EN-JOSAS</t>
  </si>
  <si>
    <t>JOUY-MAUVOISIN</t>
  </si>
  <si>
    <t>JUMEAUVILLE</t>
  </si>
  <si>
    <t>JUZIERS</t>
  </si>
  <si>
    <t>LAINVILLE-EN-VEXIN</t>
  </si>
  <si>
    <t>LÉVIS-SAINT-NOM</t>
  </si>
  <si>
    <t>LIMAY</t>
  </si>
  <si>
    <t>LIMETZ-VILLEZ</t>
  </si>
  <si>
    <t>LES LOGES-EN-JOSAS</t>
  </si>
  <si>
    <t>LOMMOYE</t>
  </si>
  <si>
    <t>LONGNES</t>
  </si>
  <si>
    <t>LONGVILLIERS</t>
  </si>
  <si>
    <t>LOUVECIENNES</t>
  </si>
  <si>
    <t>MAGNANVILLE</t>
  </si>
  <si>
    <t>MAGNY-LES-HAMEAUX</t>
  </si>
  <si>
    <t>MAISONS-LAFFITTE</t>
  </si>
  <si>
    <t>MANTES-LA-JOLIE</t>
  </si>
  <si>
    <t>MANTES-LA-VILLE</t>
  </si>
  <si>
    <t>MARCQ</t>
  </si>
  <si>
    <t>MAREIL-LE-GUYON</t>
  </si>
  <si>
    <t>MAREIL-MARLY</t>
  </si>
  <si>
    <t>MAREIL-SUR-MAULDRE</t>
  </si>
  <si>
    <t>MARLY-LE-ROI</t>
  </si>
  <si>
    <t>MAULE</t>
  </si>
  <si>
    <t>MAULETTE</t>
  </si>
  <si>
    <t>MAURECOURT</t>
  </si>
  <si>
    <t>MAUREPAS</t>
  </si>
  <si>
    <t>MÉDAN</t>
  </si>
  <si>
    <t>MÉNERVILLE</t>
  </si>
  <si>
    <t>MÉRÉ</t>
  </si>
  <si>
    <t>MÉRICOURT</t>
  </si>
  <si>
    <t>LE MESNIL-LE-ROI</t>
  </si>
  <si>
    <t>LE MESNIL-SAINT-DENIS</t>
  </si>
  <si>
    <t>LES MESNULS</t>
  </si>
  <si>
    <t>MEULAN</t>
  </si>
  <si>
    <t>MÉZIÈRES-SUR-SEINE</t>
  </si>
  <si>
    <t>MÉZY-SUR-SEINE</t>
  </si>
  <si>
    <t>MILLEMONT</t>
  </si>
  <si>
    <t>MILON-LA-CHAPELLE</t>
  </si>
  <si>
    <t>MITTAINVILLE</t>
  </si>
  <si>
    <t>MOISSON</t>
  </si>
  <si>
    <t>MONTAINVILLE</t>
  </si>
  <si>
    <t>MONTALET-LE-BOIS</t>
  </si>
  <si>
    <t>MONTCHAUVET</t>
  </si>
  <si>
    <t>MONTESSON</t>
  </si>
  <si>
    <t>MONTFORT-L'AMAURY</t>
  </si>
  <si>
    <t>MONTIGNY-LE-BRETONNEUX</t>
  </si>
  <si>
    <t>MORAINVILLIERS</t>
  </si>
  <si>
    <t>MOUSSEAUX-SUR-SEINE</t>
  </si>
  <si>
    <t>MULCENT</t>
  </si>
  <si>
    <t>LES MUREAUX</t>
  </si>
  <si>
    <t>NEAUPHLE-LE-CHÂTEAU</t>
  </si>
  <si>
    <t>NEAUPHLE-LE-VIEUX</t>
  </si>
  <si>
    <t>NEAUPHLETTE</t>
  </si>
  <si>
    <t>NÉZEL</t>
  </si>
  <si>
    <t>NOISY-LE-ROI</t>
  </si>
  <si>
    <t>OINVILLE-SUR-MONTCIENT</t>
  </si>
  <si>
    <t>ORCEMONT</t>
  </si>
  <si>
    <t>ORGERUS</t>
  </si>
  <si>
    <t>ORGEVAL</t>
  </si>
  <si>
    <t>ORPHIN</t>
  </si>
  <si>
    <t>ORSONVILLE</t>
  </si>
  <si>
    <t>ORVILLIERS</t>
  </si>
  <si>
    <t>OSMOY</t>
  </si>
  <si>
    <t>PARAY-DOUAVILLE</t>
  </si>
  <si>
    <t>LE PECQ</t>
  </si>
  <si>
    <t>PERDREAUVILLE</t>
  </si>
  <si>
    <t>LE PERRAY-EN-YVELINES</t>
  </si>
  <si>
    <t>PLAISIR</t>
  </si>
  <si>
    <t>POIGNY-LA-FORÊT</t>
  </si>
  <si>
    <t>POISSY</t>
  </si>
  <si>
    <t>PONTHÉVRARD</t>
  </si>
  <si>
    <t>PORCHEVILLE</t>
  </si>
  <si>
    <t>LE PORT-MARLY</t>
  </si>
  <si>
    <t>PORT-VILLEZ</t>
  </si>
  <si>
    <t>PRUNAY-LE-TEMPLE</t>
  </si>
  <si>
    <t>PRUNAY-EN-YVELINES</t>
  </si>
  <si>
    <t>LA QUEUE-LES-YVELINES</t>
  </si>
  <si>
    <t>RAIZEUX</t>
  </si>
  <si>
    <t>RAMBOUILLET</t>
  </si>
  <si>
    <t>RENNEMOULIN</t>
  </si>
  <si>
    <t>RICHEBOURG</t>
  </si>
  <si>
    <t>ROCHEFORT-EN-YVELINES</t>
  </si>
  <si>
    <t>ROCQUENCOURT</t>
  </si>
  <si>
    <t>ROLLEBOISE</t>
  </si>
  <si>
    <t>ROSAY</t>
  </si>
  <si>
    <t>ROSNY-SUR-SEINE</t>
  </si>
  <si>
    <t>SAILLY</t>
  </si>
  <si>
    <t>SAINT-ARNOULT-EN-YVELINES</t>
  </si>
  <si>
    <t>SAINT-CYR-L'ÉCOLE</t>
  </si>
  <si>
    <t>SAINT-FORGET</t>
  </si>
  <si>
    <t>SAINT-GERMAIN-DE-LA-GRANGE</t>
  </si>
  <si>
    <t>SAINT-GERMAIN-EN-LAYE</t>
  </si>
  <si>
    <t>SAINT-HILARION</t>
  </si>
  <si>
    <t>SAINT-ILLIERS-LA-VILLE</t>
  </si>
  <si>
    <t>SAINT-ILLIERS-LE-BOIS</t>
  </si>
  <si>
    <t>SAINT-LAMBERT</t>
  </si>
  <si>
    <t>SAINT-LÉGER-EN-YVELINES</t>
  </si>
  <si>
    <t>SAINT-MARTIN-DE-BRÉTHENCOURT</t>
  </si>
  <si>
    <t>SAINT-MARTIN-LA-GARENNE</t>
  </si>
  <si>
    <t>SAINTE-MESME</t>
  </si>
  <si>
    <t>SAINT-NOM-LA-BRETÈCHE</t>
  </si>
  <si>
    <t>SAINT-RÉMY-LÈS-CHEVREUSE</t>
  </si>
  <si>
    <t>SAINT-RÉMY-L'HONORÉ</t>
  </si>
  <si>
    <t>SARTROUVILLE</t>
  </si>
  <si>
    <t>SAULX-MARCHAIS</t>
  </si>
  <si>
    <t>SENLISSE</t>
  </si>
  <si>
    <t>SEPTEUIL</t>
  </si>
  <si>
    <t>SOINDRES</t>
  </si>
  <si>
    <t>SONCHAMP</t>
  </si>
  <si>
    <t>TACOIGNIÈRES</t>
  </si>
  <si>
    <t>TARTRE-GAUDRAN</t>
  </si>
  <si>
    <t>LE TERTRE-SAINT-DENIS</t>
  </si>
  <si>
    <t>TESSANCOURT-SUR-AUBETTE</t>
  </si>
  <si>
    <t>THIVERVAL-GRIGNON</t>
  </si>
  <si>
    <t>THOIRY</t>
  </si>
  <si>
    <t>TILLY</t>
  </si>
  <si>
    <t>TOUSSUS-LE-NOBLE</t>
  </si>
  <si>
    <t>TRAPPES</t>
  </si>
  <si>
    <t>LE TREMBLAY-SUR-MAULDRE</t>
  </si>
  <si>
    <t>TRIEL-SUR-SEINE</t>
  </si>
  <si>
    <t>VAUX-SUR-SEINE</t>
  </si>
  <si>
    <t>VÉLIZY-VILLACOUBLAY</t>
  </si>
  <si>
    <t>VERNEUIL-SUR-SEINE</t>
  </si>
  <si>
    <t>VERNOUILLET</t>
  </si>
  <si>
    <t>LA VERRIÈRE</t>
  </si>
  <si>
    <t>VERSAILLES</t>
  </si>
  <si>
    <t>VERT</t>
  </si>
  <si>
    <t>LE VÉSINET</t>
  </si>
  <si>
    <t>VICQ</t>
  </si>
  <si>
    <t>VIEILLE-ÉGLISE-EN-YVELINES</t>
  </si>
  <si>
    <t>LA VILLENEUVE-EN-CHEVRIE</t>
  </si>
  <si>
    <t>VILLENNES-SUR-SEINE</t>
  </si>
  <si>
    <t>VILLEPREUX</t>
  </si>
  <si>
    <t>VILLETTE</t>
  </si>
  <si>
    <t>VILLIERS-LE-MAHIEU</t>
  </si>
  <si>
    <t>VILLIERS-SAINT-FRÉDERIC</t>
  </si>
  <si>
    <t>VIROFLAY</t>
  </si>
  <si>
    <t>VOISINS-LE-BRETONNEUX</t>
  </si>
  <si>
    <t>ABBÉVILLE-LA-RIVIÈRE</t>
  </si>
  <si>
    <t>ANGERVILLE</t>
  </si>
  <si>
    <t>ANGERVILLIERS</t>
  </si>
  <si>
    <t>ARPAJON</t>
  </si>
  <si>
    <t>ARRANCOURT</t>
  </si>
  <si>
    <t>ATHIS-MONS</t>
  </si>
  <si>
    <t>AUTHON-LA-PLAINE</t>
  </si>
  <si>
    <t>AUVERNAUX</t>
  </si>
  <si>
    <t>AUVERS-SAINT-GEORGES</t>
  </si>
  <si>
    <t>AVRAINVILLE</t>
  </si>
  <si>
    <t>BALLAINVILLIERS</t>
  </si>
  <si>
    <t>BALLANCOURT-SUR-ESSONNE</t>
  </si>
  <si>
    <t>BAULNE</t>
  </si>
  <si>
    <t>BIÈVRES</t>
  </si>
  <si>
    <t>BOIGNEVILLE</t>
  </si>
  <si>
    <t>BOIS-HERPIN</t>
  </si>
  <si>
    <t>BOISSY-LA-RIVIÈRE</t>
  </si>
  <si>
    <t>BOISSY-LE-CUTTÉ</t>
  </si>
  <si>
    <t>BOISSY-LE-SEC</t>
  </si>
  <si>
    <t>BOISSY-SOUS-SAINT-YON</t>
  </si>
  <si>
    <t>BONDOUFLE</t>
  </si>
  <si>
    <t>BOULLAY-LES-TROUX</t>
  </si>
  <si>
    <t>BOURAY-SUR-JUINE</t>
  </si>
  <si>
    <t>BOUSSY-SAINT-ANTOINE</t>
  </si>
  <si>
    <t>BOUTERVILLIERS</t>
  </si>
  <si>
    <t>BOUTIGNY-SUR-ESSONNE</t>
  </si>
  <si>
    <t>BOUVILLE</t>
  </si>
  <si>
    <t>BRÉTIGNY-SUR-ORGE</t>
  </si>
  <si>
    <t>BREUILLET</t>
  </si>
  <si>
    <t>BREUX-JOUY</t>
  </si>
  <si>
    <t>BRIÈRES-LES-SCELLÉS</t>
  </si>
  <si>
    <t>BRIIS-SOUS-FORGES</t>
  </si>
  <si>
    <t>BROUY</t>
  </si>
  <si>
    <t>BRUNOY</t>
  </si>
  <si>
    <t>BRUYÈRES-LE-CHÂTEL</t>
  </si>
  <si>
    <t>BUNO-BONNEVAUX</t>
  </si>
  <si>
    <t>BURES-SUR-YVETTE</t>
  </si>
  <si>
    <t>CERNY</t>
  </si>
  <si>
    <t>CHALO-SAINT-MARS</t>
  </si>
  <si>
    <t>CHALOU-MOULINEUX</t>
  </si>
  <si>
    <t>CHAMARANDE</t>
  </si>
  <si>
    <t>CHAMPCUEIL</t>
  </si>
  <si>
    <t>CHAMPLAN</t>
  </si>
  <si>
    <t>CHAMPMOTTEUX</t>
  </si>
  <si>
    <t>CHATIGNONVILLE</t>
  </si>
  <si>
    <t>CHAUFFOUR-LÈS-ÉTRÉCHY</t>
  </si>
  <si>
    <t>CHEPTAINVILLE</t>
  </si>
  <si>
    <t>CHEVANNES</t>
  </si>
  <si>
    <t>CHILLY-MAZARIN</t>
  </si>
  <si>
    <t>CORBEIL-ESSONNES</t>
  </si>
  <si>
    <t>CORBREUSE</t>
  </si>
  <si>
    <t>LE COUDRAY-MONTCEAUX</t>
  </si>
  <si>
    <t>COURANCES</t>
  </si>
  <si>
    <t>COURCOURONNES</t>
  </si>
  <si>
    <t>COURDIMANCHE-SUR-ESSONNE</t>
  </si>
  <si>
    <t>COURSON-MONTELOUP</t>
  </si>
  <si>
    <t>CROSNE</t>
  </si>
  <si>
    <t>DANNEMOIS</t>
  </si>
  <si>
    <t>D'HUISON-LONGUEVILLE</t>
  </si>
  <si>
    <t>DOURDAN</t>
  </si>
  <si>
    <t>DRAVEIL</t>
  </si>
  <si>
    <t>ÉCHARCON</t>
  </si>
  <si>
    <t>ÉGLY</t>
  </si>
  <si>
    <t>ÉPINAY-SOUS-SÉNART</t>
  </si>
  <si>
    <t>ÉPINAY-SUR-ORGE</t>
  </si>
  <si>
    <t>ESTOUCHES</t>
  </si>
  <si>
    <t>ÉTAMPES</t>
  </si>
  <si>
    <t>ÉTIOLLES</t>
  </si>
  <si>
    <t>ÉTRÉCHY</t>
  </si>
  <si>
    <t>ÉVRY</t>
  </si>
  <si>
    <t>LA FERTÉ-ALAIS</t>
  </si>
  <si>
    <t>FLEURY-MÉROGIS</t>
  </si>
  <si>
    <t>FONTAINE-LA-RIVIÈRE</t>
  </si>
  <si>
    <t>FONTENAY-LÈS-BRIIS</t>
  </si>
  <si>
    <t>FONTENAY-LE-VICOMTE</t>
  </si>
  <si>
    <t>LA FORÊT-LE-ROI</t>
  </si>
  <si>
    <t>LA FORÊT-SAINTE-CROIX</t>
  </si>
  <si>
    <t>FORGES-LES-BAINS</t>
  </si>
  <si>
    <t>GIF-SUR-YVETTE</t>
  </si>
  <si>
    <t>GIRONVILLE-SUR-ESSONNE</t>
  </si>
  <si>
    <t>GOMETZ-LA-VILLE</t>
  </si>
  <si>
    <t>GOMETZ-LE-CHÂTEL</t>
  </si>
  <si>
    <t>LES GRANGES-LE-ROI</t>
  </si>
  <si>
    <t>GRIGNY</t>
  </si>
  <si>
    <t>GUIBEVILLE</t>
  </si>
  <si>
    <t>GUIGNEVILLE-SUR-ESSONNE</t>
  </si>
  <si>
    <t>GUILLERVAL</t>
  </si>
  <si>
    <t>IGNY</t>
  </si>
  <si>
    <t>ITTEVILLE</t>
  </si>
  <si>
    <t>JANVILLE-SUR-JUINE</t>
  </si>
  <si>
    <t>JANVRY</t>
  </si>
  <si>
    <t>JUVISY-SUR-ORGE</t>
  </si>
  <si>
    <t>LARDY</t>
  </si>
  <si>
    <t>LEUDEVILLE</t>
  </si>
  <si>
    <t>LEUVILLE-SUR-ORGE</t>
  </si>
  <si>
    <t>LIMOURS</t>
  </si>
  <si>
    <t>LINAS</t>
  </si>
  <si>
    <t>LISSES</t>
  </si>
  <si>
    <t>LONGJUMEAU</t>
  </si>
  <si>
    <t>LONGPONT-SUR-ORGE</t>
  </si>
  <si>
    <t>MARCOUSSIS</t>
  </si>
  <si>
    <t>MAROLLES-EN-BEAUCE</t>
  </si>
  <si>
    <t>MAROLLES-EN-HUREPOIX</t>
  </si>
  <si>
    <t>MASSY</t>
  </si>
  <si>
    <t>MAUCHAMPS</t>
  </si>
  <si>
    <t>MENNECY</t>
  </si>
  <si>
    <t>MÉRÉVILLE</t>
  </si>
  <si>
    <t>MÉROBERT</t>
  </si>
  <si>
    <t>MESPUITS</t>
  </si>
  <si>
    <t>MILLY-LA-FORÊT</t>
  </si>
  <si>
    <t>MOIGNY-SUR-ÉCOLE</t>
  </si>
  <si>
    <t>LES MOLIÈRES</t>
  </si>
  <si>
    <t>MONDEVILLE</t>
  </si>
  <si>
    <t>MONNERVILLE</t>
  </si>
  <si>
    <t>MONTGERON</t>
  </si>
  <si>
    <t>MONTLHÉRY</t>
  </si>
  <si>
    <t>MORANGIS</t>
  </si>
  <si>
    <t>MORIGNY-CHAMPIGNY</t>
  </si>
  <si>
    <t>MORSANG-SUR-ORGE</t>
  </si>
  <si>
    <t>MORSANG-SUR-SEINE</t>
  </si>
  <si>
    <t>NAINVILLE-LES-ROCHES</t>
  </si>
  <si>
    <t>LA NORVILLE</t>
  </si>
  <si>
    <t>NOZAY</t>
  </si>
  <si>
    <t>OLLAINVILLE</t>
  </si>
  <si>
    <t>ONCY-SUR-ÉCOLE</t>
  </si>
  <si>
    <t>ORMOY</t>
  </si>
  <si>
    <t>ORMOY-LA-RIVIÈRE</t>
  </si>
  <si>
    <t>ORSAY</t>
  </si>
  <si>
    <t>ORVEAU</t>
  </si>
  <si>
    <t>PALAISEAU</t>
  </si>
  <si>
    <t>PARAY-VIEILLE-POSTE</t>
  </si>
  <si>
    <t>PECQUEUSE</t>
  </si>
  <si>
    <t>LE PLESSIS-PÂTÉ</t>
  </si>
  <si>
    <t>PLESSIS-SAINT-BENOIST</t>
  </si>
  <si>
    <t>PRUNAY-SUR-ESSONNE</t>
  </si>
  <si>
    <t>PUISELET-LE-MARAIS</t>
  </si>
  <si>
    <t>PUSSAY</t>
  </si>
  <si>
    <t>QUINCY-SOUS-SÉNART</t>
  </si>
  <si>
    <t>RICHARVILLE</t>
  </si>
  <si>
    <t>RIS-ORANGIS</t>
  </si>
  <si>
    <t>ROINVILLE</t>
  </si>
  <si>
    <t>ROINVILLIERS</t>
  </si>
  <si>
    <t>SACLAS</t>
  </si>
  <si>
    <t>SACLAY</t>
  </si>
  <si>
    <t>SAINT-AUBIN</t>
  </si>
  <si>
    <t>SAINT-CHÉRON</t>
  </si>
  <si>
    <t>SAINT-CYR-LA-RIVIÈRE</t>
  </si>
  <si>
    <t>SAINT-CYR-SOUS-DOURDAN</t>
  </si>
  <si>
    <t>SAINT-ESCOBILLE</t>
  </si>
  <si>
    <t>SAINTE-GENEVIÈVE-DES-BOIS</t>
  </si>
  <si>
    <t>SAINT-GERMAIN-LÈS-ARPAJON</t>
  </si>
  <si>
    <t>SAINT-GERMAIN-LÈS-CORBEIL</t>
  </si>
  <si>
    <t>SAINT-HILAIRE</t>
  </si>
  <si>
    <t>SAINT-JEAN-DE-BEAUREGARD</t>
  </si>
  <si>
    <t>SAINT-MAURICE-MONTCOURONNE</t>
  </si>
  <si>
    <t>SAINT-MICHEL-SUR-ORGE</t>
  </si>
  <si>
    <t>SAINT-PIERRE-DU-PERRAY</t>
  </si>
  <si>
    <t>SAINTRY-SUR-SEINE</t>
  </si>
  <si>
    <t>SAINT-SULPICE-DE-FAVIÈRES</t>
  </si>
  <si>
    <t>SAINT-VRAIN</t>
  </si>
  <si>
    <t>SAINT-YON</t>
  </si>
  <si>
    <t>SAULX-LES-CHARTREUX</t>
  </si>
  <si>
    <t>SAVIGNY-SUR-ORGE</t>
  </si>
  <si>
    <t>SERMAISE</t>
  </si>
  <si>
    <t>SOISY-SUR-ÉCOLE</t>
  </si>
  <si>
    <t>SOISY-SUR-SEINE</t>
  </si>
  <si>
    <t>SOUZY-LA-BRICHE</t>
  </si>
  <si>
    <t>CONGERVILLE-THIONVILLE</t>
  </si>
  <si>
    <t>TIGERY</t>
  </si>
  <si>
    <t>TORFOU</t>
  </si>
  <si>
    <t>VALPUISEAUX</t>
  </si>
  <si>
    <t>LE VAL-SAINT-GERMAIN</t>
  </si>
  <si>
    <t>VARENNES-JARCY</t>
  </si>
  <si>
    <t>VAUGRIGNEUSE</t>
  </si>
  <si>
    <t>VAUHALLAN</t>
  </si>
  <si>
    <t>VAYRES-SUR-ESSONNE</t>
  </si>
  <si>
    <t>VERRIÈRES-LE-BUISSON</t>
  </si>
  <si>
    <t>VERT-LE-GRAND</t>
  </si>
  <si>
    <t>VERT-LE-PETIT</t>
  </si>
  <si>
    <t>VIDELLES</t>
  </si>
  <si>
    <t>VIGNEUX-SUR-SEINE</t>
  </si>
  <si>
    <t>VILLABÉ</t>
  </si>
  <si>
    <t>VILLEBON-SUR-YVETTE</t>
  </si>
  <si>
    <t>VILLECONIN</t>
  </si>
  <si>
    <t>LA VILLE-DU-BOIS</t>
  </si>
  <si>
    <t>VILLEJUST</t>
  </si>
  <si>
    <t>VILLEMOISSON-SUR-ORGE</t>
  </si>
  <si>
    <t>VILLENEUVE-SUR-AUVERS</t>
  </si>
  <si>
    <t>VILLIERS-LE-BÂCLE</t>
  </si>
  <si>
    <t>VILLIERS-SUR-ORGE</t>
  </si>
  <si>
    <t>VIRY-CHÂTILLON</t>
  </si>
  <si>
    <t>WISSOUS</t>
  </si>
  <si>
    <t>YERRES</t>
  </si>
  <si>
    <t>LES ULIS</t>
  </si>
  <si>
    <t>ANTONY</t>
  </si>
  <si>
    <t>ASNIÈRES-SUR-SEINE</t>
  </si>
  <si>
    <t>BAGNEUX</t>
  </si>
  <si>
    <t>BOIS-COLOMBES</t>
  </si>
  <si>
    <t>BOULOGNE-BILLANCOURT</t>
  </si>
  <si>
    <t>BOURG-LA-REINE</t>
  </si>
  <si>
    <t>CHÂTENAY-MALABRY</t>
  </si>
  <si>
    <t>CHÂTILLON</t>
  </si>
  <si>
    <t>CHAVILLE</t>
  </si>
  <si>
    <t>CLAMART</t>
  </si>
  <si>
    <t>CLICHY</t>
  </si>
  <si>
    <t>COLOMBES</t>
  </si>
  <si>
    <t>COURBEVOIE</t>
  </si>
  <si>
    <t>FONTENAY-AUX-ROSES</t>
  </si>
  <si>
    <t>GARCHES</t>
  </si>
  <si>
    <t>LA GARENNE-COLOMBES</t>
  </si>
  <si>
    <t>GENNEVILLIERS</t>
  </si>
  <si>
    <t>ISSY-LES-MOULINEAUX</t>
  </si>
  <si>
    <t>LEVALLOIS-PERRET</t>
  </si>
  <si>
    <t>MALAKOFF</t>
  </si>
  <si>
    <t>MARNES-LA-COQUETTE</t>
  </si>
  <si>
    <t>MEUDON</t>
  </si>
  <si>
    <t>MONTROUGE</t>
  </si>
  <si>
    <t>NANTERRE</t>
  </si>
  <si>
    <t>NEUILLY-SUR-SEINE</t>
  </si>
  <si>
    <t>LE PLESSIS-ROBINSON</t>
  </si>
  <si>
    <t>PUTEAUX</t>
  </si>
  <si>
    <t>RUEIL-MALMAISON</t>
  </si>
  <si>
    <t>SAINT-CLOUD</t>
  </si>
  <si>
    <t>SCEAUX</t>
  </si>
  <si>
    <t>SÈVRES</t>
  </si>
  <si>
    <t>SURESNES</t>
  </si>
  <si>
    <t>VANVES</t>
  </si>
  <si>
    <t>VAUCRESSON</t>
  </si>
  <si>
    <t>VILLE-D'AVRAY</t>
  </si>
  <si>
    <t>VILLENEUVE-LA-GARENNE</t>
  </si>
  <si>
    <t>AUBERVILLIERS</t>
  </si>
  <si>
    <t>AULNAY-SOUS-BOIS</t>
  </si>
  <si>
    <t>BAGNOLET</t>
  </si>
  <si>
    <t>LE BLANC-MESNIL</t>
  </si>
  <si>
    <t>BOBIGNY</t>
  </si>
  <si>
    <t>BONDY</t>
  </si>
  <si>
    <t>LE BOURGET</t>
  </si>
  <si>
    <t>CLICHY-SOUS-BOIS</t>
  </si>
  <si>
    <t>COUBRON</t>
  </si>
  <si>
    <t>LA COURNEUVE</t>
  </si>
  <si>
    <t>DRANCY</t>
  </si>
  <si>
    <t>DUGNY</t>
  </si>
  <si>
    <t>ÉPINAY-SUR-SEINE</t>
  </si>
  <si>
    <t>GAGNY</t>
  </si>
  <si>
    <t>GOURNAY-SUR-MARNE</t>
  </si>
  <si>
    <t>L' ÎLE-SAINT-DENIS</t>
  </si>
  <si>
    <t>LES LILAS</t>
  </si>
  <si>
    <t>LIVRY-GARGAN</t>
  </si>
  <si>
    <t>MONTFERMEIL</t>
  </si>
  <si>
    <t>MONTREUIL</t>
  </si>
  <si>
    <t>NEUILLY-PLAISANCE</t>
  </si>
  <si>
    <t>NEUILLY-SUR-MARNE</t>
  </si>
  <si>
    <t>NOISY-LE-GRAND</t>
  </si>
  <si>
    <t>NOISY-LE-SEC</t>
  </si>
  <si>
    <t>PANTIN</t>
  </si>
  <si>
    <t>LES PAVILLONS-SOUS-BOIS</t>
  </si>
  <si>
    <t>PIERREFITTE-SUR-SEINE</t>
  </si>
  <si>
    <t>LE PRÉ-SAINT-GERVAIS</t>
  </si>
  <si>
    <t>LE RAINCY</t>
  </si>
  <si>
    <t>ROMAINVILLE</t>
  </si>
  <si>
    <t>ROSNY-SOUS-BOIS</t>
  </si>
  <si>
    <t>SAINT-DENIS</t>
  </si>
  <si>
    <t>SAINT-OUEN</t>
  </si>
  <si>
    <t>SEVRAN</t>
  </si>
  <si>
    <t>STAINS</t>
  </si>
  <si>
    <t>TREMBLAY-EN-FRANCE</t>
  </si>
  <si>
    <t>VAUJOURS</t>
  </si>
  <si>
    <t>VILLEMOMBLE</t>
  </si>
  <si>
    <t>VILLEPINTE</t>
  </si>
  <si>
    <t>VILLETANEUSE</t>
  </si>
  <si>
    <t>ABLON-SUR-SEINE</t>
  </si>
  <si>
    <t>ALFORTVILLE</t>
  </si>
  <si>
    <t>ARCUEIL</t>
  </si>
  <si>
    <t>BOISSY-SAINT-LÉGER</t>
  </si>
  <si>
    <t>BONNEUIL-SUR-MARNE</t>
  </si>
  <si>
    <t>BRY-SUR-MARNE</t>
  </si>
  <si>
    <t>CACHAN</t>
  </si>
  <si>
    <t>CHAMPIGNY-SUR-MARNE</t>
  </si>
  <si>
    <t>CHARENTON-LE-PONT</t>
  </si>
  <si>
    <t>CHENNEVIÈRES-SUR-MARNE</t>
  </si>
  <si>
    <t>CHEVILLY-LARUE</t>
  </si>
  <si>
    <t>CHOISY-LE-ROI</t>
  </si>
  <si>
    <t>CRÉTEIL</t>
  </si>
  <si>
    <t>FONTENAY-SOUS-BOIS</t>
  </si>
  <si>
    <t>FRESNES</t>
  </si>
  <si>
    <t>GENTILLY</t>
  </si>
  <si>
    <t>L' HAŸ-LES-ROSES</t>
  </si>
  <si>
    <t>IVRY-SUR-SEINE</t>
  </si>
  <si>
    <t>JOINVILLE-LE-PONT</t>
  </si>
  <si>
    <t>LE KREMLIN-BICÊTRE</t>
  </si>
  <si>
    <t>LIMEIL-BRÉVANNES</t>
  </si>
  <si>
    <t>MAISONS-ALFORT</t>
  </si>
  <si>
    <t>MANDRES-LES-ROSES</t>
  </si>
  <si>
    <t>NOGENT-SUR-MARNE</t>
  </si>
  <si>
    <t>NOISEAU</t>
  </si>
  <si>
    <t>ORLY</t>
  </si>
  <si>
    <t>ORMESSON-SUR-MARNE</t>
  </si>
  <si>
    <t>PÉRIGNY</t>
  </si>
  <si>
    <t>LE PERREUX-SUR-MARNE</t>
  </si>
  <si>
    <t>LE PLESSIS-TRÉVISE</t>
  </si>
  <si>
    <t>LA QUEUE-EN-BRIE</t>
  </si>
  <si>
    <t>RUNGIS</t>
  </si>
  <si>
    <t>SAINT-MANDÉ</t>
  </si>
  <si>
    <t>SAINT-MAUR-DES-FOSSÉS</t>
  </si>
  <si>
    <t>SAINT-MAURICE</t>
  </si>
  <si>
    <t>SANTENY</t>
  </si>
  <si>
    <t>SUCY-EN-BRIE</t>
  </si>
  <si>
    <t>THIAIS</t>
  </si>
  <si>
    <t>VALENTON</t>
  </si>
  <si>
    <t>VILLECRESNES</t>
  </si>
  <si>
    <t>VILLEJUIF</t>
  </si>
  <si>
    <t>VILLENEUVE-LE-ROI</t>
  </si>
  <si>
    <t>VILLENEUVE-SAINT-GEORGES</t>
  </si>
  <si>
    <t>VILLIERS-SUR-MARNE</t>
  </si>
  <si>
    <t>VINCENNES</t>
  </si>
  <si>
    <t>VITRY-SUR-SEINE</t>
  </si>
  <si>
    <t>ABLEIGES</t>
  </si>
  <si>
    <t>AINCOURT</t>
  </si>
  <si>
    <t>AMBLEVILLE</t>
  </si>
  <si>
    <t>AMENUCOURT</t>
  </si>
  <si>
    <t>ANDILLY</t>
  </si>
  <si>
    <t>ARGENTEUIL</t>
  </si>
  <si>
    <t>ARNOUVILLE-LÈS-GONESSE</t>
  </si>
  <si>
    <t>ARRONVILLE</t>
  </si>
  <si>
    <t>ARTHIES</t>
  </si>
  <si>
    <t>ASNIÈRES-SUR-OISE</t>
  </si>
  <si>
    <t>ATTAINVILLE</t>
  </si>
  <si>
    <t>AUVERS-SUR-OISE</t>
  </si>
  <si>
    <t>AVERNES</t>
  </si>
  <si>
    <t>BAILLET-EN-FRANCE</t>
  </si>
  <si>
    <t>BANTHELU</t>
  </si>
  <si>
    <t>BEAUCHAMP</t>
  </si>
  <si>
    <t>BEAUMONT-SUR-OISE</t>
  </si>
  <si>
    <t>BELLAY-EN-VEXIN</t>
  </si>
  <si>
    <t>BELLEFONTAINE</t>
  </si>
  <si>
    <t>BELLOY-EN-FRANCE</t>
  </si>
  <si>
    <t>BERNES-SUR-OISE</t>
  </si>
  <si>
    <t>BERVILLE</t>
  </si>
  <si>
    <t>BESSANCOURT</t>
  </si>
  <si>
    <t>BÉTHEMONT-LA-FORÊT</t>
  </si>
  <si>
    <t>BEZONS</t>
  </si>
  <si>
    <t>BOISEMONT</t>
  </si>
  <si>
    <t>BOISSY-L'AILLERIE</t>
  </si>
  <si>
    <t>BONNEUIL-EN-FRANCE</t>
  </si>
  <si>
    <t>BOUFFÉMONT</t>
  </si>
  <si>
    <t>BOUQUEVAL</t>
  </si>
  <si>
    <t>BRAY-ET-LÛ</t>
  </si>
  <si>
    <t>BRÉANÇON</t>
  </si>
  <si>
    <t>BRIGNANCOURT</t>
  </si>
  <si>
    <t>BRUYÈRES-SUR-OISE</t>
  </si>
  <si>
    <t>BUHY</t>
  </si>
  <si>
    <t>BUTRY-SUR-OISE</t>
  </si>
  <si>
    <t>CERGY</t>
  </si>
  <si>
    <t>CHAMPAGNE-SUR-OISE</t>
  </si>
  <si>
    <t>LA CHAPELLE-EN-VEXIN</t>
  </si>
  <si>
    <t>CHARMONT</t>
  </si>
  <si>
    <t>CHARS</t>
  </si>
  <si>
    <t>CHÂTENAY-EN-FRANCE</t>
  </si>
  <si>
    <t>CHAUMONTEL</t>
  </si>
  <si>
    <t>CHAUSSY</t>
  </si>
  <si>
    <t>CHAUVRY</t>
  </si>
  <si>
    <t>CHENNEVIÈRES-LÈS-LOUVRES</t>
  </si>
  <si>
    <t>CHÉRENCE</t>
  </si>
  <si>
    <t>CLÉRY-EN-VEXIN</t>
  </si>
  <si>
    <t>COMMENY</t>
  </si>
  <si>
    <t>CONDÉCOURT</t>
  </si>
  <si>
    <t>CORMEILLES-EN-PARISIS</t>
  </si>
  <si>
    <t>CORMEILLES-EN-VEXIN</t>
  </si>
  <si>
    <t>COURCELLES-SUR-VIOSNE</t>
  </si>
  <si>
    <t>COURDIMANCHE</t>
  </si>
  <si>
    <t>DEUIL-LA-BARRE</t>
  </si>
  <si>
    <t>DOMONT</t>
  </si>
  <si>
    <t>EAUBONNE</t>
  </si>
  <si>
    <t>ÉCOUEN</t>
  </si>
  <si>
    <t>ENGHIEN-LES-BAINS</t>
  </si>
  <si>
    <t>ENNERY</t>
  </si>
  <si>
    <t>ÉPIAIS-LÈS-LOUVRES</t>
  </si>
  <si>
    <t>ÉPIAIS-RHUS</t>
  </si>
  <si>
    <t>ÉPINAY-CHAMPLÂTREUX</t>
  </si>
  <si>
    <t>ÉRAGNY</t>
  </si>
  <si>
    <t>ERMONT</t>
  </si>
  <si>
    <t>ÉZANVILLE</t>
  </si>
  <si>
    <t>FONTENAY-EN-PARISIS</t>
  </si>
  <si>
    <t>FOSSES</t>
  </si>
  <si>
    <t>FRANCONVILLE</t>
  </si>
  <si>
    <t>FRÉMAINVILLE</t>
  </si>
  <si>
    <t>FRÉMÉCOURT</t>
  </si>
  <si>
    <t>FRÉPILLON</t>
  </si>
  <si>
    <t>LA FRETTE-SUR-SEINE</t>
  </si>
  <si>
    <t>FROUVILLE</t>
  </si>
  <si>
    <t>GADANCOURT</t>
  </si>
  <si>
    <t>GARGES-LÈS-GONESSE</t>
  </si>
  <si>
    <t>GENAINVILLE</t>
  </si>
  <si>
    <t>GÉNICOURT</t>
  </si>
  <si>
    <t>GONESSE</t>
  </si>
  <si>
    <t>GOUSSAINVILLE</t>
  </si>
  <si>
    <t>GOUZANGREZ</t>
  </si>
  <si>
    <t>GRISY-LES-PLÂTRES</t>
  </si>
  <si>
    <t>GROSLAY</t>
  </si>
  <si>
    <t>GUIRY-EN-VEXIN</t>
  </si>
  <si>
    <t>HARAVILLIERS</t>
  </si>
  <si>
    <t>HAUTE-ISLE</t>
  </si>
  <si>
    <t>LE HEAULME</t>
  </si>
  <si>
    <t>HÉDOUVILLE</t>
  </si>
  <si>
    <t>HERBLAY</t>
  </si>
  <si>
    <t>HÉROUVILLE</t>
  </si>
  <si>
    <t>HODENT</t>
  </si>
  <si>
    <t>L' ISLE-ADAM</t>
  </si>
  <si>
    <t>JAGNY-SOUS-BOIS</t>
  </si>
  <si>
    <t>JOUY-LE-MOUTIER</t>
  </si>
  <si>
    <t>LABBEVILLE</t>
  </si>
  <si>
    <t>LASSY</t>
  </si>
  <si>
    <t>LIVILLIERS</t>
  </si>
  <si>
    <t>LONGUESSE</t>
  </si>
  <si>
    <t>LOUVRES</t>
  </si>
  <si>
    <t>LUZARCHES</t>
  </si>
  <si>
    <t>MAFFLIERS</t>
  </si>
  <si>
    <t>MAGNY-EN-VEXIN</t>
  </si>
  <si>
    <t>MAREIL-EN-FRANCE</t>
  </si>
  <si>
    <t>MARGENCY</t>
  </si>
  <si>
    <t>MARINES</t>
  </si>
  <si>
    <t>MARLY-LA-VILLE</t>
  </si>
  <si>
    <t>MAUDÉTOUR-EN-VEXIN</t>
  </si>
  <si>
    <t>MENOUVILLE</t>
  </si>
  <si>
    <t>MENUCOURT</t>
  </si>
  <si>
    <t>MÉRIEL</t>
  </si>
  <si>
    <t>MÉRY-SUR-OISE</t>
  </si>
  <si>
    <t>LE MESNIL-AUBRY</t>
  </si>
  <si>
    <t>MOISSELLES</t>
  </si>
  <si>
    <t>MONTGEROULT</t>
  </si>
  <si>
    <t>Montigny-lès-cormeilles</t>
  </si>
  <si>
    <t>MONTLIGNON</t>
  </si>
  <si>
    <t>MONTMAGNY</t>
  </si>
  <si>
    <t>MONTMORENCY</t>
  </si>
  <si>
    <t>MONTREUIL-SUR-EPTE</t>
  </si>
  <si>
    <t>MONTSOULT</t>
  </si>
  <si>
    <t>MOURS</t>
  </si>
  <si>
    <t>MOUSSY</t>
  </si>
  <si>
    <t>NERVILLE-LA-FORÊT</t>
  </si>
  <si>
    <t>NESLES-LA-VALLÉE</t>
  </si>
  <si>
    <t>NEUILLY-EN-VEXIN</t>
  </si>
  <si>
    <t>NEUVILLE-SUR-OISE</t>
  </si>
  <si>
    <t>NOINTEL</t>
  </si>
  <si>
    <t>NOISY-SUR-OISE</t>
  </si>
  <si>
    <t>NUCOURT</t>
  </si>
  <si>
    <t>OMERVILLE</t>
  </si>
  <si>
    <t>OSNY</t>
  </si>
  <si>
    <t>PARMAIN</t>
  </si>
  <si>
    <t>LE PERCHAY</t>
  </si>
  <si>
    <t>PERSAN</t>
  </si>
  <si>
    <t>PIERRELAYE</t>
  </si>
  <si>
    <t>PISCOP</t>
  </si>
  <si>
    <t>LE PLESSIS-BOUCHARD</t>
  </si>
  <si>
    <t>LE PLESSIS-GASSOT</t>
  </si>
  <si>
    <t>LE PLESSIS-LUZARCHES</t>
  </si>
  <si>
    <t>PONTOISE</t>
  </si>
  <si>
    <t>PRESLES</t>
  </si>
  <si>
    <t>PUISEUX-EN-FRANCE</t>
  </si>
  <si>
    <t>PUISEUX-PONTOISE</t>
  </si>
  <si>
    <t>LA ROCHE-GUYON</t>
  </si>
  <si>
    <t>ROISSY-EN-FRANCE</t>
  </si>
  <si>
    <t>RONQUEROLLES</t>
  </si>
  <si>
    <t>SAGY</t>
  </si>
  <si>
    <t>SAINT-BRICE-SOUS-FORÊT</t>
  </si>
  <si>
    <t>SAINT-CLAIR-SUR-EPTE</t>
  </si>
  <si>
    <t>SAINT-CYR-EN-ARTHIES</t>
  </si>
  <si>
    <t>SAINT-GERVAIS</t>
  </si>
  <si>
    <t>SAINT-GRATIEN</t>
  </si>
  <si>
    <t>SAINT-LEU-LA-FORÊT</t>
  </si>
  <si>
    <t>SAINT-MARTIN-DU-TERTRE</t>
  </si>
  <si>
    <t>SAINT-OUEN-L'AUMÔNE</t>
  </si>
  <si>
    <t>SAINT-PRIX</t>
  </si>
  <si>
    <t>SAINT-WITZ</t>
  </si>
  <si>
    <t>SANNOIS</t>
  </si>
  <si>
    <t>SANTEUIL</t>
  </si>
  <si>
    <t>SARCELLES</t>
  </si>
  <si>
    <t>SERAINCOURT</t>
  </si>
  <si>
    <t>SEUGY</t>
  </si>
  <si>
    <t>SOISY-SOUS-MONTMORENCY</t>
  </si>
  <si>
    <t>SURVILLIERS</t>
  </si>
  <si>
    <t>TAVERNY</t>
  </si>
  <si>
    <t>THÉMÉRICOURT</t>
  </si>
  <si>
    <t>THEUVILLE</t>
  </si>
  <si>
    <t>LE THILLAY</t>
  </si>
  <si>
    <t>US</t>
  </si>
  <si>
    <t>VALLANGOUJARD</t>
  </si>
  <si>
    <t>VALMONDOIS</t>
  </si>
  <si>
    <t>VAUDHERLAND</t>
  </si>
  <si>
    <t>VAURÉAL</t>
  </si>
  <si>
    <t>VÉMARS</t>
  </si>
  <si>
    <t>VÉTHEUIL</t>
  </si>
  <si>
    <t>VIARMES</t>
  </si>
  <si>
    <t>VIENNE-EN-ARTHIES</t>
  </si>
  <si>
    <t>VIGNY</t>
  </si>
  <si>
    <t>VILLAINES-SOUS-BOIS</t>
  </si>
  <si>
    <t>VILLERON</t>
  </si>
  <si>
    <t>VILLERS-EN-ARTHIES</t>
  </si>
  <si>
    <t>VILLIERS-ADAM</t>
  </si>
  <si>
    <t>VILLIERS-LE-BEL</t>
  </si>
  <si>
    <t>VILLIERS-LE-SEC</t>
  </si>
  <si>
    <t>WY-DIT-JOLI-VILLAGE</t>
  </si>
  <si>
    <t>n°_projet</t>
  </si>
  <si>
    <t>date d'ajout à la base</t>
  </si>
  <si>
    <t>adresse_site</t>
  </si>
  <si>
    <t>Maitrise d'Œuvre</t>
  </si>
  <si>
    <t>Nom du projet</t>
  </si>
  <si>
    <t>bat_raccordes</t>
  </si>
  <si>
    <t>consommation bois estiméee TEP</t>
  </si>
  <si>
    <t>Localisation</t>
  </si>
  <si>
    <t>91</t>
  </si>
  <si>
    <t>5 - Annulé</t>
  </si>
  <si>
    <t>95</t>
  </si>
  <si>
    <t>SDIS</t>
  </si>
  <si>
    <t>92</t>
  </si>
  <si>
    <t>COGEVITRY (CPCU + Cofefly)</t>
  </si>
  <si>
    <t>CRE 3, abandonné, projet de taille trop importante sujet à polémique</t>
  </si>
  <si>
    <t>PF (32%)+ PBFV (68%)</t>
  </si>
  <si>
    <t>SILEC Cable</t>
  </si>
  <si>
    <t>BCIAT 2012</t>
  </si>
  <si>
    <t>Mairie de Lescherolles</t>
  </si>
  <si>
    <t>céréales</t>
  </si>
  <si>
    <t>SPI Concession / ville</t>
  </si>
  <si>
    <t>Piscine</t>
  </si>
  <si>
    <t>Plaquettes forestières 50%, CI 50%</t>
  </si>
  <si>
    <t>chaufferie sur réseau de chaleur</t>
  </si>
  <si>
    <t>Agronergy</t>
  </si>
  <si>
    <t>AAP B8</t>
  </si>
  <si>
    <t>AAP B6</t>
  </si>
  <si>
    <t>AAP B7</t>
  </si>
  <si>
    <t>IDEX ENERTHERM</t>
  </si>
  <si>
    <t>Chaufferie sur réseau de chaleur</t>
  </si>
  <si>
    <t xml:space="preserve">BDD ADEME/ARENE </t>
  </si>
  <si>
    <t>BDD Région</t>
  </si>
  <si>
    <t>Commune de la Chapelle-la-Reine</t>
  </si>
  <si>
    <t>Commune des Boissets</t>
  </si>
  <si>
    <t>SPL SIGAL</t>
  </si>
  <si>
    <t/>
  </si>
  <si>
    <t>5-Annulé</t>
  </si>
  <si>
    <t>oui</t>
  </si>
  <si>
    <t>oui ?</t>
  </si>
  <si>
    <t>Total général</t>
  </si>
  <si>
    <t>Étiquettes de lignes</t>
  </si>
  <si>
    <t>Somme de consommation bois estimée tonnes/an</t>
  </si>
  <si>
    <t>Somme de production estimée en TEP/an</t>
  </si>
  <si>
    <t>tonnes  PF (IDF)</t>
  </si>
  <si>
    <t>Tonnes CIB (IDF)</t>
  </si>
  <si>
    <t>tonnes  classe A (IDF)</t>
  </si>
  <si>
    <t>tonnes  granulé (IDF)</t>
  </si>
  <si>
    <t>tonnes  PF hors IDF</t>
  </si>
  <si>
    <t>Tonnes CIB hors idf</t>
  </si>
  <si>
    <t>tonnes  classe A hors idf</t>
  </si>
  <si>
    <t>tonnes  granulé hors idf</t>
  </si>
  <si>
    <t>Somme de tonnes  PF (IDF)</t>
  </si>
  <si>
    <t>Somme de Tonnes CIB (IDF)</t>
  </si>
  <si>
    <t>Somme de tonnes  classe A (IDF)</t>
  </si>
  <si>
    <t>Somme de tonnes  granulé (IDF)</t>
  </si>
  <si>
    <t>Somme de tonnes  PF hors IDF</t>
  </si>
  <si>
    <t>Somme de Tonnes CIB hors idf</t>
  </si>
  <si>
    <t>Somme de tonnes  classe A hors idf</t>
  </si>
  <si>
    <t>Somme de tonnes  granulé hors idf</t>
  </si>
  <si>
    <t>données à peu près fiables issues des dossiers de demande</t>
  </si>
  <si>
    <t>détail du plan d'appro pas toujours complété</t>
  </si>
  <si>
    <t>PF idf et hors IDF</t>
  </si>
  <si>
    <t>CIB IDF et hors IDF</t>
  </si>
  <si>
    <t>Classe A IDF et hors IDF</t>
  </si>
  <si>
    <t>Granulés IDF et hors IDF</t>
  </si>
  <si>
    <t>chaufferies en fonctionnement en 2018</t>
  </si>
  <si>
    <t>différence avec conso totale estimée</t>
  </si>
  <si>
    <t>(Plusieurs éléments)</t>
  </si>
  <si>
    <t>BILAN DE LA BDD EN 2018</t>
  </si>
  <si>
    <t>BILAN DE LA BDD EN 2016 : sans les mises en service 2017 et 2018</t>
  </si>
  <si>
    <t>chaufferies en fonctionnement en 2016</t>
  </si>
  <si>
    <t>Étiquettes de colonnes</t>
  </si>
  <si>
    <t>Total Chaufferie dédiée</t>
  </si>
  <si>
    <t>Total chaufferie sur réseau de chaleur</t>
  </si>
  <si>
    <t>Total Création d'un réseau de chaleur</t>
  </si>
  <si>
    <t>Total Réseau de chaleur existant</t>
  </si>
  <si>
    <t>Nombre de production estimée MWh/an</t>
  </si>
  <si>
    <t>Somme de production estimée MWh/an</t>
  </si>
  <si>
    <t>NOMBRE DE CHAUFFERIES SELON ANNEE DE MISE EN SERVICE</t>
  </si>
  <si>
    <t>PRODUCTION ENERGETIQUE DES CHAUFFERIES SELON ANNEE DE MISE EN SERVICE</t>
  </si>
  <si>
    <t>NOMBRE DE CHAUFFERIES SELON ANNEE DE MISE EN SERVICE : CUMUL</t>
  </si>
  <si>
    <t>PRODUCTION ENERGETIQUE DES CHAUFFERIES SELON ANNEE DE MISE EN SERVICE : CUMUL</t>
  </si>
  <si>
    <t>chaufferie collective dédiée</t>
  </si>
  <si>
    <t>chaufferie industrielle dédiée</t>
  </si>
  <si>
    <t>chaufferie collective sur réseau de chaleur</t>
  </si>
  <si>
    <t>chaufferie industrielle sur réseau de chaleur</t>
  </si>
  <si>
    <t>total</t>
  </si>
  <si>
    <t>PUISSANCE INSTALLEE DES CHAUFFERIES SELON ANNEE DE MISE EN SERVICE</t>
  </si>
  <si>
    <t>Somme de puissance KW</t>
  </si>
  <si>
    <t>PUISSANCE INSTALLEE DES CHAUFFERIES SELON ANNEE DE MISE EN SERVICE : CUMUL</t>
  </si>
  <si>
    <t>Année de mise en service</t>
  </si>
  <si>
    <t>CONSOMMATION DE BOIS ENERGIE DES CHAUFFERIES SELON ANNEE DE MISE EN SERVICE</t>
  </si>
  <si>
    <t>TOTAL</t>
  </si>
  <si>
    <t>PF (IDF) en GWh/an</t>
  </si>
  <si>
    <t>CIB (IDF) en GWh/an</t>
  </si>
  <si>
    <t>Classe A (IDF) en GWh/an</t>
  </si>
  <si>
    <t>Granulés (IDF) en GWh/an</t>
  </si>
  <si>
    <t>PF (hors IDF) en GWh/an</t>
  </si>
  <si>
    <t>CIB (hors IDF) en GWh/an</t>
  </si>
  <si>
    <t>Classe A (hors IDF) en GWh/an</t>
  </si>
  <si>
    <t>Granulés (hors IDF) en GWh/an</t>
  </si>
  <si>
    <t>PF (IDF)</t>
  </si>
  <si>
    <t>CIB (IDF)</t>
  </si>
  <si>
    <t>Classe A (IDF)</t>
  </si>
  <si>
    <t>Granulés (IDF)</t>
  </si>
  <si>
    <t>PF (hors IDF)</t>
  </si>
  <si>
    <t>CIB (hors IDF)</t>
  </si>
  <si>
    <t>Classe A (hors IDF)</t>
  </si>
  <si>
    <t>Granulés (hors IDF)</t>
  </si>
  <si>
    <t>Total hors IDF</t>
  </si>
  <si>
    <t>En GWh</t>
  </si>
  <si>
    <t>En tonnes</t>
  </si>
  <si>
    <t>Puissances bois en kW</t>
  </si>
  <si>
    <t>Production de chaleur en MWh/an</t>
  </si>
  <si>
    <t>Production de chaleur en GWh/an</t>
  </si>
  <si>
    <t>5 - A l'étude</t>
  </si>
  <si>
    <t>Région</t>
  </si>
  <si>
    <t>Nombre de puissance KW2</t>
  </si>
  <si>
    <t>Nb sites</t>
  </si>
  <si>
    <t>Non précisé</t>
  </si>
  <si>
    <t>Total</t>
  </si>
  <si>
    <t>VERIF</t>
  </si>
  <si>
    <t>classe production</t>
  </si>
  <si>
    <t>&lt;1 MW</t>
  </si>
  <si>
    <t>&gt;1 MW</t>
  </si>
  <si>
    <t>chaufferies dédiées</t>
  </si>
  <si>
    <t>chaufferies sur réseau de chaleur</t>
  </si>
  <si>
    <t>par an</t>
  </si>
  <si>
    <t>cumul puissance kW (hors CPCU)</t>
  </si>
  <si>
    <t>cumul conso bois t/an (hors CPCU)</t>
  </si>
  <si>
    <t>cumul prod MWh/an (hors CPCU)</t>
  </si>
  <si>
    <t>sans CPCU-SO</t>
  </si>
  <si>
    <t>avec CPCU-SO</t>
  </si>
  <si>
    <t>CPCU-SO</t>
  </si>
  <si>
    <t>Nombre de puissance KW</t>
  </si>
  <si>
    <t>cumul nombre de chaufferies (hors CPCU)</t>
  </si>
  <si>
    <t>en 16 ans (2005-2021)</t>
  </si>
  <si>
    <t>en 20 ans (2001-2021)</t>
  </si>
  <si>
    <t>AAPB7</t>
  </si>
  <si>
    <t>Non-précisé</t>
  </si>
  <si>
    <t>&lt;1 200 MWh/an</t>
  </si>
  <si>
    <t>&gt;1 200 MWh/an</t>
  </si>
  <si>
    <t>somme de autres combustibles non-détaillés</t>
  </si>
  <si>
    <t>MWh/t</t>
  </si>
  <si>
    <t>autres combustibles non-détaillés</t>
  </si>
  <si>
    <t>non-détaillé</t>
  </si>
  <si>
    <t>(vide)</t>
  </si>
  <si>
    <t>Conseil Général 92</t>
  </si>
  <si>
    <t>Suivi des modifications</t>
  </si>
  <si>
    <t>Nom du modificateur</t>
  </si>
  <si>
    <t>Descriptif modification (rubrique modifiée et source)</t>
  </si>
  <si>
    <t>Implantation</t>
  </si>
  <si>
    <t>T. Klein (AREC)</t>
  </si>
  <si>
    <t>Première insertion (source : François CLAIROUIN, DG Weya)</t>
  </si>
  <si>
    <t>Code Postal</t>
  </si>
  <si>
    <t>Nom commune</t>
  </si>
  <si>
    <t>Contact Exploitant</t>
  </si>
  <si>
    <t>Nombre de chaudières</t>
  </si>
  <si>
    <t>Type chaufferie</t>
  </si>
  <si>
    <t>Catégorie chaufferie</t>
  </si>
  <si>
    <t>Secteurs desservis</t>
  </si>
  <si>
    <t>Puissance d'appoint (kW)</t>
  </si>
  <si>
    <t>Type d'appoint</t>
  </si>
  <si>
    <t>Nom Maître d'ouvrage</t>
  </si>
  <si>
    <t>Contact Maître d'ouvrage</t>
  </si>
  <si>
    <t>Nom Exploitant</t>
  </si>
  <si>
    <t>Production estimée (MWh/an)</t>
  </si>
  <si>
    <t>Production estimée (TEP/an)</t>
  </si>
  <si>
    <t>Année de mise en arret ou de rénovation</t>
  </si>
  <si>
    <t>État chaufferie au plus récent</t>
  </si>
  <si>
    <t>Aide ADEME</t>
  </si>
  <si>
    <t>Aide Région</t>
  </si>
  <si>
    <t>Aide autres</t>
  </si>
  <si>
    <t>Tonnes CIB (hors IDF)</t>
  </si>
  <si>
    <t>Approvisionnement/consommation biomasse</t>
  </si>
  <si>
    <t>Valorisation énergétique</t>
  </si>
  <si>
    <t>Collège Francois Villon</t>
  </si>
  <si>
    <t>Etat</t>
  </si>
  <si>
    <t>Financement</t>
  </si>
  <si>
    <t>Caractéristiques techniques</t>
  </si>
  <si>
    <t>Acteurs</t>
  </si>
  <si>
    <t>Commentaires</t>
  </si>
  <si>
    <t>Première insertion (source : SOVEN - Frederic LEDOUBLE, Responsable biomasse IDF et HDF &amp; Louis Doucet, Stagiaire Ingénieur étude de marché bois-énergie)</t>
  </si>
  <si>
    <t>Type approvisionnement</t>
  </si>
  <si>
    <t>Nom fournisseur biomasse</t>
  </si>
  <si>
    <t>Haras de Jardy</t>
  </si>
  <si>
    <t>Club Housse Vaucresson</t>
  </si>
  <si>
    <t>Chaufferie paille</t>
  </si>
  <si>
    <t>Modif n°1 : état de la chaufferie</t>
  </si>
  <si>
    <t>Champs de Villars</t>
  </si>
  <si>
    <t xml:space="preserve">Trois Moulins Habitat </t>
  </si>
  <si>
    <t>ENGIE</t>
  </si>
  <si>
    <t>Nom de la chaufferie</t>
  </si>
  <si>
    <t>Anne Franck</t>
  </si>
  <si>
    <t>ENGIE (Cofely)</t>
  </si>
  <si>
    <t>Plaquette forestière (PFA-1A)</t>
  </si>
  <si>
    <t>Total Hors IDF</t>
  </si>
  <si>
    <t xml:space="preserve">v2 (Exploitant, consommation bois et production NRJ - source : SOVEN)
BDD ADEME/ARENE </t>
  </si>
  <si>
    <t>Résidentielle</t>
  </si>
  <si>
    <t>Plantes d'hennemont</t>
  </si>
  <si>
    <t>Plaquette forestière (PFA-1A) et broyat palette (BFVBD-3A)</t>
  </si>
  <si>
    <t>Piscine de Clamart</t>
  </si>
  <si>
    <t>Plaquette forestière (PFA-1A), MIX (BFVBD-3A/PFA-1A) et broyat palette (BFVBD-3A)</t>
  </si>
  <si>
    <t>Hôpital Avicenne</t>
  </si>
  <si>
    <t>APHP</t>
  </si>
  <si>
    <t>Plaquette forestière (PFA-1A) et MIX (BFVBD-3A/PFA-1A)</t>
  </si>
  <si>
    <t>MIX (BFVBD-3A/PFA-1A)</t>
  </si>
  <si>
    <t>Plaquette forestière (PFA-1A), MIX (BFVBD-3A/PFA-1A et PFA-1A/PFA-1C) et broyat palette (BFVBD-3A)</t>
  </si>
  <si>
    <t>SOVEN</t>
  </si>
  <si>
    <t>FAPROGI</t>
  </si>
  <si>
    <t>La faisandrie</t>
  </si>
  <si>
    <t>Résidentiel/Tertiaire</t>
  </si>
  <si>
    <t>CIEC</t>
  </si>
  <si>
    <t>Chaufferie bois de la faisandrie desservant 365 logements (logements sociaux, étudiants et résidence) + école + commerce</t>
  </si>
  <si>
    <t>3 chaudières mixtes gaz/fioul</t>
  </si>
  <si>
    <t>Couplé à une chaudière biomasse liquide "acide gras" de 2MW!</t>
  </si>
  <si>
    <t>Eco quartier des Temps Durables</t>
  </si>
  <si>
    <t>Maison de la petite enfance</t>
  </si>
  <si>
    <t>Chaufferie communale Chapelles-Bourbon</t>
  </si>
  <si>
    <t>Batiments charpentes</t>
  </si>
  <si>
    <t>Groupe scolaire Beausoleil</t>
  </si>
  <si>
    <t>Commune de la Chapelles-bourbon</t>
  </si>
  <si>
    <t>Commune de Combs la Ville</t>
  </si>
  <si>
    <t>Plaquettes forestières en provenance de Seine et Marne et des Vosges</t>
  </si>
  <si>
    <t>Okofen</t>
  </si>
  <si>
    <t>2 silos textile de 8,5 tonnes de capacité par silo</t>
  </si>
  <si>
    <t>Commune de Dammartin en Goële</t>
  </si>
  <si>
    <t>Batiment la chaumière (espace jeunesse)</t>
  </si>
  <si>
    <t>Chaufferie miscanthus</t>
  </si>
  <si>
    <t>Miscanthus</t>
  </si>
  <si>
    <t>WEYA</t>
  </si>
  <si>
    <t>Extension du réseau de chaleur vers la future UIOM de Montereau</t>
  </si>
  <si>
    <t>Boisynergie</t>
  </si>
  <si>
    <t>Centre de tri</t>
  </si>
  <si>
    <t>Quartier square Beauregard</t>
  </si>
  <si>
    <t>Commune d’Ormesson</t>
  </si>
  <si>
    <t>Chauffagiste local</t>
  </si>
  <si>
    <t>Mairie Ormesson</t>
  </si>
  <si>
    <t>Chauffage de la mairie et de la salle polyvalente, 40kw annoncé et 40 tonnes consommées en théorie : http://www.levaudoue.fr/medias/files/pdm-plaquette-bilan-annee-2014.pdf</t>
  </si>
  <si>
    <t>CRAM</t>
  </si>
  <si>
    <t>ECOSYS</t>
  </si>
  <si>
    <t>Résidence La Renardière</t>
  </si>
  <si>
    <t>Compte (type C250)</t>
  </si>
  <si>
    <t>TPS</t>
  </si>
  <si>
    <t>Maison de l'environnement Sénart</t>
  </si>
  <si>
    <t>SAN de Sénart</t>
  </si>
  <si>
    <t>Paille</t>
  </si>
  <si>
    <t>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http://www.yvelines.fr/projet/la-boissiere-ecole-la-chaufferie-bois-de-la-ferme-de-la-tremblaye/</t>
  </si>
  <si>
    <t>Ferme de la Tremblaye</t>
  </si>
  <si>
    <t>SCI La Boissière</t>
  </si>
  <si>
    <t>Groupe scolaire Monet</t>
  </si>
  <si>
    <t>Ecole Cernay</t>
  </si>
  <si>
    <t>Élagage et plaquettes forestières</t>
  </si>
  <si>
    <t>Plaquettes</t>
  </si>
  <si>
    <t>Val Fourré</t>
  </si>
  <si>
    <t>6MW+8MW sur le Val Fourré, biomasse 72% des besoins sur la ville de Mantes</t>
  </si>
  <si>
    <t>Classe puissance totale</t>
  </si>
  <si>
    <t xml:space="preserve">Bouygues Bâtiment Ile-de-France et ETDE </t>
  </si>
  <si>
    <t>Exprimm</t>
  </si>
  <si>
    <t>École Maternelle Picquenard</t>
  </si>
  <si>
    <t>Commune d'Orgeval</t>
  </si>
  <si>
    <t>Site industriel fabrication prod cosmétiques (alimentation en vapeur + eau chaude)</t>
  </si>
  <si>
    <t>Centre de tri SYMIRIS</t>
  </si>
  <si>
    <t>École maternelle Tom pouce</t>
  </si>
  <si>
    <t>Commune de Vernouillet</t>
  </si>
  <si>
    <t>Commune de Brétigny sur Orge / SORGEM (SEM aménagement)</t>
  </si>
  <si>
    <t>Eco quartier ZAC Clause Bois-Badeau</t>
  </si>
  <si>
    <t>ENGIE (Cofely - OROBIA)</t>
  </si>
  <si>
    <t>Granulé français certifié granulé premium NF Haute Performance,  produit à partir d’un mixte de sciures de feuillus et résineux provenant de scieries d’Orléans et de Sologne.</t>
  </si>
  <si>
    <t>Charpentes batiments</t>
  </si>
  <si>
    <t>ONF Energie</t>
  </si>
  <si>
    <t>Trigénération turboden (froid chaud elec). PPP rompu en mars 2014 - problème de qualité bois avec bois A donc 100% PF (mars2012)
Chaufferie arrêtée pour problème techniques, remise en service espérée courant 2014</t>
  </si>
  <si>
    <t>Bioforêt (Bourgogne)</t>
  </si>
  <si>
    <t>Ecoquartier</t>
  </si>
  <si>
    <t>8 lgts : batiment de plein pied, R+1 rehabilité.</t>
  </si>
  <si>
    <t>Plaquettes forestières (Picardie) et bois B francilien</t>
  </si>
  <si>
    <t>Maison du parc du Gâtinais</t>
  </si>
  <si>
    <t>http://www.ekopolis.fr/realisations/maison-du-parc-naturel-regional-du-gatinais-francais</t>
  </si>
  <si>
    <t>Cité des Paradis</t>
  </si>
  <si>
    <t>Maison du Chemin de l'Ile</t>
  </si>
  <si>
    <t>Commune de Nanterre</t>
  </si>
  <si>
    <t>Silo 40 m3, RC 1200 ml</t>
  </si>
  <si>
    <t>Commune de Rueil Malmaison</t>
  </si>
  <si>
    <t>Commune de Suresnes</t>
  </si>
  <si>
    <t>Commune de Noisy-le-Grand</t>
  </si>
  <si>
    <t>Commune d'Enghien les Bains</t>
  </si>
  <si>
    <t>Commune de Montmorency</t>
  </si>
  <si>
    <t>Commune de Théméricourt</t>
  </si>
  <si>
    <t>Commune de Bougival</t>
  </si>
  <si>
    <t>Commune de Cernay-la-Ville</t>
  </si>
  <si>
    <t>Biocombustibles SA (associé à Belbéo'ch</t>
  </si>
  <si>
    <t>ENERBIOSA (filiale d'ENERTHERM)</t>
  </si>
  <si>
    <t>Eco quartier Hoche</t>
  </si>
  <si>
    <t>couverture bois : 80 % - chaufferie en service depuis 2011 / 100 % de raccordements faits au 3e trimestre 2015</t>
  </si>
  <si>
    <t>Site des Raguidelles</t>
  </si>
  <si>
    <t>Piscine + 2 Gymnases</t>
  </si>
  <si>
    <t>Cités Cochennec, Tillon et Jarry</t>
  </si>
  <si>
    <t>655 logements desservis</t>
  </si>
  <si>
    <t>Installation exemplaire qui permet de couvrir 80 % des besoins en chaleur de l'hôpital (chauffage et eau chaude). Le complément d'énergie nécessaire au fonctionnement de l'hôpital est assuré par trois chaudières mixtes gaz/fioul.</t>
  </si>
  <si>
    <t>Granulés de bois</t>
  </si>
  <si>
    <t>centrale co-combustion biomasse-charbon, modifiée pour accepter des granulés de bois. Pbiomasse : 247 MW (2 ch mixte 50 % charbon / 50 % biomasse de 247 mw chacune) Fonctionnement 5 000 h/an</t>
  </si>
  <si>
    <t>Logistique transport de marchandises</t>
  </si>
  <si>
    <t>Régie du Chauffage Urbain de Fontenay</t>
  </si>
  <si>
    <t>Réseau HP. Les granulés bois proviennent des massifs forestiers de Sologne et de la forêt d’Orléans gérés durablement par l‘ONF (certification PEFC).</t>
  </si>
  <si>
    <t>Ferme de la Bergerie</t>
  </si>
  <si>
    <t>Réalisation d’une chaufferie bois sur la ferme de la Bergerie (centre d'hébergement de groupe de la Fondation) hameau de Villarceaux, chauffage des bâtiments + appoint sur solaire thermique et ECS (80m2) : accueil et hébergement de groupes (80 lits)</t>
  </si>
  <si>
    <t>75 ml</t>
  </si>
  <si>
    <t>Collège Pablo Picasso</t>
  </si>
  <si>
    <t>Centre horticole</t>
  </si>
  <si>
    <t>Communauté d'Agglomération de Cergy-Pontoise</t>
  </si>
  <si>
    <t>Bâtiment d'enseignement</t>
  </si>
  <si>
    <t>Collège LANDOWSKI</t>
  </si>
  <si>
    <t>IDEX Energies</t>
  </si>
  <si>
    <t>SYLVENERGIE</t>
  </si>
  <si>
    <t>Chaufferie communale Théméricourt</t>
  </si>
  <si>
    <t>Régie</t>
  </si>
  <si>
    <t>Alimente HLM, bibliothèque, mairie</t>
  </si>
  <si>
    <t>Granulés (provenance Provins)</t>
  </si>
  <si>
    <t>Ce site logistique gère les approvisionnements de produits capillaires de tous les salons de coiffure de France. Un silo de 54m3
permet une autonomie de 3 semaines
fiche dispo ici : http://www.weya.fr/home/images/stories/doc_pdf/Fiche_loreal_new.pdf?phpMyAdmin=j6ycv8n6GpcsqXP27wPM4XrPh7b</t>
  </si>
  <si>
    <t>389 logements</t>
  </si>
  <si>
    <t>AAP concerné</t>
  </si>
  <si>
    <t>Assure 80% des besoins sur la base de 405MWh/an</t>
  </si>
  <si>
    <t>Commune des Mureaux</t>
  </si>
  <si>
    <t>Chaufferie biomasse des Mureaux</t>
  </si>
  <si>
    <t>02.32.13.31.40</t>
  </si>
  <si>
    <t>01 30 91 37 37</t>
  </si>
  <si>
    <t>gaz</t>
  </si>
  <si>
    <t>Immobilière 3F</t>
  </si>
  <si>
    <t>AAPB2</t>
  </si>
  <si>
    <t>Dalkia (NEMOURS ENERGIE ORGANISATION - NEO)</t>
  </si>
  <si>
    <t>Centrale thermique ZUP</t>
  </si>
  <si>
    <t>Commune de Nemours</t>
  </si>
  <si>
    <t>https://www.ademe.fr/sites/default/files/assets/documents/chaleur-biomasse-collectivites-ilslontfait-010613-v3.pdf (p86)
http://www.seine-et-marne.gouv.fr/content/download/2305/16068/file/AP_PC_Nemours_Energie_Organisation.pdf</t>
  </si>
  <si>
    <t>SMAVOM est le syndicat pour les centres scolaires</t>
  </si>
  <si>
    <t>S.E.V. (plateforme de stockage à Moigny-l’Ecole à 30 kilomètres) et For’Est (exploitation qui exploite des chantiers forestiers dans le Gâtinais à une quarantaine de kilomètres)</t>
  </si>
  <si>
    <t>Réhabilitation batiment la chaumière, espace jeunesse</t>
  </si>
  <si>
    <t>Tonnes  PFA (IDF)</t>
  </si>
  <si>
    <t>Tonnes BFVBD (IDF)</t>
  </si>
  <si>
    <t>Tonnes GR (IDF)</t>
  </si>
  <si>
    <t>Tonnes PFA (hors IDF)</t>
  </si>
  <si>
    <t>Tonnes BFVBD (hors IDF)</t>
  </si>
  <si>
    <t>Tonnes GR (hors IDF)</t>
  </si>
  <si>
    <t>Valfrance</t>
  </si>
  <si>
    <t>PF + granulés</t>
  </si>
  <si>
    <t>Terre Energie</t>
  </si>
  <si>
    <t>Agropellets bois miscanthus</t>
  </si>
  <si>
    <t>Broyat de palettes + PF Broyat de palettes+PF</t>
  </si>
  <si>
    <t>SOVEN (en provenance de la société « Compost Val de Seine » à Chalifert dans la Seine et Marne</t>
  </si>
  <si>
    <t>Granulés bois DIN plus</t>
  </si>
  <si>
    <t>Élagage et plaquettes forestières CIB</t>
  </si>
  <si>
    <t>Fournisseur local</t>
  </si>
  <si>
    <t>PF + BFVBD</t>
  </si>
  <si>
    <t>Appro interne</t>
  </si>
  <si>
    <t>Élagage CIB</t>
  </si>
  <si>
    <t>ONF</t>
  </si>
  <si>
    <t>Plaquettes forestières (PFA-1A) et broyat palette (BFVBD-3A)</t>
  </si>
  <si>
    <t>Plaquettes forestières (PFA-1A) et MIX (BFVBD-3A/PFA-1A)</t>
  </si>
  <si>
    <t>Plaquettes forestières (PFA-1A), MIX (BFVBD-3A/PFA-1A) et broyat palette (BFVBD-3A)</t>
  </si>
  <si>
    <t>Plaquettes forestières (PFA-1A)</t>
  </si>
  <si>
    <t>Plaquette bois forestière</t>
  </si>
  <si>
    <t>Fondation Charles Léopold MAYER pour le progrès de l’homme</t>
  </si>
  <si>
    <t>Appro interne depuis 2015 (250 hectares du domaine)</t>
  </si>
  <si>
    <t>Plaquettes élagage</t>
  </si>
  <si>
    <t>Plaquettes forestières élagage</t>
  </si>
  <si>
    <t>Chaufferie du quartier de la Ville Haute de Montereau</t>
  </si>
  <si>
    <t>BES (Biomasse Environnement Systèmes) pour miscantus / fournisseurs bois situés dans un rayon de 50 km autour de Montereau</t>
  </si>
  <si>
    <t>Bois et miscanthus</t>
  </si>
  <si>
    <t>CPCU Suchet</t>
  </si>
  <si>
    <t xml:space="preserve">Polycombustibles </t>
  </si>
  <si>
    <t>Compagnie parisienne de chauffage urbain (CPCU)</t>
  </si>
  <si>
    <t>Première insertion (source : Agroénergie - cartographie des réalisations)</t>
  </si>
  <si>
    <t>Piscine d'Égreville</t>
  </si>
  <si>
    <t>Commune d'Égreville</t>
  </si>
  <si>
    <t>Résidence MAGNOLIAS</t>
  </si>
  <si>
    <t>SMBI (promoteur)</t>
  </si>
  <si>
    <t>modif n°2 (nom, installateur et état)
BDD Région</t>
  </si>
  <si>
    <t>SMIREC (Syndicat Mixte des Réseaux d’Energie Calorifique)</t>
  </si>
  <si>
    <t>Centrale de Fort de l’Est</t>
  </si>
  <si>
    <t>https://cibe.fr/wp-content/uploads/2018/07/FICHE-2011-16-MW-SMIREC-93.pdf</t>
  </si>
  <si>
    <t>Groupement ONF/Picardie Energie Bois</t>
  </si>
  <si>
    <t>https://ile-de-france.ademe.fr/sites/default/files/chaufferie-biomasse-aeroport-roissy.pdf</t>
  </si>
  <si>
    <t>Commune de Montereau</t>
  </si>
  <si>
    <t>Domnis Le foyer pour tous</t>
  </si>
  <si>
    <t>Dalkia (SOMEC)</t>
  </si>
  <si>
    <t>Dalkia (Enerlay)</t>
  </si>
  <si>
    <t>PNR du Gâtinais Français</t>
  </si>
  <si>
    <t>Commune de Verrières le Buisson</t>
  </si>
  <si>
    <t>SDCB</t>
  </si>
  <si>
    <t>Coriance</t>
  </si>
  <si>
    <t>Dalkia (ARGEVALOR)</t>
  </si>
  <si>
    <t>ENGIE Cofely et Coriance (ERIVA)</t>
  </si>
  <si>
    <t>Quartier du Sycomore</t>
  </si>
  <si>
    <t xml:space="preserve">Modif n°1 (Exploitant, consommation bois et production NRJ - source : SOVEN)
BDD ADEME/ARENE </t>
  </si>
  <si>
    <t>(Provenance Quincy-sous-Sénart)</t>
  </si>
  <si>
    <t xml:space="preserve">Modif n°1 (Année de mise en service, nom de la chaufferie, type d'appoint)
BDD ADEME/ARENE </t>
  </si>
  <si>
    <t>Commune de Bussy Saint Georges</t>
  </si>
  <si>
    <t>Paris la Défense (Ex : EPADESA)</t>
  </si>
  <si>
    <t>Chaufferie centrale de 1000 m², réseau d'1km. Objectif de mise en service définitive en octobre 2020</t>
  </si>
  <si>
    <t>Commune de Cesson</t>
  </si>
  <si>
    <t>Tertiaire/Résidentiel</t>
  </si>
  <si>
    <t>Puissance biomasse totale (kW)</t>
  </si>
  <si>
    <t>KWB</t>
  </si>
  <si>
    <t>Chaufferie maison de la petite enfance / granulés provenance Provins 4 fois 8 tonnes par an</t>
  </si>
  <si>
    <t>Construction de 49 logements en BBC</t>
  </si>
  <si>
    <t xml:space="preserve">modif n°1 (puissance)
BDD ADEME/ARENE </t>
  </si>
  <si>
    <t>Logements route de Montbréau</t>
  </si>
  <si>
    <t>Plateforme bois énergie de Gennevilliers</t>
  </si>
  <si>
    <t>Chauffage et ECS de 205 logements / Suivi d'exploitation par WEYA</t>
  </si>
  <si>
    <t>227 logements / 769 000 € dont 142 218 € financés par la région Ile-de-France et 22 555 € par l'ADEME / Suivi d'exploitation par WEYA</t>
  </si>
  <si>
    <t>Immeuble Saint-Cyr-L'École</t>
  </si>
  <si>
    <t>Immeuble Savigny-sur-Orge</t>
  </si>
  <si>
    <t xml:space="preserve">v2 (Exploitant, nom, puissance, appoint - sources : SOVEN &amp; documentation enligne WEYA)
BDD ADEME/ARENE </t>
  </si>
  <si>
    <t xml:space="preserve">v2 (Exploitant, nom, appoint - source : SOVEN et documentation en ligne WEYA)
BDD ADEME/ARENE </t>
  </si>
  <si>
    <t>Centréal</t>
  </si>
  <si>
    <t xml:space="preserve">modif n°1 (appoint)
BDD ADEME/ARENE </t>
  </si>
  <si>
    <t>Couverture bois 100%, 220m réseau, 808m2 de surfaces chauffées , Silo de 11M3 soit 7 tonnes de stockage / http://www.weya.fr/home/images/stories/doc_pdf/Ref___Maison_Environnement_Senart_V.pdf?phpMyAdmin=j6ycv8n6GpcsqXP27wPM4XrPh7b</t>
  </si>
  <si>
    <t>HARGASSNER</t>
  </si>
  <si>
    <t xml:space="preserve">modif n°1 : puissance, appoint (source WEYA)
BDD ADEME/ARENE </t>
  </si>
  <si>
    <t>Chaufferie communale</t>
  </si>
  <si>
    <t>RC 167 ml / 380 k€ dont 40% d'aide (FEDER, département, Région, Ademe) http://www.weya.fr/home/images/stories/fiche%20verrires%20le%20buisson.pdf</t>
  </si>
  <si>
    <t>Résidence de la rue de Villionne</t>
  </si>
  <si>
    <t>Réhabilitation de 189 logements (budget de 5,3 M€ - 680 000 € pour chaufferie)</t>
  </si>
  <si>
    <t>Plaquette forestière (PFA-1A) en provenance de la Région</t>
  </si>
  <si>
    <t xml:space="preserve">modif n°1 : tonne bois, nom, puissance (source : presse internet)
BDD ADEME/ARENE </t>
  </si>
  <si>
    <t>Réseau de chaleur Chapelle-la-Reine</t>
  </si>
  <si>
    <t>Association la présence</t>
  </si>
  <si>
    <t>Bâtiment association La Présence</t>
  </si>
  <si>
    <t>OSICA HLM</t>
  </si>
  <si>
    <t>Collège Jean-Baptiste Vermay</t>
  </si>
  <si>
    <t>Quartier HLM de la Madeleine</t>
  </si>
  <si>
    <t>CEL (Chauffage par les énergies locales)</t>
  </si>
  <si>
    <t xml:space="preserve">modif n°1 : puissance (source CIEC)
BDD ADEME/ARENE </t>
  </si>
  <si>
    <t xml:space="preserve"> 220 logements et d’une école (aide région 224 609 €)</t>
  </si>
  <si>
    <t>199 logements et écoles élémentaires Odette-Marteau et maternelle de La Madeleine (aide Région : 231 764 €)</t>
  </si>
  <si>
    <t>Résidence et groupe scolaire Les Pêcheurs</t>
  </si>
  <si>
    <t>Cité Normandie-Niemen</t>
  </si>
  <si>
    <t xml:space="preserve">modif n°1 : Exploitant, consommation bois et production NRJ - source : SOVEN
BDD ADEME/ARENE </t>
  </si>
  <si>
    <t>modif n°1 : état, année de rénovation
BDD Région</t>
  </si>
  <si>
    <t>Carrières Centralité</t>
  </si>
  <si>
    <t>EPAMSA (Etablissement public d’Aménagement du Mantois Seine Aval)</t>
  </si>
  <si>
    <t>1 566 800 euros dont 534 000 ADEME / 800 logements du quartier Beauregard représentant 7 copropriétés, 4 bailleurs sociaux et un groupe scolaire</t>
  </si>
  <si>
    <t>Centre National de Formation et d'Activités</t>
  </si>
  <si>
    <t>Scouts et Guides de France (SGDF)</t>
  </si>
  <si>
    <t xml:space="preserve">Pôle médicosocial Gérondicap </t>
  </si>
  <si>
    <t>Vertdéco</t>
  </si>
  <si>
    <t>ONF Énergie</t>
  </si>
  <si>
    <t>Chaufferie bois : 170 000 €  HT</t>
  </si>
  <si>
    <t>Commune de Magny-les-Hameaux</t>
  </si>
  <si>
    <t>Commune de Mantes-la-Jolie</t>
  </si>
  <si>
    <t>Bâtiment Australia</t>
  </si>
  <si>
    <t>Deux silos de 15 m3.  Ces chaudières permettent de chauffer le bâtiment, produire l’eau chaude sanitaire et prétraiter l’air neuf provenant des centrales de traitement d’air. L’été, les chaudières agissent en complément du solaire thermique pour refroidir le bâtiment via le groupe froid à absorption. 
Surface : 11 813 m en R+7, et  trois niveaux de stationnement en sous-sol (600 postes de travail)
https://www.bouygues-construction.com/sites/default/files/dp_australia_15.03.11_fr_1.pdf</t>
  </si>
  <si>
    <t>ETDE (Bouygues)</t>
  </si>
  <si>
    <t>121 000m2 de locaux Astrium, BCIAT 2011 / https://www.ademe.fr/sites/default/files/assets/documents/biomasse-mureaux-2014-emr134.pdf</t>
  </si>
  <si>
    <t xml:space="preserve">modif n°1 production d'énergie (source : fiche REX ADEME)
BDD ADEME/ARENE </t>
  </si>
  <si>
    <t>ENGIE (CIEC, filiale COFELY)</t>
  </si>
  <si>
    <t>Astrium-ST</t>
  </si>
  <si>
    <t>Astrium (filiale EADS)</t>
  </si>
  <si>
    <t>Coriance (Les Mureaux Bois-Énergie -MBE)</t>
  </si>
  <si>
    <t>réseau de chaleur des Mureaux, long de 9km, s’étend sur plusieurs quartiers de la ville et alimente 3500 équivalent-logements : des bailleurs sociaux, des établissements publics, des logements privés ou encore un centre commercial
2016 : Création d’une extension du réseau de chaleur des Mureaux permettant la desserte du plateau de Bécheville
Rayon max de 80km</t>
  </si>
  <si>
    <t>Minimum 50% Plaquettes forestières</t>
  </si>
  <si>
    <t>BCIAT</t>
  </si>
  <si>
    <t>Airbus Defence &amp; Space</t>
  </si>
  <si>
    <t>Nom installateur/constructeur</t>
  </si>
  <si>
    <t>Goullard</t>
  </si>
  <si>
    <t>Ministère de l’Agriculture</t>
  </si>
  <si>
    <t>https://ile-de-france.ademe.fr/sites/default/files/chaufferie-biomasse-extension-reseau-chaleur-saint-germain-en-laye.pdf</t>
  </si>
  <si>
    <t xml:space="preserve">modif n°1 : puissance (source REX ADEME)
BDD ADEME/ARENE </t>
  </si>
  <si>
    <t>Chaufferie d’Enerlay</t>
  </si>
  <si>
    <t>Commune de Saint-Germain-en-Lay</t>
  </si>
  <si>
    <t>Compte</t>
  </si>
  <si>
    <t>Établissement scolaire SaintCharles</t>
  </si>
  <si>
    <t>ENGIE (ELYO)</t>
  </si>
  <si>
    <t>Schmid, Modèle UTSR</t>
  </si>
  <si>
    <t>https://www.arec-idf.fr/fileadmin/DataStorageKit/AREC/Etudes/pdf/la_chaufferie_bois_du_lycee_Saint-Charles_a_Athis-Mons.pdf</t>
  </si>
  <si>
    <t>Grand Paris Sud</t>
  </si>
  <si>
    <t>Ferme du Ragonant</t>
  </si>
  <si>
    <t>ENGIE et Sita (ENORIS)</t>
  </si>
  <si>
    <t>ENORIS</t>
  </si>
  <si>
    <t>SIMACUR</t>
  </si>
  <si>
    <t>20 000 tonnes bois et 10 000 tonnes charbon. Utilisation de bois B francilien / http://www.driee.ile-de-france.developpement-durable.gouv.fr/IMG/pdf/180830_mrae_avis_delibere_projet_d_unite_de_valorisation_energetique_d_enoris_a_massy_91_.pdf / http://documents.projets-environnement.gouv.fr/2019/05/16/191679/191679_FEI.pdf</t>
  </si>
  <si>
    <t>Écoquartier Camille-Claudel</t>
  </si>
  <si>
    <t>Dalkia (EDF Optimal Solutions)</t>
  </si>
  <si>
    <t xml:space="preserve">modif n°1 : puissance (source : Dalkia.fr)
BDD ADEME/ARENE </t>
  </si>
  <si>
    <t>https://ile-de-france.ademe.fr/sites/default/files/reseau-chaleur-biomasse-eco-quartier-palaiseau.pdf</t>
  </si>
  <si>
    <t>Communauté d’agglomération du Plateau de Saclay
Saclay</t>
  </si>
  <si>
    <t>SCIC Gâtinais Bois Energie</t>
  </si>
  <si>
    <t xml:space="preserve">modif n°1 : tonne bois
BDD ADEME/ARENE </t>
  </si>
  <si>
    <t>Plaquettes forestières (pronevance Parc naturel du Gâtinais)</t>
  </si>
  <si>
    <t>Gâtichanvre</t>
  </si>
  <si>
    <t>Eco-quartier Docks de Ris</t>
  </si>
  <si>
    <t>écoquartier couplage géothermie-bois; prix du MWh très élevé….
La chaufferie bois a été installée en 2012 mais mise en service plus tardive pour attendre les besoin. Filtre céramique. 2014 année difficile, peu de production
https://cibe.fr/wp-content/uploads/2018/07/FICHE-2014-800-kW-Ville-de-Ris-Orangis-91.pdf</t>
  </si>
  <si>
    <t>Commune de Ris-Orangis</t>
  </si>
  <si>
    <t>SEV</t>
  </si>
  <si>
    <t xml:space="preserve">modif n°1 tonne bois, fournisseur, puissance appoint
BDD ADEME/ARENE </t>
  </si>
  <si>
    <t>Dalkia (Enerlis)</t>
  </si>
  <si>
    <t>Enerlis</t>
  </si>
  <si>
    <t>Commune des Ulis</t>
  </si>
  <si>
    <t>Commune de Clichy</t>
  </si>
  <si>
    <t>ENGIE / Changement de DSP (a priori un groupement Idex-Coriance CEVE)</t>
  </si>
  <si>
    <t>Chaufferie Clichy</t>
  </si>
  <si>
    <t>Colombes Habitat</t>
  </si>
  <si>
    <t>ZAC de la Marine</t>
  </si>
  <si>
    <t>Commune de Colombes</t>
  </si>
  <si>
    <t>Dalkia (Bois-Marine)</t>
  </si>
  <si>
    <t>Résidence Colombes</t>
  </si>
  <si>
    <t>Syndicat mixte de chauffage urbain de la Défense (Sicudef)</t>
  </si>
  <si>
    <t xml:space="preserve">Agropellets </t>
  </si>
  <si>
    <t>Chaufferie La Défense</t>
  </si>
  <si>
    <t>800 logements</t>
  </si>
  <si>
    <t>OPH 92</t>
  </si>
  <si>
    <t>ENGIE (Cofely - Gennevilliers Energie)</t>
  </si>
  <si>
    <t>Commune de Gennevilliers</t>
  </si>
  <si>
    <t>Chaufferie de Gennevilliers</t>
  </si>
  <si>
    <t>ZAC de l'Arsenal</t>
  </si>
  <si>
    <t>Chaufferie des Roses</t>
  </si>
  <si>
    <t>Coriance (Société Thermique de Bondy - STB)</t>
  </si>
  <si>
    <t>Syndicat Mixte pour la Production et la Distribution de Chaleur de Bondy (SMPDC)</t>
  </si>
  <si>
    <t xml:space="preserve">v2 (nb chaudières, année de mise en service - source site STB)
BDD ADEME/ARENE </t>
  </si>
  <si>
    <t>michael.gaspard@groupe-coriance / Tél : 06 10 97 59 15</t>
  </si>
  <si>
    <t>Plaquettes forestières
(60%) et  bois de recyclage (40%) 6 provenance IDF</t>
  </si>
  <si>
    <t>Chaufferie biomasse de Bondy</t>
  </si>
  <si>
    <t>Chaufferie biomasse du Quartier Avenir Parisien</t>
  </si>
  <si>
    <t xml:space="preserve">v2 (Exploitant, puissance, consommation bois et production NRJ - source : SOVEN)
BDD ADEME/ARENE </t>
  </si>
  <si>
    <t>Alimente residence de 568 logements + plusieurs batiments communaux + 1 collège</t>
  </si>
  <si>
    <t>Eiffage Construction Seine-et-Marne</t>
  </si>
  <si>
    <t>Plaquettes forestière</t>
  </si>
  <si>
    <t>Paris Terres d'Envol</t>
  </si>
  <si>
    <t>Centre aquatique et l’hôtel de ville</t>
  </si>
  <si>
    <t xml:space="preserve">modif n°1 : puissance (source Web)
BDD ADEME/ARENE </t>
  </si>
  <si>
    <t>Chaufferie communale de Noisy-le-Grand</t>
  </si>
  <si>
    <t>Saint-Ouen 2</t>
  </si>
  <si>
    <t>charbon</t>
  </si>
  <si>
    <t xml:space="preserve">v2 (Exploitant, NB chaudière, consommation bois et production NRJ - source : SOVEN)
BDD ADEME/ARENE </t>
  </si>
  <si>
    <t>Centrale Nord de Stains</t>
  </si>
  <si>
    <t>ENGIE (Cofely - Plaine Commune Energie)</t>
  </si>
  <si>
    <t>Commune de Saint-Ouen - CPCU</t>
  </si>
  <si>
    <t>Modif n°1 : nom chaufferie, conso bois (Dossier de presse ENGIE - CPCU)
BDD ADEME/ARENE  (sources DRIEE)</t>
  </si>
  <si>
    <t>Chaufferie biomasse de Sevran</t>
  </si>
  <si>
    <t>SEAPFA (Syndicat d’Equipement et d’Aménagement des Pays de France et de l’Aulnoye)</t>
  </si>
  <si>
    <t>Dalkia (Sevran Energie Biomasse - Sebio)</t>
  </si>
  <si>
    <t>Forest (filiale Dalkia) pour plaquettes forestières, Veolia Propreté pour bois de recyclage et Ecosys pour bois d’élagage et de refus de compost</t>
  </si>
  <si>
    <t xml:space="preserve">modif n°1 (Exploitant, appro, consommation bois et production NRJ - source : SOVEN et fiche REX ADEME)
BDD ADEME/ARENE </t>
  </si>
  <si>
    <t>https://cibe.fr/wp-content/uploads/2018/07/FICHE-2015-75-MW-SEAPFA-93.pdf</t>
  </si>
  <si>
    <t>http://saint-denis.reseau-chaleur.fr/wp-content/uploads/Fiche-chaufferie-biomasse-de-Stains_ENGIE-Reseaux.pdf</t>
  </si>
  <si>
    <t>CENTREAL</t>
  </si>
  <si>
    <t>Granulés (Sologne)</t>
  </si>
  <si>
    <t>Hôpital Chales-Foix</t>
  </si>
  <si>
    <t>http://reseaux-chaleur.cerema.fr/reseau-de-chaleur-dargenteuil-95-bois-et-gaz</t>
  </si>
  <si>
    <t>Commune d'Argenteuil</t>
  </si>
  <si>
    <t>Chaufferie Orgemont</t>
  </si>
  <si>
    <t>SICSEF (Syndicat Intercommunal de Chauffage de Sannois, Ermont et Franconville)</t>
  </si>
  <si>
    <t>ENGIE (Cofely - SEFIR)</t>
  </si>
  <si>
    <t>Chaufferie des Montfrais</t>
  </si>
  <si>
    <t>Gasma</t>
  </si>
  <si>
    <t>Picheta</t>
  </si>
  <si>
    <t>SDC représenté par son syndic, SERGIC</t>
  </si>
  <si>
    <t>Rue Séré-Depoin</t>
  </si>
  <si>
    <t>Coriance (CenergY)</t>
  </si>
  <si>
    <t>Chaufferie RCU Cergy-Pontoise</t>
  </si>
  <si>
    <t>Chaufferie biomasse de Roissy</t>
  </si>
  <si>
    <t>Weya</t>
  </si>
  <si>
    <t>Les Bains de Seine Mauldre (centre aquatique)</t>
  </si>
  <si>
    <t>Commune d'Aubergenville</t>
  </si>
  <si>
    <t>1205 logements sociaux</t>
  </si>
  <si>
    <t>COMPTE.R</t>
  </si>
  <si>
    <t>Commune de Saint-Fargeau-Ponthierry</t>
  </si>
  <si>
    <t>Commune d'Ozoir-la-Ferrière</t>
  </si>
  <si>
    <t>Première insertion (source : site http://www.hargassner-france.com/)</t>
  </si>
  <si>
    <t>Résidence Sitelle et Verdier</t>
  </si>
  <si>
    <t>Co-propriété Sitelle et Verdier</t>
  </si>
  <si>
    <t>Hargassner</t>
  </si>
  <si>
    <t>Vecteur-Energie</t>
  </si>
  <si>
    <t>Aide financière pour l'installation de chaufferies &gt; 1 MW :</t>
  </si>
  <si>
    <t>Aide financière pour l'installation de chaufferie entre 500kW et 1 MW</t>
  </si>
  <si>
    <r>
      <t>·</t>
    </r>
    <r>
      <rPr>
        <sz val="7"/>
        <color rgb="FF000000"/>
        <rFont val="Arial"/>
        <family val="2"/>
      </rPr>
      <t xml:space="preserve">         </t>
    </r>
    <r>
      <rPr>
        <sz val="9"/>
        <color rgb="FF000000"/>
        <rFont val="Arial"/>
        <family val="2"/>
      </rPr>
      <t>AO CRE</t>
    </r>
  </si>
  <si>
    <r>
      <t>·</t>
    </r>
    <r>
      <rPr>
        <sz val="7"/>
        <color rgb="FF000000"/>
        <rFont val="Arial"/>
        <family val="2"/>
      </rPr>
      <t xml:space="preserve">         </t>
    </r>
    <r>
      <rPr>
        <sz val="9"/>
        <color rgb="FF000000"/>
        <rFont val="Arial"/>
        <family val="2"/>
      </rPr>
      <t>ADEME</t>
    </r>
  </si>
  <si>
    <r>
      <t>·</t>
    </r>
    <r>
      <rPr>
        <sz val="7"/>
        <color rgb="FF000000"/>
        <rFont val="Arial"/>
        <family val="2"/>
      </rPr>
      <t xml:space="preserve">         </t>
    </r>
    <r>
      <rPr>
        <sz val="9"/>
        <color rgb="FF000000"/>
        <rFont val="Arial"/>
        <family val="2"/>
      </rPr>
      <t>BCIAT (Biomasse Chaleur Industrie Agriculture Tertiaire</t>
    </r>
  </si>
  <si>
    <r>
      <t>·</t>
    </r>
    <r>
      <rPr>
        <sz val="7"/>
        <color rgb="FF000000"/>
        <rFont val="Arial"/>
        <family val="2"/>
      </rPr>
      <t xml:space="preserve">         </t>
    </r>
    <r>
      <rPr>
        <sz val="9"/>
        <color rgb="FF000000"/>
        <rFont val="Arial"/>
        <family val="2"/>
      </rPr>
      <t>Fonds Chaleur (&gt;12 000 MWh)</t>
    </r>
  </si>
  <si>
    <r>
      <t>·</t>
    </r>
    <r>
      <rPr>
        <sz val="7"/>
        <color rgb="FF000000"/>
        <rFont val="Arial"/>
        <family val="2"/>
      </rPr>
      <t xml:space="preserve">         </t>
    </r>
    <r>
      <rPr>
        <sz val="9"/>
        <color rgb="FF000000"/>
        <rFont val="Arial"/>
        <family val="2"/>
      </rPr>
      <t>Région</t>
    </r>
  </si>
  <si>
    <r>
      <t>·</t>
    </r>
    <r>
      <rPr>
        <sz val="7"/>
        <color rgb="FF000000"/>
        <rFont val="Arial"/>
        <family val="2"/>
      </rPr>
      <t xml:space="preserve">         </t>
    </r>
    <r>
      <rPr>
        <sz val="9"/>
        <color rgb="FF000000"/>
        <rFont val="Arial"/>
        <family val="2"/>
      </rPr>
      <t>ADEME (via les contrats d'objectifs)</t>
    </r>
  </si>
  <si>
    <t>Chaufferie Quartier du Grand Parc</t>
  </si>
  <si>
    <t>Aude RAGUIDEAU
Responsable de la mission Energie
Direction Générale Adjointe des Services Urbains et de la Maîtrise d’Ouvrage
F : 01 74 57 54 97
P : 06 85 42 53 29
a.raguideau@grandparissud.fr</t>
  </si>
  <si>
    <t xml:space="preserve">Groupement ONFe / Sylvo Watts &amp; VALOBOIS
</t>
  </si>
  <si>
    <t>AAP B7 &amp; AAP 2020</t>
  </si>
  <si>
    <t>Plaquettes forestières (Essonne (91) - Seine et Marne (77) - Yvelines (78) - Loiret (45) - Eure et Loir (28))</t>
  </si>
  <si>
    <t xml:space="preserve">modif n°1 : exploitant, état, consommation bois et production NRJ (source : SOVEN) / + autres rubriques (source : AAP 2020)
BDD ADEME/ARENE </t>
  </si>
  <si>
    <t>Première insertion (source : AAP 2020)</t>
  </si>
  <si>
    <t>Chaufferie Persan</t>
  </si>
  <si>
    <t>ENGIE Cofely</t>
  </si>
  <si>
    <t>Anas de lin</t>
  </si>
  <si>
    <t>Coopératives linières (Lin 2000, coopérative du Vert Galant) situées en Picardie (pour 80 % de l’approvisionnement) et Haute Normandie (pour les 20 % restants), sites voisins de la chaufferie</t>
  </si>
  <si>
    <t>Industrielle/Résidentielle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</si>
</sst>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 _€_-;\-* #,##0.00\ _€_-;_-* &quot;-&quot;??\ _€_-;_-@_-"/>
    <numFmt numFmtId="177" formatCode="_-* #,##0\ _€_-;\-* #,##0\ _€_-;_-* &quot;-&quot;??\ _€_-;_-@_-"/>
    <numFmt numFmtId="178" formatCode="0.0%"/>
  </numFmts>
  <fonts count="28" x14ac:knownFonts="1">
    <font>
      <sz val="11"/>
      <color theme="1"/>
      <name val="宋体"/>
      <family val="2"/>
      <scheme val="minor"/>
    </font>
    <font>
      <b/>
      <sz val="11"/>
      <color theme="0"/>
      <name val="宋体"/>
      <family val="2"/>
      <scheme val="minor"/>
    </font>
    <font>
      <sz val="10"/>
      <name val="Arial"/>
      <family val="2"/>
    </font>
    <font>
      <sz val="8"/>
      <name val="Verdana"/>
      <family val="2"/>
    </font>
    <font>
      <sz val="11"/>
      <color theme="1"/>
      <name val="Calibri"/>
      <family val="2"/>
    </font>
    <font>
      <u/>
      <sz val="11"/>
      <color theme="10"/>
      <name val="宋体"/>
      <family val="2"/>
      <scheme val="minor"/>
    </font>
    <font>
      <sz val="11"/>
      <name val="宋体"/>
      <family val="2"/>
      <scheme val="minor"/>
    </font>
    <font>
      <sz val="11"/>
      <name val="Calibri"/>
      <family val="2"/>
    </font>
    <font>
      <b/>
      <sz val="11"/>
      <color theme="1"/>
      <name val="宋体"/>
      <family val="2"/>
      <scheme val="minor"/>
    </font>
    <font>
      <b/>
      <sz val="10"/>
      <name val="Arial"/>
      <family val="2"/>
    </font>
    <font>
      <sz val="10"/>
      <color indexed="8"/>
      <name val="Arial"/>
      <family val="2"/>
    </font>
    <font>
      <sz val="11"/>
      <color theme="1"/>
      <name val="宋体"/>
      <family val="2"/>
      <scheme val="minor"/>
    </font>
    <font>
      <sz val="11"/>
      <color theme="0"/>
      <name val="宋体"/>
      <family val="2"/>
      <scheme val="minor"/>
    </font>
    <font>
      <b/>
      <sz val="14"/>
      <color rgb="FFFF0000"/>
      <name val="宋体"/>
      <family val="2"/>
      <scheme val="minor"/>
    </font>
    <font>
      <b/>
      <sz val="11"/>
      <color rgb="FFFF0000"/>
      <name val="宋体"/>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6"/>
      <color theme="0"/>
      <name val="宋体"/>
      <family val="2"/>
      <scheme val="minor"/>
    </font>
    <font>
      <sz val="11"/>
      <color rgb="FF000000"/>
      <name val="宋体"/>
      <family val="2"/>
      <scheme val="minor"/>
    </font>
    <font>
      <sz val="9"/>
      <color rgb="FF000000"/>
      <name val="宋体"/>
      <family val="2"/>
      <scheme val="minor"/>
    </font>
    <font>
      <sz val="11"/>
      <color indexed="8"/>
      <name val="宋体"/>
      <family val="2"/>
      <scheme val="minor"/>
    </font>
    <font>
      <sz val="10"/>
      <color rgb="FF000000"/>
      <name val="Arial"/>
      <family val="2"/>
    </font>
    <font>
      <sz val="7"/>
      <color rgb="FF000000"/>
      <name val="Arial"/>
      <family val="2"/>
    </font>
    <font>
      <sz val="9"/>
      <color rgb="FF000000"/>
      <name val="Arial"/>
      <family val="2"/>
    </font>
    <font>
      <sz val="11"/>
      <color theme="1"/>
      <name val="Arial"/>
      <family val="2"/>
    </font>
    <font>
      <sz val="9"/>
      <name val="宋体"/>
      <family val="3"/>
      <charset val="134"/>
      <scheme val="minor"/>
    </font>
  </fonts>
  <fills count="32">
    <fill>
      <patternFill patternType="none"/>
    </fill>
    <fill>
      <patternFill patternType="gray125"/>
    </fill>
    <fill>
      <patternFill patternType="solid">
        <fgColor theme="4"/>
        <bgColor theme="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theme="9" tint="0.39997558519241921"/>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5"/>
        <bgColor theme="4"/>
      </patternFill>
    </fill>
    <fill>
      <patternFill patternType="solid">
        <fgColor theme="7"/>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theme="4"/>
      </patternFill>
    </fill>
    <fill>
      <patternFill patternType="solid">
        <fgColor theme="9"/>
        <bgColor indexed="64"/>
      </patternFill>
    </fill>
    <fill>
      <patternFill patternType="solid">
        <fgColor theme="9"/>
        <bgColor theme="4"/>
      </patternFill>
    </fill>
    <fill>
      <patternFill patternType="solid">
        <fgColor theme="9" tint="0.79998168889431442"/>
        <bgColor indexed="64"/>
      </patternFill>
    </fill>
    <fill>
      <patternFill patternType="solid">
        <fgColor theme="8"/>
        <bgColor indexed="64"/>
      </patternFill>
    </fill>
    <fill>
      <patternFill patternType="solid">
        <fgColor theme="8"/>
        <bgColor theme="4"/>
      </patternFill>
    </fill>
    <fill>
      <patternFill patternType="solid">
        <fgColor rgb="FF92D050"/>
        <bgColor indexed="64"/>
      </patternFill>
    </fill>
    <fill>
      <patternFill patternType="solid">
        <fgColor rgb="FF92D050"/>
        <bgColor theme="4"/>
      </patternFill>
    </fill>
    <fill>
      <patternFill patternType="solid">
        <fgColor rgb="FF663300"/>
        <bgColor indexed="64"/>
      </patternFill>
    </fill>
    <fill>
      <patternFill patternType="solid">
        <fgColor rgb="FF663300"/>
        <bgColor theme="4"/>
      </patternFill>
    </fill>
    <fill>
      <patternFill patternType="solid">
        <fgColor rgb="FFFFC78F"/>
        <bgColor indexed="64"/>
      </patternFill>
    </fill>
    <fill>
      <patternFill patternType="solid">
        <fgColor rgb="FFAFFFAF"/>
        <bgColor indexed="64"/>
      </patternFill>
    </fill>
    <fill>
      <patternFill patternType="solid">
        <fgColor theme="0" tint="-0.499984740745262"/>
        <bgColor indexed="64"/>
      </patternFill>
    </fill>
    <fill>
      <patternFill patternType="solid">
        <fgColor theme="0" tint="-0.499984740745262"/>
        <bgColor theme="4"/>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5"/>
      </top>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5"/>
      </top>
      <bottom/>
      <diagonal/>
    </border>
    <border>
      <left/>
      <right style="medium">
        <color indexed="64"/>
      </right>
      <top style="thin">
        <color indexed="65"/>
      </top>
      <bottom/>
      <diagonal/>
    </border>
    <border>
      <left/>
      <right/>
      <top style="medium">
        <color indexed="64"/>
      </top>
      <bottom style="thin">
        <color indexed="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medium">
        <color indexed="64"/>
      </left>
      <right/>
      <top style="thin">
        <color rgb="FF999999"/>
      </top>
      <bottom style="medium">
        <color indexed="64"/>
      </bottom>
      <diagonal/>
    </border>
    <border>
      <left/>
      <right style="medium">
        <color indexed="64"/>
      </right>
      <top style="thin">
        <color rgb="FF999999"/>
      </top>
      <bottom style="medium">
        <color indexed="64"/>
      </bottom>
      <diagonal/>
    </border>
    <border>
      <left/>
      <right/>
      <top style="thin">
        <color rgb="FF999999"/>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8"/>
      </right>
      <top style="thin">
        <color indexed="8"/>
      </top>
      <bottom/>
      <diagonal/>
    </border>
    <border>
      <left/>
      <right style="thin">
        <color indexed="8"/>
      </right>
      <top style="thin">
        <color indexed="65"/>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indexed="64"/>
      </left>
      <right style="thin">
        <color indexed="64"/>
      </right>
      <top style="thin">
        <color indexed="64"/>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xf numFmtId="0" fontId="2" fillId="0" borderId="0"/>
    <xf numFmtId="0" fontId="5" fillId="0" borderId="0" applyNumberFormat="0" applyFill="0" applyBorder="0" applyAlignment="0" applyProtection="0"/>
    <xf numFmtId="0" fontId="10" fillId="0" borderId="0"/>
    <xf numFmtId="176" fontId="11" fillId="0" borderId="0" applyFont="0" applyFill="0" applyBorder="0" applyAlignment="0" applyProtection="0"/>
    <xf numFmtId="176" fontId="11" fillId="0" borderId="0" applyFont="0" applyFill="0" applyBorder="0" applyAlignment="0" applyProtection="0"/>
    <xf numFmtId="9" fontId="11" fillId="0" borderId="0" applyFont="0" applyFill="0" applyBorder="0" applyAlignment="0" applyProtection="0"/>
  </cellStyleXfs>
  <cellXfs count="322">
    <xf numFmtId="0" fontId="0" fillId="0" borderId="0" xfId="0"/>
    <xf numFmtId="0" fontId="2" fillId="0" borderId="1" xfId="1" applyBorder="1"/>
    <xf numFmtId="0" fontId="0" fillId="0" borderId="0" xfId="0"/>
    <xf numFmtId="14" fontId="0" fillId="0" borderId="0" xfId="0" applyNumberFormat="1"/>
    <xf numFmtId="0" fontId="4" fillId="0" borderId="0" xfId="0" applyFont="1"/>
    <xf numFmtId="0" fontId="0" fillId="0" borderId="0" xfId="0" applyNumberFormat="1" applyAlignment="1">
      <alignment horizontal="right"/>
    </xf>
    <xf numFmtId="0" fontId="9" fillId="0" borderId="1" xfId="1" applyFont="1" applyBorder="1"/>
    <xf numFmtId="0" fontId="8" fillId="0" borderId="0" xfId="0" applyFont="1"/>
    <xf numFmtId="0" fontId="0" fillId="0" borderId="0" xfId="0" applyFill="1" applyProtection="1">
      <protection locked="0"/>
    </xf>
    <xf numFmtId="14" fontId="0" fillId="0" borderId="0" xfId="0" applyNumberFormat="1" applyFill="1" applyProtection="1">
      <protection locked="0"/>
    </xf>
    <xf numFmtId="0" fontId="4" fillId="0" borderId="0" xfId="0" applyFont="1" applyFill="1" applyProtection="1">
      <protection locked="0"/>
    </xf>
    <xf numFmtId="0" fontId="6" fillId="0" borderId="0" xfId="0" applyFont="1" applyFill="1" applyProtection="1">
      <protection locked="0"/>
    </xf>
    <xf numFmtId="14" fontId="6" fillId="0" borderId="0" xfId="0" applyNumberFormat="1" applyFont="1" applyFill="1" applyProtection="1">
      <protection locked="0"/>
    </xf>
    <xf numFmtId="14" fontId="4" fillId="0" borderId="0" xfId="0" applyNumberFormat="1" applyFont="1" applyFill="1" applyProtection="1">
      <protection locked="0"/>
    </xf>
    <xf numFmtId="0" fontId="0" fillId="0" borderId="0" xfId="0" applyFill="1" applyBorder="1" applyProtection="1">
      <protection locked="0"/>
    </xf>
    <xf numFmtId="0" fontId="0" fillId="0" borderId="0" xfId="0" applyNumberFormat="1" applyFill="1" applyAlignment="1" applyProtection="1">
      <alignment horizontal="right"/>
    </xf>
    <xf numFmtId="0" fontId="0" fillId="0" borderId="0" xfId="0" applyFill="1" applyProtection="1"/>
    <xf numFmtId="0" fontId="0" fillId="0" borderId="0" xfId="0" applyFont="1" applyFill="1" applyProtection="1">
      <protection locked="0"/>
    </xf>
    <xf numFmtId="0" fontId="2" fillId="0" borderId="0" xfId="1" applyFill="1" applyBorder="1"/>
    <xf numFmtId="0" fontId="2" fillId="0" borderId="0" xfId="1" applyFill="1" applyBorder="1" applyProtection="1">
      <protection locked="0"/>
    </xf>
    <xf numFmtId="0" fontId="0" fillId="0" borderId="0" xfId="0" applyFill="1"/>
    <xf numFmtId="0" fontId="0" fillId="4" borderId="0" xfId="0" applyFill="1" applyProtection="1">
      <protection locked="0"/>
    </xf>
    <xf numFmtId="14" fontId="0" fillId="4" borderId="0" xfId="0" applyNumberFormat="1" applyFill="1" applyProtection="1">
      <protection locked="0"/>
    </xf>
    <xf numFmtId="0" fontId="0" fillId="4" borderId="0" xfId="0" applyNumberFormat="1" applyFill="1" applyAlignment="1" applyProtection="1">
      <alignment horizontal="right"/>
    </xf>
    <xf numFmtId="177" fontId="1" fillId="2" borderId="1" xfId="4" applyNumberFormat="1" applyFont="1" applyFill="1" applyBorder="1" applyAlignment="1" applyProtection="1">
      <alignment wrapText="1"/>
      <protection locked="0"/>
    </xf>
    <xf numFmtId="177" fontId="0" fillId="0" borderId="0" xfId="4" applyNumberFormat="1" applyFont="1" applyFill="1" applyProtection="1">
      <protection locked="0"/>
    </xf>
    <xf numFmtId="14" fontId="0" fillId="5" borderId="0" xfId="0" applyNumberFormat="1" applyFill="1" applyProtection="1">
      <protection locked="0"/>
    </xf>
    <xf numFmtId="0" fontId="0" fillId="5" borderId="0" xfId="0" applyNumberFormat="1" applyFill="1" applyAlignment="1" applyProtection="1">
      <alignment horizontal="right"/>
    </xf>
    <xf numFmtId="0" fontId="0" fillId="5" borderId="0" xfId="0" applyFont="1" applyFill="1" applyProtection="1">
      <protection locked="0"/>
    </xf>
    <xf numFmtId="0" fontId="0" fillId="4" borderId="0" xfId="0" applyFont="1" applyFill="1" applyProtection="1">
      <protection locked="0"/>
    </xf>
    <xf numFmtId="0" fontId="2" fillId="4" borderId="0" xfId="1" applyFill="1" applyBorder="1" applyProtection="1">
      <protection locked="0"/>
    </xf>
    <xf numFmtId="0" fontId="12" fillId="6" borderId="0" xfId="0" applyFont="1" applyFill="1" applyAlignment="1" applyProtection="1">
      <alignment wrapText="1"/>
      <protection locked="0"/>
    </xf>
    <xf numFmtId="177" fontId="0" fillId="0" borderId="4" xfId="0" applyNumberFormat="1" applyBorder="1"/>
    <xf numFmtId="177" fontId="0" fillId="5" borderId="4" xfId="0" applyNumberFormat="1" applyFill="1" applyBorder="1"/>
    <xf numFmtId="177" fontId="0" fillId="5" borderId="7" xfId="0" applyNumberFormat="1" applyFill="1" applyBorder="1"/>
    <xf numFmtId="177" fontId="0" fillId="5" borderId="8" xfId="0" applyNumberFormat="1" applyFill="1" applyBorder="1"/>
    <xf numFmtId="177" fontId="0" fillId="0" borderId="7" xfId="0" applyNumberFormat="1" applyBorder="1"/>
    <xf numFmtId="177" fontId="0" fillId="0" borderId="8" xfId="0" applyNumberFormat="1" applyBorder="1"/>
    <xf numFmtId="177" fontId="0" fillId="0" borderId="0" xfId="0" applyNumberFormat="1"/>
    <xf numFmtId="177" fontId="8" fillId="0" borderId="0" xfId="0" applyNumberFormat="1" applyFont="1"/>
    <xf numFmtId="177" fontId="0" fillId="0" borderId="10" xfId="0" applyNumberFormat="1" applyBorder="1"/>
    <xf numFmtId="177" fontId="0" fillId="0" borderId="11" xfId="0" applyNumberFormat="1" applyBorder="1"/>
    <xf numFmtId="0" fontId="0" fillId="0" borderId="12" xfId="0" applyBorder="1" applyAlignment="1">
      <alignment wrapText="1"/>
    </xf>
    <xf numFmtId="0" fontId="0" fillId="0" borderId="13" xfId="0" applyBorder="1" applyAlignment="1">
      <alignment wrapText="1"/>
    </xf>
    <xf numFmtId="177" fontId="0" fillId="0" borderId="14" xfId="0" applyNumberFormat="1" applyBorder="1"/>
    <xf numFmtId="0" fontId="0" fillId="0" borderId="15" xfId="0" applyBorder="1" applyAlignment="1">
      <alignment wrapText="1"/>
    </xf>
    <xf numFmtId="0" fontId="13" fillId="0" borderId="0" xfId="0" applyFont="1"/>
    <xf numFmtId="0" fontId="0" fillId="0" borderId="0" xfId="0" applyAlignment="1">
      <alignment wrapText="1"/>
    </xf>
    <xf numFmtId="0" fontId="14" fillId="0" borderId="0" xfId="0" applyFont="1"/>
    <xf numFmtId="0" fontId="0" fillId="0" borderId="0" xfId="0" applyNumberFormat="1" applyBorder="1"/>
    <xf numFmtId="177" fontId="0" fillId="0" borderId="0" xfId="4" applyNumberFormat="1" applyFont="1"/>
    <xf numFmtId="0" fontId="0" fillId="0" borderId="0" xfId="0" applyAlignment="1"/>
    <xf numFmtId="0" fontId="0" fillId="0" borderId="16" xfId="0" applyBorder="1" applyAlignment="1">
      <alignment wrapText="1"/>
    </xf>
    <xf numFmtId="177" fontId="0" fillId="0" borderId="0" xfId="4" applyNumberFormat="1" applyFont="1" applyBorder="1"/>
    <xf numFmtId="177" fontId="0" fillId="0" borderId="20" xfId="4" applyNumberFormat="1" applyFont="1" applyBorder="1"/>
    <xf numFmtId="177" fontId="0" fillId="0" borderId="21" xfId="4" applyNumberFormat="1" applyFont="1" applyBorder="1"/>
    <xf numFmtId="177" fontId="0" fillId="0" borderId="22" xfId="4" applyNumberFormat="1" applyFont="1" applyBorder="1"/>
    <xf numFmtId="0" fontId="0" fillId="0" borderId="2" xfId="0" applyBorder="1" applyAlignment="1">
      <alignment wrapText="1"/>
    </xf>
    <xf numFmtId="0" fontId="0" fillId="0" borderId="23" xfId="0" applyBorder="1" applyAlignment="1">
      <alignment wrapText="1"/>
    </xf>
    <xf numFmtId="0" fontId="0" fillId="0" borderId="23" xfId="0" applyBorder="1"/>
    <xf numFmtId="0" fontId="0" fillId="0" borderId="24" xfId="0" applyBorder="1"/>
    <xf numFmtId="177" fontId="0" fillId="0" borderId="19" xfId="4" applyNumberFormat="1" applyFont="1" applyBorder="1"/>
    <xf numFmtId="177" fontId="0" fillId="0" borderId="3" xfId="4" applyNumberFormat="1" applyFont="1" applyBorder="1"/>
    <xf numFmtId="0" fontId="0" fillId="0" borderId="17" xfId="0" applyBorder="1" applyAlignment="1">
      <alignment wrapText="1"/>
    </xf>
    <xf numFmtId="0" fontId="0" fillId="0" borderId="18" xfId="0" applyBorder="1" applyAlignment="1">
      <alignment wrapText="1"/>
    </xf>
    <xf numFmtId="0" fontId="0" fillId="0" borderId="24" xfId="0" applyBorder="1" applyAlignment="1">
      <alignment wrapText="1"/>
    </xf>
    <xf numFmtId="0" fontId="0" fillId="0" borderId="3"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1" xfId="0" applyBorder="1" applyAlignment="1">
      <alignment wrapText="1"/>
    </xf>
    <xf numFmtId="177" fontId="0" fillId="0" borderId="23" xfId="4" applyNumberFormat="1" applyFont="1" applyBorder="1"/>
    <xf numFmtId="177" fontId="0" fillId="0" borderId="24" xfId="4" applyNumberFormat="1" applyFont="1" applyBorder="1"/>
    <xf numFmtId="0" fontId="0" fillId="0" borderId="25" xfId="0" pivotButton="1" applyBorder="1"/>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pivotButton="1" applyBorder="1"/>
    <xf numFmtId="0" fontId="0" fillId="0" borderId="28" xfId="0" applyBorder="1"/>
    <xf numFmtId="177" fontId="0" fillId="0" borderId="29" xfId="0" applyNumberFormat="1" applyBorder="1"/>
    <xf numFmtId="177" fontId="0" fillId="0" borderId="30" xfId="0" applyNumberFormat="1" applyBorder="1"/>
    <xf numFmtId="177" fontId="0" fillId="0" borderId="31" xfId="0" applyNumberFormat="1" applyBorder="1"/>
    <xf numFmtId="0" fontId="0" fillId="0" borderId="32" xfId="0"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2" xfId="0" applyBorder="1"/>
    <xf numFmtId="177" fontId="0" fillId="0" borderId="19" xfId="0" applyNumberFormat="1" applyBorder="1"/>
    <xf numFmtId="177" fontId="0" fillId="0" borderId="0" xfId="0" applyNumberFormat="1" applyBorder="1"/>
    <xf numFmtId="177" fontId="0" fillId="0" borderId="20" xfId="0" applyNumberFormat="1" applyBorder="1"/>
    <xf numFmtId="177" fontId="0" fillId="0" borderId="3" xfId="0" applyNumberFormat="1" applyBorder="1"/>
    <xf numFmtId="177" fontId="0" fillId="0" borderId="21" xfId="0" applyNumberFormat="1" applyBorder="1"/>
    <xf numFmtId="177" fontId="0" fillId="0" borderId="22" xfId="0" applyNumberFormat="1" applyBorder="1"/>
    <xf numFmtId="177" fontId="0" fillId="0" borderId="16" xfId="0" applyNumberFormat="1" applyBorder="1"/>
    <xf numFmtId="177" fontId="0" fillId="0" borderId="17" xfId="0" applyNumberFormat="1" applyBorder="1"/>
    <xf numFmtId="177" fontId="0" fillId="0" borderId="18" xfId="0" applyNumberFormat="1" applyBorder="1"/>
    <xf numFmtId="0" fontId="0" fillId="0" borderId="0" xfId="0" applyFill="1" applyBorder="1" applyAlignment="1">
      <alignment wrapText="1"/>
    </xf>
    <xf numFmtId="177" fontId="0" fillId="0" borderId="23" xfId="0" applyNumberFormat="1" applyBorder="1"/>
    <xf numFmtId="177" fontId="0" fillId="0" borderId="24" xfId="0" applyNumberFormat="1" applyBorder="1"/>
    <xf numFmtId="3" fontId="0" fillId="0" borderId="0" xfId="0" applyNumberFormat="1"/>
    <xf numFmtId="0" fontId="0" fillId="0" borderId="17" xfId="0" applyBorder="1"/>
    <xf numFmtId="0" fontId="0" fillId="0" borderId="21" xfId="0" applyBorder="1"/>
    <xf numFmtId="177" fontId="0" fillId="0" borderId="16" xfId="4" applyNumberFormat="1" applyFont="1" applyBorder="1"/>
    <xf numFmtId="0" fontId="0" fillId="0" borderId="18" xfId="0" applyBorder="1"/>
    <xf numFmtId="0" fontId="0" fillId="0" borderId="22" xfId="0" applyBorder="1"/>
    <xf numFmtId="0" fontId="0" fillId="0" borderId="16" xfId="0" applyBorder="1"/>
    <xf numFmtId="0" fontId="0" fillId="0" borderId="3" xfId="0" applyBorder="1"/>
    <xf numFmtId="0" fontId="0" fillId="5" borderId="0" xfId="0" applyFill="1" applyProtection="1">
      <protection locked="0"/>
    </xf>
    <xf numFmtId="0" fontId="0" fillId="0" borderId="0" xfId="0"/>
    <xf numFmtId="177" fontId="0" fillId="0" borderId="4" xfId="0" applyNumberFormat="1" applyBorder="1"/>
    <xf numFmtId="0" fontId="0" fillId="0" borderId="4" xfId="0" applyNumberFormat="1" applyBorder="1"/>
    <xf numFmtId="0" fontId="0" fillId="7" borderId="0" xfId="0" applyFill="1" applyProtection="1">
      <protection locked="0"/>
    </xf>
    <xf numFmtId="14" fontId="0" fillId="7" borderId="0" xfId="0" applyNumberFormat="1" applyFill="1"/>
    <xf numFmtId="0" fontId="0" fillId="7" borderId="0" xfId="0" applyFill="1"/>
    <xf numFmtId="177" fontId="1" fillId="2" borderId="23" xfId="4" applyNumberFormat="1" applyFont="1" applyFill="1" applyBorder="1" applyAlignment="1" applyProtection="1">
      <alignment wrapText="1"/>
      <protection locked="0"/>
    </xf>
    <xf numFmtId="0" fontId="0" fillId="0" borderId="35" xfId="0" applyBorder="1"/>
    <xf numFmtId="0" fontId="0" fillId="0" borderId="36" xfId="0" applyBorder="1"/>
    <xf numFmtId="0" fontId="0" fillId="0" borderId="37" xfId="0" applyBorder="1"/>
    <xf numFmtId="0" fontId="0" fillId="0" borderId="35" xfId="0" pivotButton="1" applyBorder="1"/>
    <xf numFmtId="0" fontId="0" fillId="0" borderId="42" xfId="0" applyBorder="1"/>
    <xf numFmtId="0" fontId="0" fillId="0" borderId="39" xfId="0" applyBorder="1"/>
    <xf numFmtId="0" fontId="0" fillId="0" borderId="35" xfId="0" applyBorder="1" applyAlignment="1">
      <alignment horizontal="left"/>
    </xf>
    <xf numFmtId="0" fontId="0" fillId="0" borderId="38" xfId="0" applyBorder="1" applyAlignment="1">
      <alignment horizontal="left"/>
    </xf>
    <xf numFmtId="0" fontId="0" fillId="0" borderId="43" xfId="0" applyBorder="1" applyAlignment="1">
      <alignment horizontal="left"/>
    </xf>
    <xf numFmtId="177" fontId="0" fillId="0" borderId="35" xfId="0" applyNumberFormat="1" applyBorder="1"/>
    <xf numFmtId="177" fontId="0" fillId="0" borderId="42" xfId="0" applyNumberFormat="1" applyBorder="1"/>
    <xf numFmtId="177" fontId="0" fillId="0" borderId="39" xfId="0" applyNumberFormat="1" applyBorder="1"/>
    <xf numFmtId="177" fontId="0" fillId="0" borderId="38" xfId="0" applyNumberFormat="1" applyBorder="1"/>
    <xf numFmtId="177" fontId="0" fillId="0" borderId="40" xfId="0" applyNumberFormat="1" applyBorder="1"/>
    <xf numFmtId="177" fontId="0" fillId="0" borderId="43" xfId="0" applyNumberFormat="1" applyBorder="1"/>
    <xf numFmtId="177" fontId="0" fillId="0" borderId="44" xfId="0" applyNumberFormat="1" applyBorder="1"/>
    <xf numFmtId="177" fontId="0" fillId="0" borderId="41" xfId="0" applyNumberFormat="1" applyBorder="1"/>
    <xf numFmtId="0" fontId="0" fillId="0" borderId="41" xfId="0" pivotButton="1" applyBorder="1"/>
    <xf numFmtId="0" fontId="0" fillId="0" borderId="41" xfId="0" applyBorder="1"/>
    <xf numFmtId="178" fontId="0" fillId="0" borderId="0" xfId="6" applyNumberFormat="1" applyFont="1"/>
    <xf numFmtId="0" fontId="0" fillId="0" borderId="39" xfId="0" applyBorder="1" applyAlignment="1">
      <alignment wrapText="1"/>
    </xf>
    <xf numFmtId="0" fontId="0" fillId="0" borderId="41" xfId="0" pivotButton="1" applyBorder="1" applyAlignment="1">
      <alignment wrapText="1"/>
    </xf>
    <xf numFmtId="0" fontId="0" fillId="0" borderId="41" xfId="0" applyBorder="1" applyAlignment="1">
      <alignment wrapText="1"/>
    </xf>
    <xf numFmtId="0" fontId="0" fillId="0" borderId="35" xfId="0" pivotButton="1" applyBorder="1" applyAlignment="1">
      <alignment wrapText="1"/>
    </xf>
    <xf numFmtId="177" fontId="0" fillId="0" borderId="45" xfId="4" applyNumberFormat="1" applyFont="1" applyBorder="1"/>
    <xf numFmtId="0" fontId="0" fillId="0" borderId="0" xfId="0" applyBorder="1"/>
    <xf numFmtId="177" fontId="0" fillId="0" borderId="46" xfId="0" applyNumberFormat="1" applyBorder="1"/>
    <xf numFmtId="0" fontId="0" fillId="0" borderId="45" xfId="0" applyBorder="1"/>
    <xf numFmtId="0" fontId="0" fillId="0" borderId="47" xfId="0" applyBorder="1"/>
    <xf numFmtId="0" fontId="0" fillId="0" borderId="48" xfId="0" applyBorder="1"/>
    <xf numFmtId="177" fontId="0" fillId="0" borderId="48" xfId="4" applyNumberFormat="1" applyFont="1" applyBorder="1"/>
    <xf numFmtId="177" fontId="0" fillId="0" borderId="49" xfId="0" applyNumberFormat="1" applyBorder="1"/>
    <xf numFmtId="0" fontId="0" fillId="0" borderId="10" xfId="0" applyBorder="1" applyAlignment="1">
      <alignment wrapText="1"/>
    </xf>
    <xf numFmtId="0" fontId="0" fillId="0" borderId="14"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35" xfId="0" applyNumberFormat="1" applyBorder="1"/>
    <xf numFmtId="0" fontId="0" fillId="0" borderId="42" xfId="0" applyNumberFormat="1" applyBorder="1"/>
    <xf numFmtId="0" fontId="0" fillId="0" borderId="39" xfId="0" applyNumberFormat="1" applyBorder="1"/>
    <xf numFmtId="0" fontId="0" fillId="0" borderId="38" xfId="0" applyNumberFormat="1" applyBorder="1"/>
    <xf numFmtId="0" fontId="0" fillId="0" borderId="40" xfId="0" applyNumberFormat="1" applyBorder="1"/>
    <xf numFmtId="0" fontId="0" fillId="0" borderId="43" xfId="0" applyNumberFormat="1" applyBorder="1"/>
    <xf numFmtId="0" fontId="0" fillId="0" borderId="44" xfId="0" applyNumberFormat="1" applyBorder="1"/>
    <xf numFmtId="0" fontId="0" fillId="0" borderId="41" xfId="0" applyNumberFormat="1" applyBorder="1"/>
    <xf numFmtId="0" fontId="0" fillId="0" borderId="38" xfId="0" applyBorder="1" applyAlignment="1">
      <alignment wrapText="1"/>
    </xf>
    <xf numFmtId="0" fontId="0" fillId="0" borderId="36" xfId="0" applyBorder="1" applyAlignment="1">
      <alignment wrapText="1"/>
    </xf>
    <xf numFmtId="0" fontId="0" fillId="0" borderId="37" xfId="0" applyBorder="1" applyAlignment="1">
      <alignment wrapText="1"/>
    </xf>
    <xf numFmtId="0" fontId="0" fillId="0" borderId="35" xfId="0" applyBorder="1" applyAlignment="1">
      <alignment wrapText="1"/>
    </xf>
    <xf numFmtId="0" fontId="0" fillId="0" borderId="40" xfId="0" applyBorder="1" applyAlignment="1">
      <alignment wrapText="1"/>
    </xf>
    <xf numFmtId="0" fontId="0" fillId="0" borderId="42" xfId="0" applyBorder="1" applyAlignment="1">
      <alignment wrapText="1"/>
    </xf>
    <xf numFmtId="0" fontId="0" fillId="0" borderId="50" xfId="0" applyBorder="1"/>
    <xf numFmtId="0" fontId="0" fillId="0" borderId="50" xfId="0" applyNumberFormat="1" applyBorder="1"/>
    <xf numFmtId="0" fontId="0" fillId="0" borderId="51" xfId="0" applyNumberFormat="1" applyBorder="1"/>
    <xf numFmtId="0" fontId="0" fillId="0" borderId="52" xfId="0" applyNumberFormat="1" applyBorder="1"/>
    <xf numFmtId="0" fontId="0" fillId="0" borderId="38" xfId="0" applyBorder="1" applyAlignment="1">
      <alignment horizontal="left" indent="1"/>
    </xf>
    <xf numFmtId="0" fontId="0" fillId="0" borderId="0" xfId="0" applyBorder="1" applyAlignment="1">
      <alignment horizontal="left"/>
    </xf>
    <xf numFmtId="0" fontId="0" fillId="8" borderId="0" xfId="0" applyFill="1" applyBorder="1" applyAlignment="1">
      <alignment wrapText="1"/>
    </xf>
    <xf numFmtId="177" fontId="0" fillId="8" borderId="0" xfId="4" applyNumberFormat="1" applyFont="1" applyFill="1" applyBorder="1"/>
    <xf numFmtId="177" fontId="0" fillId="8" borderId="0" xfId="0" applyNumberFormat="1" applyFill="1" applyBorder="1"/>
    <xf numFmtId="0" fontId="0" fillId="0" borderId="53" xfId="0" applyBorder="1" applyAlignment="1">
      <alignment wrapText="1"/>
    </xf>
    <xf numFmtId="0" fontId="0" fillId="8" borderId="53" xfId="0" applyFill="1" applyBorder="1" applyAlignment="1">
      <alignment wrapText="1"/>
    </xf>
    <xf numFmtId="177" fontId="0" fillId="8" borderId="23" xfId="4" applyNumberFormat="1" applyFont="1" applyFill="1" applyBorder="1"/>
    <xf numFmtId="177" fontId="0" fillId="8" borderId="24" xfId="4" applyNumberFormat="1" applyFont="1" applyFill="1" applyBorder="1"/>
    <xf numFmtId="0" fontId="0" fillId="5" borderId="0" xfId="0" applyFill="1"/>
    <xf numFmtId="0" fontId="0" fillId="8" borderId="0" xfId="0" applyFill="1" applyAlignment="1">
      <alignment horizontal="center"/>
    </xf>
    <xf numFmtId="177" fontId="0" fillId="8" borderId="0" xfId="0" applyNumberFormat="1" applyFill="1"/>
    <xf numFmtId="0" fontId="0" fillId="8" borderId="33" xfId="0" applyFill="1" applyBorder="1" applyAlignment="1">
      <alignment wrapText="1"/>
    </xf>
    <xf numFmtId="0" fontId="0" fillId="0" borderId="25" xfId="0" applyBorder="1"/>
    <xf numFmtId="0" fontId="0" fillId="0" borderId="54" xfId="0" applyBorder="1"/>
    <xf numFmtId="177" fontId="0" fillId="0" borderId="25" xfId="0" applyNumberFormat="1" applyBorder="1"/>
    <xf numFmtId="177" fontId="0" fillId="0" borderId="54" xfId="0" applyNumberFormat="1" applyBorder="1"/>
    <xf numFmtId="177" fontId="0" fillId="0" borderId="26" xfId="0" applyNumberFormat="1" applyBorder="1"/>
    <xf numFmtId="177" fontId="0" fillId="0" borderId="27" xfId="0" applyNumberFormat="1" applyBorder="1"/>
    <xf numFmtId="177" fontId="0" fillId="0" borderId="57" xfId="0" applyNumberFormat="1" applyBorder="1"/>
    <xf numFmtId="177" fontId="0" fillId="8" borderId="55" xfId="0" applyNumberFormat="1" applyFill="1" applyBorder="1"/>
    <xf numFmtId="177" fontId="0" fillId="8" borderId="56" xfId="0" applyNumberFormat="1" applyFill="1" applyBorder="1"/>
    <xf numFmtId="177" fontId="0" fillId="8" borderId="58" xfId="0" applyNumberFormat="1" applyFill="1" applyBorder="1"/>
    <xf numFmtId="0" fontId="0" fillId="8" borderId="55" xfId="0" applyFill="1" applyBorder="1"/>
    <xf numFmtId="0" fontId="0" fillId="0" borderId="59" xfId="0" applyBorder="1" applyAlignment="1">
      <alignment wrapText="1"/>
    </xf>
    <xf numFmtId="177" fontId="0" fillId="0" borderId="59" xfId="4" applyNumberFormat="1" applyFont="1" applyBorder="1"/>
    <xf numFmtId="177" fontId="0" fillId="0" borderId="50" xfId="0" applyNumberFormat="1" applyBorder="1"/>
    <xf numFmtId="177" fontId="0" fillId="0" borderId="51" xfId="0" applyNumberFormat="1" applyBorder="1"/>
    <xf numFmtId="177" fontId="0" fillId="0" borderId="52" xfId="0" applyNumberFormat="1" applyBorder="1"/>
    <xf numFmtId="0" fontId="0" fillId="10" borderId="61" xfId="0" applyFont="1" applyFill="1" applyBorder="1" applyProtection="1">
      <protection locked="0"/>
    </xf>
    <xf numFmtId="0" fontId="21" fillId="0" borderId="0" xfId="0" applyFont="1" applyAlignment="1">
      <alignment vertical="center"/>
    </xf>
    <xf numFmtId="0" fontId="19" fillId="12" borderId="60" xfId="0" applyFont="1" applyFill="1" applyBorder="1" applyAlignment="1" applyProtection="1">
      <protection locked="0"/>
    </xf>
    <xf numFmtId="49" fontId="0" fillId="11" borderId="61" xfId="0" applyNumberFormat="1" applyFont="1" applyFill="1" applyBorder="1" applyAlignment="1" applyProtection="1">
      <alignment vertical="center"/>
      <protection locked="0"/>
    </xf>
    <xf numFmtId="49" fontId="0" fillId="11" borderId="61" xfId="0" applyNumberFormat="1" applyFont="1" applyFill="1" applyBorder="1" applyProtection="1">
      <protection locked="0"/>
    </xf>
    <xf numFmtId="49" fontId="0" fillId="11" borderId="61" xfId="0" applyNumberFormat="1" applyFont="1" applyFill="1" applyBorder="1" applyAlignment="1" applyProtection="1">
      <alignment horizontal="right"/>
      <protection locked="0"/>
    </xf>
    <xf numFmtId="14" fontId="0" fillId="11" borderId="61" xfId="0" applyNumberFormat="1" applyFont="1" applyFill="1" applyBorder="1" applyProtection="1">
      <protection locked="0"/>
    </xf>
    <xf numFmtId="0" fontId="0" fillId="11" borderId="61" xfId="0" applyFont="1" applyFill="1" applyBorder="1" applyProtection="1">
      <protection locked="0"/>
    </xf>
    <xf numFmtId="49" fontId="0" fillId="11" borderId="61" xfId="0" applyNumberFormat="1" applyFont="1" applyFill="1" applyBorder="1" applyAlignment="1" applyProtection="1">
      <alignment wrapText="1"/>
      <protection locked="0"/>
    </xf>
    <xf numFmtId="0" fontId="19" fillId="9" borderId="63" xfId="0" applyNumberFormat="1" applyFont="1" applyFill="1" applyBorder="1" applyAlignment="1" applyProtection="1"/>
    <xf numFmtId="0" fontId="19" fillId="9" borderId="64" xfId="0" applyNumberFormat="1" applyFont="1" applyFill="1" applyBorder="1" applyAlignment="1" applyProtection="1"/>
    <xf numFmtId="0" fontId="19" fillId="9" borderId="65" xfId="0" applyNumberFormat="1" applyFont="1" applyFill="1" applyBorder="1" applyAlignment="1" applyProtection="1"/>
    <xf numFmtId="0" fontId="19" fillId="18" borderId="63" xfId="0" applyFont="1" applyFill="1" applyBorder="1" applyAlignment="1" applyProtection="1"/>
    <xf numFmtId="0" fontId="19" fillId="18" borderId="64" xfId="0" applyFont="1" applyFill="1" applyBorder="1" applyAlignment="1" applyProtection="1"/>
    <xf numFmtId="0" fontId="19" fillId="18" borderId="65" xfId="0" applyFont="1" applyFill="1" applyBorder="1" applyAlignment="1" applyProtection="1"/>
    <xf numFmtId="0" fontId="19" fillId="21" borderId="63" xfId="0" applyFont="1" applyFill="1" applyBorder="1" applyAlignment="1" applyProtection="1"/>
    <xf numFmtId="0" fontId="19" fillId="21" borderId="64" xfId="0" applyFont="1" applyFill="1" applyBorder="1" applyAlignment="1" applyProtection="1"/>
    <xf numFmtId="0" fontId="19" fillId="21" borderId="65" xfId="0" applyFont="1" applyFill="1" applyBorder="1" applyAlignment="1" applyProtection="1"/>
    <xf numFmtId="0" fontId="19" fillId="14" borderId="63" xfId="0" applyFont="1" applyFill="1" applyBorder="1" applyAlignment="1" applyProtection="1"/>
    <xf numFmtId="0" fontId="19" fillId="14" borderId="64" xfId="0" applyFont="1" applyFill="1" applyBorder="1" applyAlignment="1" applyProtection="1"/>
    <xf numFmtId="0" fontId="19" fillId="14" borderId="65" xfId="0" applyFont="1" applyFill="1" applyBorder="1" applyAlignment="1" applyProtection="1"/>
    <xf numFmtId="0" fontId="19" fillId="25" borderId="63" xfId="0" applyFont="1" applyFill="1" applyBorder="1" applyAlignment="1" applyProtection="1"/>
    <xf numFmtId="0" fontId="19" fillId="25" borderId="64" xfId="0" applyFont="1" applyFill="1" applyBorder="1" applyAlignment="1" applyProtection="1"/>
    <xf numFmtId="0" fontId="19" fillId="25" borderId="65" xfId="0" applyFont="1" applyFill="1" applyBorder="1" applyAlignment="1" applyProtection="1"/>
    <xf numFmtId="177" fontId="19" fillId="23" borderId="62" xfId="4" applyNumberFormat="1" applyFont="1" applyFill="1" applyBorder="1" applyProtection="1">
      <protection locked="0"/>
    </xf>
    <xf numFmtId="0" fontId="19" fillId="29" borderId="62" xfId="0" applyFont="1" applyFill="1" applyBorder="1" applyProtection="1">
      <protection locked="0"/>
    </xf>
    <xf numFmtId="0" fontId="1" fillId="12" borderId="66" xfId="0" applyFont="1" applyFill="1" applyBorder="1" applyAlignment="1" applyProtection="1">
      <alignment horizontal="center" vertical="center" wrapText="1"/>
      <protection locked="0"/>
    </xf>
    <xf numFmtId="49" fontId="1" fillId="12" borderId="66" xfId="0" applyNumberFormat="1" applyFont="1" applyFill="1" applyBorder="1" applyAlignment="1" applyProtection="1">
      <alignment horizontal="center" vertical="center" wrapText="1"/>
      <protection locked="0"/>
    </xf>
    <xf numFmtId="49" fontId="1" fillId="12" borderId="67" xfId="0" applyNumberFormat="1" applyFont="1" applyFill="1" applyBorder="1" applyAlignment="1" applyProtection="1">
      <alignment horizontal="center" vertical="center" wrapText="1"/>
      <protection locked="0"/>
    </xf>
    <xf numFmtId="0" fontId="1" fillId="13" borderId="66" xfId="0" applyFont="1" applyFill="1" applyBorder="1" applyAlignment="1" applyProtection="1">
      <alignment horizontal="center" vertical="center" wrapText="1"/>
      <protection locked="0"/>
    </xf>
    <xf numFmtId="0" fontId="1" fillId="13" borderId="66" xfId="0" applyNumberFormat="1" applyFont="1" applyFill="1" applyBorder="1" applyAlignment="1" applyProtection="1">
      <alignment horizontal="center" vertical="center" wrapText="1"/>
      <protection locked="0"/>
    </xf>
    <xf numFmtId="0" fontId="1" fillId="2" borderId="66" xfId="0" applyFont="1" applyFill="1" applyBorder="1" applyAlignment="1" applyProtection="1">
      <alignment horizontal="center" vertical="center" wrapText="1"/>
      <protection locked="0"/>
    </xf>
    <xf numFmtId="0" fontId="1" fillId="19" borderId="66" xfId="0" applyFont="1" applyFill="1" applyBorder="1" applyAlignment="1" applyProtection="1">
      <alignment horizontal="center" vertical="center" wrapText="1"/>
      <protection locked="0"/>
    </xf>
    <xf numFmtId="0" fontId="1" fillId="17" borderId="66" xfId="0" applyFont="1" applyFill="1" applyBorder="1" applyAlignment="1" applyProtection="1">
      <alignment horizontal="center" vertical="center" wrapText="1"/>
      <protection locked="0"/>
    </xf>
    <xf numFmtId="0" fontId="1" fillId="22" borderId="66" xfId="0" applyFont="1" applyFill="1" applyBorder="1" applyAlignment="1" applyProtection="1">
      <alignment horizontal="center" vertical="center" wrapText="1"/>
      <protection locked="0"/>
    </xf>
    <xf numFmtId="177" fontId="1" fillId="22" borderId="66" xfId="4" applyNumberFormat="1" applyFont="1" applyFill="1" applyBorder="1" applyAlignment="1" applyProtection="1">
      <alignment horizontal="center" vertical="center" wrapText="1"/>
      <protection locked="0"/>
    </xf>
    <xf numFmtId="0" fontId="1" fillId="26" borderId="66" xfId="0" applyFont="1" applyFill="1" applyBorder="1" applyAlignment="1" applyProtection="1">
      <alignment horizontal="center" vertical="center" wrapText="1"/>
      <protection locked="0"/>
    </xf>
    <xf numFmtId="177" fontId="1" fillId="26" borderId="66" xfId="4" applyNumberFormat="1" applyFont="1" applyFill="1" applyBorder="1" applyAlignment="1" applyProtection="1">
      <alignment horizontal="center" vertical="center" wrapText="1"/>
      <protection locked="0"/>
    </xf>
    <xf numFmtId="177" fontId="1" fillId="24" borderId="66" xfId="4" applyNumberFormat="1" applyFont="1" applyFill="1" applyBorder="1" applyAlignment="1" applyProtection="1">
      <alignment horizontal="center" vertical="center" wrapText="1"/>
      <protection locked="0"/>
    </xf>
    <xf numFmtId="0" fontId="1" fillId="30" borderId="66" xfId="0" applyFont="1" applyFill="1" applyBorder="1" applyAlignment="1" applyProtection="1">
      <alignment horizontal="center" vertical="center" wrapText="1"/>
      <protection locked="0"/>
    </xf>
    <xf numFmtId="14" fontId="0" fillId="11" borderId="61" xfId="0" applyNumberFormat="1" applyFill="1" applyBorder="1" applyProtection="1">
      <protection locked="0"/>
    </xf>
    <xf numFmtId="0" fontId="0" fillId="11" borderId="61" xfId="0" applyFill="1" applyBorder="1" applyProtection="1">
      <protection locked="0"/>
    </xf>
    <xf numFmtId="0" fontId="0" fillId="10" borderId="61" xfId="0" applyFill="1" applyBorder="1" applyProtection="1">
      <protection locked="0"/>
    </xf>
    <xf numFmtId="0" fontId="0" fillId="10" borderId="61" xfId="0" applyNumberFormat="1" applyFill="1" applyBorder="1" applyAlignment="1" applyProtection="1">
      <alignment horizontal="right"/>
    </xf>
    <xf numFmtId="0" fontId="0" fillId="10" borderId="61" xfId="0" applyFill="1" applyBorder="1" applyProtection="1"/>
    <xf numFmtId="0" fontId="0" fillId="16" borderId="61" xfId="0" applyFill="1" applyBorder="1" applyProtection="1">
      <protection locked="0"/>
    </xf>
    <xf numFmtId="0" fontId="0" fillId="20" borderId="61" xfId="0" applyFill="1" applyBorder="1" applyProtection="1">
      <protection locked="0"/>
    </xf>
    <xf numFmtId="0" fontId="0" fillId="3" borderId="61" xfId="0" applyFill="1" applyBorder="1" applyAlignment="1" applyProtection="1">
      <alignment horizontal="center"/>
      <protection locked="0"/>
    </xf>
    <xf numFmtId="0" fontId="0" fillId="3" borderId="61" xfId="0" applyFill="1" applyBorder="1" applyProtection="1">
      <protection locked="0"/>
    </xf>
    <xf numFmtId="0" fontId="0" fillId="15" borderId="61" xfId="0" applyFill="1" applyBorder="1" applyProtection="1">
      <protection locked="0"/>
    </xf>
    <xf numFmtId="177" fontId="0" fillId="15" borderId="61" xfId="4" applyNumberFormat="1" applyFont="1" applyFill="1" applyBorder="1" applyProtection="1">
      <protection locked="0"/>
    </xf>
    <xf numFmtId="0" fontId="0" fillId="27" borderId="61" xfId="0" applyFill="1" applyBorder="1" applyProtection="1">
      <protection locked="0"/>
    </xf>
    <xf numFmtId="177" fontId="0" fillId="27" borderId="61" xfId="4" applyNumberFormat="1" applyFont="1" applyFill="1" applyBorder="1" applyProtection="1">
      <protection locked="0"/>
    </xf>
    <xf numFmtId="177" fontId="0" fillId="28" borderId="61" xfId="4" applyNumberFormat="1" applyFont="1" applyFill="1" applyBorder="1" applyProtection="1">
      <protection locked="0"/>
    </xf>
    <xf numFmtId="0" fontId="0" fillId="4" borderId="61" xfId="0" applyFill="1" applyBorder="1" applyProtection="1">
      <protection locked="0"/>
    </xf>
    <xf numFmtId="0" fontId="4" fillId="16" borderId="61" xfId="0" applyFont="1" applyFill="1" applyBorder="1" applyProtection="1">
      <protection locked="0"/>
    </xf>
    <xf numFmtId="0" fontId="4" fillId="3" borderId="61" xfId="0" applyFont="1" applyFill="1" applyBorder="1" applyAlignment="1" applyProtection="1">
      <alignment horizontal="center"/>
      <protection locked="0"/>
    </xf>
    <xf numFmtId="0" fontId="2" fillId="10" borderId="61" xfId="1" applyFill="1" applyBorder="1" applyProtection="1">
      <protection locked="0"/>
    </xf>
    <xf numFmtId="0" fontId="4" fillId="15" borderId="61" xfId="0" applyFont="1" applyFill="1" applyBorder="1" applyProtection="1">
      <protection locked="0"/>
    </xf>
    <xf numFmtId="0" fontId="0" fillId="20" borderId="61" xfId="0" applyFont="1" applyFill="1" applyBorder="1" applyProtection="1">
      <protection locked="0"/>
    </xf>
    <xf numFmtId="0" fontId="0" fillId="15" borderId="61" xfId="0" applyFont="1" applyFill="1" applyBorder="1" applyProtection="1">
      <protection locked="0"/>
    </xf>
    <xf numFmtId="177" fontId="4" fillId="28" borderId="61" xfId="4" applyNumberFormat="1" applyFont="1" applyFill="1" applyBorder="1" applyProtection="1">
      <protection locked="0"/>
    </xf>
    <xf numFmtId="0" fontId="4" fillId="4" borderId="61" xfId="0" applyFont="1" applyFill="1" applyBorder="1" applyProtection="1">
      <protection locked="0"/>
    </xf>
    <xf numFmtId="0" fontId="0" fillId="4" borderId="61" xfId="0" applyFill="1" applyBorder="1" applyAlignment="1" applyProtection="1">
      <protection locked="0"/>
    </xf>
    <xf numFmtId="0" fontId="0" fillId="4" borderId="61" xfId="0" applyFont="1" applyFill="1" applyBorder="1" applyAlignment="1" applyProtection="1">
      <protection locked="0"/>
    </xf>
    <xf numFmtId="0" fontId="0" fillId="16" borderId="61" xfId="0" applyFont="1" applyFill="1" applyBorder="1" applyProtection="1">
      <protection locked="0"/>
    </xf>
    <xf numFmtId="0" fontId="0" fillId="3" borderId="61" xfId="0" applyFont="1" applyFill="1" applyBorder="1" applyAlignment="1" applyProtection="1">
      <alignment horizontal="center"/>
      <protection locked="0"/>
    </xf>
    <xf numFmtId="0" fontId="2" fillId="10" borderId="61" xfId="1" applyFill="1" applyBorder="1"/>
    <xf numFmtId="0" fontId="4" fillId="20" borderId="61" xfId="0" applyFont="1" applyFill="1" applyBorder="1" applyProtection="1">
      <protection locked="0"/>
    </xf>
    <xf numFmtId="177" fontId="4" fillId="15" borderId="61" xfId="4" applyNumberFormat="1" applyFont="1" applyFill="1" applyBorder="1" applyProtection="1">
      <protection locked="0"/>
    </xf>
    <xf numFmtId="0" fontId="4" fillId="27" borderId="61" xfId="0" applyFont="1" applyFill="1" applyBorder="1" applyProtection="1">
      <protection locked="0"/>
    </xf>
    <xf numFmtId="0" fontId="0" fillId="15" borderId="61" xfId="0" applyFill="1" applyBorder="1"/>
    <xf numFmtId="0" fontId="0" fillId="27" borderId="61" xfId="0" applyFill="1" applyBorder="1"/>
    <xf numFmtId="14" fontId="4" fillId="11" borderId="61" xfId="0" applyNumberFormat="1" applyFont="1" applyFill="1" applyBorder="1" applyProtection="1">
      <protection locked="0"/>
    </xf>
    <xf numFmtId="14" fontId="6" fillId="11" borderId="61" xfId="0" applyNumberFormat="1" applyFont="1" applyFill="1" applyBorder="1" applyProtection="1">
      <protection locked="0"/>
    </xf>
    <xf numFmtId="0" fontId="6" fillId="10" borderId="61" xfId="0" applyFont="1" applyFill="1" applyBorder="1" applyProtection="1">
      <protection locked="0"/>
    </xf>
    <xf numFmtId="0" fontId="6" fillId="16" borderId="61" xfId="0" applyFont="1" applyFill="1" applyBorder="1" applyProtection="1">
      <protection locked="0"/>
    </xf>
    <xf numFmtId="0" fontId="7" fillId="16" borderId="61" xfId="0" applyFont="1" applyFill="1" applyBorder="1" applyProtection="1">
      <protection locked="0"/>
    </xf>
    <xf numFmtId="0" fontId="6" fillId="20" borderId="61" xfId="0" applyFont="1" applyFill="1" applyBorder="1" applyProtection="1">
      <protection locked="0"/>
    </xf>
    <xf numFmtId="0" fontId="7" fillId="3" borderId="61" xfId="0" applyFont="1" applyFill="1" applyBorder="1" applyAlignment="1" applyProtection="1">
      <alignment horizontal="center"/>
      <protection locked="0"/>
    </xf>
    <xf numFmtId="0" fontId="6" fillId="3" borderId="61" xfId="0" applyFont="1" applyFill="1" applyBorder="1" applyProtection="1">
      <protection locked="0"/>
    </xf>
    <xf numFmtId="0" fontId="6" fillId="15" borderId="61" xfId="0" applyFont="1" applyFill="1" applyBorder="1" applyProtection="1">
      <protection locked="0"/>
    </xf>
    <xf numFmtId="0" fontId="7" fillId="15" borderId="61" xfId="0" applyFont="1" applyFill="1" applyBorder="1" applyProtection="1">
      <protection locked="0"/>
    </xf>
    <xf numFmtId="177" fontId="6" fillId="15" borderId="61" xfId="4" applyNumberFormat="1" applyFont="1" applyFill="1" applyBorder="1" applyProtection="1">
      <protection locked="0"/>
    </xf>
    <xf numFmtId="0" fontId="6" fillId="27" borderId="61" xfId="0" applyFont="1" applyFill="1" applyBorder="1" applyProtection="1">
      <protection locked="0"/>
    </xf>
    <xf numFmtId="177" fontId="6" fillId="27" borderId="61" xfId="4" applyNumberFormat="1" applyFont="1" applyFill="1" applyBorder="1" applyProtection="1">
      <protection locked="0"/>
    </xf>
    <xf numFmtId="177" fontId="6" fillId="28" borderId="61" xfId="4" applyNumberFormat="1" applyFont="1" applyFill="1" applyBorder="1" applyProtection="1">
      <protection locked="0"/>
    </xf>
    <xf numFmtId="0" fontId="0" fillId="4" borderId="61" xfId="0" applyFont="1" applyFill="1" applyBorder="1" applyProtection="1">
      <protection locked="0"/>
    </xf>
    <xf numFmtId="0" fontId="4" fillId="10" borderId="61" xfId="0" applyFont="1" applyFill="1" applyBorder="1" applyProtection="1">
      <protection locked="0"/>
    </xf>
    <xf numFmtId="0" fontId="0" fillId="4" borderId="61" xfId="0" applyFill="1" applyBorder="1" applyAlignment="1" applyProtection="1">
      <alignment wrapText="1"/>
      <protection locked="0"/>
    </xf>
    <xf numFmtId="0" fontId="0" fillId="27" borderId="61" xfId="0" applyFont="1" applyFill="1" applyBorder="1" applyProtection="1">
      <protection locked="0"/>
    </xf>
    <xf numFmtId="0" fontId="0" fillId="20" borderId="61" xfId="0" applyFill="1" applyBorder="1" applyProtection="1"/>
    <xf numFmtId="0" fontId="5" fillId="4" borderId="61" xfId="2" applyFill="1" applyBorder="1" applyProtection="1">
      <protection locked="0"/>
    </xf>
    <xf numFmtId="0" fontId="4" fillId="27" borderId="61" xfId="0" applyFont="1" applyFill="1" applyBorder="1" applyAlignment="1" applyProtection="1">
      <alignment wrapText="1"/>
      <protection locked="0"/>
    </xf>
    <xf numFmtId="177" fontId="0" fillId="15" borderId="61" xfId="0" applyNumberFormat="1" applyFill="1" applyBorder="1" applyProtection="1">
      <protection locked="0"/>
    </xf>
    <xf numFmtId="0" fontId="0" fillId="4" borderId="61" xfId="0" applyFill="1" applyBorder="1"/>
    <xf numFmtId="20" fontId="0" fillId="4" borderId="61" xfId="0" applyNumberFormat="1" applyFill="1" applyBorder="1" applyProtection="1">
      <protection locked="0"/>
    </xf>
    <xf numFmtId="0" fontId="20" fillId="10" borderId="61" xfId="0" applyFont="1" applyFill="1" applyBorder="1" applyAlignment="1">
      <alignment horizontal="right" vertical="center"/>
    </xf>
    <xf numFmtId="0" fontId="20" fillId="10" borderId="61" xfId="0" applyFont="1" applyFill="1" applyBorder="1" applyAlignment="1">
      <alignment vertical="center"/>
    </xf>
    <xf numFmtId="0" fontId="20" fillId="20" borderId="61" xfId="0" applyFont="1" applyFill="1" applyBorder="1" applyAlignment="1">
      <alignment vertical="center"/>
    </xf>
    <xf numFmtId="0" fontId="20" fillId="28" borderId="61" xfId="0" applyFont="1" applyFill="1" applyBorder="1" applyAlignment="1">
      <alignment horizontal="right" vertical="center"/>
    </xf>
    <xf numFmtId="0" fontId="0" fillId="20" borderId="61" xfId="0" quotePrefix="1" applyFill="1" applyBorder="1" applyProtection="1">
      <protection locked="0"/>
    </xf>
    <xf numFmtId="0" fontId="0" fillId="10" borderId="61" xfId="0" applyNumberFormat="1" applyFill="1" applyBorder="1" applyProtection="1"/>
    <xf numFmtId="0" fontId="19" fillId="6" borderId="63" xfId="0" applyFont="1" applyFill="1" applyBorder="1" applyAlignment="1" applyProtection="1"/>
    <xf numFmtId="0" fontId="19" fillId="6" borderId="64" xfId="0" applyFont="1" applyFill="1" applyBorder="1" applyAlignment="1" applyProtection="1"/>
    <xf numFmtId="0" fontId="19" fillId="6" borderId="65" xfId="0" applyFont="1" applyFill="1" applyBorder="1" applyAlignment="1" applyProtection="1"/>
    <xf numFmtId="0" fontId="19" fillId="31" borderId="0" xfId="0" applyFont="1" applyFill="1" applyProtection="1">
      <protection locked="0"/>
    </xf>
    <xf numFmtId="0" fontId="8" fillId="31" borderId="0" xfId="0" applyFont="1" applyFill="1" applyAlignment="1" applyProtection="1">
      <alignment horizontal="center" vertical="center" wrapText="1"/>
      <protection locked="0"/>
    </xf>
    <xf numFmtId="0" fontId="0" fillId="31" borderId="0" xfId="0" applyFill="1" applyProtection="1">
      <protection locked="0"/>
    </xf>
    <xf numFmtId="0" fontId="0" fillId="31" borderId="0" xfId="0" applyFill="1"/>
    <xf numFmtId="0" fontId="22" fillId="20" borderId="61" xfId="3" applyFont="1" applyFill="1" applyBorder="1" applyAlignment="1" applyProtection="1">
      <alignment vertical="center" wrapText="1"/>
      <protection locked="0"/>
    </xf>
    <xf numFmtId="0" fontId="11" fillId="16" borderId="61" xfId="0" applyFont="1" applyFill="1" applyBorder="1" applyProtection="1">
      <protection locked="0"/>
    </xf>
    <xf numFmtId="0" fontId="0" fillId="11" borderId="61" xfId="0" applyFill="1" applyBorder="1" applyAlignment="1" applyProtection="1">
      <protection locked="0"/>
    </xf>
    <xf numFmtId="0" fontId="0" fillId="4" borderId="61" xfId="0" quotePrefix="1" applyFont="1" applyFill="1" applyBorder="1" applyAlignment="1" applyProtection="1">
      <protection locked="0"/>
    </xf>
    <xf numFmtId="0" fontId="6" fillId="31" borderId="0" xfId="0" applyFont="1" applyFill="1" applyProtection="1">
      <protection locked="0"/>
    </xf>
    <xf numFmtId="0" fontId="0" fillId="20" borderId="61" xfId="0" applyFill="1" applyBorder="1" applyAlignment="1" applyProtection="1">
      <protection locked="0"/>
    </xf>
    <xf numFmtId="0" fontId="6" fillId="4" borderId="61" xfId="2" applyFont="1" applyFill="1" applyBorder="1" applyProtection="1">
      <protection locked="0"/>
    </xf>
    <xf numFmtId="0" fontId="0" fillId="27" borderId="61" xfId="0" applyFill="1" applyBorder="1" applyAlignment="1" applyProtection="1">
      <protection locked="0"/>
    </xf>
    <xf numFmtId="0" fontId="23" fillId="0" borderId="0" xfId="0" applyFont="1" applyAlignment="1">
      <alignment vertical="center"/>
    </xf>
    <xf numFmtId="0" fontId="26" fillId="0" borderId="0" xfId="0" applyFont="1" applyAlignment="1">
      <alignment vertical="center"/>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cellXfs>
  <cellStyles count="7">
    <cellStyle name="Lien hypertexte" xfId="2" builtinId="8"/>
    <cellStyle name="Milliers" xfId="4" builtinId="3"/>
    <cellStyle name="Milliers 2" xfId="5" xr:uid="{00000000-0005-0000-0000-000002000000}"/>
    <cellStyle name="Normal" xfId="0" builtinId="0"/>
    <cellStyle name="Normal 2" xfId="1" xr:uid="{00000000-0005-0000-0000-000004000000}"/>
    <cellStyle name="Normal_Feuil1" xfId="3" xr:uid="{00000000-0005-0000-0000-000005000000}"/>
    <cellStyle name="Pourcentage" xfId="6" builtinId="5"/>
  </cellStyles>
  <dxfs count="86">
    <dxf>
      <numFmt numFmtId="177" formatCode="_-* #,##0\ _€_-;\-* #,##0\ _€_-;_-* &quot;-&quot;??\ _€_-;_-@_-"/>
    </dxf>
    <dxf>
      <alignment wrapText="1" readingOrder="0"/>
    </dxf>
    <dxf>
      <alignment wrapText="1" readingOrder="0"/>
    </dxf>
    <dxf>
      <alignment wrapText="1" readingOrder="0"/>
    </dxf>
    <dxf>
      <alignment wrapText="1" readingOrder="0"/>
    </dxf>
    <dxf>
      <numFmt numFmtId="177" formatCode="_-* #,##0\ _€_-;\-* #,##0\ _€_-;_-* &quot;-&quot;??\ _€_-;_-@_-"/>
    </dxf>
    <dxf>
      <alignment wrapText="1" readingOrder="0"/>
    </dxf>
    <dxf>
      <alignment wrapText="1" readingOrder="0"/>
    </dxf>
    <dxf>
      <alignment wrapText="1" readingOrder="0"/>
    </dxf>
    <dxf>
      <alignment wrapText="1" readingOrder="0"/>
    </dxf>
    <dxf>
      <numFmt numFmtId="177" formatCode="_-* #,##0\ _€_-;\-* #,##0\ _€_-;_-* &quot;-&quot;??\ _€_-;_-@_-"/>
    </dxf>
    <dxf>
      <alignment wrapText="1" readingOrder="0"/>
    </dxf>
    <dxf>
      <alignment wrapText="1" readingOrder="0"/>
    </dxf>
    <dxf>
      <alignment wrapText="1" readingOrder="0"/>
    </dxf>
    <dxf>
      <alignment wrapText="1" readingOrder="0"/>
    </dxf>
    <dxf>
      <numFmt numFmtId="177" formatCode="_-* #,##0\ _€_-;\-* #,##0\ _€_-;_-* &quot;-&quot;??\ _€_-;_-@_-"/>
    </dxf>
    <dxf>
      <alignment wrapText="1" readingOrder="0"/>
    </dxf>
    <dxf>
      <alignment wrapText="1" readingOrder="0"/>
    </dxf>
    <dxf>
      <alignment wrapText="1" readingOrder="0"/>
    </dxf>
    <dxf>
      <alignment wrapText="1" readingOrder="0"/>
    </dxf>
    <dxf>
      <numFmt numFmtId="177" formatCode="_-* #,##0\ _€_-;\-* #,##0\ _€_-;_-* &quot;-&quot;??\ _€_-;_-@_-"/>
    </dxf>
    <dxf>
      <numFmt numFmtId="177" formatCode="_-* #,##0\ _€_-;\-* #,##0\ _€_-;_-* &quot;-&quot;??\ _€_-;_-@_-"/>
    </dxf>
    <dxf>
      <numFmt numFmtId="177" formatCode="_-* #,##0\ _€_-;\-* #,##0\ _€_-;_-* &quot;-&quot;??\ _€_-;_-@_-"/>
    </dxf>
    <dxf>
      <numFmt numFmtId="177" formatCode="_-* #,##0\ _€_-;\-* #,##0\ _€_-;_-* &quot;-&quot;??\ _€_-;_-@_-"/>
    </dxf>
    <dxf>
      <fill>
        <patternFill patternType="solid">
          <bgColor rgb="FFFFFF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alignment wrapText="1" readingOrder="0"/>
    </dxf>
    <dxf>
      <numFmt numFmtId="177" formatCode="_-* #,##0\ _€_-;\-* #,##0\ _€_-;_-* &quot;-&quot;??\ _€_-;_-@_-"/>
    </dxf>
    <dxf>
      <fill>
        <patternFill patternType="solid">
          <bgColor rgb="FFFFFF00"/>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alignment wrapText="1" readingOrder="0"/>
    </dxf>
    <dxf>
      <numFmt numFmtId="177" formatCode="_-* #,##0\ _€_-;\-* #,##0\ _€_-;_-* &quot;-&quot;??\ _€_-;_-@_-"/>
    </dxf>
    <dxf>
      <numFmt numFmtId="177" formatCode="_-* #,##0\ _€_-;\-* #,##0\ _€_-;_-* &quot;-&quot;??\ _€_-;_-@_-"/>
    </dxf>
    <dxf>
      <numFmt numFmtId="177" formatCode="_-* #,##0\ _€_-;\-* #,##0\ _€_-;_-* &quot;-&quot;??\ _€_-;_-@_-"/>
    </dxf>
    <dxf>
      <numFmt numFmtId="177" formatCode="_-* #,##0\ _€_-;\-* #,##0\ _€_-;_-* &quot;-&quot;??\ _€_-;_-@_-"/>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77" formatCode="_-* #,##0\ _€_-;\-* #,##0\ _€_-;_-* &quot;-&quot;??\ _€_-;_-@_-"/>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patternType="solid">
          <bgColor theme="9" tint="0.39997558519241921"/>
        </patternFill>
      </fill>
    </dxf>
    <dxf>
      <fill>
        <patternFill patternType="solid">
          <bgColor theme="9" tint="0.39997558519241921"/>
        </patternFill>
      </fill>
    </dxf>
    <dxf>
      <numFmt numFmtId="177" formatCode="_-* #,##0\ _€_-;\-* #,##0\ _€_-;_-* &quot;-&quot;??\ _€_-;_-@_-"/>
    </dxf>
  </dxfs>
  <tableStyles count="0" defaultTableStyle="TableStyleMedium9"/>
  <colors>
    <mruColors>
      <color rgb="FFAFFFAF"/>
      <color rgb="FFFFC78F"/>
      <color rgb="FF663300"/>
      <color rgb="FF8DB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0839785259094199"/>
          <c:y val="0.10420167538937872"/>
          <c:w val="0.62839533332387132"/>
          <c:h val="0.74210538909681567"/>
        </c:manualLayout>
      </c:layout>
      <c:barChart>
        <c:barDir val="col"/>
        <c:grouping val="stacked"/>
        <c:varyColors val="0"/>
        <c:ser>
          <c:idx val="0"/>
          <c:order val="0"/>
          <c:tx>
            <c:strRef>
              <c:f>TAB!$AD$5</c:f>
              <c:strCache>
                <c:ptCount val="1"/>
                <c:pt idx="0">
                  <c:v>chaufferie collective dédiée</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TAB!$AD$6:$AD$23</c:f>
              <c:numCache>
                <c:formatCode>_-* #,##0\ _€_-;\-* #,##0\ _€_-;_-* "-"??\ _€_-;_-@_-</c:formatCode>
                <c:ptCount val="18"/>
                <c:pt idx="0">
                  <c:v>0</c:v>
                </c:pt>
                <c:pt idx="1">
                  <c:v>1</c:v>
                </c:pt>
                <c:pt idx="2">
                  <c:v>1</c:v>
                </c:pt>
                <c:pt idx="3">
                  <c:v>1</c:v>
                </c:pt>
                <c:pt idx="4">
                  <c:v>1</c:v>
                </c:pt>
                <c:pt idx="5">
                  <c:v>2</c:v>
                </c:pt>
                <c:pt idx="6">
                  <c:v>4</c:v>
                </c:pt>
                <c:pt idx="7">
                  <c:v>8</c:v>
                </c:pt>
                <c:pt idx="8">
                  <c:v>13</c:v>
                </c:pt>
                <c:pt idx="9">
                  <c:v>17</c:v>
                </c:pt>
                <c:pt idx="10">
                  <c:v>29</c:v>
                </c:pt>
                <c:pt idx="11">
                  <c:v>35</c:v>
                </c:pt>
                <c:pt idx="12">
                  <c:v>39</c:v>
                </c:pt>
                <c:pt idx="13">
                  <c:v>44</c:v>
                </c:pt>
                <c:pt idx="14">
                  <c:v>45</c:v>
                </c:pt>
                <c:pt idx="15">
                  <c:v>49</c:v>
                </c:pt>
                <c:pt idx="16">
                  <c:v>50</c:v>
                </c:pt>
                <c:pt idx="17">
                  <c:v>51</c:v>
                </c:pt>
              </c:numCache>
            </c:numRef>
          </c:val>
          <c:extLst>
            <c:ext xmlns:c16="http://schemas.microsoft.com/office/drawing/2014/chart" uri="{C3380CC4-5D6E-409C-BE32-E72D297353CC}">
              <c16:uniqueId val="{00000000-10F9-4784-9BC2-A0C956630598}"/>
            </c:ext>
          </c:extLst>
        </c:ser>
        <c:ser>
          <c:idx val="1"/>
          <c:order val="1"/>
          <c:tx>
            <c:strRef>
              <c:f>TAB!$AE$5</c:f>
              <c:strCache>
                <c:ptCount val="1"/>
                <c:pt idx="0">
                  <c:v>chaufferie industrielle dédiée</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TAB!$AE$6:$AE$23</c:f>
              <c:numCache>
                <c:formatCode>_-* #,##0\ _€_-;\-* #,##0\ _€_-;_-* "-"??\ _€_-;_-@_-</c:formatCode>
                <c:ptCount val="18"/>
                <c:pt idx="0">
                  <c:v>1</c:v>
                </c:pt>
                <c:pt idx="1">
                  <c:v>3</c:v>
                </c:pt>
                <c:pt idx="2">
                  <c:v>4</c:v>
                </c:pt>
                <c:pt idx="3">
                  <c:v>5</c:v>
                </c:pt>
                <c:pt idx="4">
                  <c:v>7</c:v>
                </c:pt>
                <c:pt idx="5">
                  <c:v>7</c:v>
                </c:pt>
                <c:pt idx="6">
                  <c:v>8</c:v>
                </c:pt>
                <c:pt idx="7">
                  <c:v>9</c:v>
                </c:pt>
                <c:pt idx="8">
                  <c:v>11</c:v>
                </c:pt>
                <c:pt idx="9">
                  <c:v>11</c:v>
                </c:pt>
                <c:pt idx="10">
                  <c:v>11</c:v>
                </c:pt>
                <c:pt idx="11">
                  <c:v>14</c:v>
                </c:pt>
                <c:pt idx="12">
                  <c:v>14</c:v>
                </c:pt>
                <c:pt idx="13">
                  <c:v>15</c:v>
                </c:pt>
                <c:pt idx="14">
                  <c:v>15</c:v>
                </c:pt>
                <c:pt idx="15">
                  <c:v>15</c:v>
                </c:pt>
                <c:pt idx="16">
                  <c:v>15</c:v>
                </c:pt>
                <c:pt idx="17">
                  <c:v>15</c:v>
                </c:pt>
              </c:numCache>
            </c:numRef>
          </c:val>
          <c:extLst>
            <c:ext xmlns:c16="http://schemas.microsoft.com/office/drawing/2014/chart" uri="{C3380CC4-5D6E-409C-BE32-E72D297353CC}">
              <c16:uniqueId val="{00000001-10F9-4784-9BC2-A0C956630598}"/>
            </c:ext>
          </c:extLst>
        </c:ser>
        <c:ser>
          <c:idx val="2"/>
          <c:order val="2"/>
          <c:tx>
            <c:strRef>
              <c:f>TAB!$AF$5</c:f>
              <c:strCache>
                <c:ptCount val="1"/>
                <c:pt idx="0">
                  <c:v>chaufferie collective sur réseau de chaleur</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TAB!$AF$6:$AF$23</c:f>
              <c:numCache>
                <c:formatCode>_-* #,##0\ _€_-;\-* #,##0\ _€_-;_-* "-"??\ _€_-;_-@_-</c:formatCode>
                <c:ptCount val="18"/>
                <c:pt idx="0">
                  <c:v>0</c:v>
                </c:pt>
                <c:pt idx="1">
                  <c:v>0</c:v>
                </c:pt>
                <c:pt idx="2">
                  <c:v>0</c:v>
                </c:pt>
                <c:pt idx="3">
                  <c:v>0</c:v>
                </c:pt>
                <c:pt idx="4">
                  <c:v>0</c:v>
                </c:pt>
                <c:pt idx="5">
                  <c:v>0</c:v>
                </c:pt>
                <c:pt idx="6">
                  <c:v>0</c:v>
                </c:pt>
                <c:pt idx="7">
                  <c:v>0</c:v>
                </c:pt>
                <c:pt idx="8">
                  <c:v>1</c:v>
                </c:pt>
                <c:pt idx="9">
                  <c:v>2</c:v>
                </c:pt>
                <c:pt idx="10">
                  <c:v>4</c:v>
                </c:pt>
                <c:pt idx="11">
                  <c:v>5</c:v>
                </c:pt>
                <c:pt idx="12">
                  <c:v>9</c:v>
                </c:pt>
                <c:pt idx="13">
                  <c:v>13</c:v>
                </c:pt>
                <c:pt idx="14">
                  <c:v>19</c:v>
                </c:pt>
                <c:pt idx="15">
                  <c:v>22</c:v>
                </c:pt>
                <c:pt idx="16">
                  <c:v>26</c:v>
                </c:pt>
                <c:pt idx="17">
                  <c:v>28</c:v>
                </c:pt>
              </c:numCache>
            </c:numRef>
          </c:val>
          <c:extLst>
            <c:ext xmlns:c16="http://schemas.microsoft.com/office/drawing/2014/chart" uri="{C3380CC4-5D6E-409C-BE32-E72D297353CC}">
              <c16:uniqueId val="{00000002-10F9-4784-9BC2-A0C956630598}"/>
            </c:ext>
          </c:extLst>
        </c:ser>
        <c:ser>
          <c:idx val="3"/>
          <c:order val="3"/>
          <c:tx>
            <c:strRef>
              <c:f>TAB!$AG$5</c:f>
              <c:strCache>
                <c:ptCount val="1"/>
                <c:pt idx="0">
                  <c:v>chaufferie industrielle sur réseau de chaleur</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TAB!$AG$6:$AG$23</c:f>
              <c:numCache>
                <c:formatCode>_-* #,##0\ _€_-;\-* #,##0\ _€_-;_-* "-"??\ _€_-;_-@_-</c:formatCode>
                <c:ptCount val="18"/>
                <c:pt idx="0">
                  <c:v>0</c:v>
                </c:pt>
                <c:pt idx="1">
                  <c:v>0</c:v>
                </c:pt>
                <c:pt idx="2">
                  <c:v>0</c:v>
                </c:pt>
                <c:pt idx="3">
                  <c:v>0</c:v>
                </c:pt>
                <c:pt idx="4">
                  <c:v>0</c:v>
                </c:pt>
                <c:pt idx="5">
                  <c:v>0</c:v>
                </c:pt>
                <c:pt idx="6">
                  <c:v>0</c:v>
                </c:pt>
                <c:pt idx="7">
                  <c:v>0</c:v>
                </c:pt>
                <c:pt idx="8">
                  <c:v>1</c:v>
                </c:pt>
                <c:pt idx="9">
                  <c:v>1</c:v>
                </c:pt>
                <c:pt idx="10">
                  <c:v>1</c:v>
                </c:pt>
                <c:pt idx="11">
                  <c:v>1</c:v>
                </c:pt>
                <c:pt idx="12">
                  <c:v>2</c:v>
                </c:pt>
                <c:pt idx="13">
                  <c:v>3</c:v>
                </c:pt>
                <c:pt idx="14">
                  <c:v>3</c:v>
                </c:pt>
                <c:pt idx="15">
                  <c:v>3</c:v>
                </c:pt>
                <c:pt idx="16">
                  <c:v>3</c:v>
                </c:pt>
                <c:pt idx="17">
                  <c:v>3</c:v>
                </c:pt>
              </c:numCache>
            </c:numRef>
          </c:val>
          <c:extLst>
            <c:ext xmlns:c16="http://schemas.microsoft.com/office/drawing/2014/chart" uri="{C3380CC4-5D6E-409C-BE32-E72D297353CC}">
              <c16:uniqueId val="{00000003-10F9-4784-9BC2-A0C956630598}"/>
            </c:ext>
          </c:extLst>
        </c:ser>
        <c:dLbls>
          <c:showLegendKey val="0"/>
          <c:showVal val="0"/>
          <c:showCatName val="0"/>
          <c:showSerName val="0"/>
          <c:showPercent val="0"/>
          <c:showBubbleSize val="0"/>
        </c:dLbls>
        <c:gapWidth val="150"/>
        <c:overlap val="100"/>
        <c:axId val="636949984"/>
        <c:axId val="636928768"/>
      </c:barChart>
      <c:catAx>
        <c:axId val="636949984"/>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28768"/>
        <c:crosses val="autoZero"/>
        <c:auto val="1"/>
        <c:lblAlgn val="ctr"/>
        <c:lblOffset val="100"/>
        <c:noMultiLvlLbl val="0"/>
      </c:catAx>
      <c:valAx>
        <c:axId val="636928768"/>
        <c:scaling>
          <c:orientation val="minMax"/>
        </c:scaling>
        <c:delete val="0"/>
        <c:axPos val="l"/>
        <c:majorGridlines/>
        <c:title>
          <c:tx>
            <c:rich>
              <a:bodyPr rot="-5400000" vert="horz"/>
              <a:lstStyle/>
              <a:p>
                <a:pPr>
                  <a:defRPr/>
                </a:pPr>
                <a:r>
                  <a:rPr lang="en-US"/>
                  <a:t>Nombre de chaufferies cumulées</a:t>
                </a:r>
              </a:p>
            </c:rich>
          </c:tx>
          <c:layout>
            <c:manualLayout>
              <c:xMode val="edge"/>
              <c:yMode val="edge"/>
              <c:x val="2.0698795009722231E-3"/>
              <c:y val="0.24640672922768994"/>
            </c:manualLayout>
          </c:layout>
          <c:overlay val="0"/>
        </c:title>
        <c:numFmt formatCode="_-* #,##0\ _€_-;\-* #,##0\ _€_-;_-* &quot;-&quot;??\ _€_-;_-@_-" sourceLinked="1"/>
        <c:majorTickMark val="out"/>
        <c:minorTickMark val="none"/>
        <c:tickLblPos val="nextTo"/>
        <c:crossAx val="636949984"/>
        <c:crosses val="autoZero"/>
        <c:crossBetween val="between"/>
      </c:valAx>
    </c:plotArea>
    <c:legend>
      <c:legendPos val="r"/>
      <c:layout>
        <c:manualLayout>
          <c:xMode val="edge"/>
          <c:yMode val="edge"/>
          <c:x val="0.7435795678310525"/>
          <c:y val="0.25915507567542079"/>
          <c:w val="0.24284757773531762"/>
          <c:h val="0.48168984864915837"/>
        </c:manualLayou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21062992125984"/>
          <c:y val="5.1400554097404488E-2"/>
          <c:w val="0.74927537182852155"/>
          <c:h val="0.73076771653543304"/>
        </c:manualLayout>
      </c:layout>
      <c:barChart>
        <c:barDir val="col"/>
        <c:grouping val="stacked"/>
        <c:varyColors val="0"/>
        <c:ser>
          <c:idx val="0"/>
          <c:order val="0"/>
          <c:tx>
            <c:strRef>
              <c:f>'zoom ptes chauff'!$I$13</c:f>
              <c:strCache>
                <c:ptCount val="1"/>
                <c:pt idx="0">
                  <c:v>chaufferies dédiées</c:v>
                </c:pt>
              </c:strCache>
            </c:strRef>
          </c:tx>
          <c:invertIfNegative val="0"/>
          <c:cat>
            <c:strRef>
              <c:f>'zoom ptes chauff'!$H$14:$H$15</c:f>
              <c:strCache>
                <c:ptCount val="2"/>
                <c:pt idx="0">
                  <c:v>&lt;1 MW</c:v>
                </c:pt>
                <c:pt idx="1">
                  <c:v>&gt;1 MW</c:v>
                </c:pt>
              </c:strCache>
            </c:strRef>
          </c:cat>
          <c:val>
            <c:numRef>
              <c:f>'zoom ptes chauff'!$I$14:$I$15</c:f>
              <c:numCache>
                <c:formatCode>_-* #,##0\ _€_-;\-* #,##0\ _€_-;_-* "-"??\ _€_-;_-@_-</c:formatCode>
                <c:ptCount val="2"/>
                <c:pt idx="0">
                  <c:v>56</c:v>
                </c:pt>
                <c:pt idx="1">
                  <c:v>11</c:v>
                </c:pt>
              </c:numCache>
            </c:numRef>
          </c:val>
          <c:extLst>
            <c:ext xmlns:c16="http://schemas.microsoft.com/office/drawing/2014/chart" uri="{C3380CC4-5D6E-409C-BE32-E72D297353CC}">
              <c16:uniqueId val="{00000000-C18D-4677-80CB-9A8039FD7434}"/>
            </c:ext>
          </c:extLst>
        </c:ser>
        <c:ser>
          <c:idx val="1"/>
          <c:order val="1"/>
          <c:tx>
            <c:strRef>
              <c:f>'zoom ptes chauff'!$J$13</c:f>
              <c:strCache>
                <c:ptCount val="1"/>
                <c:pt idx="0">
                  <c:v>chaufferies sur réseau de chaleur</c:v>
                </c:pt>
              </c:strCache>
            </c:strRef>
          </c:tx>
          <c:invertIfNegative val="0"/>
          <c:cat>
            <c:strRef>
              <c:f>'zoom ptes chauff'!$H$14:$H$15</c:f>
              <c:strCache>
                <c:ptCount val="2"/>
                <c:pt idx="0">
                  <c:v>&lt;1 MW</c:v>
                </c:pt>
                <c:pt idx="1">
                  <c:v>&gt;1 MW</c:v>
                </c:pt>
              </c:strCache>
            </c:strRef>
          </c:cat>
          <c:val>
            <c:numRef>
              <c:f>'zoom ptes chauff'!$J$14:$J$15</c:f>
              <c:numCache>
                <c:formatCode>_-* #,##0\ _€_-;\-* #,##0\ _€_-;_-* "-"??\ _€_-;_-@_-</c:formatCode>
                <c:ptCount val="2"/>
                <c:pt idx="0">
                  <c:v>6</c:v>
                </c:pt>
                <c:pt idx="1">
                  <c:v>25</c:v>
                </c:pt>
              </c:numCache>
            </c:numRef>
          </c:val>
          <c:extLst>
            <c:ext xmlns:c16="http://schemas.microsoft.com/office/drawing/2014/chart" uri="{C3380CC4-5D6E-409C-BE32-E72D297353CC}">
              <c16:uniqueId val="{00000001-C18D-4677-80CB-9A8039FD7434}"/>
            </c:ext>
          </c:extLst>
        </c:ser>
        <c:dLbls>
          <c:showLegendKey val="0"/>
          <c:showVal val="0"/>
          <c:showCatName val="0"/>
          <c:showSerName val="0"/>
          <c:showPercent val="0"/>
          <c:showBubbleSize val="0"/>
        </c:dLbls>
        <c:gapWidth val="150"/>
        <c:overlap val="100"/>
        <c:axId val="636944544"/>
        <c:axId val="636939104"/>
      </c:barChart>
      <c:catAx>
        <c:axId val="636944544"/>
        <c:scaling>
          <c:orientation val="minMax"/>
        </c:scaling>
        <c:delete val="0"/>
        <c:axPos val="b"/>
        <c:numFmt formatCode="General" sourceLinked="0"/>
        <c:majorTickMark val="out"/>
        <c:minorTickMark val="none"/>
        <c:tickLblPos val="nextTo"/>
        <c:crossAx val="636939104"/>
        <c:crosses val="autoZero"/>
        <c:auto val="1"/>
        <c:lblAlgn val="ctr"/>
        <c:lblOffset val="100"/>
        <c:noMultiLvlLbl val="0"/>
      </c:catAx>
      <c:valAx>
        <c:axId val="636939104"/>
        <c:scaling>
          <c:orientation val="minMax"/>
        </c:scaling>
        <c:delete val="0"/>
        <c:axPos val="l"/>
        <c:majorGridlines/>
        <c:title>
          <c:tx>
            <c:rich>
              <a:bodyPr rot="-5400000" vert="horz"/>
              <a:lstStyle/>
              <a:p>
                <a:pPr>
                  <a:defRPr/>
                </a:pPr>
                <a:r>
                  <a:rPr lang="en-US"/>
                  <a:t>nombre de chaufferies</a:t>
                </a:r>
              </a:p>
            </c:rich>
          </c:tx>
          <c:overlay val="0"/>
        </c:title>
        <c:numFmt formatCode="_-* #,##0\ _€_-;\-* #,##0\ _€_-;_-* &quot;-&quot;??\ _€_-;_-@_-" sourceLinked="1"/>
        <c:majorTickMark val="out"/>
        <c:minorTickMark val="none"/>
        <c:tickLblPos val="nextTo"/>
        <c:crossAx val="636944544"/>
        <c:crosses val="autoZero"/>
        <c:crossBetween val="between"/>
      </c:valAx>
    </c:plotArea>
    <c:legend>
      <c:legendPos val="r"/>
      <c:layout>
        <c:manualLayout>
          <c:xMode val="edge"/>
          <c:yMode val="edge"/>
          <c:x val="7.6930446194225718E-2"/>
          <c:y val="0.86497302420530764"/>
          <c:w val="0.8147362204724411"/>
          <c:h val="0.13116506270049574"/>
        </c:manualLayou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21062992125984"/>
          <c:y val="5.1400554097404488E-2"/>
          <c:w val="0.74927537182852155"/>
          <c:h val="0.73076771653543304"/>
        </c:manualLayout>
      </c:layout>
      <c:barChart>
        <c:barDir val="col"/>
        <c:grouping val="stacked"/>
        <c:varyColors val="0"/>
        <c:ser>
          <c:idx val="0"/>
          <c:order val="0"/>
          <c:tx>
            <c:strRef>
              <c:f>'zoom ptes chauff'!$I$32</c:f>
              <c:strCache>
                <c:ptCount val="1"/>
                <c:pt idx="0">
                  <c:v>chaufferies dédiées</c:v>
                </c:pt>
              </c:strCache>
            </c:strRef>
          </c:tx>
          <c:invertIfNegative val="0"/>
          <c:cat>
            <c:strRef>
              <c:f>'zoom ptes chauff'!$H$33:$H$34</c:f>
              <c:strCache>
                <c:ptCount val="2"/>
                <c:pt idx="0">
                  <c:v>&lt;1 200 MWh/an</c:v>
                </c:pt>
                <c:pt idx="1">
                  <c:v>&gt;1 200 MWh/an</c:v>
                </c:pt>
              </c:strCache>
            </c:strRef>
          </c:cat>
          <c:val>
            <c:numRef>
              <c:f>'zoom ptes chauff'!$I$33:$I$34</c:f>
              <c:numCache>
                <c:formatCode>_-* #,##0\ _€_-;\-* #,##0\ _€_-;_-* "-"??\ _€_-;_-@_-</c:formatCode>
                <c:ptCount val="2"/>
                <c:pt idx="0">
                  <c:v>57</c:v>
                </c:pt>
                <c:pt idx="1">
                  <c:v>10</c:v>
                </c:pt>
              </c:numCache>
            </c:numRef>
          </c:val>
          <c:extLst>
            <c:ext xmlns:c16="http://schemas.microsoft.com/office/drawing/2014/chart" uri="{C3380CC4-5D6E-409C-BE32-E72D297353CC}">
              <c16:uniqueId val="{00000000-1604-4EF8-AB60-290BB580B74D}"/>
            </c:ext>
          </c:extLst>
        </c:ser>
        <c:ser>
          <c:idx val="1"/>
          <c:order val="1"/>
          <c:tx>
            <c:strRef>
              <c:f>'zoom ptes chauff'!$J$32</c:f>
              <c:strCache>
                <c:ptCount val="1"/>
                <c:pt idx="0">
                  <c:v>chaufferies sur réseau de chaleur</c:v>
                </c:pt>
              </c:strCache>
            </c:strRef>
          </c:tx>
          <c:invertIfNegative val="0"/>
          <c:cat>
            <c:strRef>
              <c:f>'zoom ptes chauff'!$H$33:$H$34</c:f>
              <c:strCache>
                <c:ptCount val="2"/>
                <c:pt idx="0">
                  <c:v>&lt;1 200 MWh/an</c:v>
                </c:pt>
                <c:pt idx="1">
                  <c:v>&gt;1 200 MWh/an</c:v>
                </c:pt>
              </c:strCache>
            </c:strRef>
          </c:cat>
          <c:val>
            <c:numRef>
              <c:f>'zoom ptes chauff'!$J$33:$J$34</c:f>
              <c:numCache>
                <c:formatCode>_-* #,##0\ _€_-;\-* #,##0\ _€_-;_-* "-"??\ _€_-;_-@_-</c:formatCode>
                <c:ptCount val="2"/>
                <c:pt idx="0">
                  <c:v>6</c:v>
                </c:pt>
                <c:pt idx="1">
                  <c:v>25</c:v>
                </c:pt>
              </c:numCache>
            </c:numRef>
          </c:val>
          <c:extLst>
            <c:ext xmlns:c16="http://schemas.microsoft.com/office/drawing/2014/chart" uri="{C3380CC4-5D6E-409C-BE32-E72D297353CC}">
              <c16:uniqueId val="{00000001-1604-4EF8-AB60-290BB580B74D}"/>
            </c:ext>
          </c:extLst>
        </c:ser>
        <c:dLbls>
          <c:showLegendKey val="0"/>
          <c:showVal val="0"/>
          <c:showCatName val="0"/>
          <c:showSerName val="0"/>
          <c:showPercent val="0"/>
          <c:showBubbleSize val="0"/>
        </c:dLbls>
        <c:gapWidth val="150"/>
        <c:overlap val="100"/>
        <c:axId val="636932576"/>
        <c:axId val="636933120"/>
      </c:barChart>
      <c:catAx>
        <c:axId val="636932576"/>
        <c:scaling>
          <c:orientation val="minMax"/>
        </c:scaling>
        <c:delete val="0"/>
        <c:axPos val="b"/>
        <c:numFmt formatCode="General" sourceLinked="0"/>
        <c:majorTickMark val="out"/>
        <c:minorTickMark val="none"/>
        <c:tickLblPos val="nextTo"/>
        <c:crossAx val="636933120"/>
        <c:crosses val="autoZero"/>
        <c:auto val="1"/>
        <c:lblAlgn val="ctr"/>
        <c:lblOffset val="100"/>
        <c:noMultiLvlLbl val="0"/>
      </c:catAx>
      <c:valAx>
        <c:axId val="636933120"/>
        <c:scaling>
          <c:orientation val="minMax"/>
          <c:max val="70"/>
        </c:scaling>
        <c:delete val="0"/>
        <c:axPos val="l"/>
        <c:majorGridlines/>
        <c:title>
          <c:tx>
            <c:rich>
              <a:bodyPr rot="-5400000" vert="horz"/>
              <a:lstStyle/>
              <a:p>
                <a:pPr>
                  <a:defRPr/>
                </a:pPr>
                <a:r>
                  <a:rPr lang="en-US"/>
                  <a:t>nombre de chaufferies</a:t>
                </a:r>
              </a:p>
            </c:rich>
          </c:tx>
          <c:overlay val="0"/>
        </c:title>
        <c:numFmt formatCode="_-* #,##0\ _€_-;\-* #,##0\ _€_-;_-* &quot;-&quot;??\ _€_-;_-@_-" sourceLinked="1"/>
        <c:majorTickMark val="out"/>
        <c:minorTickMark val="none"/>
        <c:tickLblPos val="nextTo"/>
        <c:crossAx val="636932576"/>
        <c:crosses val="autoZero"/>
        <c:crossBetween val="between"/>
      </c:valAx>
    </c:plotArea>
    <c:legend>
      <c:legendPos val="r"/>
      <c:layout>
        <c:manualLayout>
          <c:xMode val="edge"/>
          <c:yMode val="edge"/>
          <c:x val="7.6930446194225718E-2"/>
          <c:y val="0.86497302420530764"/>
          <c:w val="0.8147362204724411"/>
          <c:h val="0.13116506270049574"/>
        </c:manualLayou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7174103237096"/>
          <c:y val="5.1400554097404488E-2"/>
          <c:w val="0.68538648293963267"/>
          <c:h val="0.73076771653543304"/>
        </c:manualLayout>
      </c:layout>
      <c:barChart>
        <c:barDir val="col"/>
        <c:grouping val="stacked"/>
        <c:varyColors val="0"/>
        <c:ser>
          <c:idx val="0"/>
          <c:order val="0"/>
          <c:tx>
            <c:strRef>
              <c:f>'zoom ptes chauff'!$I$4</c:f>
              <c:strCache>
                <c:ptCount val="1"/>
                <c:pt idx="0">
                  <c:v>chaufferies dédiées</c:v>
                </c:pt>
              </c:strCache>
            </c:strRef>
          </c:tx>
          <c:invertIfNegative val="0"/>
          <c:cat>
            <c:strRef>
              <c:f>'zoom ptes chauff'!$H$5:$H$6</c:f>
              <c:strCache>
                <c:ptCount val="2"/>
                <c:pt idx="0">
                  <c:v>&lt;1 MW</c:v>
                </c:pt>
                <c:pt idx="1">
                  <c:v>&gt;1 MW</c:v>
                </c:pt>
              </c:strCache>
            </c:strRef>
          </c:cat>
          <c:val>
            <c:numRef>
              <c:f>'zoom ptes chauff'!$I$5:$I$6</c:f>
              <c:numCache>
                <c:formatCode>_-* #,##0\ _€_-;\-* #,##0\ _€_-;_-* "-"??\ _€_-;_-@_-</c:formatCode>
                <c:ptCount val="2"/>
                <c:pt idx="0">
                  <c:v>46289.393320727111</c:v>
                </c:pt>
                <c:pt idx="1">
                  <c:v>98006.010000000009</c:v>
                </c:pt>
              </c:numCache>
            </c:numRef>
          </c:val>
          <c:extLst>
            <c:ext xmlns:c16="http://schemas.microsoft.com/office/drawing/2014/chart" uri="{C3380CC4-5D6E-409C-BE32-E72D297353CC}">
              <c16:uniqueId val="{00000000-AE15-4302-B6F9-2884DBBD20BB}"/>
            </c:ext>
          </c:extLst>
        </c:ser>
        <c:ser>
          <c:idx val="1"/>
          <c:order val="1"/>
          <c:tx>
            <c:strRef>
              <c:f>'zoom ptes chauff'!$J$4</c:f>
              <c:strCache>
                <c:ptCount val="1"/>
                <c:pt idx="0">
                  <c:v>chaufferies sur réseau de chaleur</c:v>
                </c:pt>
              </c:strCache>
            </c:strRef>
          </c:tx>
          <c:invertIfNegative val="0"/>
          <c:cat>
            <c:strRef>
              <c:f>'zoom ptes chauff'!$H$5:$H$6</c:f>
              <c:strCache>
                <c:ptCount val="2"/>
                <c:pt idx="0">
                  <c:v>&lt;1 MW</c:v>
                </c:pt>
                <c:pt idx="1">
                  <c:v>&gt;1 MW</c:v>
                </c:pt>
              </c:strCache>
            </c:strRef>
          </c:cat>
          <c:val>
            <c:numRef>
              <c:f>'zoom ptes chauff'!$J$5:$J$6</c:f>
              <c:numCache>
                <c:formatCode>_-* #,##0\ _€_-;\-* #,##0\ _€_-;_-* "-"??\ _€_-;_-@_-</c:formatCode>
                <c:ptCount val="2"/>
                <c:pt idx="0">
                  <c:v>9695.9310000000005</c:v>
                </c:pt>
                <c:pt idx="1">
                  <c:v>1430408.1099999999</c:v>
                </c:pt>
              </c:numCache>
            </c:numRef>
          </c:val>
          <c:extLst>
            <c:ext xmlns:c16="http://schemas.microsoft.com/office/drawing/2014/chart" uri="{C3380CC4-5D6E-409C-BE32-E72D297353CC}">
              <c16:uniqueId val="{00000001-AE15-4302-B6F9-2884DBBD20BB}"/>
            </c:ext>
          </c:extLst>
        </c:ser>
        <c:dLbls>
          <c:showLegendKey val="0"/>
          <c:showVal val="0"/>
          <c:showCatName val="0"/>
          <c:showSerName val="0"/>
          <c:showPercent val="0"/>
          <c:showBubbleSize val="0"/>
        </c:dLbls>
        <c:gapWidth val="150"/>
        <c:overlap val="100"/>
        <c:axId val="636933664"/>
        <c:axId val="636934208"/>
      </c:barChart>
      <c:catAx>
        <c:axId val="636933664"/>
        <c:scaling>
          <c:orientation val="minMax"/>
        </c:scaling>
        <c:delete val="0"/>
        <c:axPos val="b"/>
        <c:numFmt formatCode="General" sourceLinked="0"/>
        <c:majorTickMark val="out"/>
        <c:minorTickMark val="none"/>
        <c:tickLblPos val="nextTo"/>
        <c:crossAx val="636934208"/>
        <c:crosses val="autoZero"/>
        <c:auto val="1"/>
        <c:lblAlgn val="ctr"/>
        <c:lblOffset val="100"/>
        <c:noMultiLvlLbl val="0"/>
      </c:catAx>
      <c:valAx>
        <c:axId val="636934208"/>
        <c:scaling>
          <c:orientation val="minMax"/>
        </c:scaling>
        <c:delete val="0"/>
        <c:axPos val="l"/>
        <c:majorGridlines/>
        <c:title>
          <c:tx>
            <c:rich>
              <a:bodyPr rot="-5400000" vert="horz"/>
              <a:lstStyle/>
              <a:p>
                <a:pPr>
                  <a:defRPr/>
                </a:pPr>
                <a:r>
                  <a:rPr lang="en-US"/>
                  <a:t>Production</a:t>
                </a:r>
                <a:r>
                  <a:rPr lang="en-US" baseline="0"/>
                  <a:t> d'énergie MWh/an</a:t>
                </a:r>
                <a:endParaRPr lang="en-US"/>
              </a:p>
            </c:rich>
          </c:tx>
          <c:layout>
            <c:manualLayout>
              <c:xMode val="edge"/>
              <c:yMode val="edge"/>
              <c:x val="1.6097112860892389E-2"/>
              <c:y val="0.14363626421697287"/>
            </c:manualLayout>
          </c:layout>
          <c:overlay val="0"/>
        </c:title>
        <c:numFmt formatCode="_-* #,##0\ _€_-;\-* #,##0\ _€_-;_-* &quot;-&quot;??\ _€_-;_-@_-" sourceLinked="1"/>
        <c:majorTickMark val="out"/>
        <c:minorTickMark val="none"/>
        <c:tickLblPos val="nextTo"/>
        <c:crossAx val="636933664"/>
        <c:crosses val="autoZero"/>
        <c:crossBetween val="between"/>
      </c:valAx>
    </c:plotArea>
    <c:legend>
      <c:legendPos val="r"/>
      <c:layout>
        <c:manualLayout>
          <c:xMode val="edge"/>
          <c:yMode val="edge"/>
          <c:x val="7.6930446194225718E-2"/>
          <c:y val="0.86497302420530764"/>
          <c:w val="0.8147362204724411"/>
          <c:h val="0.13116506270049574"/>
        </c:manualLayou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7174103237096"/>
          <c:y val="5.1400554097404488E-2"/>
          <c:w val="0.68538648293963267"/>
          <c:h val="0.73076771653543304"/>
        </c:manualLayout>
      </c:layout>
      <c:barChart>
        <c:barDir val="col"/>
        <c:grouping val="stacked"/>
        <c:varyColors val="0"/>
        <c:ser>
          <c:idx val="0"/>
          <c:order val="0"/>
          <c:tx>
            <c:strRef>
              <c:f>'zoom ptes chauff'!$I$23</c:f>
              <c:strCache>
                <c:ptCount val="1"/>
                <c:pt idx="0">
                  <c:v>chaufferies dédiées</c:v>
                </c:pt>
              </c:strCache>
            </c:strRef>
          </c:tx>
          <c:invertIfNegative val="0"/>
          <c:cat>
            <c:strRef>
              <c:f>'zoom ptes chauff'!$H$24:$H$25</c:f>
              <c:strCache>
                <c:ptCount val="2"/>
                <c:pt idx="0">
                  <c:v>&lt;1 200 MWh/an</c:v>
                </c:pt>
                <c:pt idx="1">
                  <c:v>&gt;1 200 MWh/an</c:v>
                </c:pt>
              </c:strCache>
            </c:strRef>
          </c:cat>
          <c:val>
            <c:numRef>
              <c:f>'zoom ptes chauff'!$I$24:$I$25</c:f>
              <c:numCache>
                <c:formatCode>_-* #,##0\ _€_-;\-* #,##0\ _€_-;_-* "-"??\ _€_-;_-@_-</c:formatCode>
                <c:ptCount val="2"/>
                <c:pt idx="0">
                  <c:v>49138.743320727117</c:v>
                </c:pt>
                <c:pt idx="1">
                  <c:v>95156.66</c:v>
                </c:pt>
              </c:numCache>
            </c:numRef>
          </c:val>
          <c:extLst>
            <c:ext xmlns:c16="http://schemas.microsoft.com/office/drawing/2014/chart" uri="{C3380CC4-5D6E-409C-BE32-E72D297353CC}">
              <c16:uniqueId val="{00000000-7675-42FD-98B8-4989C58492A0}"/>
            </c:ext>
          </c:extLst>
        </c:ser>
        <c:ser>
          <c:idx val="1"/>
          <c:order val="1"/>
          <c:tx>
            <c:strRef>
              <c:f>'zoom ptes chauff'!$J$23</c:f>
              <c:strCache>
                <c:ptCount val="1"/>
                <c:pt idx="0">
                  <c:v>chaufferies sur réseau de chaleur</c:v>
                </c:pt>
              </c:strCache>
            </c:strRef>
          </c:tx>
          <c:invertIfNegative val="0"/>
          <c:cat>
            <c:strRef>
              <c:f>'zoom ptes chauff'!$H$24:$H$25</c:f>
              <c:strCache>
                <c:ptCount val="2"/>
                <c:pt idx="0">
                  <c:v>&lt;1 200 MWh/an</c:v>
                </c:pt>
                <c:pt idx="1">
                  <c:v>&gt;1 200 MWh/an</c:v>
                </c:pt>
              </c:strCache>
            </c:strRef>
          </c:cat>
          <c:val>
            <c:numRef>
              <c:f>'zoom ptes chauff'!$J$24:$J$25</c:f>
              <c:numCache>
                <c:formatCode>_-* #,##0\ _€_-;\-* #,##0\ _€_-;_-* "-"??\ _€_-;_-@_-</c:formatCode>
                <c:ptCount val="2"/>
                <c:pt idx="0">
                  <c:v>9695.9310000000005</c:v>
                </c:pt>
                <c:pt idx="1">
                  <c:v>1430408.1099999999</c:v>
                </c:pt>
              </c:numCache>
            </c:numRef>
          </c:val>
          <c:extLst>
            <c:ext xmlns:c16="http://schemas.microsoft.com/office/drawing/2014/chart" uri="{C3380CC4-5D6E-409C-BE32-E72D297353CC}">
              <c16:uniqueId val="{00000001-7675-42FD-98B8-4989C58492A0}"/>
            </c:ext>
          </c:extLst>
        </c:ser>
        <c:dLbls>
          <c:showLegendKey val="0"/>
          <c:showVal val="0"/>
          <c:showCatName val="0"/>
          <c:showSerName val="0"/>
          <c:showPercent val="0"/>
          <c:showBubbleSize val="0"/>
        </c:dLbls>
        <c:gapWidth val="150"/>
        <c:overlap val="100"/>
        <c:axId val="636935840"/>
        <c:axId val="636946720"/>
      </c:barChart>
      <c:catAx>
        <c:axId val="636935840"/>
        <c:scaling>
          <c:orientation val="minMax"/>
        </c:scaling>
        <c:delete val="0"/>
        <c:axPos val="b"/>
        <c:numFmt formatCode="General" sourceLinked="0"/>
        <c:majorTickMark val="out"/>
        <c:minorTickMark val="none"/>
        <c:tickLblPos val="nextTo"/>
        <c:crossAx val="636946720"/>
        <c:crosses val="autoZero"/>
        <c:auto val="1"/>
        <c:lblAlgn val="ctr"/>
        <c:lblOffset val="100"/>
        <c:noMultiLvlLbl val="0"/>
      </c:catAx>
      <c:valAx>
        <c:axId val="636946720"/>
        <c:scaling>
          <c:orientation val="minMax"/>
        </c:scaling>
        <c:delete val="0"/>
        <c:axPos val="l"/>
        <c:majorGridlines/>
        <c:title>
          <c:tx>
            <c:rich>
              <a:bodyPr rot="-5400000" vert="horz"/>
              <a:lstStyle/>
              <a:p>
                <a:pPr>
                  <a:defRPr/>
                </a:pPr>
                <a:r>
                  <a:rPr lang="en-US"/>
                  <a:t>Production</a:t>
                </a:r>
                <a:r>
                  <a:rPr lang="en-US" baseline="0"/>
                  <a:t> d'énergie MWh/an</a:t>
                </a:r>
                <a:endParaRPr lang="en-US"/>
              </a:p>
            </c:rich>
          </c:tx>
          <c:layout>
            <c:manualLayout>
              <c:xMode val="edge"/>
              <c:yMode val="edge"/>
              <c:x val="1.6097112860892389E-2"/>
              <c:y val="0.14363626421697287"/>
            </c:manualLayout>
          </c:layout>
          <c:overlay val="0"/>
        </c:title>
        <c:numFmt formatCode="_-* #,##0\ _€_-;\-* #,##0\ _€_-;_-* &quot;-&quot;??\ _€_-;_-@_-" sourceLinked="1"/>
        <c:majorTickMark val="out"/>
        <c:minorTickMark val="none"/>
        <c:tickLblPos val="nextTo"/>
        <c:crossAx val="636935840"/>
        <c:crosses val="autoZero"/>
        <c:crossBetween val="between"/>
      </c:valAx>
    </c:plotArea>
    <c:legend>
      <c:legendPos val="r"/>
      <c:layout>
        <c:manualLayout>
          <c:xMode val="edge"/>
          <c:yMode val="edge"/>
          <c:x val="7.6930446194225718E-2"/>
          <c:y val="0.86497302420530764"/>
          <c:w val="0.8147362204724411"/>
          <c:h val="0.13116506270049574"/>
        </c:manualLayou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zh-CN"/>
        </a:p>
      </c:txPr>
    </c:title>
    <c:autoTitleDeleted val="0"/>
    <c:plotArea>
      <c:layout>
        <c:manualLayout>
          <c:layoutTarget val="inner"/>
          <c:xMode val="edge"/>
          <c:yMode val="edge"/>
          <c:x val="0.15971062992125984"/>
          <c:y val="0.1438775882181394"/>
          <c:w val="0.78289501312335963"/>
          <c:h val="0.74122922134733171"/>
        </c:manualLayout>
      </c:layout>
      <c:barChart>
        <c:barDir val="col"/>
        <c:grouping val="clustered"/>
        <c:varyColors val="0"/>
        <c:ser>
          <c:idx val="0"/>
          <c:order val="0"/>
          <c:tx>
            <c:strRef>
              <c:f>'courbes tendance'!$D$3</c:f>
              <c:strCache>
                <c:ptCount val="1"/>
                <c:pt idx="0">
                  <c:v>cumul puissance kW (hors CPCU)</c:v>
                </c:pt>
              </c:strCache>
            </c:strRef>
          </c:tx>
          <c:invertIfNegative val="0"/>
          <c:trendline>
            <c:trendlineType val="linear"/>
            <c:dispRSqr val="1"/>
            <c:dispEq val="1"/>
            <c:trendlineLbl>
              <c:layout>
                <c:manualLayout>
                  <c:x val="-6.9423447069116365E-2"/>
                  <c:y val="-3.2766477107028291E-2"/>
                </c:manualLayout>
              </c:layout>
              <c:numFmt formatCode="General" sourceLinked="0"/>
            </c:trendlineLbl>
          </c:trendline>
          <c:cat>
            <c:numRef>
              <c:f>'courbes tendance'!$A$4:$A$24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'courbes tendance'!$D$4:$D$24</c:f>
              <c:numCache>
                <c:formatCode>_-* #,##0\ _€_-;\-* #,##0\ _€_-;_-* "-"??\ _€_-;_-@_-</c:formatCode>
                <c:ptCount val="21"/>
                <c:pt idx="0">
                  <c:v>186</c:v>
                </c:pt>
                <c:pt idx="1">
                  <c:v>1436</c:v>
                </c:pt>
                <c:pt idx="2">
                  <c:v>1836</c:v>
                </c:pt>
                <c:pt idx="3">
                  <c:v>3036</c:v>
                </c:pt>
                <c:pt idx="4">
                  <c:v>3856</c:v>
                </c:pt>
                <c:pt idx="5">
                  <c:v>5056</c:v>
                </c:pt>
                <c:pt idx="6">
                  <c:v>8136</c:v>
                </c:pt>
                <c:pt idx="7">
                  <c:v>11406</c:v>
                </c:pt>
                <c:pt idx="8">
                  <c:v>69906</c:v>
                </c:pt>
                <c:pt idx="9">
                  <c:v>88541</c:v>
                </c:pt>
                <c:pt idx="10">
                  <c:v>114366</c:v>
                </c:pt>
                <c:pt idx="11">
                  <c:v>124108</c:v>
                </c:pt>
                <c:pt idx="12">
                  <c:v>168024</c:v>
                </c:pt>
                <c:pt idx="13">
                  <c:v>194261</c:v>
                </c:pt>
                <c:pt idx="14">
                  <c:v>236761</c:v>
                </c:pt>
                <c:pt idx="15">
                  <c:v>274901</c:v>
                </c:pt>
                <c:pt idx="16">
                  <c:v>295611</c:v>
                </c:pt>
                <c:pt idx="17">
                  <c:v>297796</c:v>
                </c:pt>
                <c:pt idx="18">
                  <c:v>305466</c:v>
                </c:pt>
                <c:pt idx="19">
                  <c:v>350666</c:v>
                </c:pt>
                <c:pt idx="20">
                  <c:v>356034</c:v>
                </c:pt>
              </c:numCache>
            </c:numRef>
          </c:val>
          <c:extLst>
            <c:ext xmlns:c16="http://schemas.microsoft.com/office/drawing/2014/chart" uri="{C3380CC4-5D6E-409C-BE32-E72D297353CC}">
              <c16:uniqueId val="{00000001-3BE5-4CE6-86F8-87A83890A966}"/>
            </c:ext>
          </c:extLst>
        </c:ser>
        <c:dLbls>
          <c:showLegendKey val="0"/>
          <c:showVal val="0"/>
          <c:showCatName val="0"/>
          <c:showSerName val="0"/>
          <c:showPercent val="0"/>
          <c:showBubbleSize val="0"/>
        </c:dLbls>
        <c:gapWidth val="150"/>
        <c:axId val="636947264"/>
        <c:axId val="636947808"/>
      </c:barChart>
      <c:catAx>
        <c:axId val="636947264"/>
        <c:scaling>
          <c:orientation val="minMax"/>
        </c:scaling>
        <c:delete val="0"/>
        <c:axPos val="b"/>
        <c:numFmt formatCode="General" sourceLinked="1"/>
        <c:majorTickMark val="out"/>
        <c:minorTickMark val="none"/>
        <c:tickLblPos val="nextTo"/>
        <c:crossAx val="636947808"/>
        <c:crosses val="autoZero"/>
        <c:auto val="1"/>
        <c:lblAlgn val="ctr"/>
        <c:lblOffset val="100"/>
        <c:noMultiLvlLbl val="0"/>
      </c:catAx>
      <c:valAx>
        <c:axId val="636947808"/>
        <c:scaling>
          <c:orientation val="minMax"/>
        </c:scaling>
        <c:delete val="0"/>
        <c:axPos val="l"/>
        <c:majorGridlines/>
        <c:numFmt formatCode="_-* #,##0\ _€_-;\-* #,##0\ _€_-;_-* &quot;-&quot;??\ _€_-;_-@_-" sourceLinked="1"/>
        <c:majorTickMark val="out"/>
        <c:minorTickMark val="none"/>
        <c:tickLblPos val="nextTo"/>
        <c:crossAx val="636947264"/>
        <c:crosses val="autoZero"/>
        <c:crossBetween val="between"/>
      </c:valAx>
    </c:plotArea>
    <c:legend>
      <c:legendPos val="r"/>
      <c:layout>
        <c:manualLayout>
          <c:xMode val="edge"/>
          <c:yMode val="edge"/>
          <c:x val="0.25954037534281849"/>
          <c:y val="0.9002132545931758"/>
          <c:w val="0.60675996567485335"/>
          <c:h val="8.8346821230679495E-2"/>
        </c:manualLayou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zh-CN"/>
        </a:p>
      </c:txPr>
    </c:title>
    <c:autoTitleDeleted val="0"/>
    <c:plotArea>
      <c:layout>
        <c:manualLayout>
          <c:layoutTarget val="inner"/>
          <c:xMode val="edge"/>
          <c:yMode val="edge"/>
          <c:x val="0.15971062992125984"/>
          <c:y val="0.16239610673665791"/>
          <c:w val="0.77456167979002621"/>
          <c:h val="0.73659959171770206"/>
        </c:manualLayout>
      </c:layout>
      <c:barChart>
        <c:barDir val="col"/>
        <c:grouping val="clustered"/>
        <c:varyColors val="0"/>
        <c:ser>
          <c:idx val="0"/>
          <c:order val="0"/>
          <c:tx>
            <c:strRef>
              <c:f>'courbes tendance'!$H$3</c:f>
              <c:strCache>
                <c:ptCount val="1"/>
                <c:pt idx="0">
                  <c:v>cumul conso bois t/an (hors CPCU)</c:v>
                </c:pt>
              </c:strCache>
            </c:strRef>
          </c:tx>
          <c:invertIfNegative val="0"/>
          <c:trendline>
            <c:trendlineType val="linear"/>
            <c:dispRSqr val="1"/>
            <c:dispEq val="1"/>
            <c:trendlineLbl>
              <c:layout>
                <c:manualLayout>
                  <c:x val="-8.643044619422573E-3"/>
                  <c:y val="-5.5914625255176438E-2"/>
                </c:manualLayout>
              </c:layout>
              <c:numFmt formatCode="General" sourceLinked="0"/>
            </c:trendlineLbl>
          </c:trendline>
          <c:cat>
            <c:numRef>
              <c:f>'courbes tendance'!$A$4:$A$24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'courbes tendance'!$H$4:$H$24</c:f>
              <c:numCache>
                <c:formatCode>_-* #,##0\ _€_-;\-* #,##0\ _€_-;_-* "-"??\ _€_-;_-@_-</c:formatCode>
                <c:ptCount val="21"/>
                <c:pt idx="0">
                  <c:v>60</c:v>
                </c:pt>
                <c:pt idx="1">
                  <c:v>1325</c:v>
                </c:pt>
                <c:pt idx="2">
                  <c:v>1775</c:v>
                </c:pt>
                <c:pt idx="3">
                  <c:v>2175</c:v>
                </c:pt>
                <c:pt idx="4">
                  <c:v>3235</c:v>
                </c:pt>
                <c:pt idx="5">
                  <c:v>4235</c:v>
                </c:pt>
                <c:pt idx="6">
                  <c:v>8165</c:v>
                </c:pt>
                <c:pt idx="7">
                  <c:v>10894</c:v>
                </c:pt>
                <c:pt idx="8">
                  <c:v>67337.600000000006</c:v>
                </c:pt>
                <c:pt idx="9">
                  <c:v>73932.037500000006</c:v>
                </c:pt>
                <c:pt idx="10">
                  <c:v>112097.39464285715</c:v>
                </c:pt>
                <c:pt idx="11">
                  <c:v>125480.39464285715</c:v>
                </c:pt>
                <c:pt idx="12">
                  <c:v>222055.39464285714</c:v>
                </c:pt>
                <c:pt idx="13">
                  <c:v>271530.13864709722</c:v>
                </c:pt>
                <c:pt idx="14">
                  <c:v>378929.82739759411</c:v>
                </c:pt>
                <c:pt idx="15">
                  <c:v>441858.82739759411</c:v>
                </c:pt>
                <c:pt idx="16">
                  <c:v>474914.82739759411</c:v>
                </c:pt>
                <c:pt idx="17">
                  <c:v>476867.82739759411</c:v>
                </c:pt>
                <c:pt idx="18">
                  <c:v>513228.82739759411</c:v>
                </c:pt>
                <c:pt idx="19">
                  <c:v>549228.82739759411</c:v>
                </c:pt>
                <c:pt idx="20">
                  <c:v>559336.82739759411</c:v>
                </c:pt>
              </c:numCache>
            </c:numRef>
          </c:val>
          <c:extLst>
            <c:ext xmlns:c16="http://schemas.microsoft.com/office/drawing/2014/chart" uri="{C3380CC4-5D6E-409C-BE32-E72D297353CC}">
              <c16:uniqueId val="{00000001-9DA6-4D42-AFCB-399767B42888}"/>
            </c:ext>
          </c:extLst>
        </c:ser>
        <c:dLbls>
          <c:showLegendKey val="0"/>
          <c:showVal val="0"/>
          <c:showCatName val="0"/>
          <c:showSerName val="0"/>
          <c:showPercent val="0"/>
          <c:showBubbleSize val="0"/>
        </c:dLbls>
        <c:gapWidth val="150"/>
        <c:axId val="636948352"/>
        <c:axId val="635879744"/>
      </c:barChart>
      <c:catAx>
        <c:axId val="636948352"/>
        <c:scaling>
          <c:orientation val="minMax"/>
        </c:scaling>
        <c:delete val="0"/>
        <c:axPos val="b"/>
        <c:numFmt formatCode="General" sourceLinked="1"/>
        <c:majorTickMark val="out"/>
        <c:minorTickMark val="none"/>
        <c:tickLblPos val="nextTo"/>
        <c:crossAx val="635879744"/>
        <c:crosses val="autoZero"/>
        <c:auto val="1"/>
        <c:lblAlgn val="ctr"/>
        <c:lblOffset val="100"/>
        <c:noMultiLvlLbl val="0"/>
      </c:catAx>
      <c:valAx>
        <c:axId val="635879744"/>
        <c:scaling>
          <c:orientation val="minMax"/>
        </c:scaling>
        <c:delete val="0"/>
        <c:axPos val="l"/>
        <c:majorGridlines/>
        <c:numFmt formatCode="_-* #,##0\ _€_-;\-* #,##0\ _€_-;_-* &quot;-&quot;??\ _€_-;_-@_-" sourceLinked="1"/>
        <c:majorTickMark val="out"/>
        <c:minorTickMark val="none"/>
        <c:tickLblPos val="nextTo"/>
        <c:crossAx val="636948352"/>
        <c:crosses val="autoZero"/>
        <c:crossBetween val="between"/>
      </c:valAx>
    </c:plotArea>
    <c:legend>
      <c:legendPos val="r"/>
      <c:layout>
        <c:manualLayout>
          <c:xMode val="edge"/>
          <c:yMode val="edge"/>
          <c:x val="0.24646721087454873"/>
          <c:y val="0.9002132545931758"/>
          <c:w val="0.51464373517183137"/>
          <c:h val="8.8346821230679495E-2"/>
        </c:manualLayou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zh-CN"/>
        </a:p>
      </c:txPr>
    </c:title>
    <c:autoTitleDeleted val="0"/>
    <c:plotArea>
      <c:layout>
        <c:manualLayout>
          <c:layoutTarget val="inner"/>
          <c:xMode val="edge"/>
          <c:yMode val="edge"/>
          <c:x val="0.15971062992125984"/>
          <c:y val="0.14850721784776902"/>
          <c:w val="0.77456167979002621"/>
          <c:h val="0.73196996208807241"/>
        </c:manualLayout>
      </c:layout>
      <c:barChart>
        <c:barDir val="col"/>
        <c:grouping val="clustered"/>
        <c:varyColors val="0"/>
        <c:ser>
          <c:idx val="0"/>
          <c:order val="0"/>
          <c:tx>
            <c:strRef>
              <c:f>'courbes tendance'!$M$3</c:f>
              <c:strCache>
                <c:ptCount val="1"/>
                <c:pt idx="0">
                  <c:v>cumul prod MWh/an (hors CPCU)</c:v>
                </c:pt>
              </c:strCache>
            </c:strRef>
          </c:tx>
          <c:invertIfNegative val="0"/>
          <c:trendline>
            <c:trendlineType val="linear"/>
            <c:dispRSqr val="1"/>
            <c:dispEq val="1"/>
            <c:trendlineLbl>
              <c:layout>
                <c:manualLayout>
                  <c:x val="-2.1348339789965604E-2"/>
                  <c:y val="-2.8136847477398658E-2"/>
                </c:manualLayout>
              </c:layout>
              <c:numFmt formatCode="General" sourceLinked="0"/>
            </c:trendlineLbl>
          </c:trendline>
          <c:cat>
            <c:numRef>
              <c:f>'courbes tendance'!$A$4:$A$24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'courbes tendance'!$M$4:$M$24</c:f>
              <c:numCache>
                <c:formatCode>_-* #,##0\ _€_-;\-* #,##0\ _€_-;_-* "-"??\ _€_-;_-@_-</c:formatCode>
                <c:ptCount val="21"/>
                <c:pt idx="0">
                  <c:v>232.60000000000002</c:v>
                </c:pt>
                <c:pt idx="1">
                  <c:v>3326.1800000000003</c:v>
                </c:pt>
                <c:pt idx="2">
                  <c:v>4896.2300000000005</c:v>
                </c:pt>
                <c:pt idx="3">
                  <c:v>11176.43</c:v>
                </c:pt>
                <c:pt idx="4">
                  <c:v>14432.83</c:v>
                </c:pt>
                <c:pt idx="5">
                  <c:v>17340.330000000002</c:v>
                </c:pt>
                <c:pt idx="6">
                  <c:v>27528.210000000003</c:v>
                </c:pt>
                <c:pt idx="7">
                  <c:v>36250.710000000006</c:v>
                </c:pt>
                <c:pt idx="8">
                  <c:v>160879.18560000003</c:v>
                </c:pt>
                <c:pt idx="9">
                  <c:v>191040.04118042282</c:v>
                </c:pt>
                <c:pt idx="10">
                  <c:v>327345.95406577259</c:v>
                </c:pt>
                <c:pt idx="11">
                  <c:v>361083.63545038796</c:v>
                </c:pt>
                <c:pt idx="12">
                  <c:v>559463.86759210739</c:v>
                </c:pt>
                <c:pt idx="13">
                  <c:v>682966.76532072725</c:v>
                </c:pt>
                <c:pt idx="14">
                  <c:v>906472.10532072722</c:v>
                </c:pt>
                <c:pt idx="15">
                  <c:v>1084542.5243207272</c:v>
                </c:pt>
                <c:pt idx="16">
                  <c:v>1161381.9343207271</c:v>
                </c:pt>
                <c:pt idx="17">
                  <c:v>1166871.2943207272</c:v>
                </c:pt>
                <c:pt idx="18">
                  <c:v>1207042.4143207273</c:v>
                </c:pt>
                <c:pt idx="19">
                  <c:v>1387039.9243207274</c:v>
                </c:pt>
                <c:pt idx="20">
                  <c:v>1411752.2943207275</c:v>
                </c:pt>
              </c:numCache>
            </c:numRef>
          </c:val>
          <c:extLst>
            <c:ext xmlns:c16="http://schemas.microsoft.com/office/drawing/2014/chart" uri="{C3380CC4-5D6E-409C-BE32-E72D297353CC}">
              <c16:uniqueId val="{00000001-F655-4FFD-A219-07CBE974955B}"/>
            </c:ext>
          </c:extLst>
        </c:ser>
        <c:dLbls>
          <c:showLegendKey val="0"/>
          <c:showVal val="0"/>
          <c:showCatName val="0"/>
          <c:showSerName val="0"/>
          <c:showPercent val="0"/>
          <c:showBubbleSize val="0"/>
        </c:dLbls>
        <c:gapWidth val="150"/>
        <c:axId val="635881920"/>
        <c:axId val="635869408"/>
      </c:barChart>
      <c:catAx>
        <c:axId val="635881920"/>
        <c:scaling>
          <c:orientation val="minMax"/>
        </c:scaling>
        <c:delete val="0"/>
        <c:axPos val="b"/>
        <c:numFmt formatCode="General" sourceLinked="1"/>
        <c:majorTickMark val="out"/>
        <c:minorTickMark val="none"/>
        <c:tickLblPos val="nextTo"/>
        <c:crossAx val="635869408"/>
        <c:crosses val="autoZero"/>
        <c:auto val="1"/>
        <c:lblAlgn val="ctr"/>
        <c:lblOffset val="100"/>
        <c:noMultiLvlLbl val="0"/>
      </c:catAx>
      <c:valAx>
        <c:axId val="635869408"/>
        <c:scaling>
          <c:orientation val="minMax"/>
        </c:scaling>
        <c:delete val="0"/>
        <c:axPos val="l"/>
        <c:majorGridlines/>
        <c:numFmt formatCode="_-* #,##0\ _€_-;\-* #,##0\ _€_-;_-* &quot;-&quot;??\ _€_-;_-@_-" sourceLinked="1"/>
        <c:majorTickMark val="out"/>
        <c:minorTickMark val="none"/>
        <c:tickLblPos val="nextTo"/>
        <c:crossAx val="635881920"/>
        <c:crosses val="autoZero"/>
        <c:crossBetween val="between"/>
      </c:valAx>
    </c:plotArea>
    <c:legend>
      <c:legendPos val="r"/>
      <c:layout>
        <c:manualLayout>
          <c:xMode val="edge"/>
          <c:yMode val="edge"/>
          <c:x val="0.25341200136316494"/>
          <c:y val="0.9002132545931758"/>
          <c:w val="0.5076991707413363"/>
          <c:h val="8.8346821230679495E-2"/>
        </c:manualLayou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400"/>
          </a:pPr>
          <a:endParaRPr lang="zh-CN"/>
        </a:p>
      </c:txPr>
    </c:title>
    <c:autoTitleDeleted val="0"/>
    <c:plotArea>
      <c:layout>
        <c:manualLayout>
          <c:layoutTarget val="inner"/>
          <c:xMode val="edge"/>
          <c:yMode val="edge"/>
          <c:x val="0.15971062992125984"/>
          <c:y val="0.1438775882181394"/>
          <c:w val="0.78289501312335963"/>
          <c:h val="0.74122922134733171"/>
        </c:manualLayout>
      </c:layout>
      <c:barChart>
        <c:barDir val="col"/>
        <c:grouping val="clustered"/>
        <c:varyColors val="0"/>
        <c:ser>
          <c:idx val="0"/>
          <c:order val="0"/>
          <c:tx>
            <c:strRef>
              <c:f>'courbes tendance'!$R$3</c:f>
              <c:strCache>
                <c:ptCount val="1"/>
                <c:pt idx="0">
                  <c:v>cumul nombre de chaufferies (hors CPCU)</c:v>
                </c:pt>
              </c:strCache>
            </c:strRef>
          </c:tx>
          <c:invertIfNegative val="0"/>
          <c:trendline>
            <c:trendlineType val="linear"/>
            <c:dispRSqr val="1"/>
            <c:dispEq val="1"/>
            <c:trendlineLbl>
              <c:layout>
                <c:manualLayout>
                  <c:x val="-6.9423447069116365E-2"/>
                  <c:y val="-3.2766477107028291E-2"/>
                </c:manualLayout>
              </c:layout>
              <c:numFmt formatCode="General" sourceLinked="0"/>
            </c:trendlineLbl>
          </c:trendline>
          <c:cat>
            <c:numRef>
              <c:f>'courbes tendance'!$A$4:$A$24</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'courbes tendance'!$R$4:$R$24</c:f>
              <c:numCache>
                <c:formatCode>_-* #,##0\ _€_-;\-* #,##0\ _€_-;_-* "-"??\ _€_-;_-@_-</c:formatCode>
                <c:ptCount val="21"/>
                <c:pt idx="0">
                  <c:v>1</c:v>
                </c:pt>
                <c:pt idx="1">
                  <c:v>4</c:v>
                </c:pt>
                <c:pt idx="2">
                  <c:v>5</c:v>
                </c:pt>
                <c:pt idx="3">
                  <c:v>6</c:v>
                </c:pt>
                <c:pt idx="4">
                  <c:v>8</c:v>
                </c:pt>
                <c:pt idx="5">
                  <c:v>9</c:v>
                </c:pt>
                <c:pt idx="6">
                  <c:v>12</c:v>
                </c:pt>
                <c:pt idx="7">
                  <c:v>17</c:v>
                </c:pt>
                <c:pt idx="8">
                  <c:v>26</c:v>
                </c:pt>
                <c:pt idx="9">
                  <c:v>31</c:v>
                </c:pt>
                <c:pt idx="10">
                  <c:v>45</c:v>
                </c:pt>
                <c:pt idx="11">
                  <c:v>55</c:v>
                </c:pt>
                <c:pt idx="12">
                  <c:v>64</c:v>
                </c:pt>
                <c:pt idx="13">
                  <c:v>75</c:v>
                </c:pt>
                <c:pt idx="14">
                  <c:v>82</c:v>
                </c:pt>
                <c:pt idx="15">
                  <c:v>88</c:v>
                </c:pt>
                <c:pt idx="16">
                  <c:v>93</c:v>
                </c:pt>
                <c:pt idx="17">
                  <c:v>96</c:v>
                </c:pt>
                <c:pt idx="18">
                  <c:v>101</c:v>
                </c:pt>
                <c:pt idx="19">
                  <c:v>103</c:v>
                </c:pt>
                <c:pt idx="20">
                  <c:v>107</c:v>
                </c:pt>
              </c:numCache>
            </c:numRef>
          </c:val>
          <c:extLst>
            <c:ext xmlns:c16="http://schemas.microsoft.com/office/drawing/2014/chart" uri="{C3380CC4-5D6E-409C-BE32-E72D297353CC}">
              <c16:uniqueId val="{00000001-B352-4264-81F7-50751DEBF568}"/>
            </c:ext>
          </c:extLst>
        </c:ser>
        <c:dLbls>
          <c:showLegendKey val="0"/>
          <c:showVal val="0"/>
          <c:showCatName val="0"/>
          <c:showSerName val="0"/>
          <c:showPercent val="0"/>
          <c:showBubbleSize val="0"/>
        </c:dLbls>
        <c:gapWidth val="150"/>
        <c:axId val="33648128"/>
        <c:axId val="33649760"/>
      </c:barChart>
      <c:catAx>
        <c:axId val="33648128"/>
        <c:scaling>
          <c:orientation val="minMax"/>
        </c:scaling>
        <c:delete val="0"/>
        <c:axPos val="b"/>
        <c:numFmt formatCode="General" sourceLinked="1"/>
        <c:majorTickMark val="out"/>
        <c:minorTickMark val="none"/>
        <c:tickLblPos val="nextTo"/>
        <c:crossAx val="33649760"/>
        <c:crosses val="autoZero"/>
        <c:auto val="1"/>
        <c:lblAlgn val="ctr"/>
        <c:lblOffset val="100"/>
        <c:noMultiLvlLbl val="0"/>
      </c:catAx>
      <c:valAx>
        <c:axId val="33649760"/>
        <c:scaling>
          <c:orientation val="minMax"/>
        </c:scaling>
        <c:delete val="0"/>
        <c:axPos val="l"/>
        <c:majorGridlines/>
        <c:numFmt formatCode="_-* #,##0\ _€_-;\-* #,##0\ _€_-;_-* &quot;-&quot;??\ _€_-;_-@_-" sourceLinked="1"/>
        <c:majorTickMark val="out"/>
        <c:minorTickMark val="none"/>
        <c:tickLblPos val="nextTo"/>
        <c:crossAx val="33648128"/>
        <c:crosses val="autoZero"/>
        <c:crossBetween val="between"/>
      </c:valAx>
    </c:plotArea>
    <c:legend>
      <c:legendPos val="r"/>
      <c:layout>
        <c:manualLayout>
          <c:xMode val="edge"/>
          <c:yMode val="edge"/>
          <c:x val="0.25954037534281849"/>
          <c:y val="0.9002132545931758"/>
          <c:w val="0.60675996567485335"/>
          <c:h val="8.8346821230679495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4752720315237072"/>
          <c:y val="0.10420167538937872"/>
          <c:w val="0.61566453546233424"/>
          <c:h val="0.74210538909681567"/>
        </c:manualLayout>
      </c:layout>
      <c:barChart>
        <c:barDir val="col"/>
        <c:grouping val="stacked"/>
        <c:varyColors val="0"/>
        <c:ser>
          <c:idx val="1"/>
          <c:order val="0"/>
          <c:tx>
            <c:strRef>
              <c:f>TAB!$AD$36</c:f>
              <c:strCache>
                <c:ptCount val="1"/>
                <c:pt idx="0">
                  <c:v>chaufferie collective dédiée</c:v>
                </c:pt>
              </c:strCache>
            </c:strRef>
          </c:tx>
          <c:invertIfNegative val="0"/>
          <c:cat>
            <c:numRef>
              <c:f>TAB!$AC$37:$AC$54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TAB!$AD$37:$AD$54</c:f>
              <c:numCache>
                <c:formatCode>_-* #,##0\ _€_-;\-* #,##0\ _€_-;_-* "-"??\ _€_-;_-@_-</c:formatCode>
                <c:ptCount val="18"/>
                <c:pt idx="0">
                  <c:v>0</c:v>
                </c:pt>
                <c:pt idx="1">
                  <c:v>2.8493500000000003</c:v>
                </c:pt>
                <c:pt idx="2">
                  <c:v>2.8493500000000003</c:v>
                </c:pt>
                <c:pt idx="3">
                  <c:v>2.8493500000000003</c:v>
                </c:pt>
                <c:pt idx="4">
                  <c:v>2.8493500000000003</c:v>
                </c:pt>
                <c:pt idx="5">
                  <c:v>5.75685</c:v>
                </c:pt>
                <c:pt idx="6">
                  <c:v>14.037410000000001</c:v>
                </c:pt>
                <c:pt idx="7">
                  <c:v>22.399380000000004</c:v>
                </c:pt>
                <c:pt idx="8">
                  <c:v>26.436385600000005</c:v>
                </c:pt>
                <c:pt idx="9">
                  <c:v>27.8944011804228</c:v>
                </c:pt>
                <c:pt idx="10">
                  <c:v>71.605743065772543</c:v>
                </c:pt>
                <c:pt idx="11">
                  <c:v>79.806324450387933</c:v>
                </c:pt>
                <c:pt idx="12">
                  <c:v>89.536326592107315</c:v>
                </c:pt>
                <c:pt idx="13">
                  <c:v>94.203884320727141</c:v>
                </c:pt>
                <c:pt idx="14">
                  <c:v>97.285834320727133</c:v>
                </c:pt>
                <c:pt idx="15">
                  <c:v>101.77850332072714</c:v>
                </c:pt>
                <c:pt idx="16">
                  <c:v>111.00109332072714</c:v>
                </c:pt>
                <c:pt idx="17">
                  <c:v>111.04761332072714</c:v>
                </c:pt>
              </c:numCache>
            </c:numRef>
          </c:val>
          <c:extLst>
            <c:ext xmlns:c16="http://schemas.microsoft.com/office/drawing/2014/chart" uri="{C3380CC4-5D6E-409C-BE32-E72D297353CC}">
              <c16:uniqueId val="{00000001-E2D6-4ED4-92B6-FC4F0BA74F6E}"/>
            </c:ext>
          </c:extLst>
        </c:ser>
        <c:ser>
          <c:idx val="2"/>
          <c:order val="1"/>
          <c:tx>
            <c:strRef>
              <c:f>TAB!$AE$36</c:f>
              <c:strCache>
                <c:ptCount val="1"/>
                <c:pt idx="0">
                  <c:v>chaufferie industrielle dédiée</c:v>
                </c:pt>
              </c:strCache>
            </c:strRef>
          </c:tx>
          <c:invertIfNegative val="0"/>
          <c:cat>
            <c:numRef>
              <c:f>TAB!$AC$37:$AC$54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TAB!$AE$37:$AE$54</c:f>
              <c:numCache>
                <c:formatCode>_-* #,##0\ _€_-;\-* #,##0\ _€_-;_-* "-"??\ _€_-;_-@_-</c:formatCode>
                <c:ptCount val="18"/>
                <c:pt idx="0">
                  <c:v>0.23260000000000003</c:v>
                </c:pt>
                <c:pt idx="1">
                  <c:v>0.47683000000000003</c:v>
                </c:pt>
                <c:pt idx="2">
                  <c:v>2.0468800000000003</c:v>
                </c:pt>
                <c:pt idx="3">
                  <c:v>8.3270800000000023</c:v>
                </c:pt>
                <c:pt idx="4">
                  <c:v>11.583480000000002</c:v>
                </c:pt>
                <c:pt idx="5">
                  <c:v>11.583480000000002</c:v>
                </c:pt>
                <c:pt idx="6">
                  <c:v>13.490800000000002</c:v>
                </c:pt>
                <c:pt idx="7">
                  <c:v>13.851330000000003</c:v>
                </c:pt>
                <c:pt idx="8">
                  <c:v>14.6538</c:v>
                </c:pt>
                <c:pt idx="9">
                  <c:v>14.6538</c:v>
                </c:pt>
                <c:pt idx="10">
                  <c:v>14.6538</c:v>
                </c:pt>
                <c:pt idx="11">
                  <c:v>17.105350000000001</c:v>
                </c:pt>
                <c:pt idx="12">
                  <c:v>17.105350000000001</c:v>
                </c:pt>
                <c:pt idx="13">
                  <c:v>33.189639999999997</c:v>
                </c:pt>
                <c:pt idx="14">
                  <c:v>33.189639999999997</c:v>
                </c:pt>
                <c:pt idx="15">
                  <c:v>33.189639999999997</c:v>
                </c:pt>
                <c:pt idx="16">
                  <c:v>33.189639999999997</c:v>
                </c:pt>
                <c:pt idx="17">
                  <c:v>33.189639999999997</c:v>
                </c:pt>
              </c:numCache>
            </c:numRef>
          </c:val>
          <c:extLst>
            <c:ext xmlns:c16="http://schemas.microsoft.com/office/drawing/2014/chart" uri="{C3380CC4-5D6E-409C-BE32-E72D297353CC}">
              <c16:uniqueId val="{00000002-E2D6-4ED4-92B6-FC4F0BA74F6E}"/>
            </c:ext>
          </c:extLst>
        </c:ser>
        <c:ser>
          <c:idx val="3"/>
          <c:order val="2"/>
          <c:tx>
            <c:strRef>
              <c:f>TAB!$AF$36</c:f>
              <c:strCache>
                <c:ptCount val="1"/>
                <c:pt idx="0">
                  <c:v>chaufferie collective sur réseau de chaleur</c:v>
                </c:pt>
              </c:strCache>
            </c:strRef>
          </c:tx>
          <c:invertIfNegative val="0"/>
          <c:cat>
            <c:numRef>
              <c:f>TAB!$AC$37:$AC$54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TAB!$AF$37:$AF$54</c:f>
              <c:numCache>
                <c:formatCode>_-* #,##0\ _€_-;\-* #,##0\ _€_-;_-* "-"??\ _€_-;_-@_-</c:formatCode>
                <c:ptCount val="18"/>
                <c:pt idx="0">
                  <c:v>0</c:v>
                </c:pt>
                <c:pt idx="1">
                  <c:v>0</c:v>
                </c:pt>
                <c:pt idx="2">
                  <c:v>0</c:v>
                </c:pt>
                <c:pt idx="3">
                  <c:v>0</c:v>
                </c:pt>
                <c:pt idx="4">
                  <c:v>0</c:v>
                </c:pt>
                <c:pt idx="5">
                  <c:v>0</c:v>
                </c:pt>
                <c:pt idx="6">
                  <c:v>0</c:v>
                </c:pt>
                <c:pt idx="7">
                  <c:v>0</c:v>
                </c:pt>
                <c:pt idx="8">
                  <c:v>119.78900000000002</c:v>
                </c:pt>
                <c:pt idx="9">
                  <c:v>148.49184000000002</c:v>
                </c:pt>
                <c:pt idx="10">
                  <c:v>241.08641100000003</c:v>
                </c:pt>
                <c:pt idx="11">
                  <c:v>264.17196100000001</c:v>
                </c:pt>
                <c:pt idx="12">
                  <c:v>375.9827810000001</c:v>
                </c:pt>
                <c:pt idx="13">
                  <c:v>464.41730100000007</c:v>
                </c:pt>
                <c:pt idx="14">
                  <c:v>684.84069100000011</c:v>
                </c:pt>
                <c:pt idx="15">
                  <c:v>1275.8884410000001</c:v>
                </c:pt>
                <c:pt idx="16">
                  <c:v>1343.5052610000002</c:v>
                </c:pt>
                <c:pt idx="17">
                  <c:v>1348.9481010000002</c:v>
                </c:pt>
              </c:numCache>
            </c:numRef>
          </c:val>
          <c:extLst>
            <c:ext xmlns:c16="http://schemas.microsoft.com/office/drawing/2014/chart" uri="{C3380CC4-5D6E-409C-BE32-E72D297353CC}">
              <c16:uniqueId val="{00000003-E2D6-4ED4-92B6-FC4F0BA74F6E}"/>
            </c:ext>
          </c:extLst>
        </c:ser>
        <c:ser>
          <c:idx val="4"/>
          <c:order val="3"/>
          <c:tx>
            <c:strRef>
              <c:f>TAB!$AG$36</c:f>
              <c:strCache>
                <c:ptCount val="1"/>
                <c:pt idx="0">
                  <c:v>chaufferie industrielle sur réseau de chaleur</c:v>
                </c:pt>
              </c:strCache>
            </c:strRef>
          </c:tx>
          <c:invertIfNegative val="0"/>
          <c:cat>
            <c:numRef>
              <c:f>TAB!$AC$37:$AC$54</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TAB!$AG$37:$AG$54</c:f>
              <c:numCache>
                <c:formatCode>_-* #,##0\ _€_-;\-* #,##0\ _€_-;_-* "-"??\ _€_-;_-@_-</c:formatCode>
                <c:ptCount val="18"/>
                <c:pt idx="0">
                  <c:v>0</c:v>
                </c:pt>
                <c:pt idx="1">
                  <c:v>0</c:v>
                </c:pt>
                <c:pt idx="2">
                  <c:v>0</c:v>
                </c:pt>
                <c:pt idx="3">
                  <c:v>0</c:v>
                </c:pt>
                <c:pt idx="4">
                  <c:v>0</c:v>
                </c:pt>
                <c:pt idx="5">
                  <c:v>0</c:v>
                </c:pt>
                <c:pt idx="6">
                  <c:v>0</c:v>
                </c:pt>
                <c:pt idx="7">
                  <c:v>0</c:v>
                </c:pt>
                <c:pt idx="8">
                  <c:v>0</c:v>
                </c:pt>
                <c:pt idx="9">
                  <c:v>0</c:v>
                </c:pt>
                <c:pt idx="10">
                  <c:v>0</c:v>
                </c:pt>
                <c:pt idx="11">
                  <c:v>0</c:v>
                </c:pt>
                <c:pt idx="12">
                  <c:v>76.839410000000001</c:v>
                </c:pt>
                <c:pt idx="13">
                  <c:v>91.155940000000001</c:v>
                </c:pt>
                <c:pt idx="14">
                  <c:v>91.155940000000001</c:v>
                </c:pt>
                <c:pt idx="15">
                  <c:v>91.155940000000001</c:v>
                </c:pt>
                <c:pt idx="16">
                  <c:v>91.155940000000001</c:v>
                </c:pt>
                <c:pt idx="17">
                  <c:v>91.155940000000001</c:v>
                </c:pt>
              </c:numCache>
            </c:numRef>
          </c:val>
          <c:extLst>
            <c:ext xmlns:c16="http://schemas.microsoft.com/office/drawing/2014/chart" uri="{C3380CC4-5D6E-409C-BE32-E72D297353CC}">
              <c16:uniqueId val="{00000000-B4BB-4C34-9534-96047F541250}"/>
            </c:ext>
          </c:extLst>
        </c:ser>
        <c:dLbls>
          <c:showLegendKey val="0"/>
          <c:showVal val="0"/>
          <c:showCatName val="0"/>
          <c:showSerName val="0"/>
          <c:showPercent val="0"/>
          <c:showBubbleSize val="0"/>
        </c:dLbls>
        <c:gapWidth val="150"/>
        <c:overlap val="100"/>
        <c:axId val="636958144"/>
        <c:axId val="636957056"/>
      </c:barChart>
      <c:catAx>
        <c:axId val="636958144"/>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57056"/>
        <c:crosses val="autoZero"/>
        <c:auto val="1"/>
        <c:lblAlgn val="ctr"/>
        <c:lblOffset val="100"/>
        <c:noMultiLvlLbl val="0"/>
      </c:catAx>
      <c:valAx>
        <c:axId val="636957056"/>
        <c:scaling>
          <c:orientation val="minMax"/>
        </c:scaling>
        <c:delete val="0"/>
        <c:axPos val="l"/>
        <c:majorGridlines/>
        <c:title>
          <c:tx>
            <c:rich>
              <a:bodyPr rot="-5400000" vert="horz"/>
              <a:lstStyle/>
              <a:p>
                <a:pPr>
                  <a:defRPr/>
                </a:pPr>
                <a:r>
                  <a:rPr lang="en-US"/>
                  <a:t>Production</a:t>
                </a:r>
                <a:r>
                  <a:rPr lang="en-US" baseline="0"/>
                  <a:t> à partir</a:t>
                </a:r>
                <a:r>
                  <a:rPr lang="en-US"/>
                  <a:t> de bois énergie, en GWh/an</a:t>
                </a:r>
              </a:p>
            </c:rich>
          </c:tx>
          <c:layout>
            <c:manualLayout>
              <c:xMode val="edge"/>
              <c:yMode val="edge"/>
              <c:x val="1.6268801428903253E-2"/>
              <c:y val="0.12127529899937081"/>
            </c:manualLayout>
          </c:layout>
          <c:overlay val="0"/>
        </c:title>
        <c:numFmt formatCode="_-* #,##0\ _€_-;\-* #,##0\ _€_-;_-* &quot;-&quot;??\ _€_-;_-@_-" sourceLinked="1"/>
        <c:majorTickMark val="out"/>
        <c:minorTickMark val="none"/>
        <c:tickLblPos val="nextTo"/>
        <c:crossAx val="636958144"/>
        <c:crosses val="autoZero"/>
        <c:crossBetween val="between"/>
      </c:valAx>
    </c:plotArea>
    <c:legend>
      <c:legendPos val="r"/>
      <c:layout>
        <c:manualLayout>
          <c:xMode val="edge"/>
          <c:yMode val="edge"/>
          <c:x val="0.79167783847061068"/>
          <c:y val="0.22340337784483985"/>
          <c:w val="0.20832216152938929"/>
          <c:h val="0.43139349119505443"/>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37534353413058"/>
          <c:y val="0.10420167538937872"/>
          <c:w val="0.62309997100422043"/>
          <c:h val="0.74210538909681567"/>
        </c:manualLayout>
      </c:layout>
      <c:barChart>
        <c:barDir val="col"/>
        <c:grouping val="stacked"/>
        <c:varyColors val="0"/>
        <c:ser>
          <c:idx val="2"/>
          <c:order val="0"/>
          <c:tx>
            <c:strRef>
              <c:f>TAB!$AN$89</c:f>
              <c:strCache>
                <c:ptCount val="1"/>
                <c:pt idx="0">
                  <c:v>PF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TAB!$AN$90:$AN$107</c:f>
              <c:numCache>
                <c:formatCode>_-* #,##0\ _€_-;\-* #,##0\ _€_-;_-* "-"??\ _€_-;_-@_-</c:formatCode>
                <c:ptCount val="18"/>
                <c:pt idx="0">
                  <c:v>0</c:v>
                </c:pt>
                <c:pt idx="1">
                  <c:v>6.5000000000000002E-2</c:v>
                </c:pt>
                <c:pt idx="2">
                  <c:v>6.5000000000000002E-2</c:v>
                </c:pt>
                <c:pt idx="3">
                  <c:v>6.5000000000000002E-2</c:v>
                </c:pt>
                <c:pt idx="4">
                  <c:v>0.71500000000000008</c:v>
                </c:pt>
                <c:pt idx="5">
                  <c:v>3.3150000000000004</c:v>
                </c:pt>
                <c:pt idx="6">
                  <c:v>13.494</c:v>
                </c:pt>
                <c:pt idx="7">
                  <c:v>15.937999999999999</c:v>
                </c:pt>
                <c:pt idx="8">
                  <c:v>39.852800000000002</c:v>
                </c:pt>
                <c:pt idx="9">
                  <c:v>39.852800000000002</c:v>
                </c:pt>
                <c:pt idx="10">
                  <c:v>80.395714285714291</c:v>
                </c:pt>
                <c:pt idx="11">
                  <c:v>105.71971428571429</c:v>
                </c:pt>
                <c:pt idx="12">
                  <c:v>223.68431428571429</c:v>
                </c:pt>
                <c:pt idx="13">
                  <c:v>277.83384869673853</c:v>
                </c:pt>
                <c:pt idx="14">
                  <c:v>406.10663944803048</c:v>
                </c:pt>
                <c:pt idx="15">
                  <c:v>487.23963944803046</c:v>
                </c:pt>
                <c:pt idx="16">
                  <c:v>529.35963944803041</c:v>
                </c:pt>
                <c:pt idx="17">
                  <c:v>531.69963944803044</c:v>
                </c:pt>
              </c:numCache>
            </c:numRef>
          </c:val>
          <c:extLst>
            <c:ext xmlns:c16="http://schemas.microsoft.com/office/drawing/2014/chart" uri="{C3380CC4-5D6E-409C-BE32-E72D297353CC}">
              <c16:uniqueId val="{00000002-D35A-45F3-8F18-BABCE00FC1D3}"/>
            </c:ext>
          </c:extLst>
        </c:ser>
        <c:ser>
          <c:idx val="3"/>
          <c:order val="1"/>
          <c:tx>
            <c:strRef>
              <c:f>TAB!$AO$89</c:f>
              <c:strCache>
                <c:ptCount val="1"/>
                <c:pt idx="0">
                  <c:v>CIB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TAB!$AO$90:$AO$107</c:f>
              <c:numCache>
                <c:formatCode>_-* #,##0\ _€_-;\-* #,##0\ _€_-;_-* "-"??\ _€_-;_-@_-</c:formatCode>
                <c:ptCount val="18"/>
                <c:pt idx="0">
                  <c:v>0</c:v>
                </c:pt>
                <c:pt idx="1">
                  <c:v>0</c:v>
                </c:pt>
                <c:pt idx="2">
                  <c:v>0</c:v>
                </c:pt>
                <c:pt idx="3">
                  <c:v>1.04</c:v>
                </c:pt>
                <c:pt idx="4">
                  <c:v>1.3</c:v>
                </c:pt>
                <c:pt idx="5">
                  <c:v>1.3</c:v>
                </c:pt>
                <c:pt idx="6">
                  <c:v>1.3</c:v>
                </c:pt>
                <c:pt idx="7">
                  <c:v>1.3</c:v>
                </c:pt>
                <c:pt idx="8">
                  <c:v>1.3</c:v>
                </c:pt>
                <c:pt idx="9">
                  <c:v>1.3</c:v>
                </c:pt>
                <c:pt idx="10">
                  <c:v>1.82</c:v>
                </c:pt>
                <c:pt idx="11">
                  <c:v>1.82</c:v>
                </c:pt>
                <c:pt idx="12">
                  <c:v>1.82</c:v>
                </c:pt>
                <c:pt idx="13">
                  <c:v>5.5952000000000002</c:v>
                </c:pt>
                <c:pt idx="14">
                  <c:v>5.5952000000000002</c:v>
                </c:pt>
                <c:pt idx="15">
                  <c:v>5.5952000000000002</c:v>
                </c:pt>
                <c:pt idx="16">
                  <c:v>5.5952000000000002</c:v>
                </c:pt>
                <c:pt idx="17">
                  <c:v>5.5952000000000002</c:v>
                </c:pt>
              </c:numCache>
            </c:numRef>
          </c:val>
          <c:extLst>
            <c:ext xmlns:c16="http://schemas.microsoft.com/office/drawing/2014/chart" uri="{C3380CC4-5D6E-409C-BE32-E72D297353CC}">
              <c16:uniqueId val="{00000003-D35A-45F3-8F18-BABCE00FC1D3}"/>
            </c:ext>
          </c:extLst>
        </c:ser>
        <c:ser>
          <c:idx val="4"/>
          <c:order val="2"/>
          <c:tx>
            <c:strRef>
              <c:f>TAB!$AP$89</c:f>
              <c:strCache>
                <c:ptCount val="1"/>
                <c:pt idx="0">
                  <c:v>Classe A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TAB!$AP$90:$AP$107</c:f>
              <c:numCache>
                <c:formatCode>_-* #,##0\ _€_-;\-* #,##0\ _€_-;_-* "-"??\ _€_-;_-@_-</c:formatCode>
                <c:ptCount val="18"/>
                <c:pt idx="0">
                  <c:v>0.22500000000000001</c:v>
                </c:pt>
                <c:pt idx="1">
                  <c:v>0.375</c:v>
                </c:pt>
                <c:pt idx="2">
                  <c:v>2.0625</c:v>
                </c:pt>
                <c:pt idx="3">
                  <c:v>2.0625</c:v>
                </c:pt>
                <c:pt idx="4">
                  <c:v>2.0625</c:v>
                </c:pt>
                <c:pt idx="5">
                  <c:v>2.0625</c:v>
                </c:pt>
                <c:pt idx="6">
                  <c:v>2.0625</c:v>
                </c:pt>
                <c:pt idx="7">
                  <c:v>8.6624999999999996</c:v>
                </c:pt>
                <c:pt idx="8">
                  <c:v>25.987499999999997</c:v>
                </c:pt>
                <c:pt idx="9">
                  <c:v>25.987499999999997</c:v>
                </c:pt>
                <c:pt idx="10">
                  <c:v>64.237499999999997</c:v>
                </c:pt>
                <c:pt idx="11">
                  <c:v>64.237499999999997</c:v>
                </c:pt>
                <c:pt idx="12">
                  <c:v>93.674999999999997</c:v>
                </c:pt>
                <c:pt idx="13">
                  <c:v>118.30125</c:v>
                </c:pt>
                <c:pt idx="14">
                  <c:v>209.23874999999998</c:v>
                </c:pt>
                <c:pt idx="15">
                  <c:v>257.83875</c:v>
                </c:pt>
                <c:pt idx="16">
                  <c:v>289.71375</c:v>
                </c:pt>
                <c:pt idx="17">
                  <c:v>293.66250000000002</c:v>
                </c:pt>
              </c:numCache>
            </c:numRef>
          </c:val>
          <c:extLst>
            <c:ext xmlns:c16="http://schemas.microsoft.com/office/drawing/2014/chart" uri="{C3380CC4-5D6E-409C-BE32-E72D297353CC}">
              <c16:uniqueId val="{00000004-D35A-45F3-8F18-BABCE00FC1D3}"/>
            </c:ext>
          </c:extLst>
        </c:ser>
        <c:ser>
          <c:idx val="5"/>
          <c:order val="3"/>
          <c:tx>
            <c:strRef>
              <c:f>TAB!$AQ$89</c:f>
              <c:strCache>
                <c:ptCount val="1"/>
                <c:pt idx="0">
                  <c:v>Granulés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TAB!$AQ$90:$AQ$107</c:f>
              <c:numCache>
                <c:formatCode>_-* #,##0\ _€_-;\-* #,##0\ _€_-;_-* "-"??\ _€_-;_-@_-</c:formatCode>
                <c:ptCount val="18"/>
                <c:pt idx="0">
                  <c:v>0</c:v>
                </c:pt>
                <c:pt idx="1">
                  <c:v>0</c:v>
                </c:pt>
                <c:pt idx="2">
                  <c:v>0</c:v>
                </c:pt>
                <c:pt idx="3">
                  <c:v>0</c:v>
                </c:pt>
                <c:pt idx="4">
                  <c:v>0</c:v>
                </c:pt>
                <c:pt idx="5">
                  <c:v>0</c:v>
                </c:pt>
                <c:pt idx="6">
                  <c:v>0</c:v>
                </c:pt>
                <c:pt idx="7">
                  <c:v>0</c:v>
                </c:pt>
                <c:pt idx="8">
                  <c:v>0.15</c:v>
                </c:pt>
                <c:pt idx="9">
                  <c:v>0.5</c:v>
                </c:pt>
                <c:pt idx="10">
                  <c:v>0.67500000000000004</c:v>
                </c:pt>
                <c:pt idx="11">
                  <c:v>3.0350000000000001</c:v>
                </c:pt>
                <c:pt idx="12">
                  <c:v>3.0550000000000002</c:v>
                </c:pt>
                <c:pt idx="13">
                  <c:v>3.0550000000000002</c:v>
                </c:pt>
                <c:pt idx="14">
                  <c:v>3.0550000000000002</c:v>
                </c:pt>
                <c:pt idx="15">
                  <c:v>3.0550000000000002</c:v>
                </c:pt>
                <c:pt idx="16">
                  <c:v>5.835</c:v>
                </c:pt>
                <c:pt idx="17">
                  <c:v>5.835</c:v>
                </c:pt>
              </c:numCache>
            </c:numRef>
          </c:val>
          <c:extLst>
            <c:ext xmlns:c16="http://schemas.microsoft.com/office/drawing/2014/chart" uri="{C3380CC4-5D6E-409C-BE32-E72D297353CC}">
              <c16:uniqueId val="{00000005-D35A-45F3-8F18-BABCE00FC1D3}"/>
            </c:ext>
          </c:extLst>
        </c:ser>
        <c:ser>
          <c:idx val="6"/>
          <c:order val="4"/>
          <c:tx>
            <c:strRef>
              <c:f>TAB!$AR$89</c:f>
              <c:strCache>
                <c:ptCount val="1"/>
                <c:pt idx="0">
                  <c:v>PF (hors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TAB!$AR$90:$AR$107</c:f>
              <c:numCache>
                <c:formatCode>_-* #,##0\ _€_-;\-* #,##0\ _€_-;_-* "-"??\ _€_-;_-@_-</c:formatCode>
                <c:ptCount val="18"/>
                <c:pt idx="0">
                  <c:v>0</c:v>
                </c:pt>
                <c:pt idx="1">
                  <c:v>0</c:v>
                </c:pt>
                <c:pt idx="2">
                  <c:v>0</c:v>
                </c:pt>
                <c:pt idx="3">
                  <c:v>0</c:v>
                </c:pt>
                <c:pt idx="4">
                  <c:v>0</c:v>
                </c:pt>
                <c:pt idx="5">
                  <c:v>0</c:v>
                </c:pt>
                <c:pt idx="6">
                  <c:v>0.104</c:v>
                </c:pt>
                <c:pt idx="7">
                  <c:v>0.104</c:v>
                </c:pt>
                <c:pt idx="8">
                  <c:v>10.244</c:v>
                </c:pt>
                <c:pt idx="9">
                  <c:v>10.244</c:v>
                </c:pt>
                <c:pt idx="10">
                  <c:v>28.423200000000001</c:v>
                </c:pt>
                <c:pt idx="11">
                  <c:v>28.423200000000001</c:v>
                </c:pt>
                <c:pt idx="12">
                  <c:v>140.71719999999999</c:v>
                </c:pt>
                <c:pt idx="13">
                  <c:v>175.90819999999999</c:v>
                </c:pt>
                <c:pt idx="14">
                  <c:v>233.03019999999998</c:v>
                </c:pt>
                <c:pt idx="15">
                  <c:v>280.34499999999997</c:v>
                </c:pt>
                <c:pt idx="16">
                  <c:v>293.60499999999996</c:v>
                </c:pt>
                <c:pt idx="17">
                  <c:v>293.60499999999996</c:v>
                </c:pt>
              </c:numCache>
            </c:numRef>
          </c:val>
          <c:extLst>
            <c:ext xmlns:c16="http://schemas.microsoft.com/office/drawing/2014/chart" uri="{C3380CC4-5D6E-409C-BE32-E72D297353CC}">
              <c16:uniqueId val="{00000006-D35A-45F3-8F18-BABCE00FC1D3}"/>
            </c:ext>
          </c:extLst>
        </c:ser>
        <c:ser>
          <c:idx val="7"/>
          <c:order val="5"/>
          <c:tx>
            <c:strRef>
              <c:f>TAB!$AS$89</c:f>
              <c:strCache>
                <c:ptCount val="1"/>
                <c:pt idx="0">
                  <c:v>CIB (hors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TAB!$AS$90:$AS$107</c:f>
              <c:numCache>
                <c:formatCode>_-* #,##0\ _€_-;\-* #,##0\ _€_-;_-* "-"??\ _€_-;_-@_-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5.72</c:v>
                </c:pt>
                <c:pt idx="14">
                  <c:v>5.72</c:v>
                </c:pt>
                <c:pt idx="15">
                  <c:v>5.72</c:v>
                </c:pt>
                <c:pt idx="16">
                  <c:v>5.72</c:v>
                </c:pt>
                <c:pt idx="17">
                  <c:v>5.72</c:v>
                </c:pt>
              </c:numCache>
            </c:numRef>
          </c:val>
          <c:extLst>
            <c:ext xmlns:c16="http://schemas.microsoft.com/office/drawing/2014/chart" uri="{C3380CC4-5D6E-409C-BE32-E72D297353CC}">
              <c16:uniqueId val="{00000007-D35A-45F3-8F18-BABCE00FC1D3}"/>
            </c:ext>
          </c:extLst>
        </c:ser>
        <c:ser>
          <c:idx val="8"/>
          <c:order val="6"/>
          <c:tx>
            <c:strRef>
              <c:f>TAB!$AT$89</c:f>
              <c:strCache>
                <c:ptCount val="1"/>
                <c:pt idx="0">
                  <c:v>Classe A (hors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TAB!$AT$90:$AT$107</c:f>
              <c:numCache>
                <c:formatCode>_-* #,##0\ _€_-;\-* #,##0\ _€_-;_-* "-"??\ _€_-;_-@_-</c:formatCode>
                <c:ptCount val="18"/>
                <c:pt idx="0">
                  <c:v>0</c:v>
                </c:pt>
                <c:pt idx="1">
                  <c:v>0</c:v>
                </c:pt>
                <c:pt idx="2">
                  <c:v>0</c:v>
                </c:pt>
                <c:pt idx="3">
                  <c:v>0</c:v>
                </c:pt>
                <c:pt idx="4">
                  <c:v>0</c:v>
                </c:pt>
                <c:pt idx="5">
                  <c:v>0</c:v>
                </c:pt>
                <c:pt idx="6">
                  <c:v>0</c:v>
                </c:pt>
                <c:pt idx="7">
                  <c:v>0</c:v>
                </c:pt>
                <c:pt idx="8">
                  <c:v>24.75</c:v>
                </c:pt>
                <c:pt idx="9">
                  <c:v>24.75</c:v>
                </c:pt>
                <c:pt idx="10">
                  <c:v>41.924999999999997</c:v>
                </c:pt>
                <c:pt idx="11">
                  <c:v>41.924999999999997</c:v>
                </c:pt>
                <c:pt idx="12">
                  <c:v>41.924999999999997</c:v>
                </c:pt>
                <c:pt idx="13">
                  <c:v>57.862499999999997</c:v>
                </c:pt>
                <c:pt idx="14">
                  <c:v>97.08</c:v>
                </c:pt>
                <c:pt idx="15">
                  <c:v>97.08</c:v>
                </c:pt>
                <c:pt idx="16">
                  <c:v>104.58</c:v>
                </c:pt>
                <c:pt idx="17">
                  <c:v>104.58</c:v>
                </c:pt>
              </c:numCache>
            </c:numRef>
          </c:val>
          <c:extLst>
            <c:ext xmlns:c16="http://schemas.microsoft.com/office/drawing/2014/chart" uri="{C3380CC4-5D6E-409C-BE32-E72D297353CC}">
              <c16:uniqueId val="{00000008-D35A-45F3-8F18-BABCE00FC1D3}"/>
            </c:ext>
          </c:extLst>
        </c:ser>
        <c:ser>
          <c:idx val="0"/>
          <c:order val="7"/>
          <c:tx>
            <c:strRef>
              <c:f>TAB!$AU$89</c:f>
              <c:strCache>
                <c:ptCount val="1"/>
                <c:pt idx="0">
                  <c:v>Granulés (hors IDF)</c:v>
                </c:pt>
              </c:strCache>
            </c:strRef>
          </c:tx>
          <c:invertIfNegative val="0"/>
          <c:cat>
            <c:numRef>
              <c:f>TAB!$AM$90:$AM$107</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TAB!$AU$90:$AU$107</c:f>
              <c:numCache>
                <c:formatCode>_-* #,##0\ _€_-;\-* #,##0\ _€_-;_-* "-"??\ _€_-;_-@_-</c:formatCode>
                <c:ptCount val="18"/>
                <c:pt idx="0">
                  <c:v>0</c:v>
                </c:pt>
                <c:pt idx="1">
                  <c:v>0</c:v>
                </c:pt>
                <c:pt idx="2">
                  <c:v>0</c:v>
                </c:pt>
                <c:pt idx="3">
                  <c:v>0</c:v>
                </c:pt>
                <c:pt idx="4">
                  <c:v>0</c:v>
                </c:pt>
                <c:pt idx="5">
                  <c:v>0</c:v>
                </c:pt>
                <c:pt idx="6">
                  <c:v>0</c:v>
                </c:pt>
                <c:pt idx="7">
                  <c:v>0</c:v>
                </c:pt>
                <c:pt idx="8">
                  <c:v>0</c:v>
                </c:pt>
                <c:pt idx="9">
                  <c:v>30.215</c:v>
                </c:pt>
                <c:pt idx="10">
                  <c:v>32.664999999999999</c:v>
                </c:pt>
                <c:pt idx="11">
                  <c:v>32.664999999999999</c:v>
                </c:pt>
                <c:pt idx="12">
                  <c:v>32.664999999999999</c:v>
                </c:pt>
                <c:pt idx="13">
                  <c:v>32.664999999999999</c:v>
                </c:pt>
                <c:pt idx="14">
                  <c:v>32.664999999999999</c:v>
                </c:pt>
                <c:pt idx="15">
                  <c:v>450.13500000000005</c:v>
                </c:pt>
                <c:pt idx="16">
                  <c:v>453.63500000000005</c:v>
                </c:pt>
                <c:pt idx="17">
                  <c:v>453.63500000000005</c:v>
                </c:pt>
              </c:numCache>
            </c:numRef>
          </c:val>
          <c:extLst>
            <c:ext xmlns:c16="http://schemas.microsoft.com/office/drawing/2014/chart" uri="{C3380CC4-5D6E-409C-BE32-E72D297353CC}">
              <c16:uniqueId val="{00000009-D35A-45F3-8F18-BABCE00FC1D3}"/>
            </c:ext>
          </c:extLst>
        </c:ser>
        <c:ser>
          <c:idx val="1"/>
          <c:order val="8"/>
          <c:tx>
            <c:strRef>
              <c:f>TAB!$AV$89</c:f>
              <c:strCache>
                <c:ptCount val="1"/>
                <c:pt idx="0">
                  <c:v>autres combustibles non-détaillés</c:v>
                </c:pt>
              </c:strCache>
            </c:strRef>
          </c:tx>
          <c:invertIfNegative val="0"/>
          <c:val>
            <c:numRef>
              <c:f>TAB!$AV$90:$AV$107</c:f>
              <c:numCache>
                <c:formatCode>_-* #,##0\ _€_-;\-* #,##0\ _€_-;_-* "-"??\ _€_-;_-@_-</c:formatCode>
                <c:ptCount val="18"/>
                <c:pt idx="0">
                  <c:v>0</c:v>
                </c:pt>
                <c:pt idx="1">
                  <c:v>3.12</c:v>
                </c:pt>
                <c:pt idx="2">
                  <c:v>3.12</c:v>
                </c:pt>
                <c:pt idx="3">
                  <c:v>3.12</c:v>
                </c:pt>
                <c:pt idx="4">
                  <c:v>4.9660000000000002</c:v>
                </c:pt>
                <c:pt idx="5">
                  <c:v>4.9660000000000002</c:v>
                </c:pt>
                <c:pt idx="6">
                  <c:v>4.9660000000000002</c:v>
                </c:pt>
                <c:pt idx="7">
                  <c:v>5.0414000000000003</c:v>
                </c:pt>
                <c:pt idx="8">
                  <c:v>88.489959999999996</c:v>
                </c:pt>
                <c:pt idx="9">
                  <c:v>89.741697500000001</c:v>
                </c:pt>
                <c:pt idx="10">
                  <c:v>89.936511785714288</c:v>
                </c:pt>
                <c:pt idx="11">
                  <c:v>98.181111785714293</c:v>
                </c:pt>
                <c:pt idx="12">
                  <c:v>98.59711178571429</c:v>
                </c:pt>
                <c:pt idx="13">
                  <c:v>100.2715117857143</c:v>
                </c:pt>
                <c:pt idx="14">
                  <c:v>103.8751117857143</c:v>
                </c:pt>
                <c:pt idx="15">
                  <c:v>105.34671178571429</c:v>
                </c:pt>
                <c:pt idx="16">
                  <c:v>105.34671178571429</c:v>
                </c:pt>
                <c:pt idx="17">
                  <c:v>105.34671178571429</c:v>
                </c:pt>
              </c:numCache>
            </c:numRef>
          </c:val>
          <c:extLst>
            <c:ext xmlns:c16="http://schemas.microsoft.com/office/drawing/2014/chart" uri="{C3380CC4-5D6E-409C-BE32-E72D297353CC}">
              <c16:uniqueId val="{00000000-EC20-486D-81CE-D4EE50C0A6D2}"/>
            </c:ext>
          </c:extLst>
        </c:ser>
        <c:dLbls>
          <c:showLegendKey val="0"/>
          <c:showVal val="0"/>
          <c:showCatName val="0"/>
          <c:showSerName val="0"/>
          <c:showPercent val="0"/>
          <c:showBubbleSize val="0"/>
        </c:dLbls>
        <c:gapWidth val="150"/>
        <c:overlap val="100"/>
        <c:axId val="636929312"/>
        <c:axId val="636959232"/>
      </c:barChart>
      <c:catAx>
        <c:axId val="636929312"/>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59232"/>
        <c:crosses val="autoZero"/>
        <c:auto val="1"/>
        <c:lblAlgn val="ctr"/>
        <c:lblOffset val="100"/>
        <c:noMultiLvlLbl val="0"/>
      </c:catAx>
      <c:valAx>
        <c:axId val="636959232"/>
        <c:scaling>
          <c:orientation val="minMax"/>
        </c:scaling>
        <c:delete val="0"/>
        <c:axPos val="l"/>
        <c:majorGridlines/>
        <c:title>
          <c:tx>
            <c:rich>
              <a:bodyPr rot="-5400000" vert="horz"/>
              <a:lstStyle/>
              <a:p>
                <a:pPr>
                  <a:defRPr/>
                </a:pPr>
                <a:r>
                  <a:rPr lang="en-US"/>
                  <a:t>Consommation</a:t>
                </a:r>
                <a:r>
                  <a:rPr lang="en-US" baseline="0"/>
                  <a:t> </a:t>
                </a:r>
                <a:r>
                  <a:rPr lang="en-US"/>
                  <a:t>de bois énergie, en GWh/an</a:t>
                </a:r>
              </a:p>
            </c:rich>
          </c:tx>
          <c:layout>
            <c:manualLayout>
              <c:xMode val="edge"/>
              <c:yMode val="edge"/>
              <c:x val="1.6268801428903253E-2"/>
              <c:y val="0.12127529899937081"/>
            </c:manualLayout>
          </c:layout>
          <c:overlay val="0"/>
        </c:title>
        <c:numFmt formatCode="_-* #,##0\ _€_-;\-* #,##0\ _€_-;_-* &quot;-&quot;??\ _€_-;_-@_-" sourceLinked="1"/>
        <c:majorTickMark val="out"/>
        <c:minorTickMark val="none"/>
        <c:tickLblPos val="nextTo"/>
        <c:crossAx val="636929312"/>
        <c:crosses val="autoZero"/>
        <c:crossBetween val="between"/>
      </c:valAx>
    </c:plotArea>
    <c:legend>
      <c:legendPos val="r"/>
      <c:layout>
        <c:manualLayout>
          <c:xMode val="edge"/>
          <c:yMode val="edge"/>
          <c:x val="0.7717196238733659"/>
          <c:y val="0.10415935812160262"/>
          <c:w val="0.22828037612663407"/>
          <c:h val="0.88137433154365818"/>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684980740877996"/>
          <c:y val="0.10420167538937872"/>
          <c:w val="0.56117257211242921"/>
          <c:h val="0.74210538909681567"/>
        </c:manualLayout>
      </c:layout>
      <c:barChart>
        <c:barDir val="col"/>
        <c:grouping val="stacked"/>
        <c:varyColors val="0"/>
        <c:ser>
          <c:idx val="2"/>
          <c:order val="0"/>
          <c:tx>
            <c:strRef>
              <c:f>TAB!$AN$89</c:f>
              <c:strCache>
                <c:ptCount val="1"/>
                <c:pt idx="0">
                  <c:v>PF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TAB!$AN$113:$AN$130</c:f>
              <c:numCache>
                <c:formatCode>_-* #,##0\ _€_-;\-* #,##0\ _€_-;_-* "-"??\ _€_-;_-@_-</c:formatCode>
                <c:ptCount val="18"/>
                <c:pt idx="0">
                  <c:v>0</c:v>
                </c:pt>
                <c:pt idx="1">
                  <c:v>25</c:v>
                </c:pt>
                <c:pt idx="2">
                  <c:v>25</c:v>
                </c:pt>
                <c:pt idx="3">
                  <c:v>25</c:v>
                </c:pt>
                <c:pt idx="4">
                  <c:v>275</c:v>
                </c:pt>
                <c:pt idx="5">
                  <c:v>1275</c:v>
                </c:pt>
                <c:pt idx="6">
                  <c:v>5190</c:v>
                </c:pt>
                <c:pt idx="7">
                  <c:v>6130</c:v>
                </c:pt>
                <c:pt idx="8">
                  <c:v>15328</c:v>
                </c:pt>
                <c:pt idx="9">
                  <c:v>15328</c:v>
                </c:pt>
                <c:pt idx="10">
                  <c:v>30921.428571428572</c:v>
                </c:pt>
                <c:pt idx="11">
                  <c:v>40661.428571428572</c:v>
                </c:pt>
                <c:pt idx="12">
                  <c:v>86032.42857142858</c:v>
                </c:pt>
                <c:pt idx="13">
                  <c:v>106859.17257566868</c:v>
                </c:pt>
                <c:pt idx="14">
                  <c:v>156194.86132616556</c:v>
                </c:pt>
                <c:pt idx="15">
                  <c:v>187399.86132616556</c:v>
                </c:pt>
                <c:pt idx="16">
                  <c:v>203599.86132616556</c:v>
                </c:pt>
                <c:pt idx="17">
                  <c:v>204499.86132616556</c:v>
                </c:pt>
              </c:numCache>
            </c:numRef>
          </c:val>
          <c:extLst>
            <c:ext xmlns:c16="http://schemas.microsoft.com/office/drawing/2014/chart" uri="{C3380CC4-5D6E-409C-BE32-E72D297353CC}">
              <c16:uniqueId val="{00000000-00AD-4605-8C4D-0C8412A68F89}"/>
            </c:ext>
          </c:extLst>
        </c:ser>
        <c:ser>
          <c:idx val="3"/>
          <c:order val="1"/>
          <c:tx>
            <c:strRef>
              <c:f>TAB!$AO$89</c:f>
              <c:strCache>
                <c:ptCount val="1"/>
                <c:pt idx="0">
                  <c:v>CIB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TAB!$AO$113:$AO$130</c:f>
              <c:numCache>
                <c:formatCode>_-* #,##0\ _€_-;\-* #,##0\ _€_-;_-* "-"??\ _€_-;_-@_-</c:formatCode>
                <c:ptCount val="18"/>
                <c:pt idx="0">
                  <c:v>0</c:v>
                </c:pt>
                <c:pt idx="1">
                  <c:v>0</c:v>
                </c:pt>
                <c:pt idx="2">
                  <c:v>0</c:v>
                </c:pt>
                <c:pt idx="3">
                  <c:v>400</c:v>
                </c:pt>
                <c:pt idx="4">
                  <c:v>500</c:v>
                </c:pt>
                <c:pt idx="5">
                  <c:v>500</c:v>
                </c:pt>
                <c:pt idx="6">
                  <c:v>500</c:v>
                </c:pt>
                <c:pt idx="7">
                  <c:v>500</c:v>
                </c:pt>
                <c:pt idx="8">
                  <c:v>500</c:v>
                </c:pt>
                <c:pt idx="9">
                  <c:v>500</c:v>
                </c:pt>
                <c:pt idx="10">
                  <c:v>700</c:v>
                </c:pt>
                <c:pt idx="11">
                  <c:v>700</c:v>
                </c:pt>
                <c:pt idx="12">
                  <c:v>700</c:v>
                </c:pt>
                <c:pt idx="13">
                  <c:v>2152</c:v>
                </c:pt>
                <c:pt idx="14">
                  <c:v>2152</c:v>
                </c:pt>
                <c:pt idx="15">
                  <c:v>2152</c:v>
                </c:pt>
                <c:pt idx="16">
                  <c:v>2152</c:v>
                </c:pt>
                <c:pt idx="17">
                  <c:v>2152</c:v>
                </c:pt>
              </c:numCache>
            </c:numRef>
          </c:val>
          <c:extLst>
            <c:ext xmlns:c16="http://schemas.microsoft.com/office/drawing/2014/chart" uri="{C3380CC4-5D6E-409C-BE32-E72D297353CC}">
              <c16:uniqueId val="{00000001-00AD-4605-8C4D-0C8412A68F89}"/>
            </c:ext>
          </c:extLst>
        </c:ser>
        <c:ser>
          <c:idx val="4"/>
          <c:order val="2"/>
          <c:tx>
            <c:strRef>
              <c:f>TAB!$AP$89</c:f>
              <c:strCache>
                <c:ptCount val="1"/>
                <c:pt idx="0">
                  <c:v>Classe A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TAB!$AP$113:$AP$130</c:f>
              <c:numCache>
                <c:formatCode>_-* #,##0\ _€_-;\-* #,##0\ _€_-;_-* "-"??\ _€_-;_-@_-</c:formatCode>
                <c:ptCount val="18"/>
                <c:pt idx="0">
                  <c:v>60</c:v>
                </c:pt>
                <c:pt idx="1">
                  <c:v>100</c:v>
                </c:pt>
                <c:pt idx="2">
                  <c:v>550</c:v>
                </c:pt>
                <c:pt idx="3">
                  <c:v>550</c:v>
                </c:pt>
                <c:pt idx="4">
                  <c:v>550</c:v>
                </c:pt>
                <c:pt idx="5">
                  <c:v>550</c:v>
                </c:pt>
                <c:pt idx="6">
                  <c:v>550</c:v>
                </c:pt>
                <c:pt idx="7">
                  <c:v>2310</c:v>
                </c:pt>
                <c:pt idx="8">
                  <c:v>6930</c:v>
                </c:pt>
                <c:pt idx="9">
                  <c:v>6930</c:v>
                </c:pt>
                <c:pt idx="10">
                  <c:v>17130</c:v>
                </c:pt>
                <c:pt idx="11">
                  <c:v>17130</c:v>
                </c:pt>
                <c:pt idx="12">
                  <c:v>24980</c:v>
                </c:pt>
                <c:pt idx="13">
                  <c:v>31547</c:v>
                </c:pt>
                <c:pt idx="14">
                  <c:v>55797</c:v>
                </c:pt>
                <c:pt idx="15">
                  <c:v>68757</c:v>
                </c:pt>
                <c:pt idx="16">
                  <c:v>77257</c:v>
                </c:pt>
                <c:pt idx="17">
                  <c:v>78310</c:v>
                </c:pt>
              </c:numCache>
            </c:numRef>
          </c:val>
          <c:extLst>
            <c:ext xmlns:c16="http://schemas.microsoft.com/office/drawing/2014/chart" uri="{C3380CC4-5D6E-409C-BE32-E72D297353CC}">
              <c16:uniqueId val="{00000002-00AD-4605-8C4D-0C8412A68F89}"/>
            </c:ext>
          </c:extLst>
        </c:ser>
        <c:ser>
          <c:idx val="5"/>
          <c:order val="3"/>
          <c:tx>
            <c:strRef>
              <c:f>TAB!$AQ$89</c:f>
              <c:strCache>
                <c:ptCount val="1"/>
                <c:pt idx="0">
                  <c:v>Granulés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TAB!$AQ$113:$AQ$130</c:f>
              <c:numCache>
                <c:formatCode>_-* #,##0\ _€_-;\-* #,##0\ _€_-;_-* "-"??\ _€_-;_-@_-</c:formatCode>
                <c:ptCount val="18"/>
                <c:pt idx="0">
                  <c:v>0</c:v>
                </c:pt>
                <c:pt idx="1">
                  <c:v>0</c:v>
                </c:pt>
                <c:pt idx="2">
                  <c:v>0</c:v>
                </c:pt>
                <c:pt idx="3">
                  <c:v>0</c:v>
                </c:pt>
                <c:pt idx="4">
                  <c:v>0</c:v>
                </c:pt>
                <c:pt idx="5">
                  <c:v>0</c:v>
                </c:pt>
                <c:pt idx="6">
                  <c:v>0</c:v>
                </c:pt>
                <c:pt idx="7">
                  <c:v>0</c:v>
                </c:pt>
                <c:pt idx="8">
                  <c:v>30</c:v>
                </c:pt>
                <c:pt idx="9">
                  <c:v>100</c:v>
                </c:pt>
                <c:pt idx="10">
                  <c:v>135</c:v>
                </c:pt>
                <c:pt idx="11">
                  <c:v>607</c:v>
                </c:pt>
                <c:pt idx="12">
                  <c:v>611</c:v>
                </c:pt>
                <c:pt idx="13">
                  <c:v>611</c:v>
                </c:pt>
                <c:pt idx="14">
                  <c:v>611</c:v>
                </c:pt>
                <c:pt idx="15">
                  <c:v>611</c:v>
                </c:pt>
                <c:pt idx="16">
                  <c:v>1167</c:v>
                </c:pt>
                <c:pt idx="17">
                  <c:v>1167</c:v>
                </c:pt>
              </c:numCache>
            </c:numRef>
          </c:val>
          <c:extLst>
            <c:ext xmlns:c16="http://schemas.microsoft.com/office/drawing/2014/chart" uri="{C3380CC4-5D6E-409C-BE32-E72D297353CC}">
              <c16:uniqueId val="{00000003-00AD-4605-8C4D-0C8412A68F89}"/>
            </c:ext>
          </c:extLst>
        </c:ser>
        <c:ser>
          <c:idx val="6"/>
          <c:order val="4"/>
          <c:tx>
            <c:strRef>
              <c:f>TAB!$AR$89</c:f>
              <c:strCache>
                <c:ptCount val="1"/>
                <c:pt idx="0">
                  <c:v>PF (hors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TAB!$AR$113:$AR$130</c:f>
              <c:numCache>
                <c:formatCode>_-* #,##0\ _€_-;\-* #,##0\ _€_-;_-* "-"??\ _€_-;_-@_-</c:formatCode>
                <c:ptCount val="18"/>
                <c:pt idx="0">
                  <c:v>0</c:v>
                </c:pt>
                <c:pt idx="1">
                  <c:v>0</c:v>
                </c:pt>
                <c:pt idx="2">
                  <c:v>0</c:v>
                </c:pt>
                <c:pt idx="3">
                  <c:v>0</c:v>
                </c:pt>
                <c:pt idx="4">
                  <c:v>0</c:v>
                </c:pt>
                <c:pt idx="5">
                  <c:v>0</c:v>
                </c:pt>
                <c:pt idx="6">
                  <c:v>40</c:v>
                </c:pt>
                <c:pt idx="7">
                  <c:v>40</c:v>
                </c:pt>
                <c:pt idx="8">
                  <c:v>3940</c:v>
                </c:pt>
                <c:pt idx="9">
                  <c:v>3940</c:v>
                </c:pt>
                <c:pt idx="10">
                  <c:v>10932</c:v>
                </c:pt>
                <c:pt idx="11">
                  <c:v>10932</c:v>
                </c:pt>
                <c:pt idx="12">
                  <c:v>54122</c:v>
                </c:pt>
                <c:pt idx="13">
                  <c:v>67657</c:v>
                </c:pt>
                <c:pt idx="14">
                  <c:v>89627</c:v>
                </c:pt>
                <c:pt idx="15">
                  <c:v>107825</c:v>
                </c:pt>
                <c:pt idx="16">
                  <c:v>112925</c:v>
                </c:pt>
                <c:pt idx="17">
                  <c:v>112925</c:v>
                </c:pt>
              </c:numCache>
            </c:numRef>
          </c:val>
          <c:extLst>
            <c:ext xmlns:c16="http://schemas.microsoft.com/office/drawing/2014/chart" uri="{C3380CC4-5D6E-409C-BE32-E72D297353CC}">
              <c16:uniqueId val="{00000004-00AD-4605-8C4D-0C8412A68F89}"/>
            </c:ext>
          </c:extLst>
        </c:ser>
        <c:ser>
          <c:idx val="7"/>
          <c:order val="5"/>
          <c:tx>
            <c:strRef>
              <c:f>TAB!$AS$89</c:f>
              <c:strCache>
                <c:ptCount val="1"/>
                <c:pt idx="0">
                  <c:v>CIB (hors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TAB!$AS$113:$AS$130</c:f>
              <c:numCache>
                <c:formatCode>_-* #,##0\ _€_-;\-* #,##0\ _€_-;_-* "-"??\ _€_-;_-@_-</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2200</c:v>
                </c:pt>
                <c:pt idx="14">
                  <c:v>2200</c:v>
                </c:pt>
                <c:pt idx="15">
                  <c:v>2200</c:v>
                </c:pt>
                <c:pt idx="16">
                  <c:v>2200</c:v>
                </c:pt>
                <c:pt idx="17">
                  <c:v>2200</c:v>
                </c:pt>
              </c:numCache>
            </c:numRef>
          </c:val>
          <c:extLst>
            <c:ext xmlns:c16="http://schemas.microsoft.com/office/drawing/2014/chart" uri="{C3380CC4-5D6E-409C-BE32-E72D297353CC}">
              <c16:uniqueId val="{00000005-00AD-4605-8C4D-0C8412A68F89}"/>
            </c:ext>
          </c:extLst>
        </c:ser>
        <c:ser>
          <c:idx val="8"/>
          <c:order val="6"/>
          <c:tx>
            <c:strRef>
              <c:f>TAB!$AT$89</c:f>
              <c:strCache>
                <c:ptCount val="1"/>
                <c:pt idx="0">
                  <c:v>Classe A (hors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TAB!$AT$113:$AT$130</c:f>
              <c:numCache>
                <c:formatCode>_-* #,##0\ _€_-;\-* #,##0\ _€_-;_-* "-"??\ _€_-;_-@_-</c:formatCode>
                <c:ptCount val="18"/>
                <c:pt idx="0">
                  <c:v>0</c:v>
                </c:pt>
                <c:pt idx="1">
                  <c:v>0</c:v>
                </c:pt>
                <c:pt idx="2">
                  <c:v>0</c:v>
                </c:pt>
                <c:pt idx="3">
                  <c:v>0</c:v>
                </c:pt>
                <c:pt idx="4">
                  <c:v>0</c:v>
                </c:pt>
                <c:pt idx="5">
                  <c:v>0</c:v>
                </c:pt>
                <c:pt idx="6">
                  <c:v>0</c:v>
                </c:pt>
                <c:pt idx="7">
                  <c:v>0</c:v>
                </c:pt>
                <c:pt idx="8">
                  <c:v>6600</c:v>
                </c:pt>
                <c:pt idx="9">
                  <c:v>6600</c:v>
                </c:pt>
                <c:pt idx="10">
                  <c:v>11180</c:v>
                </c:pt>
                <c:pt idx="11">
                  <c:v>11180</c:v>
                </c:pt>
                <c:pt idx="12">
                  <c:v>11180</c:v>
                </c:pt>
                <c:pt idx="13">
                  <c:v>15430</c:v>
                </c:pt>
                <c:pt idx="14">
                  <c:v>25888</c:v>
                </c:pt>
                <c:pt idx="15">
                  <c:v>25888</c:v>
                </c:pt>
                <c:pt idx="16">
                  <c:v>27888</c:v>
                </c:pt>
                <c:pt idx="17">
                  <c:v>27888</c:v>
                </c:pt>
              </c:numCache>
            </c:numRef>
          </c:val>
          <c:extLst>
            <c:ext xmlns:c16="http://schemas.microsoft.com/office/drawing/2014/chart" uri="{C3380CC4-5D6E-409C-BE32-E72D297353CC}">
              <c16:uniqueId val="{00000006-00AD-4605-8C4D-0C8412A68F89}"/>
            </c:ext>
          </c:extLst>
        </c:ser>
        <c:ser>
          <c:idx val="0"/>
          <c:order val="7"/>
          <c:tx>
            <c:strRef>
              <c:f>TAB!$AU$89</c:f>
              <c:strCache>
                <c:ptCount val="1"/>
                <c:pt idx="0">
                  <c:v>Granulés (hors IDF)</c:v>
                </c:pt>
              </c:strCache>
            </c:strRef>
          </c:tx>
          <c:invertIfNegative val="0"/>
          <c:cat>
            <c:numRef>
              <c:f>TAB!$AM$113:$AM$130</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TAB!$AU$113:$AU$130</c:f>
              <c:numCache>
                <c:formatCode>_-* #,##0\ _€_-;\-* #,##0\ _€_-;_-* "-"??\ _€_-;_-@_-</c:formatCode>
                <c:ptCount val="18"/>
                <c:pt idx="0">
                  <c:v>0</c:v>
                </c:pt>
                <c:pt idx="1">
                  <c:v>0</c:v>
                </c:pt>
                <c:pt idx="2">
                  <c:v>0</c:v>
                </c:pt>
                <c:pt idx="3">
                  <c:v>0</c:v>
                </c:pt>
                <c:pt idx="4">
                  <c:v>0</c:v>
                </c:pt>
                <c:pt idx="5">
                  <c:v>0</c:v>
                </c:pt>
                <c:pt idx="6">
                  <c:v>0</c:v>
                </c:pt>
                <c:pt idx="7">
                  <c:v>0</c:v>
                </c:pt>
                <c:pt idx="8">
                  <c:v>0</c:v>
                </c:pt>
                <c:pt idx="9">
                  <c:v>6043</c:v>
                </c:pt>
                <c:pt idx="10">
                  <c:v>6533</c:v>
                </c:pt>
                <c:pt idx="11">
                  <c:v>6533</c:v>
                </c:pt>
                <c:pt idx="12">
                  <c:v>6533</c:v>
                </c:pt>
                <c:pt idx="13">
                  <c:v>6533</c:v>
                </c:pt>
                <c:pt idx="14">
                  <c:v>6533</c:v>
                </c:pt>
                <c:pt idx="15">
                  <c:v>90027</c:v>
                </c:pt>
                <c:pt idx="16">
                  <c:v>90727</c:v>
                </c:pt>
                <c:pt idx="17">
                  <c:v>90727</c:v>
                </c:pt>
              </c:numCache>
            </c:numRef>
          </c:val>
          <c:extLst>
            <c:ext xmlns:c16="http://schemas.microsoft.com/office/drawing/2014/chart" uri="{C3380CC4-5D6E-409C-BE32-E72D297353CC}">
              <c16:uniqueId val="{00000007-00AD-4605-8C4D-0C8412A68F89}"/>
            </c:ext>
          </c:extLst>
        </c:ser>
        <c:ser>
          <c:idx val="1"/>
          <c:order val="8"/>
          <c:tx>
            <c:strRef>
              <c:f>TAB!$AV$112</c:f>
              <c:strCache>
                <c:ptCount val="1"/>
                <c:pt idx="0">
                  <c:v>autres combustibles non-détaillés</c:v>
                </c:pt>
              </c:strCache>
            </c:strRef>
          </c:tx>
          <c:invertIfNegative val="0"/>
          <c:val>
            <c:numRef>
              <c:f>TAB!$AV$113:$AV$130</c:f>
              <c:numCache>
                <c:formatCode>_-* #,##0\ _€_-;\-* #,##0\ _€_-;_-* "-"??\ _€_-;_-@_-</c:formatCode>
                <c:ptCount val="18"/>
                <c:pt idx="0">
                  <c:v>0</c:v>
                </c:pt>
                <c:pt idx="1">
                  <c:v>1200</c:v>
                </c:pt>
                <c:pt idx="2">
                  <c:v>1200</c:v>
                </c:pt>
                <c:pt idx="3">
                  <c:v>1200</c:v>
                </c:pt>
                <c:pt idx="4">
                  <c:v>1910</c:v>
                </c:pt>
                <c:pt idx="5">
                  <c:v>1910</c:v>
                </c:pt>
                <c:pt idx="6">
                  <c:v>1910</c:v>
                </c:pt>
                <c:pt idx="7">
                  <c:v>1939</c:v>
                </c:pt>
                <c:pt idx="8">
                  <c:v>34034.6</c:v>
                </c:pt>
                <c:pt idx="9">
                  <c:v>34516.037499999999</c:v>
                </c:pt>
                <c:pt idx="10">
                  <c:v>34590.966071428571</c:v>
                </c:pt>
                <c:pt idx="11">
                  <c:v>37761.966071428571</c:v>
                </c:pt>
                <c:pt idx="12">
                  <c:v>37921.966071428571</c:v>
                </c:pt>
                <c:pt idx="13">
                  <c:v>38565.966071428571</c:v>
                </c:pt>
                <c:pt idx="14">
                  <c:v>39951.966071428571</c:v>
                </c:pt>
                <c:pt idx="15">
                  <c:v>40517.966071428571</c:v>
                </c:pt>
                <c:pt idx="16">
                  <c:v>40517.966071428571</c:v>
                </c:pt>
                <c:pt idx="17">
                  <c:v>40517.966071428571</c:v>
                </c:pt>
              </c:numCache>
            </c:numRef>
          </c:val>
          <c:extLst>
            <c:ext xmlns:c16="http://schemas.microsoft.com/office/drawing/2014/chart" uri="{C3380CC4-5D6E-409C-BE32-E72D297353CC}">
              <c16:uniqueId val="{00000000-08C9-45A5-B407-85B9129D2282}"/>
            </c:ext>
          </c:extLst>
        </c:ser>
        <c:dLbls>
          <c:showLegendKey val="0"/>
          <c:showVal val="0"/>
          <c:showCatName val="0"/>
          <c:showSerName val="0"/>
          <c:showPercent val="0"/>
          <c:showBubbleSize val="0"/>
        </c:dLbls>
        <c:gapWidth val="150"/>
        <c:overlap val="100"/>
        <c:axId val="636946176"/>
        <c:axId val="636942368"/>
      </c:barChart>
      <c:catAx>
        <c:axId val="636946176"/>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42368"/>
        <c:crosses val="autoZero"/>
        <c:auto val="1"/>
        <c:lblAlgn val="ctr"/>
        <c:lblOffset val="100"/>
        <c:noMultiLvlLbl val="0"/>
      </c:catAx>
      <c:valAx>
        <c:axId val="636942368"/>
        <c:scaling>
          <c:orientation val="minMax"/>
        </c:scaling>
        <c:delete val="0"/>
        <c:axPos val="l"/>
        <c:majorGridlines/>
        <c:title>
          <c:tx>
            <c:rich>
              <a:bodyPr rot="-5400000" vert="horz"/>
              <a:lstStyle/>
              <a:p>
                <a:pPr>
                  <a:defRPr/>
                </a:pPr>
                <a:r>
                  <a:rPr lang="en-US"/>
                  <a:t>Consommation</a:t>
                </a:r>
                <a:r>
                  <a:rPr lang="en-US" baseline="0"/>
                  <a:t> </a:t>
                </a:r>
                <a:r>
                  <a:rPr lang="en-US"/>
                  <a:t>de bois énergie, en t/an</a:t>
                </a:r>
              </a:p>
            </c:rich>
          </c:tx>
          <c:layout>
            <c:manualLayout>
              <c:xMode val="edge"/>
              <c:yMode val="edge"/>
              <c:x val="8.2745616674451128E-3"/>
              <c:y val="0.12527997502573893"/>
            </c:manualLayout>
          </c:layout>
          <c:overlay val="0"/>
        </c:title>
        <c:numFmt formatCode="_-* #,##0\ _€_-;\-* #,##0\ _€_-;_-* &quot;-&quot;??\ _€_-;_-@_-" sourceLinked="1"/>
        <c:majorTickMark val="out"/>
        <c:minorTickMark val="none"/>
        <c:tickLblPos val="nextTo"/>
        <c:crossAx val="636946176"/>
        <c:crosses val="autoZero"/>
        <c:crossBetween val="between"/>
      </c:valAx>
    </c:plotArea>
    <c:legend>
      <c:legendPos val="r"/>
      <c:layout>
        <c:manualLayout>
          <c:xMode val="edge"/>
          <c:yMode val="edge"/>
          <c:x val="0.76729620317180791"/>
          <c:y val="0.10305062965436311"/>
          <c:w val="0.23270379682819206"/>
          <c:h val="0.89694937034563693"/>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37534353413058"/>
          <c:y val="0.10420167538937872"/>
          <c:w val="0.67905203026092309"/>
          <c:h val="0.69578981249604643"/>
        </c:manualLayout>
      </c:layout>
      <c:barChart>
        <c:barDir val="col"/>
        <c:grouping val="stacked"/>
        <c:varyColors val="0"/>
        <c:ser>
          <c:idx val="2"/>
          <c:order val="0"/>
          <c:tx>
            <c:strRef>
              <c:f>TAB!$AN$135</c:f>
              <c:strCache>
                <c:ptCount val="1"/>
                <c:pt idx="0">
                  <c:v>Total IDF</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TAB!$AN$136:$AN$153</c:f>
              <c:numCache>
                <c:formatCode>_-* #,##0\ _€_-;\-* #,##0\ _€_-;_-* "-"??\ _€_-;_-@_-</c:formatCode>
                <c:ptCount val="18"/>
                <c:pt idx="0">
                  <c:v>0.22500000000000001</c:v>
                </c:pt>
                <c:pt idx="1">
                  <c:v>0.44</c:v>
                </c:pt>
                <c:pt idx="2">
                  <c:v>2.1274999999999999</c:v>
                </c:pt>
                <c:pt idx="3">
                  <c:v>3.1675</c:v>
                </c:pt>
                <c:pt idx="4">
                  <c:v>4.0775000000000006</c:v>
                </c:pt>
                <c:pt idx="5">
                  <c:v>6.6775000000000002</c:v>
                </c:pt>
                <c:pt idx="6">
                  <c:v>16.8565</c:v>
                </c:pt>
                <c:pt idx="7">
                  <c:v>25.900500000000001</c:v>
                </c:pt>
                <c:pt idx="8">
                  <c:v>67.290300000000002</c:v>
                </c:pt>
                <c:pt idx="9">
                  <c:v>67.640299999999996</c:v>
                </c:pt>
                <c:pt idx="10">
                  <c:v>147.12821428571431</c:v>
                </c:pt>
                <c:pt idx="11">
                  <c:v>174.81221428571428</c:v>
                </c:pt>
                <c:pt idx="12">
                  <c:v>322.23431428571428</c:v>
                </c:pt>
                <c:pt idx="13">
                  <c:v>404.78529869673849</c:v>
                </c:pt>
                <c:pt idx="14">
                  <c:v>623.99558944803039</c:v>
                </c:pt>
                <c:pt idx="15">
                  <c:v>753.72858944803045</c:v>
                </c:pt>
                <c:pt idx="16">
                  <c:v>830.50358944803043</c:v>
                </c:pt>
                <c:pt idx="17">
                  <c:v>836.79233944803048</c:v>
                </c:pt>
              </c:numCache>
            </c:numRef>
          </c:val>
          <c:extLst>
            <c:ext xmlns:c16="http://schemas.microsoft.com/office/drawing/2014/chart" uri="{C3380CC4-5D6E-409C-BE32-E72D297353CC}">
              <c16:uniqueId val="{00000000-12DC-4AEC-97B5-ECE15A1EBBE3}"/>
            </c:ext>
          </c:extLst>
        </c:ser>
        <c:ser>
          <c:idx val="3"/>
          <c:order val="1"/>
          <c:tx>
            <c:strRef>
              <c:f>TAB!$AO$135</c:f>
              <c:strCache>
                <c:ptCount val="1"/>
                <c:pt idx="0">
                  <c:v>Total hors IDF</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TAB!$AO$136:$AO$153</c:f>
              <c:numCache>
                <c:formatCode>_-* #,##0\ _€_-;\-* #,##0\ _€_-;_-* "-"??\ _€_-;_-@_-</c:formatCode>
                <c:ptCount val="18"/>
                <c:pt idx="0">
                  <c:v>0</c:v>
                </c:pt>
                <c:pt idx="1">
                  <c:v>0</c:v>
                </c:pt>
                <c:pt idx="2">
                  <c:v>0</c:v>
                </c:pt>
                <c:pt idx="3">
                  <c:v>0</c:v>
                </c:pt>
                <c:pt idx="4">
                  <c:v>0</c:v>
                </c:pt>
                <c:pt idx="5">
                  <c:v>0</c:v>
                </c:pt>
                <c:pt idx="6">
                  <c:v>0.104</c:v>
                </c:pt>
                <c:pt idx="7">
                  <c:v>0.104</c:v>
                </c:pt>
                <c:pt idx="8">
                  <c:v>34.994</c:v>
                </c:pt>
                <c:pt idx="9">
                  <c:v>65.209000000000003</c:v>
                </c:pt>
                <c:pt idx="10">
                  <c:v>103.01319999999998</c:v>
                </c:pt>
                <c:pt idx="11">
                  <c:v>103.01319999999998</c:v>
                </c:pt>
                <c:pt idx="12">
                  <c:v>215.30719999999999</c:v>
                </c:pt>
                <c:pt idx="13">
                  <c:v>272.15570000000002</c:v>
                </c:pt>
                <c:pt idx="14">
                  <c:v>368.49520000000001</c:v>
                </c:pt>
                <c:pt idx="15">
                  <c:v>833.28</c:v>
                </c:pt>
                <c:pt idx="16">
                  <c:v>857.54</c:v>
                </c:pt>
                <c:pt idx="17">
                  <c:v>857.54</c:v>
                </c:pt>
              </c:numCache>
            </c:numRef>
          </c:val>
          <c:extLst>
            <c:ext xmlns:c16="http://schemas.microsoft.com/office/drawing/2014/chart" uri="{C3380CC4-5D6E-409C-BE32-E72D297353CC}">
              <c16:uniqueId val="{00000001-12DC-4AEC-97B5-ECE15A1EBBE3}"/>
            </c:ext>
          </c:extLst>
        </c:ser>
        <c:ser>
          <c:idx val="0"/>
          <c:order val="2"/>
          <c:tx>
            <c:strRef>
              <c:f>TAB!$AP$135</c:f>
              <c:strCache>
                <c:ptCount val="1"/>
                <c:pt idx="0">
                  <c:v>non-détaillé</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TAB!$AP$136:$AP$153</c:f>
              <c:numCache>
                <c:formatCode>_-* #,##0\ _€_-;\-* #,##0\ _€_-;_-* "-"??\ _€_-;_-@_-</c:formatCode>
                <c:ptCount val="18"/>
                <c:pt idx="0">
                  <c:v>0</c:v>
                </c:pt>
                <c:pt idx="1">
                  <c:v>3.12</c:v>
                </c:pt>
                <c:pt idx="2">
                  <c:v>3.12</c:v>
                </c:pt>
                <c:pt idx="3">
                  <c:v>3.12</c:v>
                </c:pt>
                <c:pt idx="4">
                  <c:v>4.9660000000000002</c:v>
                </c:pt>
                <c:pt idx="5">
                  <c:v>4.9660000000000002</c:v>
                </c:pt>
                <c:pt idx="6">
                  <c:v>4.9660000000000002</c:v>
                </c:pt>
                <c:pt idx="7">
                  <c:v>5.0414000000000003</c:v>
                </c:pt>
                <c:pt idx="8">
                  <c:v>88.489959999999996</c:v>
                </c:pt>
                <c:pt idx="9">
                  <c:v>89.741697500000001</c:v>
                </c:pt>
                <c:pt idx="10">
                  <c:v>89.936511785714288</c:v>
                </c:pt>
                <c:pt idx="11">
                  <c:v>98.181111785714293</c:v>
                </c:pt>
                <c:pt idx="12">
                  <c:v>98.59711178571429</c:v>
                </c:pt>
                <c:pt idx="13">
                  <c:v>100.2715117857143</c:v>
                </c:pt>
                <c:pt idx="14">
                  <c:v>103.8751117857143</c:v>
                </c:pt>
                <c:pt idx="15">
                  <c:v>105.34671178571429</c:v>
                </c:pt>
                <c:pt idx="16">
                  <c:v>105.34671178571429</c:v>
                </c:pt>
                <c:pt idx="17">
                  <c:v>105.34671178571429</c:v>
                </c:pt>
              </c:numCache>
            </c:numRef>
          </c:val>
          <c:extLst>
            <c:ext xmlns:c16="http://schemas.microsoft.com/office/drawing/2014/chart" uri="{C3380CC4-5D6E-409C-BE32-E72D297353CC}">
              <c16:uniqueId val="{00000000-0667-4E01-8690-3A885C543247}"/>
            </c:ext>
          </c:extLst>
        </c:ser>
        <c:dLbls>
          <c:showLegendKey val="0"/>
          <c:showVal val="0"/>
          <c:showCatName val="0"/>
          <c:showSerName val="0"/>
          <c:showPercent val="0"/>
          <c:showBubbleSize val="0"/>
        </c:dLbls>
        <c:gapWidth val="150"/>
        <c:overlap val="100"/>
        <c:axId val="636941824"/>
        <c:axId val="636936384"/>
      </c:barChart>
      <c:catAx>
        <c:axId val="636941824"/>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txPr>
          <a:bodyPr rot="-2580000"/>
          <a:lstStyle/>
          <a:p>
            <a:pPr>
              <a:defRPr/>
            </a:pPr>
            <a:endParaRPr lang="zh-CN"/>
          </a:p>
        </c:txPr>
        <c:crossAx val="636936384"/>
        <c:crosses val="autoZero"/>
        <c:auto val="1"/>
        <c:lblAlgn val="ctr"/>
        <c:lblOffset val="100"/>
        <c:noMultiLvlLbl val="0"/>
      </c:catAx>
      <c:valAx>
        <c:axId val="636936384"/>
        <c:scaling>
          <c:orientation val="minMax"/>
        </c:scaling>
        <c:delete val="0"/>
        <c:axPos val="l"/>
        <c:majorGridlines/>
        <c:title>
          <c:tx>
            <c:rich>
              <a:bodyPr rot="-5400000" vert="horz"/>
              <a:lstStyle/>
              <a:p>
                <a:pPr>
                  <a:defRPr/>
                </a:pPr>
                <a:r>
                  <a:rPr lang="en-US"/>
                  <a:t>Consommation</a:t>
                </a:r>
                <a:r>
                  <a:rPr lang="en-US" baseline="0"/>
                  <a:t> </a:t>
                </a:r>
                <a:r>
                  <a:rPr lang="en-US"/>
                  <a:t>de bois énergie, en GWh/an</a:t>
                </a:r>
              </a:p>
            </c:rich>
          </c:tx>
          <c:layout>
            <c:manualLayout>
              <c:xMode val="edge"/>
              <c:yMode val="edge"/>
              <c:x val="8.2745616674451128E-3"/>
              <c:y val="0.12527997502573893"/>
            </c:manualLayout>
          </c:layout>
          <c:overlay val="0"/>
        </c:title>
        <c:numFmt formatCode="_-* #,##0\ _€_-;\-* #,##0\ _€_-;_-* &quot;-&quot;??\ _€_-;_-@_-" sourceLinked="1"/>
        <c:majorTickMark val="out"/>
        <c:minorTickMark val="none"/>
        <c:tickLblPos val="nextTo"/>
        <c:crossAx val="636941824"/>
        <c:crosses val="autoZero"/>
        <c:crossBetween val="between"/>
      </c:valAx>
    </c:plotArea>
    <c:legend>
      <c:legendPos val="r"/>
      <c:layout>
        <c:manualLayout>
          <c:xMode val="edge"/>
          <c:yMode val="edge"/>
          <c:x val="0.82520904739848711"/>
          <c:y val="0.28060616967575064"/>
          <c:w val="0.16207212721920025"/>
          <c:h val="0.20493966710939046"/>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Nb de chaufferies industrielles et collectives mises en service chaque année</a:t>
            </a:r>
          </a:p>
        </c:rich>
      </c:tx>
      <c:overlay val="0"/>
    </c:title>
    <c:autoTitleDeleted val="0"/>
    <c:plotArea>
      <c:layout>
        <c:manualLayout>
          <c:layoutTarget val="inner"/>
          <c:xMode val="edge"/>
          <c:yMode val="edge"/>
          <c:x val="0.10839785259094199"/>
          <c:y val="0.10420167538937872"/>
          <c:w val="0.62839533332387132"/>
          <c:h val="0.74210538909681567"/>
        </c:manualLayout>
      </c:layout>
      <c:barChart>
        <c:barDir val="col"/>
        <c:grouping val="stacked"/>
        <c:varyColors val="0"/>
        <c:ser>
          <c:idx val="0"/>
          <c:order val="0"/>
          <c:tx>
            <c:strRef>
              <c:f>TAB!$AR$5</c:f>
              <c:strCache>
                <c:ptCount val="1"/>
                <c:pt idx="0">
                  <c:v>chaufferie collective dédiée</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TAB!$AR$6:$AR$23</c:f>
              <c:numCache>
                <c:formatCode>_-* #,##0\ _€_-;\-* #,##0\ _€_-;_-* "-"??\ _€_-;_-@_-</c:formatCode>
                <c:ptCount val="18"/>
                <c:pt idx="0">
                  <c:v>0</c:v>
                </c:pt>
                <c:pt idx="1">
                  <c:v>1</c:v>
                </c:pt>
                <c:pt idx="2">
                  <c:v>0</c:v>
                </c:pt>
                <c:pt idx="3">
                  <c:v>0</c:v>
                </c:pt>
                <c:pt idx="4">
                  <c:v>0</c:v>
                </c:pt>
                <c:pt idx="5">
                  <c:v>1</c:v>
                </c:pt>
                <c:pt idx="6">
                  <c:v>2</c:v>
                </c:pt>
                <c:pt idx="7">
                  <c:v>4</c:v>
                </c:pt>
                <c:pt idx="8">
                  <c:v>5</c:v>
                </c:pt>
                <c:pt idx="9">
                  <c:v>4</c:v>
                </c:pt>
                <c:pt idx="10">
                  <c:v>12</c:v>
                </c:pt>
                <c:pt idx="11">
                  <c:v>6</c:v>
                </c:pt>
                <c:pt idx="12">
                  <c:v>4</c:v>
                </c:pt>
                <c:pt idx="13">
                  <c:v>5</c:v>
                </c:pt>
                <c:pt idx="14">
                  <c:v>1</c:v>
                </c:pt>
                <c:pt idx="15">
                  <c:v>4</c:v>
                </c:pt>
                <c:pt idx="16">
                  <c:v>1</c:v>
                </c:pt>
                <c:pt idx="17">
                  <c:v>1</c:v>
                </c:pt>
              </c:numCache>
            </c:numRef>
          </c:val>
          <c:extLst>
            <c:ext xmlns:c16="http://schemas.microsoft.com/office/drawing/2014/chart" uri="{C3380CC4-5D6E-409C-BE32-E72D297353CC}">
              <c16:uniqueId val="{00000000-ACFB-4BB0-A0B7-66F51A4FD75E}"/>
            </c:ext>
          </c:extLst>
        </c:ser>
        <c:ser>
          <c:idx val="1"/>
          <c:order val="1"/>
          <c:tx>
            <c:strRef>
              <c:f>TAB!$AS$5</c:f>
              <c:strCache>
                <c:ptCount val="1"/>
                <c:pt idx="0">
                  <c:v>chaufferie industrielle dédiée</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TAB!$AS$6:$AS$23</c:f>
              <c:numCache>
                <c:formatCode>_-* #,##0\ _€_-;\-* #,##0\ _€_-;_-* "-"??\ _€_-;_-@_-</c:formatCode>
                <c:ptCount val="18"/>
                <c:pt idx="0">
                  <c:v>1</c:v>
                </c:pt>
                <c:pt idx="1">
                  <c:v>2</c:v>
                </c:pt>
                <c:pt idx="2">
                  <c:v>1</c:v>
                </c:pt>
                <c:pt idx="3">
                  <c:v>1</c:v>
                </c:pt>
                <c:pt idx="4">
                  <c:v>2</c:v>
                </c:pt>
                <c:pt idx="5">
                  <c:v>0</c:v>
                </c:pt>
                <c:pt idx="6">
                  <c:v>1</c:v>
                </c:pt>
                <c:pt idx="7">
                  <c:v>1</c:v>
                </c:pt>
                <c:pt idx="8">
                  <c:v>2</c:v>
                </c:pt>
                <c:pt idx="9">
                  <c:v>0</c:v>
                </c:pt>
                <c:pt idx="10">
                  <c:v>0</c:v>
                </c:pt>
                <c:pt idx="11">
                  <c:v>3</c:v>
                </c:pt>
                <c:pt idx="12">
                  <c:v>0</c:v>
                </c:pt>
                <c:pt idx="13">
                  <c:v>1</c:v>
                </c:pt>
                <c:pt idx="14">
                  <c:v>0</c:v>
                </c:pt>
                <c:pt idx="15">
                  <c:v>0</c:v>
                </c:pt>
                <c:pt idx="16">
                  <c:v>0</c:v>
                </c:pt>
                <c:pt idx="17">
                  <c:v>0</c:v>
                </c:pt>
              </c:numCache>
            </c:numRef>
          </c:val>
          <c:extLst>
            <c:ext xmlns:c16="http://schemas.microsoft.com/office/drawing/2014/chart" uri="{C3380CC4-5D6E-409C-BE32-E72D297353CC}">
              <c16:uniqueId val="{00000001-ACFB-4BB0-A0B7-66F51A4FD75E}"/>
            </c:ext>
          </c:extLst>
        </c:ser>
        <c:ser>
          <c:idx val="2"/>
          <c:order val="2"/>
          <c:tx>
            <c:strRef>
              <c:f>TAB!$AT$5</c:f>
              <c:strCache>
                <c:ptCount val="1"/>
                <c:pt idx="0">
                  <c:v>chaufferie collective sur réseau de chaleur</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TAB!$AT$6:$AT$23</c:f>
              <c:numCache>
                <c:formatCode>_-* #,##0\ _€_-;\-* #,##0\ _€_-;_-* "-"??\ _€_-;_-@_-</c:formatCode>
                <c:ptCount val="18"/>
                <c:pt idx="0">
                  <c:v>0</c:v>
                </c:pt>
                <c:pt idx="1">
                  <c:v>0</c:v>
                </c:pt>
                <c:pt idx="2">
                  <c:v>0</c:v>
                </c:pt>
                <c:pt idx="3">
                  <c:v>0</c:v>
                </c:pt>
                <c:pt idx="4">
                  <c:v>0</c:v>
                </c:pt>
                <c:pt idx="5">
                  <c:v>0</c:v>
                </c:pt>
                <c:pt idx="6">
                  <c:v>0</c:v>
                </c:pt>
                <c:pt idx="7">
                  <c:v>0</c:v>
                </c:pt>
                <c:pt idx="8">
                  <c:v>1</c:v>
                </c:pt>
                <c:pt idx="9">
                  <c:v>1</c:v>
                </c:pt>
                <c:pt idx="10">
                  <c:v>2</c:v>
                </c:pt>
                <c:pt idx="11">
                  <c:v>1</c:v>
                </c:pt>
                <c:pt idx="12">
                  <c:v>4</c:v>
                </c:pt>
                <c:pt idx="13">
                  <c:v>4</c:v>
                </c:pt>
                <c:pt idx="14">
                  <c:v>6</c:v>
                </c:pt>
                <c:pt idx="15">
                  <c:v>3</c:v>
                </c:pt>
                <c:pt idx="16">
                  <c:v>4</c:v>
                </c:pt>
                <c:pt idx="17">
                  <c:v>2</c:v>
                </c:pt>
              </c:numCache>
            </c:numRef>
          </c:val>
          <c:extLst>
            <c:ext xmlns:c16="http://schemas.microsoft.com/office/drawing/2014/chart" uri="{C3380CC4-5D6E-409C-BE32-E72D297353CC}">
              <c16:uniqueId val="{00000002-ACFB-4BB0-A0B7-66F51A4FD75E}"/>
            </c:ext>
          </c:extLst>
        </c:ser>
        <c:ser>
          <c:idx val="3"/>
          <c:order val="3"/>
          <c:tx>
            <c:strRef>
              <c:f>TAB!$AU$5</c:f>
              <c:strCache>
                <c:ptCount val="1"/>
                <c:pt idx="0">
                  <c:v>chaufferie industrielle sur réseau de chaleur</c:v>
                </c:pt>
              </c:strCache>
            </c:strRef>
          </c:tx>
          <c:invertIfNegative val="0"/>
          <c:cat>
            <c:numRef>
              <c:f>TAB!$AC$6:$AC$23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TAB!$AU$6:$AU$23</c:f>
              <c:numCache>
                <c:formatCode>_-* #,##0\ _€_-;\-* #,##0\ _€_-;_-* "-"??\ _€_-;_-@_-</c:formatCode>
                <c:ptCount val="18"/>
                <c:pt idx="0">
                  <c:v>0</c:v>
                </c:pt>
                <c:pt idx="1">
                  <c:v>0</c:v>
                </c:pt>
                <c:pt idx="2">
                  <c:v>0</c:v>
                </c:pt>
                <c:pt idx="3">
                  <c:v>0</c:v>
                </c:pt>
                <c:pt idx="4">
                  <c:v>0</c:v>
                </c:pt>
                <c:pt idx="5">
                  <c:v>0</c:v>
                </c:pt>
                <c:pt idx="6">
                  <c:v>0</c:v>
                </c:pt>
                <c:pt idx="7">
                  <c:v>0</c:v>
                </c:pt>
                <c:pt idx="8">
                  <c:v>1</c:v>
                </c:pt>
                <c:pt idx="9">
                  <c:v>0</c:v>
                </c:pt>
                <c:pt idx="10">
                  <c:v>0</c:v>
                </c:pt>
                <c:pt idx="11">
                  <c:v>0</c:v>
                </c:pt>
                <c:pt idx="12">
                  <c:v>1</c:v>
                </c:pt>
                <c:pt idx="13">
                  <c:v>1</c:v>
                </c:pt>
                <c:pt idx="14">
                  <c:v>0</c:v>
                </c:pt>
                <c:pt idx="15">
                  <c:v>0</c:v>
                </c:pt>
                <c:pt idx="16">
                  <c:v>0</c:v>
                </c:pt>
                <c:pt idx="17">
                  <c:v>0</c:v>
                </c:pt>
              </c:numCache>
            </c:numRef>
          </c:val>
          <c:extLst>
            <c:ext xmlns:c16="http://schemas.microsoft.com/office/drawing/2014/chart" uri="{C3380CC4-5D6E-409C-BE32-E72D297353CC}">
              <c16:uniqueId val="{00000003-ACFB-4BB0-A0B7-66F51A4FD75E}"/>
            </c:ext>
          </c:extLst>
        </c:ser>
        <c:dLbls>
          <c:showLegendKey val="0"/>
          <c:showVal val="0"/>
          <c:showCatName val="0"/>
          <c:showSerName val="0"/>
          <c:showPercent val="0"/>
          <c:showBubbleSize val="0"/>
        </c:dLbls>
        <c:gapWidth val="150"/>
        <c:overlap val="100"/>
        <c:axId val="636939648"/>
        <c:axId val="636942912"/>
      </c:barChart>
      <c:catAx>
        <c:axId val="636939648"/>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42912"/>
        <c:crosses val="autoZero"/>
        <c:auto val="1"/>
        <c:lblAlgn val="ctr"/>
        <c:lblOffset val="100"/>
        <c:noMultiLvlLbl val="0"/>
      </c:catAx>
      <c:valAx>
        <c:axId val="636942912"/>
        <c:scaling>
          <c:orientation val="minMax"/>
        </c:scaling>
        <c:delete val="0"/>
        <c:axPos val="l"/>
        <c:majorGridlines/>
        <c:title>
          <c:tx>
            <c:rich>
              <a:bodyPr rot="-5400000" vert="horz"/>
              <a:lstStyle/>
              <a:p>
                <a:pPr>
                  <a:defRPr/>
                </a:pPr>
                <a:r>
                  <a:rPr lang="en-US"/>
                  <a:t>Nombre de chaufferies cumuléés</a:t>
                </a:r>
              </a:p>
            </c:rich>
          </c:tx>
          <c:layout>
            <c:manualLayout>
              <c:xMode val="edge"/>
              <c:yMode val="edge"/>
              <c:x val="2.0698795009722231E-3"/>
              <c:y val="0.24640672922768994"/>
            </c:manualLayout>
          </c:layout>
          <c:overlay val="0"/>
        </c:title>
        <c:numFmt formatCode="_-* #,##0\ _€_-;\-* #,##0\ _€_-;_-* &quot;-&quot;??\ _€_-;_-@_-" sourceLinked="1"/>
        <c:majorTickMark val="out"/>
        <c:minorTickMark val="none"/>
        <c:tickLblPos val="nextTo"/>
        <c:crossAx val="636939648"/>
        <c:crosses val="autoZero"/>
        <c:crossBetween val="between"/>
      </c:valAx>
    </c:plotArea>
    <c:legend>
      <c:legendPos val="r"/>
      <c:layout>
        <c:manualLayout>
          <c:xMode val="edge"/>
          <c:yMode val="edge"/>
          <c:x val="0.7435795678310525"/>
          <c:y val="0.25915507567542079"/>
          <c:w val="0.24284757773531762"/>
          <c:h val="0.48168984864915837"/>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0839785259094199"/>
          <c:y val="0.10420167538937872"/>
          <c:w val="0.62839533332387132"/>
          <c:h val="0.74210538909681567"/>
        </c:manualLayout>
      </c:layout>
      <c:barChart>
        <c:barDir val="col"/>
        <c:grouping val="stacked"/>
        <c:varyColors val="0"/>
        <c:ser>
          <c:idx val="0"/>
          <c:order val="0"/>
          <c:tx>
            <c:strRef>
              <c:f>TAB!$AD$5</c:f>
              <c:strCache>
                <c:ptCount val="1"/>
                <c:pt idx="0">
                  <c:v>chaufferie collective dédiée</c:v>
                </c:pt>
              </c:strCache>
            </c:strRef>
          </c:tx>
          <c:invertIfNegative val="0"/>
          <c:cat>
            <c:numRef>
              <c:f>TAB!$AC$6:$AC$26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TAB!$AD$6:$AD$26</c:f>
              <c:numCache>
                <c:formatCode>_-* #,##0\ _€_-;\-* #,##0\ _€_-;_-* "-"??\ _€_-;_-@_-</c:formatCode>
                <c:ptCount val="21"/>
                <c:pt idx="0">
                  <c:v>0</c:v>
                </c:pt>
                <c:pt idx="1">
                  <c:v>1</c:v>
                </c:pt>
                <c:pt idx="2">
                  <c:v>1</c:v>
                </c:pt>
                <c:pt idx="3">
                  <c:v>1</c:v>
                </c:pt>
                <c:pt idx="4">
                  <c:v>1</c:v>
                </c:pt>
                <c:pt idx="5">
                  <c:v>2</c:v>
                </c:pt>
                <c:pt idx="6">
                  <c:v>4</c:v>
                </c:pt>
                <c:pt idx="7">
                  <c:v>8</c:v>
                </c:pt>
                <c:pt idx="8">
                  <c:v>13</c:v>
                </c:pt>
                <c:pt idx="9">
                  <c:v>17</c:v>
                </c:pt>
                <c:pt idx="10">
                  <c:v>29</c:v>
                </c:pt>
                <c:pt idx="11">
                  <c:v>35</c:v>
                </c:pt>
                <c:pt idx="12">
                  <c:v>39</c:v>
                </c:pt>
                <c:pt idx="13">
                  <c:v>44</c:v>
                </c:pt>
                <c:pt idx="14">
                  <c:v>45</c:v>
                </c:pt>
                <c:pt idx="15">
                  <c:v>49</c:v>
                </c:pt>
                <c:pt idx="16">
                  <c:v>50</c:v>
                </c:pt>
                <c:pt idx="17">
                  <c:v>51</c:v>
                </c:pt>
                <c:pt idx="18">
                  <c:v>54</c:v>
                </c:pt>
                <c:pt idx="19">
                  <c:v>55</c:v>
                </c:pt>
                <c:pt idx="20">
                  <c:v>58</c:v>
                </c:pt>
              </c:numCache>
            </c:numRef>
          </c:val>
          <c:extLst>
            <c:ext xmlns:c16="http://schemas.microsoft.com/office/drawing/2014/chart" uri="{C3380CC4-5D6E-409C-BE32-E72D297353CC}">
              <c16:uniqueId val="{00000000-6D51-43CD-8980-44C3F824990B}"/>
            </c:ext>
          </c:extLst>
        </c:ser>
        <c:ser>
          <c:idx val="1"/>
          <c:order val="1"/>
          <c:tx>
            <c:strRef>
              <c:f>TAB!$AE$5</c:f>
              <c:strCache>
                <c:ptCount val="1"/>
                <c:pt idx="0">
                  <c:v>chaufferie industrielle dédiée</c:v>
                </c:pt>
              </c:strCache>
            </c:strRef>
          </c:tx>
          <c:invertIfNegative val="0"/>
          <c:cat>
            <c:numRef>
              <c:f>TAB!$AC$6:$AC$26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TAB!$AE$6:$AE$26</c:f>
              <c:numCache>
                <c:formatCode>_-* #,##0\ _€_-;\-* #,##0\ _€_-;_-* "-"??\ _€_-;_-@_-</c:formatCode>
                <c:ptCount val="21"/>
                <c:pt idx="0">
                  <c:v>1</c:v>
                </c:pt>
                <c:pt idx="1">
                  <c:v>3</c:v>
                </c:pt>
                <c:pt idx="2">
                  <c:v>4</c:v>
                </c:pt>
                <c:pt idx="3">
                  <c:v>5</c:v>
                </c:pt>
                <c:pt idx="4">
                  <c:v>7</c:v>
                </c:pt>
                <c:pt idx="5">
                  <c:v>7</c:v>
                </c:pt>
                <c:pt idx="6">
                  <c:v>8</c:v>
                </c:pt>
                <c:pt idx="7">
                  <c:v>9</c:v>
                </c:pt>
                <c:pt idx="8">
                  <c:v>11</c:v>
                </c:pt>
                <c:pt idx="9">
                  <c:v>11</c:v>
                </c:pt>
                <c:pt idx="10">
                  <c:v>11</c:v>
                </c:pt>
                <c:pt idx="11">
                  <c:v>14</c:v>
                </c:pt>
                <c:pt idx="12">
                  <c:v>14</c:v>
                </c:pt>
                <c:pt idx="13">
                  <c:v>15</c:v>
                </c:pt>
                <c:pt idx="14">
                  <c:v>15</c:v>
                </c:pt>
                <c:pt idx="15">
                  <c:v>15</c:v>
                </c:pt>
                <c:pt idx="16">
                  <c:v>15</c:v>
                </c:pt>
                <c:pt idx="17">
                  <c:v>15</c:v>
                </c:pt>
                <c:pt idx="18">
                  <c:v>15</c:v>
                </c:pt>
                <c:pt idx="19">
                  <c:v>15</c:v>
                </c:pt>
                <c:pt idx="20">
                  <c:v>15</c:v>
                </c:pt>
              </c:numCache>
            </c:numRef>
          </c:val>
          <c:extLst>
            <c:ext xmlns:c16="http://schemas.microsoft.com/office/drawing/2014/chart" uri="{C3380CC4-5D6E-409C-BE32-E72D297353CC}">
              <c16:uniqueId val="{00000001-6D51-43CD-8980-44C3F824990B}"/>
            </c:ext>
          </c:extLst>
        </c:ser>
        <c:ser>
          <c:idx val="2"/>
          <c:order val="2"/>
          <c:tx>
            <c:strRef>
              <c:f>TAB!$AF$5</c:f>
              <c:strCache>
                <c:ptCount val="1"/>
                <c:pt idx="0">
                  <c:v>chaufferie collective sur réseau de chaleur</c:v>
                </c:pt>
              </c:strCache>
            </c:strRef>
          </c:tx>
          <c:invertIfNegative val="0"/>
          <c:cat>
            <c:numRef>
              <c:f>TAB!$AC$6:$AC$26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TAB!$AF$6:$AF$26</c:f>
              <c:numCache>
                <c:formatCode>_-* #,##0\ _€_-;\-* #,##0\ _€_-;_-* "-"??\ _€_-;_-@_-</c:formatCode>
                <c:ptCount val="21"/>
                <c:pt idx="0">
                  <c:v>0</c:v>
                </c:pt>
                <c:pt idx="1">
                  <c:v>0</c:v>
                </c:pt>
                <c:pt idx="2">
                  <c:v>0</c:v>
                </c:pt>
                <c:pt idx="3">
                  <c:v>0</c:v>
                </c:pt>
                <c:pt idx="4">
                  <c:v>0</c:v>
                </c:pt>
                <c:pt idx="5">
                  <c:v>0</c:v>
                </c:pt>
                <c:pt idx="6">
                  <c:v>0</c:v>
                </c:pt>
                <c:pt idx="7">
                  <c:v>0</c:v>
                </c:pt>
                <c:pt idx="8">
                  <c:v>1</c:v>
                </c:pt>
                <c:pt idx="9">
                  <c:v>2</c:v>
                </c:pt>
                <c:pt idx="10">
                  <c:v>4</c:v>
                </c:pt>
                <c:pt idx="11">
                  <c:v>5</c:v>
                </c:pt>
                <c:pt idx="12">
                  <c:v>9</c:v>
                </c:pt>
                <c:pt idx="13">
                  <c:v>13</c:v>
                </c:pt>
                <c:pt idx="14">
                  <c:v>19</c:v>
                </c:pt>
                <c:pt idx="15">
                  <c:v>22</c:v>
                </c:pt>
                <c:pt idx="16">
                  <c:v>26</c:v>
                </c:pt>
                <c:pt idx="17">
                  <c:v>28</c:v>
                </c:pt>
                <c:pt idx="18">
                  <c:v>29</c:v>
                </c:pt>
                <c:pt idx="19">
                  <c:v>30</c:v>
                </c:pt>
                <c:pt idx="20">
                  <c:v>31</c:v>
                </c:pt>
              </c:numCache>
            </c:numRef>
          </c:val>
          <c:extLst>
            <c:ext xmlns:c16="http://schemas.microsoft.com/office/drawing/2014/chart" uri="{C3380CC4-5D6E-409C-BE32-E72D297353CC}">
              <c16:uniqueId val="{00000002-6D51-43CD-8980-44C3F824990B}"/>
            </c:ext>
          </c:extLst>
        </c:ser>
        <c:ser>
          <c:idx val="3"/>
          <c:order val="3"/>
          <c:tx>
            <c:strRef>
              <c:f>TAB!$AG$5</c:f>
              <c:strCache>
                <c:ptCount val="1"/>
                <c:pt idx="0">
                  <c:v>chaufferie industrielle sur réseau de chaleur</c:v>
                </c:pt>
              </c:strCache>
            </c:strRef>
          </c:tx>
          <c:invertIfNegative val="0"/>
          <c:cat>
            <c:numRef>
              <c:f>TAB!$AC$6:$AC$26</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TAB!$AG$6:$AG$26</c:f>
              <c:numCache>
                <c:formatCode>_-* #,##0\ _€_-;\-* #,##0\ _€_-;_-* "-"??\ _€_-;_-@_-</c:formatCode>
                <c:ptCount val="21"/>
                <c:pt idx="0">
                  <c:v>0</c:v>
                </c:pt>
                <c:pt idx="1">
                  <c:v>0</c:v>
                </c:pt>
                <c:pt idx="2">
                  <c:v>0</c:v>
                </c:pt>
                <c:pt idx="3">
                  <c:v>0</c:v>
                </c:pt>
                <c:pt idx="4">
                  <c:v>0</c:v>
                </c:pt>
                <c:pt idx="5">
                  <c:v>0</c:v>
                </c:pt>
                <c:pt idx="6">
                  <c:v>0</c:v>
                </c:pt>
                <c:pt idx="7">
                  <c:v>0</c:v>
                </c:pt>
                <c:pt idx="8">
                  <c:v>1</c:v>
                </c:pt>
                <c:pt idx="9">
                  <c:v>1</c:v>
                </c:pt>
                <c:pt idx="10">
                  <c:v>1</c:v>
                </c:pt>
                <c:pt idx="11">
                  <c:v>1</c:v>
                </c:pt>
                <c:pt idx="12">
                  <c:v>2</c:v>
                </c:pt>
                <c:pt idx="13">
                  <c:v>3</c:v>
                </c:pt>
                <c:pt idx="14">
                  <c:v>3</c:v>
                </c:pt>
                <c:pt idx="15">
                  <c:v>3</c:v>
                </c:pt>
                <c:pt idx="16">
                  <c:v>3</c:v>
                </c:pt>
                <c:pt idx="17">
                  <c:v>3</c:v>
                </c:pt>
                <c:pt idx="18">
                  <c:v>3</c:v>
                </c:pt>
                <c:pt idx="19">
                  <c:v>3</c:v>
                </c:pt>
                <c:pt idx="20">
                  <c:v>3</c:v>
                </c:pt>
              </c:numCache>
            </c:numRef>
          </c:val>
          <c:extLst>
            <c:ext xmlns:c16="http://schemas.microsoft.com/office/drawing/2014/chart" uri="{C3380CC4-5D6E-409C-BE32-E72D297353CC}">
              <c16:uniqueId val="{00000003-6D51-43CD-8980-44C3F824990B}"/>
            </c:ext>
          </c:extLst>
        </c:ser>
        <c:dLbls>
          <c:showLegendKey val="0"/>
          <c:showVal val="0"/>
          <c:showCatName val="0"/>
          <c:showSerName val="0"/>
          <c:showPercent val="0"/>
          <c:showBubbleSize val="0"/>
        </c:dLbls>
        <c:gapWidth val="150"/>
        <c:overlap val="100"/>
        <c:axId val="636935296"/>
        <c:axId val="636959776"/>
      </c:barChart>
      <c:catAx>
        <c:axId val="636935296"/>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59776"/>
        <c:crosses val="autoZero"/>
        <c:auto val="1"/>
        <c:lblAlgn val="ctr"/>
        <c:lblOffset val="100"/>
        <c:noMultiLvlLbl val="0"/>
      </c:catAx>
      <c:valAx>
        <c:axId val="636959776"/>
        <c:scaling>
          <c:orientation val="minMax"/>
        </c:scaling>
        <c:delete val="0"/>
        <c:axPos val="l"/>
        <c:majorGridlines/>
        <c:title>
          <c:tx>
            <c:rich>
              <a:bodyPr rot="-5400000" vert="horz"/>
              <a:lstStyle/>
              <a:p>
                <a:pPr>
                  <a:defRPr/>
                </a:pPr>
                <a:r>
                  <a:rPr lang="en-US"/>
                  <a:t>Nombre de chaufferies cumulées</a:t>
                </a:r>
              </a:p>
            </c:rich>
          </c:tx>
          <c:layout>
            <c:manualLayout>
              <c:xMode val="edge"/>
              <c:yMode val="edge"/>
              <c:x val="2.0698795009722231E-3"/>
              <c:y val="0.24640672922768994"/>
            </c:manualLayout>
          </c:layout>
          <c:overlay val="0"/>
        </c:title>
        <c:numFmt formatCode="_-* #,##0\ _€_-;\-* #,##0\ _€_-;_-* &quot;-&quot;??\ _€_-;_-@_-" sourceLinked="1"/>
        <c:majorTickMark val="out"/>
        <c:minorTickMark val="none"/>
        <c:tickLblPos val="nextTo"/>
        <c:crossAx val="636935296"/>
        <c:crosses val="autoZero"/>
        <c:crossBetween val="between"/>
      </c:valAx>
    </c:plotArea>
    <c:legend>
      <c:legendPos val="r"/>
      <c:layout>
        <c:manualLayout>
          <c:xMode val="edge"/>
          <c:yMode val="edge"/>
          <c:x val="0.7435795678310525"/>
          <c:y val="0.25915507567542079"/>
          <c:w val="0.24284757773531762"/>
          <c:h val="0.48168984864915837"/>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4752720315237072"/>
          <c:y val="0.10420167538937872"/>
          <c:w val="0.61566453546233424"/>
          <c:h val="0.74210538909681567"/>
        </c:manualLayout>
      </c:layout>
      <c:barChart>
        <c:barDir val="col"/>
        <c:grouping val="stacked"/>
        <c:varyColors val="0"/>
        <c:ser>
          <c:idx val="0"/>
          <c:order val="0"/>
          <c:tx>
            <c:strRef>
              <c:f>TAB!$AD$36</c:f>
              <c:strCache>
                <c:ptCount val="1"/>
                <c:pt idx="0">
                  <c:v>chaufferie collective dédiée</c:v>
                </c:pt>
              </c:strCache>
            </c:strRef>
          </c:tx>
          <c:invertIfNegative val="0"/>
          <c:cat>
            <c:strRef>
              <c:f>TAB!$AC$37:$AC$58</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Total général</c:v>
                </c:pt>
              </c:strCache>
            </c:strRef>
          </c:cat>
          <c:val>
            <c:numRef>
              <c:f>TAB!$AD$37:$AD$58</c:f>
              <c:numCache>
                <c:formatCode>_-* #,##0\ _€_-;\-* #,##0\ _€_-;_-* "-"??\ _€_-;_-@_-</c:formatCode>
                <c:ptCount val="22"/>
                <c:pt idx="0">
                  <c:v>0</c:v>
                </c:pt>
                <c:pt idx="1">
                  <c:v>2.8493500000000003</c:v>
                </c:pt>
                <c:pt idx="2">
                  <c:v>2.8493500000000003</c:v>
                </c:pt>
                <c:pt idx="3">
                  <c:v>2.8493500000000003</c:v>
                </c:pt>
                <c:pt idx="4">
                  <c:v>2.8493500000000003</c:v>
                </c:pt>
                <c:pt idx="5">
                  <c:v>5.75685</c:v>
                </c:pt>
                <c:pt idx="6">
                  <c:v>14.037410000000001</c:v>
                </c:pt>
                <c:pt idx="7">
                  <c:v>22.399380000000004</c:v>
                </c:pt>
                <c:pt idx="8">
                  <c:v>26.436385600000005</c:v>
                </c:pt>
                <c:pt idx="9">
                  <c:v>27.8944011804228</c:v>
                </c:pt>
                <c:pt idx="10">
                  <c:v>71.605743065772543</c:v>
                </c:pt>
                <c:pt idx="11">
                  <c:v>79.806324450387933</c:v>
                </c:pt>
                <c:pt idx="12">
                  <c:v>89.536326592107315</c:v>
                </c:pt>
                <c:pt idx="13">
                  <c:v>94.203884320727141</c:v>
                </c:pt>
                <c:pt idx="14">
                  <c:v>97.285834320727133</c:v>
                </c:pt>
                <c:pt idx="15">
                  <c:v>101.77850332072714</c:v>
                </c:pt>
                <c:pt idx="16">
                  <c:v>111.00109332072714</c:v>
                </c:pt>
                <c:pt idx="17">
                  <c:v>111.04761332072714</c:v>
                </c:pt>
                <c:pt idx="18">
                  <c:v>118.37561332072714</c:v>
                </c:pt>
                <c:pt idx="19">
                  <c:v>118.37561332072714</c:v>
                </c:pt>
                <c:pt idx="20">
                  <c:v>118.79291332072714</c:v>
                </c:pt>
                <c:pt idx="21">
                  <c:v>237.58582664145428</c:v>
                </c:pt>
              </c:numCache>
            </c:numRef>
          </c:val>
          <c:extLst>
            <c:ext xmlns:c16="http://schemas.microsoft.com/office/drawing/2014/chart" uri="{C3380CC4-5D6E-409C-BE32-E72D297353CC}">
              <c16:uniqueId val="{00000000-BE68-443B-AD18-D3C990B28E9F}"/>
            </c:ext>
          </c:extLst>
        </c:ser>
        <c:ser>
          <c:idx val="1"/>
          <c:order val="1"/>
          <c:tx>
            <c:strRef>
              <c:f>TAB!$AE$36</c:f>
              <c:strCache>
                <c:ptCount val="1"/>
                <c:pt idx="0">
                  <c:v>chaufferie industrielle dédiée</c:v>
                </c:pt>
              </c:strCache>
            </c:strRef>
          </c:tx>
          <c:invertIfNegative val="0"/>
          <c:cat>
            <c:strRef>
              <c:f>TAB!$AC$37:$AC$58</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Total général</c:v>
                </c:pt>
              </c:strCache>
            </c:strRef>
          </c:cat>
          <c:val>
            <c:numRef>
              <c:f>TAB!$AE$37:$AE$58</c:f>
              <c:numCache>
                <c:formatCode>_-* #,##0\ _€_-;\-* #,##0\ _€_-;_-* "-"??\ _€_-;_-@_-</c:formatCode>
                <c:ptCount val="22"/>
                <c:pt idx="0">
                  <c:v>0.23260000000000003</c:v>
                </c:pt>
                <c:pt idx="1">
                  <c:v>0.47683000000000003</c:v>
                </c:pt>
                <c:pt idx="2">
                  <c:v>2.0468800000000003</c:v>
                </c:pt>
                <c:pt idx="3">
                  <c:v>8.3270800000000023</c:v>
                </c:pt>
                <c:pt idx="4">
                  <c:v>11.583480000000002</c:v>
                </c:pt>
                <c:pt idx="5">
                  <c:v>11.583480000000002</c:v>
                </c:pt>
                <c:pt idx="6">
                  <c:v>13.490800000000002</c:v>
                </c:pt>
                <c:pt idx="7">
                  <c:v>13.851330000000003</c:v>
                </c:pt>
                <c:pt idx="8">
                  <c:v>14.6538</c:v>
                </c:pt>
                <c:pt idx="9">
                  <c:v>14.6538</c:v>
                </c:pt>
                <c:pt idx="10">
                  <c:v>14.6538</c:v>
                </c:pt>
                <c:pt idx="11">
                  <c:v>17.105350000000001</c:v>
                </c:pt>
                <c:pt idx="12">
                  <c:v>17.105350000000001</c:v>
                </c:pt>
                <c:pt idx="13">
                  <c:v>33.189639999999997</c:v>
                </c:pt>
                <c:pt idx="14">
                  <c:v>33.189639999999997</c:v>
                </c:pt>
                <c:pt idx="15">
                  <c:v>33.189639999999997</c:v>
                </c:pt>
                <c:pt idx="16">
                  <c:v>33.189639999999997</c:v>
                </c:pt>
                <c:pt idx="17">
                  <c:v>33.189639999999997</c:v>
                </c:pt>
                <c:pt idx="18">
                  <c:v>45.098759999999999</c:v>
                </c:pt>
                <c:pt idx="19">
                  <c:v>45.098759999999999</c:v>
                </c:pt>
                <c:pt idx="20">
                  <c:v>45.098759999999999</c:v>
                </c:pt>
                <c:pt idx="21">
                  <c:v>90.197519999999997</c:v>
                </c:pt>
              </c:numCache>
            </c:numRef>
          </c:val>
          <c:extLst>
            <c:ext xmlns:c16="http://schemas.microsoft.com/office/drawing/2014/chart" uri="{C3380CC4-5D6E-409C-BE32-E72D297353CC}">
              <c16:uniqueId val="{00000001-BE68-443B-AD18-D3C990B28E9F}"/>
            </c:ext>
          </c:extLst>
        </c:ser>
        <c:ser>
          <c:idx val="2"/>
          <c:order val="2"/>
          <c:tx>
            <c:strRef>
              <c:f>TAB!$AF$36</c:f>
              <c:strCache>
                <c:ptCount val="1"/>
                <c:pt idx="0">
                  <c:v>chaufferie collective sur réseau de chaleur</c:v>
                </c:pt>
              </c:strCache>
            </c:strRef>
          </c:tx>
          <c:invertIfNegative val="0"/>
          <c:cat>
            <c:strRef>
              <c:f>TAB!$AC$37:$AC$58</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Total général</c:v>
                </c:pt>
              </c:strCache>
            </c:strRef>
          </c:cat>
          <c:val>
            <c:numRef>
              <c:f>TAB!$AF$37:$AF$58</c:f>
              <c:numCache>
                <c:formatCode>_-* #,##0\ _€_-;\-* #,##0\ _€_-;_-* "-"??\ _€_-;_-@_-</c:formatCode>
                <c:ptCount val="22"/>
                <c:pt idx="0">
                  <c:v>0</c:v>
                </c:pt>
                <c:pt idx="1">
                  <c:v>0</c:v>
                </c:pt>
                <c:pt idx="2">
                  <c:v>0</c:v>
                </c:pt>
                <c:pt idx="3">
                  <c:v>0</c:v>
                </c:pt>
                <c:pt idx="4">
                  <c:v>0</c:v>
                </c:pt>
                <c:pt idx="5">
                  <c:v>0</c:v>
                </c:pt>
                <c:pt idx="6">
                  <c:v>0</c:v>
                </c:pt>
                <c:pt idx="7">
                  <c:v>0</c:v>
                </c:pt>
                <c:pt idx="8">
                  <c:v>119.78900000000002</c:v>
                </c:pt>
                <c:pt idx="9">
                  <c:v>148.49184000000002</c:v>
                </c:pt>
                <c:pt idx="10">
                  <c:v>241.08641100000003</c:v>
                </c:pt>
                <c:pt idx="11">
                  <c:v>264.17196100000001</c:v>
                </c:pt>
                <c:pt idx="12">
                  <c:v>375.9827810000001</c:v>
                </c:pt>
                <c:pt idx="13">
                  <c:v>464.41730100000007</c:v>
                </c:pt>
                <c:pt idx="14">
                  <c:v>684.84069100000011</c:v>
                </c:pt>
                <c:pt idx="15">
                  <c:v>1275.8884410000001</c:v>
                </c:pt>
                <c:pt idx="16">
                  <c:v>1343.5052610000002</c:v>
                </c:pt>
                <c:pt idx="17">
                  <c:v>1348.9481010000002</c:v>
                </c:pt>
                <c:pt idx="18">
                  <c:v>1369.8821010000001</c:v>
                </c:pt>
                <c:pt idx="19">
                  <c:v>1549.8796110000001</c:v>
                </c:pt>
                <c:pt idx="20">
                  <c:v>1574.1746810000004</c:v>
                </c:pt>
                <c:pt idx="21">
                  <c:v>3148.3493620000008</c:v>
                </c:pt>
              </c:numCache>
            </c:numRef>
          </c:val>
          <c:extLst>
            <c:ext xmlns:c16="http://schemas.microsoft.com/office/drawing/2014/chart" uri="{C3380CC4-5D6E-409C-BE32-E72D297353CC}">
              <c16:uniqueId val="{00000002-BE68-443B-AD18-D3C990B28E9F}"/>
            </c:ext>
          </c:extLst>
        </c:ser>
        <c:ser>
          <c:idx val="3"/>
          <c:order val="3"/>
          <c:tx>
            <c:strRef>
              <c:f>TAB!$AG$36</c:f>
              <c:strCache>
                <c:ptCount val="1"/>
                <c:pt idx="0">
                  <c:v>chaufferie industrielle sur réseau de chaleur</c:v>
                </c:pt>
              </c:strCache>
            </c:strRef>
          </c:tx>
          <c:invertIfNegative val="0"/>
          <c:cat>
            <c:strRef>
              <c:f>TAB!$AC$37:$AC$58</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Total général</c:v>
                </c:pt>
              </c:strCache>
            </c:strRef>
          </c:cat>
          <c:val>
            <c:numRef>
              <c:f>TAB!$AG$37:$AG$58</c:f>
              <c:numCache>
                <c:formatCode>_-* #,##0\ _€_-;\-* #,##0\ _€_-;_-* "-"??\ _€_-;_-@_-</c:formatCode>
                <c:ptCount val="22"/>
                <c:pt idx="0">
                  <c:v>0</c:v>
                </c:pt>
                <c:pt idx="1">
                  <c:v>0</c:v>
                </c:pt>
                <c:pt idx="2">
                  <c:v>0</c:v>
                </c:pt>
                <c:pt idx="3">
                  <c:v>0</c:v>
                </c:pt>
                <c:pt idx="4">
                  <c:v>0</c:v>
                </c:pt>
                <c:pt idx="5">
                  <c:v>0</c:v>
                </c:pt>
                <c:pt idx="6">
                  <c:v>0</c:v>
                </c:pt>
                <c:pt idx="7">
                  <c:v>0</c:v>
                </c:pt>
                <c:pt idx="8">
                  <c:v>0</c:v>
                </c:pt>
                <c:pt idx="9">
                  <c:v>0</c:v>
                </c:pt>
                <c:pt idx="10">
                  <c:v>0</c:v>
                </c:pt>
                <c:pt idx="11">
                  <c:v>0</c:v>
                </c:pt>
                <c:pt idx="12">
                  <c:v>76.839410000000001</c:v>
                </c:pt>
                <c:pt idx="13">
                  <c:v>91.155940000000001</c:v>
                </c:pt>
                <c:pt idx="14">
                  <c:v>91.155940000000001</c:v>
                </c:pt>
                <c:pt idx="15">
                  <c:v>91.155940000000001</c:v>
                </c:pt>
                <c:pt idx="16">
                  <c:v>91.155940000000001</c:v>
                </c:pt>
                <c:pt idx="17">
                  <c:v>91.155940000000001</c:v>
                </c:pt>
                <c:pt idx="18">
                  <c:v>91.155940000000001</c:v>
                </c:pt>
                <c:pt idx="19">
                  <c:v>91.155940000000001</c:v>
                </c:pt>
                <c:pt idx="20">
                  <c:v>91.155940000000001</c:v>
                </c:pt>
                <c:pt idx="21">
                  <c:v>182.31188</c:v>
                </c:pt>
              </c:numCache>
            </c:numRef>
          </c:val>
          <c:extLst>
            <c:ext xmlns:c16="http://schemas.microsoft.com/office/drawing/2014/chart" uri="{C3380CC4-5D6E-409C-BE32-E72D297353CC}">
              <c16:uniqueId val="{00000003-BE68-443B-AD18-D3C990B28E9F}"/>
            </c:ext>
          </c:extLst>
        </c:ser>
        <c:dLbls>
          <c:showLegendKey val="0"/>
          <c:showVal val="0"/>
          <c:showCatName val="0"/>
          <c:showSerName val="0"/>
          <c:showPercent val="0"/>
          <c:showBubbleSize val="0"/>
        </c:dLbls>
        <c:gapWidth val="150"/>
        <c:overlap val="100"/>
        <c:axId val="636950528"/>
        <c:axId val="636931488"/>
      </c:barChart>
      <c:catAx>
        <c:axId val="636950528"/>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crossAx val="636931488"/>
        <c:crosses val="autoZero"/>
        <c:auto val="1"/>
        <c:lblAlgn val="ctr"/>
        <c:lblOffset val="100"/>
        <c:noMultiLvlLbl val="0"/>
      </c:catAx>
      <c:valAx>
        <c:axId val="636931488"/>
        <c:scaling>
          <c:orientation val="minMax"/>
        </c:scaling>
        <c:delete val="0"/>
        <c:axPos val="l"/>
        <c:majorGridlines/>
        <c:title>
          <c:tx>
            <c:rich>
              <a:bodyPr rot="-5400000" vert="horz"/>
              <a:lstStyle/>
              <a:p>
                <a:pPr>
                  <a:defRPr/>
                </a:pPr>
                <a:r>
                  <a:rPr lang="en-US"/>
                  <a:t>Production</a:t>
                </a:r>
                <a:r>
                  <a:rPr lang="en-US" baseline="0"/>
                  <a:t> à partir</a:t>
                </a:r>
                <a:r>
                  <a:rPr lang="en-US"/>
                  <a:t> de bois énergie, en GWh/an</a:t>
                </a:r>
              </a:p>
            </c:rich>
          </c:tx>
          <c:layout>
            <c:manualLayout>
              <c:xMode val="edge"/>
              <c:yMode val="edge"/>
              <c:x val="1.6268801428903253E-2"/>
              <c:y val="0.12127529899937081"/>
            </c:manualLayout>
          </c:layout>
          <c:overlay val="0"/>
        </c:title>
        <c:numFmt formatCode="_-* #,##0\ _€_-;\-* #,##0\ _€_-;_-* &quot;-&quot;??\ _€_-;_-@_-" sourceLinked="1"/>
        <c:majorTickMark val="out"/>
        <c:minorTickMark val="none"/>
        <c:tickLblPos val="nextTo"/>
        <c:crossAx val="636950528"/>
        <c:crosses val="autoZero"/>
        <c:crossBetween val="between"/>
      </c:valAx>
    </c:plotArea>
    <c:legend>
      <c:legendPos val="r"/>
      <c:layout>
        <c:manualLayout>
          <c:xMode val="edge"/>
          <c:yMode val="edge"/>
          <c:x val="0.76385792043373968"/>
          <c:y val="0.22340337784483985"/>
          <c:w val="0.22256926210312672"/>
          <c:h val="0.51744168861275841"/>
        </c:manualLayou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Parc des chaufferies industrielles et collectives d'Ile-de-France</a:t>
            </a:r>
          </a:p>
        </c:rich>
      </c:tx>
      <c:overlay val="0"/>
    </c:title>
    <c:autoTitleDeleted val="0"/>
    <c:plotArea>
      <c:layout>
        <c:manualLayout>
          <c:layoutTarget val="inner"/>
          <c:xMode val="edge"/>
          <c:yMode val="edge"/>
          <c:x val="0.137534353413058"/>
          <c:y val="0.10420167538937872"/>
          <c:w val="0.67905203026092309"/>
          <c:h val="0.69578981249604643"/>
        </c:manualLayout>
      </c:layout>
      <c:barChart>
        <c:barDir val="col"/>
        <c:grouping val="stacked"/>
        <c:varyColors val="0"/>
        <c:ser>
          <c:idx val="2"/>
          <c:order val="0"/>
          <c:tx>
            <c:strRef>
              <c:f>TAB!$AN$135</c:f>
              <c:strCache>
                <c:ptCount val="1"/>
                <c:pt idx="0">
                  <c:v>Total IDF</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TAB!$AN$136:$AN$153</c:f>
              <c:numCache>
                <c:formatCode>_-* #,##0\ _€_-;\-* #,##0\ _€_-;_-* "-"??\ _€_-;_-@_-</c:formatCode>
                <c:ptCount val="18"/>
                <c:pt idx="0">
                  <c:v>0.22500000000000001</c:v>
                </c:pt>
                <c:pt idx="1">
                  <c:v>0.44</c:v>
                </c:pt>
                <c:pt idx="2">
                  <c:v>2.1274999999999999</c:v>
                </c:pt>
                <c:pt idx="3">
                  <c:v>3.1675</c:v>
                </c:pt>
                <c:pt idx="4">
                  <c:v>4.0775000000000006</c:v>
                </c:pt>
                <c:pt idx="5">
                  <c:v>6.6775000000000002</c:v>
                </c:pt>
                <c:pt idx="6">
                  <c:v>16.8565</c:v>
                </c:pt>
                <c:pt idx="7">
                  <c:v>25.900500000000001</c:v>
                </c:pt>
                <c:pt idx="8">
                  <c:v>67.290300000000002</c:v>
                </c:pt>
                <c:pt idx="9">
                  <c:v>67.640299999999996</c:v>
                </c:pt>
                <c:pt idx="10">
                  <c:v>147.12821428571431</c:v>
                </c:pt>
                <c:pt idx="11">
                  <c:v>174.81221428571428</c:v>
                </c:pt>
                <c:pt idx="12">
                  <c:v>322.23431428571428</c:v>
                </c:pt>
                <c:pt idx="13">
                  <c:v>404.78529869673849</c:v>
                </c:pt>
                <c:pt idx="14">
                  <c:v>623.99558944803039</c:v>
                </c:pt>
                <c:pt idx="15">
                  <c:v>753.72858944803045</c:v>
                </c:pt>
                <c:pt idx="16">
                  <c:v>830.50358944803043</c:v>
                </c:pt>
                <c:pt idx="17">
                  <c:v>836.79233944803048</c:v>
                </c:pt>
              </c:numCache>
            </c:numRef>
          </c:val>
          <c:extLst>
            <c:ext xmlns:c16="http://schemas.microsoft.com/office/drawing/2014/chart" uri="{C3380CC4-5D6E-409C-BE32-E72D297353CC}">
              <c16:uniqueId val="{00000000-12DC-4AEC-97B5-ECE15A1EBBE3}"/>
            </c:ext>
          </c:extLst>
        </c:ser>
        <c:ser>
          <c:idx val="3"/>
          <c:order val="1"/>
          <c:tx>
            <c:strRef>
              <c:f>TAB!$AO$135</c:f>
              <c:strCache>
                <c:ptCount val="1"/>
                <c:pt idx="0">
                  <c:v>Total hors IDF</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TAB!$AO$136:$AO$153</c:f>
              <c:numCache>
                <c:formatCode>_-* #,##0\ _€_-;\-* #,##0\ _€_-;_-* "-"??\ _€_-;_-@_-</c:formatCode>
                <c:ptCount val="18"/>
                <c:pt idx="0">
                  <c:v>0</c:v>
                </c:pt>
                <c:pt idx="1">
                  <c:v>0</c:v>
                </c:pt>
                <c:pt idx="2">
                  <c:v>0</c:v>
                </c:pt>
                <c:pt idx="3">
                  <c:v>0</c:v>
                </c:pt>
                <c:pt idx="4">
                  <c:v>0</c:v>
                </c:pt>
                <c:pt idx="5">
                  <c:v>0</c:v>
                </c:pt>
                <c:pt idx="6">
                  <c:v>0.104</c:v>
                </c:pt>
                <c:pt idx="7">
                  <c:v>0.104</c:v>
                </c:pt>
                <c:pt idx="8">
                  <c:v>34.994</c:v>
                </c:pt>
                <c:pt idx="9">
                  <c:v>65.209000000000003</c:v>
                </c:pt>
                <c:pt idx="10">
                  <c:v>103.01319999999998</c:v>
                </c:pt>
                <c:pt idx="11">
                  <c:v>103.01319999999998</c:v>
                </c:pt>
                <c:pt idx="12">
                  <c:v>215.30719999999999</c:v>
                </c:pt>
                <c:pt idx="13">
                  <c:v>272.15570000000002</c:v>
                </c:pt>
                <c:pt idx="14">
                  <c:v>368.49520000000001</c:v>
                </c:pt>
                <c:pt idx="15">
                  <c:v>833.28</c:v>
                </c:pt>
                <c:pt idx="16">
                  <c:v>857.54</c:v>
                </c:pt>
                <c:pt idx="17">
                  <c:v>857.54</c:v>
                </c:pt>
              </c:numCache>
            </c:numRef>
          </c:val>
          <c:extLst>
            <c:ext xmlns:c16="http://schemas.microsoft.com/office/drawing/2014/chart" uri="{C3380CC4-5D6E-409C-BE32-E72D297353CC}">
              <c16:uniqueId val="{00000001-12DC-4AEC-97B5-ECE15A1EBBE3}"/>
            </c:ext>
          </c:extLst>
        </c:ser>
        <c:ser>
          <c:idx val="0"/>
          <c:order val="2"/>
          <c:tx>
            <c:strRef>
              <c:f>TAB!$AP$135</c:f>
              <c:strCache>
                <c:ptCount val="1"/>
                <c:pt idx="0">
                  <c:v>non-détaillé</c:v>
                </c:pt>
              </c:strCache>
            </c:strRef>
          </c:tx>
          <c:invertIfNegative val="0"/>
          <c:cat>
            <c:numRef>
              <c:f>TAB!$AM$136:$AM$153</c:f>
              <c:numCache>
                <c:formatCode>General</c:formatCode>
                <c:ptCount val="18"/>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numCache>
            </c:numRef>
          </c:cat>
          <c:val>
            <c:numRef>
              <c:f>TAB!$AP$136:$AP$153</c:f>
              <c:numCache>
                <c:formatCode>_-* #,##0\ _€_-;\-* #,##0\ _€_-;_-* "-"??\ _€_-;_-@_-</c:formatCode>
                <c:ptCount val="18"/>
                <c:pt idx="0">
                  <c:v>0</c:v>
                </c:pt>
                <c:pt idx="1">
                  <c:v>3.12</c:v>
                </c:pt>
                <c:pt idx="2">
                  <c:v>3.12</c:v>
                </c:pt>
                <c:pt idx="3">
                  <c:v>3.12</c:v>
                </c:pt>
                <c:pt idx="4">
                  <c:v>4.9660000000000002</c:v>
                </c:pt>
                <c:pt idx="5">
                  <c:v>4.9660000000000002</c:v>
                </c:pt>
                <c:pt idx="6">
                  <c:v>4.9660000000000002</c:v>
                </c:pt>
                <c:pt idx="7">
                  <c:v>5.0414000000000003</c:v>
                </c:pt>
                <c:pt idx="8">
                  <c:v>88.489959999999996</c:v>
                </c:pt>
                <c:pt idx="9">
                  <c:v>89.741697500000001</c:v>
                </c:pt>
                <c:pt idx="10">
                  <c:v>89.936511785714288</c:v>
                </c:pt>
                <c:pt idx="11">
                  <c:v>98.181111785714293</c:v>
                </c:pt>
                <c:pt idx="12">
                  <c:v>98.59711178571429</c:v>
                </c:pt>
                <c:pt idx="13">
                  <c:v>100.2715117857143</c:v>
                </c:pt>
                <c:pt idx="14">
                  <c:v>103.8751117857143</c:v>
                </c:pt>
                <c:pt idx="15">
                  <c:v>105.34671178571429</c:v>
                </c:pt>
                <c:pt idx="16">
                  <c:v>105.34671178571429</c:v>
                </c:pt>
                <c:pt idx="17">
                  <c:v>105.34671178571429</c:v>
                </c:pt>
              </c:numCache>
            </c:numRef>
          </c:val>
          <c:extLst>
            <c:ext xmlns:c16="http://schemas.microsoft.com/office/drawing/2014/chart" uri="{C3380CC4-5D6E-409C-BE32-E72D297353CC}">
              <c16:uniqueId val="{00000000-0667-4E01-8690-3A885C543247}"/>
            </c:ext>
          </c:extLst>
        </c:ser>
        <c:dLbls>
          <c:showLegendKey val="0"/>
          <c:showVal val="0"/>
          <c:showCatName val="0"/>
          <c:showSerName val="0"/>
          <c:showPercent val="0"/>
          <c:showBubbleSize val="0"/>
        </c:dLbls>
        <c:gapWidth val="150"/>
        <c:overlap val="100"/>
        <c:axId val="636930400"/>
        <c:axId val="636932032"/>
      </c:barChart>
      <c:catAx>
        <c:axId val="636930400"/>
        <c:scaling>
          <c:orientation val="minMax"/>
        </c:scaling>
        <c:delete val="0"/>
        <c:axPos val="b"/>
        <c:title>
          <c:tx>
            <c:rich>
              <a:bodyPr/>
              <a:lstStyle/>
              <a:p>
                <a:pPr>
                  <a:defRPr/>
                </a:pPr>
                <a:r>
                  <a:rPr lang="en-US"/>
                  <a:t>Année de mise en service</a:t>
                </a:r>
              </a:p>
            </c:rich>
          </c:tx>
          <c:overlay val="0"/>
        </c:title>
        <c:numFmt formatCode="General" sourceLinked="1"/>
        <c:majorTickMark val="out"/>
        <c:minorTickMark val="none"/>
        <c:tickLblPos val="nextTo"/>
        <c:txPr>
          <a:bodyPr rot="-2580000"/>
          <a:lstStyle/>
          <a:p>
            <a:pPr>
              <a:defRPr/>
            </a:pPr>
            <a:endParaRPr lang="zh-CN"/>
          </a:p>
        </c:txPr>
        <c:crossAx val="636932032"/>
        <c:crosses val="autoZero"/>
        <c:auto val="1"/>
        <c:lblAlgn val="ctr"/>
        <c:lblOffset val="100"/>
        <c:noMultiLvlLbl val="0"/>
      </c:catAx>
      <c:valAx>
        <c:axId val="636932032"/>
        <c:scaling>
          <c:orientation val="minMax"/>
        </c:scaling>
        <c:delete val="0"/>
        <c:axPos val="l"/>
        <c:majorGridlines/>
        <c:title>
          <c:tx>
            <c:rich>
              <a:bodyPr rot="-5400000" vert="horz"/>
              <a:lstStyle/>
              <a:p>
                <a:pPr>
                  <a:defRPr/>
                </a:pPr>
                <a:r>
                  <a:rPr lang="en-US"/>
                  <a:t>Consommation</a:t>
                </a:r>
                <a:r>
                  <a:rPr lang="en-US" baseline="0"/>
                  <a:t> </a:t>
                </a:r>
                <a:r>
                  <a:rPr lang="en-US"/>
                  <a:t>de bois énergie, en GWh/an</a:t>
                </a:r>
              </a:p>
            </c:rich>
          </c:tx>
          <c:layout>
            <c:manualLayout>
              <c:xMode val="edge"/>
              <c:yMode val="edge"/>
              <c:x val="8.2745616674451128E-3"/>
              <c:y val="0.12527997502573893"/>
            </c:manualLayout>
          </c:layout>
          <c:overlay val="0"/>
        </c:title>
        <c:numFmt formatCode="_-* #,##0\ _€_-;\-* #,##0\ _€_-;_-* &quot;-&quot;??\ _€_-;_-@_-" sourceLinked="1"/>
        <c:majorTickMark val="out"/>
        <c:minorTickMark val="none"/>
        <c:tickLblPos val="nextTo"/>
        <c:crossAx val="636930400"/>
        <c:crosses val="autoZero"/>
        <c:crossBetween val="between"/>
      </c:valAx>
    </c:plotArea>
    <c:legend>
      <c:legendPos val="r"/>
      <c:layout>
        <c:manualLayout>
          <c:xMode val="edge"/>
          <c:yMode val="edge"/>
          <c:x val="0.82520904739848711"/>
          <c:y val="0.28060616967575064"/>
          <c:w val="0.16207212721920025"/>
          <c:h val="0.20493966710939046"/>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34</xdr:col>
      <xdr:colOff>716375</xdr:colOff>
      <xdr:row>2</xdr:row>
      <xdr:rowOff>43063</xdr:rowOff>
    </xdr:from>
    <xdr:to>
      <xdr:col>41</xdr:col>
      <xdr:colOff>1018935</xdr:colOff>
      <xdr:row>14</xdr:row>
      <xdr:rowOff>52028</xdr:rowOff>
    </xdr:to>
    <xdr:graphicFrame macro="">
      <xdr:nvGraphicFramePr>
        <xdr:cNvPr id="2" name="Graphique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190500</xdr:colOff>
      <xdr:row>36</xdr:row>
      <xdr:rowOff>0</xdr:rowOff>
    </xdr:from>
    <xdr:to>
      <xdr:col>42</xdr:col>
      <xdr:colOff>302560</xdr:colOff>
      <xdr:row>54</xdr:row>
      <xdr:rowOff>123265</xdr:rowOff>
    </xdr:to>
    <xdr:graphicFrame macro="">
      <xdr:nvGraphicFramePr>
        <xdr:cNvPr id="3" name="Graphique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816430</xdr:colOff>
      <xdr:row>88</xdr:row>
      <xdr:rowOff>190500</xdr:rowOff>
    </xdr:from>
    <xdr:to>
      <xdr:col>51</xdr:col>
      <xdr:colOff>2462893</xdr:colOff>
      <xdr:row>104</xdr:row>
      <xdr:rowOff>123265</xdr:rowOff>
    </xdr:to>
    <xdr:graphicFrame macro="">
      <xdr:nvGraphicFramePr>
        <xdr:cNvPr id="4" name="Graphique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898073</xdr:colOff>
      <xdr:row>106</xdr:row>
      <xdr:rowOff>54429</xdr:rowOff>
    </xdr:from>
    <xdr:to>
      <xdr:col>51</xdr:col>
      <xdr:colOff>2449286</xdr:colOff>
      <xdr:row>121</xdr:row>
      <xdr:rowOff>177694</xdr:rowOff>
    </xdr:to>
    <xdr:graphicFrame macro="">
      <xdr:nvGraphicFramePr>
        <xdr:cNvPr id="5" name="Graphique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xdr:colOff>
      <xdr:row>124</xdr:row>
      <xdr:rowOff>149681</xdr:rowOff>
    </xdr:from>
    <xdr:to>
      <xdr:col>51</xdr:col>
      <xdr:colOff>2721430</xdr:colOff>
      <xdr:row>137</xdr:row>
      <xdr:rowOff>27214</xdr:rowOff>
    </xdr:to>
    <xdr:graphicFrame macro="">
      <xdr:nvGraphicFramePr>
        <xdr:cNvPr id="6" name="Graphique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68035</xdr:colOff>
      <xdr:row>4</xdr:row>
      <xdr:rowOff>530680</xdr:rowOff>
    </xdr:from>
    <xdr:to>
      <xdr:col>51</xdr:col>
      <xdr:colOff>1877786</xdr:colOff>
      <xdr:row>22</xdr:row>
      <xdr:rowOff>158645</xdr:rowOff>
    </xdr:to>
    <xdr:graphicFrame macro="">
      <xdr:nvGraphicFramePr>
        <xdr:cNvPr id="8" name="Graphique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0</xdr:colOff>
      <xdr:row>16</xdr:row>
      <xdr:rowOff>0</xdr:rowOff>
    </xdr:from>
    <xdr:to>
      <xdr:col>41</xdr:col>
      <xdr:colOff>1023738</xdr:colOff>
      <xdr:row>34</xdr:row>
      <xdr:rowOff>580465</xdr:rowOff>
    </xdr:to>
    <xdr:graphicFrame macro="">
      <xdr:nvGraphicFramePr>
        <xdr:cNvPr id="9" name="Graphique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0</xdr:colOff>
      <xdr:row>36</xdr:row>
      <xdr:rowOff>0</xdr:rowOff>
    </xdr:from>
    <xdr:to>
      <xdr:col>48</xdr:col>
      <xdr:colOff>166487</xdr:colOff>
      <xdr:row>54</xdr:row>
      <xdr:rowOff>123265</xdr:rowOff>
    </xdr:to>
    <xdr:graphicFrame macro="">
      <xdr:nvGraphicFramePr>
        <xdr:cNvPr id="10" name="Graphique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1</xdr:colOff>
      <xdr:row>156</xdr:row>
      <xdr:rowOff>149681</xdr:rowOff>
    </xdr:from>
    <xdr:to>
      <xdr:col>51</xdr:col>
      <xdr:colOff>2721430</xdr:colOff>
      <xdr:row>169</xdr:row>
      <xdr:rowOff>27214</xdr:rowOff>
    </xdr:to>
    <xdr:graphicFrame macro="">
      <xdr:nvGraphicFramePr>
        <xdr:cNvPr id="11" name="Graphique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0.44484</cdr:x>
      <cdr:y>0.2713</cdr:y>
    </cdr:from>
    <cdr:to>
      <cdr:x>0.61383</cdr:x>
      <cdr:y>0.46373</cdr:y>
    </cdr:to>
    <cdr:sp macro="" textlink="">
      <cdr:nvSpPr>
        <cdr:cNvPr id="2" name="ZoneTexte 1"/>
        <cdr:cNvSpPr txBox="1"/>
      </cdr:nvSpPr>
      <cdr:spPr>
        <a:xfrm xmlns:a="http://schemas.openxmlformats.org/drawingml/2006/main">
          <a:off x="2422608" y="963713"/>
          <a:ext cx="920329" cy="6835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0.61383</cdr:x>
      <cdr:y>0.36751</cdr:y>
    </cdr:from>
    <cdr:to>
      <cdr:x>0.66049</cdr:x>
      <cdr:y>0.37224</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a:stCxn xmlns:a="http://schemas.openxmlformats.org/drawingml/2006/main" id="2" idx="3"/>
        </cdr:cNvCxnSpPr>
      </cdr:nvCxnSpPr>
      <cdr:spPr>
        <a:xfrm xmlns:a="http://schemas.openxmlformats.org/drawingml/2006/main">
          <a:off x="3342937" y="1305494"/>
          <a:ext cx="254152" cy="16800"/>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0.44484</cdr:x>
      <cdr:y>0.28279</cdr:y>
    </cdr:from>
    <cdr:to>
      <cdr:x>0.61383</cdr:x>
      <cdr:y>0.54394</cdr:y>
    </cdr:to>
    <cdr:sp macro="" textlink="">
      <cdr:nvSpPr>
        <cdr:cNvPr id="2" name="ZoneTexte 1"/>
        <cdr:cNvSpPr txBox="1"/>
      </cdr:nvSpPr>
      <cdr:spPr>
        <a:xfrm xmlns:a="http://schemas.openxmlformats.org/drawingml/2006/main">
          <a:off x="2826752" y="1004551"/>
          <a:ext cx="1073853" cy="9276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0.62025</cdr:x>
      <cdr:y>0.29946</cdr:y>
    </cdr:from>
    <cdr:to>
      <cdr:x>0.66691</cdr:x>
      <cdr:y>0.3291</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cdr:nvCxnSpPr>
      <cdr:spPr>
        <a:xfrm xmlns:a="http://schemas.openxmlformats.org/drawingml/2006/main" flipV="1">
          <a:off x="3941427" y="1063754"/>
          <a:ext cx="296502" cy="105289"/>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0.44484</cdr:x>
      <cdr:y>0.24556</cdr:y>
    </cdr:from>
    <cdr:to>
      <cdr:x>0.61383</cdr:x>
      <cdr:y>0.51489</cdr:y>
    </cdr:to>
    <cdr:sp macro="" textlink="">
      <cdr:nvSpPr>
        <cdr:cNvPr id="2" name="ZoneTexte 1"/>
        <cdr:cNvSpPr txBox="1"/>
      </cdr:nvSpPr>
      <cdr:spPr>
        <a:xfrm xmlns:a="http://schemas.openxmlformats.org/drawingml/2006/main">
          <a:off x="2826752" y="778721"/>
          <a:ext cx="1073853" cy="85413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0.59606</cdr:x>
      <cdr:y>0.29906</cdr:y>
    </cdr:from>
    <cdr:to>
      <cdr:x>0.64272</cdr:x>
      <cdr:y>0.33278</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cdr:nvCxnSpPr>
      <cdr:spPr>
        <a:xfrm xmlns:a="http://schemas.openxmlformats.org/drawingml/2006/main" flipV="1">
          <a:off x="3503828" y="1005361"/>
          <a:ext cx="274280" cy="113359"/>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0.50333</cdr:x>
      <cdr:y>0.216</cdr:y>
    </cdr:from>
    <cdr:to>
      <cdr:x>0.67232</cdr:x>
      <cdr:y>0.51988</cdr:y>
    </cdr:to>
    <cdr:sp macro="" textlink="">
      <cdr:nvSpPr>
        <cdr:cNvPr id="2" name="ZoneTexte 1"/>
        <cdr:cNvSpPr txBox="1"/>
      </cdr:nvSpPr>
      <cdr:spPr>
        <a:xfrm xmlns:a="http://schemas.openxmlformats.org/drawingml/2006/main">
          <a:off x="3143611" y="620164"/>
          <a:ext cx="1055457" cy="8724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0.65592</cdr:x>
      <cdr:y>0.30076</cdr:y>
    </cdr:from>
    <cdr:to>
      <cdr:x>0.70517</cdr:x>
      <cdr:y>0.33728</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cdr:nvCxnSpPr>
      <cdr:spPr>
        <a:xfrm xmlns:a="http://schemas.openxmlformats.org/drawingml/2006/main" flipV="1">
          <a:off x="4096639" y="863519"/>
          <a:ext cx="307600" cy="10485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0.38125</cdr:x>
      <cdr:y>0.27896</cdr:y>
    </cdr:from>
    <cdr:to>
      <cdr:x>0.55024</cdr:x>
      <cdr:y>0.47139</cdr:y>
    </cdr:to>
    <cdr:sp macro="" textlink="">
      <cdr:nvSpPr>
        <cdr:cNvPr id="2" name="ZoneTexte 1"/>
        <cdr:cNvSpPr txBox="1"/>
      </cdr:nvSpPr>
      <cdr:spPr>
        <a:xfrm xmlns:a="http://schemas.openxmlformats.org/drawingml/2006/main">
          <a:off x="2610655" y="990943"/>
          <a:ext cx="1157175" cy="6835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0.55024</cdr:x>
      <cdr:y>0.37517</cdr:y>
    </cdr:from>
    <cdr:to>
      <cdr:x>0.5969</cdr:x>
      <cdr:y>0.3799</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a:stCxn xmlns:a="http://schemas.openxmlformats.org/drawingml/2006/main" id="2" idx="3"/>
        </cdr:cNvCxnSpPr>
      </cdr:nvCxnSpPr>
      <cdr:spPr>
        <a:xfrm xmlns:a="http://schemas.openxmlformats.org/drawingml/2006/main">
          <a:off x="3767830" y="1332707"/>
          <a:ext cx="319509" cy="16802"/>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0.50333</cdr:x>
      <cdr:y>0.216</cdr:y>
    </cdr:from>
    <cdr:to>
      <cdr:x>0.67232</cdr:x>
      <cdr:y>0.51988</cdr:y>
    </cdr:to>
    <cdr:sp macro="" textlink="">
      <cdr:nvSpPr>
        <cdr:cNvPr id="2" name="ZoneTexte 1"/>
        <cdr:cNvSpPr txBox="1"/>
      </cdr:nvSpPr>
      <cdr:spPr>
        <a:xfrm xmlns:a="http://schemas.openxmlformats.org/drawingml/2006/main">
          <a:off x="3143611" y="620164"/>
          <a:ext cx="1055457" cy="87247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mise en service</a:t>
          </a:r>
          <a:r>
            <a:rPr lang="fr-FR" sz="1100" baseline="0"/>
            <a:t> </a:t>
          </a:r>
          <a:br>
            <a:rPr lang="fr-FR" sz="1100" baseline="0"/>
          </a:br>
          <a:r>
            <a:rPr lang="fr-FR" sz="1100" baseline="0"/>
            <a:t>centrale de </a:t>
          </a:r>
          <a:br>
            <a:rPr lang="fr-FR" sz="1100" baseline="0"/>
          </a:br>
          <a:r>
            <a:rPr lang="fr-FR" sz="1100" baseline="0"/>
            <a:t>Saint-Ouen</a:t>
          </a:r>
          <a:br>
            <a:rPr lang="fr-FR" sz="1100" baseline="0"/>
          </a:br>
          <a:r>
            <a:rPr lang="fr-FR" sz="1100" baseline="0"/>
            <a:t>(granulés)</a:t>
          </a:r>
          <a:endParaRPr lang="fr-FR" sz="1100"/>
        </a:p>
      </cdr:txBody>
    </cdr:sp>
  </cdr:relSizeAnchor>
  <cdr:relSizeAnchor xmlns:cdr="http://schemas.openxmlformats.org/drawingml/2006/chartDrawing">
    <cdr:from>
      <cdr:x>0.65592</cdr:x>
      <cdr:y>0.30076</cdr:y>
    </cdr:from>
    <cdr:to>
      <cdr:x>0.70517</cdr:x>
      <cdr:y>0.33728</cdr:y>
    </cdr:to>
    <cdr:cxnSp macro="">
      <cdr:nvCxnSpPr>
        <cdr:cNvPr id="4" name="Connecteur droit avec flèche 3">
          <a:extLst xmlns:a="http://schemas.openxmlformats.org/drawingml/2006/main">
            <a:ext uri="{FF2B5EF4-FFF2-40B4-BE49-F238E27FC236}">
              <a16:creationId xmlns:a16="http://schemas.microsoft.com/office/drawing/2014/main" id="{3CE5A0EC-5FC6-4321-A9B3-58C6D9C7C3CE}"/>
            </a:ext>
          </a:extLst>
        </cdr:cNvPr>
        <cdr:cNvCxnSpPr/>
      </cdr:nvCxnSpPr>
      <cdr:spPr>
        <a:xfrm xmlns:a="http://schemas.openxmlformats.org/drawingml/2006/main" flipV="1">
          <a:off x="4096639" y="863519"/>
          <a:ext cx="307600" cy="104853"/>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xdr:from>
      <xdr:col>12</xdr:col>
      <xdr:colOff>342900</xdr:colOff>
      <xdr:row>7</xdr:row>
      <xdr:rowOff>76200</xdr:rowOff>
    </xdr:from>
    <xdr:to>
      <xdr:col>18</xdr:col>
      <xdr:colOff>342900</xdr:colOff>
      <xdr:row>21</xdr:row>
      <xdr:rowOff>152400</xdr:rowOff>
    </xdr:to>
    <xdr:graphicFrame macro="">
      <xdr:nvGraphicFramePr>
        <xdr:cNvPr id="3" name="Graphique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390525</xdr:colOff>
      <xdr:row>24</xdr:row>
      <xdr:rowOff>9525</xdr:rowOff>
    </xdr:from>
    <xdr:to>
      <xdr:col>18</xdr:col>
      <xdr:colOff>390525</xdr:colOff>
      <xdr:row>38</xdr:row>
      <xdr:rowOff>85725</xdr:rowOff>
    </xdr:to>
    <xdr:graphicFrame macro="">
      <xdr:nvGraphicFramePr>
        <xdr:cNvPr id="4" name="Graphique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6</xdr:row>
      <xdr:rowOff>0</xdr:rowOff>
    </xdr:from>
    <xdr:to>
      <xdr:col>25</xdr:col>
      <xdr:colOff>0</xdr:colOff>
      <xdr:row>20</xdr:row>
      <xdr:rowOff>76200</xdr:rowOff>
    </xdr:to>
    <xdr:graphicFrame macro="">
      <xdr:nvGraphicFramePr>
        <xdr:cNvPr id="5" name="Graphique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685800</xdr:colOff>
      <xdr:row>23</xdr:row>
      <xdr:rowOff>152400</xdr:rowOff>
    </xdr:from>
    <xdr:to>
      <xdr:col>24</xdr:col>
      <xdr:colOff>685800</xdr:colOff>
      <xdr:row>38</xdr:row>
      <xdr:rowOff>38100</xdr:rowOff>
    </xdr:to>
    <xdr:graphicFrame macro="">
      <xdr:nvGraphicFramePr>
        <xdr:cNvPr id="6" name="Graphique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56029</xdr:colOff>
      <xdr:row>27</xdr:row>
      <xdr:rowOff>4762</xdr:rowOff>
    </xdr:from>
    <xdr:to>
      <xdr:col>4</xdr:col>
      <xdr:colOff>495300</xdr:colOff>
      <xdr:row>41</xdr:row>
      <xdr:rowOff>80962</xdr:rowOff>
    </xdr:to>
    <xdr:graphicFrame macro="">
      <xdr:nvGraphicFramePr>
        <xdr:cNvPr id="2" name="Graphique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633213</xdr:colOff>
      <xdr:row>27</xdr:row>
      <xdr:rowOff>67635</xdr:rowOff>
    </xdr:from>
    <xdr:to>
      <xdr:col>9</xdr:col>
      <xdr:colOff>739590</xdr:colOff>
      <xdr:row>41</xdr:row>
      <xdr:rowOff>143835</xdr:rowOff>
    </xdr:to>
    <xdr:graphicFrame macro="">
      <xdr:nvGraphicFramePr>
        <xdr:cNvPr id="3" name="Graphique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837239</xdr:colOff>
      <xdr:row>27</xdr:row>
      <xdr:rowOff>78201</xdr:rowOff>
    </xdr:from>
    <xdr:to>
      <xdr:col>14</xdr:col>
      <xdr:colOff>246529</xdr:colOff>
      <xdr:row>41</xdr:row>
      <xdr:rowOff>154401</xdr:rowOff>
    </xdr:to>
    <xdr:graphicFrame macro="">
      <xdr:nvGraphicFramePr>
        <xdr:cNvPr id="4" name="Graphique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668431</xdr:colOff>
      <xdr:row>27</xdr:row>
      <xdr:rowOff>4762</xdr:rowOff>
    </xdr:from>
    <xdr:to>
      <xdr:col>19</xdr:col>
      <xdr:colOff>428065</xdr:colOff>
      <xdr:row>41</xdr:row>
      <xdr:rowOff>80962</xdr:rowOff>
    </xdr:to>
    <xdr:graphicFrame macro="">
      <xdr:nvGraphicFramePr>
        <xdr:cNvPr id="5" name="Graphique 4">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lain" refreshedDate="43377.631712615737" createdVersion="4" refreshedVersion="6" minRefreshableVersion="3" recordCount="111" xr:uid="{00000000-000A-0000-FFFF-FFFF00000000}">
  <cacheSource type="worksheet">
    <worksheetSource ref="D2:AN114" sheet="Base biomasse"/>
  </cacheSource>
  <cacheFields count="34">
    <cacheField name="source" numFmtId="0">
      <sharedItems/>
    </cacheField>
    <cacheField name="nombre de chaufferie" numFmtId="0">
      <sharedItems containsSemiMixedTypes="0" containsString="0" containsNumber="1" containsInteger="1" minValue="1" maxValue="6"/>
    </cacheField>
    <cacheField name="Date de mise à jour" numFmtId="14">
      <sharedItems containsSemiMixedTypes="0" containsNonDate="0" containsDate="1" containsString="0" minDate="2012-06-25T00:00:00" maxDate="2018-04-26T00:00:00"/>
    </cacheField>
    <cacheField name="Département" numFmtId="0">
      <sharedItems containsSemiMixedTypes="0" containsString="0" containsNumber="1" containsInteger="1" minValue="75" maxValue="95"/>
    </cacheField>
    <cacheField name="Code INSEE" numFmtId="0">
      <sharedItems containsSemiMixedTypes="0" containsString="0" containsNumber="1" containsInteger="1" minValue="75116" maxValue="95656"/>
    </cacheField>
    <cacheField name="nom commune" numFmtId="0">
      <sharedItems/>
    </cacheField>
    <cacheField name="code postal" numFmtId="0">
      <sharedItems containsSemiMixedTypes="0" containsString="0" containsNumber="1" containsInteger="1" minValue="75016" maxValue="95880"/>
    </cacheField>
    <cacheField name="Maitrise d'Œuvre et exploitant" numFmtId="0">
      <sharedItems containsBlank="1"/>
    </cacheField>
    <cacheField name="type chaufferie" numFmtId="0">
      <sharedItems containsBlank="1"/>
    </cacheField>
    <cacheField name="catégorie chaufferie" numFmtId="0">
      <sharedItems containsBlank="1"/>
    </cacheField>
    <cacheField name="secteurs desservis" numFmtId="0">
      <sharedItems containsBlank="1"/>
    </cacheField>
    <cacheField name="puissance KW" numFmtId="177">
      <sharedItems containsString="0" containsBlank="1" containsNumber="1" containsInteger="1" minValue="20" maxValue="247000"/>
    </cacheField>
    <cacheField name="Puissance appoint KW" numFmtId="0">
      <sharedItems containsString="0" containsBlank="1" containsNumber="1" containsInteger="1" minValue="0" maxValue="247000"/>
    </cacheField>
    <cacheField name="type appoint" numFmtId="0">
      <sharedItems containsBlank="1"/>
    </cacheField>
    <cacheField name="consommation bois estimée tonnes/an" numFmtId="177">
      <sharedItems containsString="0" containsBlank="1" containsNumber="1" minValue="4" maxValue="83494"/>
    </cacheField>
    <cacheField name="production estimée en TEP/an" numFmtId="177">
      <sharedItems containsString="0" containsBlank="1" containsNumber="1" minValue="0" maxValue="35895.958727429061"/>
    </cacheField>
    <cacheField name="production estimée MWh/an" numFmtId="177">
      <sharedItems containsString="0" containsBlank="1" containsNumber="1" minValue="0" maxValue="417470"/>
    </cacheField>
    <cacheField name="Commentaire" numFmtId="0">
      <sharedItems containsBlank="1" longText="1"/>
    </cacheField>
    <cacheField name="type approvisionnement" numFmtId="0">
      <sharedItems containsBlank="1"/>
    </cacheField>
    <cacheField name="année de mise en service" numFmtId="0">
      <sharedItems containsString="0" containsBlank="1" containsNumber="1" containsInteger="1" minValue="1989" maxValue="2018" count="20">
        <n v="2007"/>
        <n v="2015"/>
        <n v="2006"/>
        <n v="2012"/>
        <n v="2014"/>
        <m/>
        <n v="2013"/>
        <n v="2017"/>
        <n v="2008"/>
        <n v="2004"/>
        <n v="2011"/>
        <n v="2002"/>
        <n v="2016"/>
        <n v="2010"/>
        <n v="2009"/>
        <n v="2018"/>
        <n v="2005"/>
        <n v="2001"/>
        <n v="2003"/>
        <n v="1989"/>
      </sharedItems>
    </cacheField>
    <cacheField name="année de mise en arret ou de rénovation" numFmtId="0">
      <sharedItems containsString="0" containsBlank="1" containsNumber="1" containsInteger="1" minValue="2007" maxValue="2013"/>
    </cacheField>
    <cacheField name="état chaufferie au plus récent" numFmtId="0">
      <sharedItems count="4">
        <s v="2 - En fonctionnement"/>
        <s v="4 - En projet"/>
        <s v="3 - En cours de construction"/>
        <s v="1 - Arrêtée"/>
      </sharedItems>
    </cacheField>
    <cacheField name="aide ADEME" numFmtId="0">
      <sharedItems containsBlank="1"/>
    </cacheField>
    <cacheField name="aide Région" numFmtId="0">
      <sharedItems containsBlank="1"/>
    </cacheField>
    <cacheField name="aide autres" numFmtId="0">
      <sharedItems containsBlank="1"/>
    </cacheField>
    <cacheField name="tonnes  PF (IDF)" numFmtId="177">
      <sharedItems containsString="0" containsBlank="1" containsNumber="1" minValue="0" maxValue="20000"/>
    </cacheField>
    <cacheField name="Tonnes CIB (IDF)" numFmtId="177">
      <sharedItems containsString="0" containsBlank="1" containsNumber="1" containsInteger="1" minValue="0" maxValue="1452"/>
    </cacheField>
    <cacheField name="tonnes  classe A (IDF)" numFmtId="177">
      <sharedItems containsString="0" containsBlank="1" containsNumber="1" containsInteger="1" minValue="0" maxValue="13000"/>
    </cacheField>
    <cacheField name="tonnes  granulé (IDF)" numFmtId="177">
      <sharedItems containsString="0" containsBlank="1" containsNumber="1" containsInteger="1" minValue="0" maxValue="3600"/>
    </cacheField>
    <cacheField name="Total IDF" numFmtId="177">
      <sharedItems containsString="0" containsBlank="1" containsNumber="1" minValue="0" maxValue="32000"/>
    </cacheField>
    <cacheField name="tonnes  PF hors IDF" numFmtId="177">
      <sharedItems containsString="0" containsBlank="1" containsNumber="1" containsInteger="1" minValue="0" maxValue="34920"/>
    </cacheField>
    <cacheField name="Tonnes CIB hors idf" numFmtId="177">
      <sharedItems containsString="0" containsBlank="1" containsNumber="1" containsInteger="1" minValue="0" maxValue="2200"/>
    </cacheField>
    <cacheField name="tonnes  classe A hors idf" numFmtId="0">
      <sharedItems containsString="0" containsBlank="1" containsNumber="1" minValue="0" maxValue="8208"/>
    </cacheField>
    <cacheField name="tonnes  granulé hors idf" numFmtId="0">
      <sharedItems containsString="0" containsBlank="1" containsNumber="1" containsInteger="1" minValue="0" maxValue="834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COTTET Severine" refreshedDate="43451.782068171298" createdVersion="4" refreshedVersion="4" minRefreshableVersion="3" recordCount="112" xr:uid="{00000000-000A-0000-FFFF-FFFF01000000}">
  <cacheSource type="worksheet">
    <worksheetSource ref="A1:AN113" sheet="EXTRAIT BDD"/>
  </cacheSource>
  <cacheFields count="40">
    <cacheField name="source" numFmtId="0">
      <sharedItems/>
    </cacheField>
    <cacheField name="nombre de chaufferie" numFmtId="0">
      <sharedItems containsSemiMixedTypes="0" containsString="0" containsNumber="1" containsInteger="1" minValue="1" maxValue="6"/>
    </cacheField>
    <cacheField name="Date de mise à jour" numFmtId="0">
      <sharedItems containsSemiMixedTypes="0" containsDate="1" containsString="0" containsMixedTypes="1" minDate="1900-01-01T03:50:04" maxDate="2018-10-05T00:00:00"/>
    </cacheField>
    <cacheField name="Département" numFmtId="0">
      <sharedItems containsSemiMixedTypes="0" containsString="0" containsNumber="1" containsInteger="1" minValue="75" maxValue="95"/>
    </cacheField>
    <cacheField name="Code INSEE" numFmtId="0">
      <sharedItems containsSemiMixedTypes="0" containsString="0" containsNumber="1" containsInteger="1" minValue="75116" maxValue="95656"/>
    </cacheField>
    <cacheField name="nom commune" numFmtId="0">
      <sharedItems/>
    </cacheField>
    <cacheField name="code postal" numFmtId="0">
      <sharedItems containsSemiMixedTypes="0" containsString="0" containsNumber="1" containsInteger="1" minValue="75016" maxValue="95880"/>
    </cacheField>
    <cacheField name="Maitrise d'Œuvre et exploitant" numFmtId="0">
      <sharedItems containsMixedTypes="1" containsNumber="1" containsInteger="1" minValue="0" maxValue="0"/>
    </cacheField>
    <cacheField name="type chaufferie" numFmtId="0">
      <sharedItems/>
    </cacheField>
    <cacheField name="catégorie chaufferie" numFmtId="0">
      <sharedItems count="4">
        <s v="chaufferie sur réseau de chaleur"/>
        <s v="Chaufferie dédiée"/>
        <s v="Création d'un réseau de chaleur"/>
        <s v="Réseau de chaleur existant"/>
      </sharedItems>
    </cacheField>
    <cacheField name="secteurs desservis" numFmtId="0">
      <sharedItems containsMixedTypes="1" containsNumber="1" containsInteger="1" minValue="0" maxValue="0"/>
    </cacheField>
    <cacheField name="puissance KW" numFmtId="0">
      <sharedItems containsSemiMixedTypes="0" containsString="0" containsNumber="1" containsInteger="1" minValue="0" maxValue="247000"/>
    </cacheField>
    <cacheField name="classe puissance" numFmtId="0">
      <sharedItems count="2">
        <s v="&lt;1 MW"/>
        <s v="&gt;1 MW"/>
      </sharedItems>
    </cacheField>
    <cacheField name="Puissance appoint KW" numFmtId="0">
      <sharedItems containsSemiMixedTypes="0" containsString="0" containsNumber="1" containsInteger="1" minValue="0" maxValue="247000"/>
    </cacheField>
    <cacheField name="type appoint" numFmtId="0">
      <sharedItems containsMixedTypes="1" containsNumber="1" containsInteger="1" minValue="0" maxValue="0"/>
    </cacheField>
    <cacheField name="consommation bois estimée tonnes/an" numFmtId="0">
      <sharedItems containsSemiMixedTypes="0" containsString="0" containsNumber="1" minValue="0" maxValue="83494"/>
    </cacheField>
    <cacheField name="production estimée en TEP/an" numFmtId="0">
      <sharedItems containsSemiMixedTypes="0" containsString="0" containsNumber="1" minValue="0" maxValue="35895.958727429061"/>
    </cacheField>
    <cacheField name="production estimée MWh/an" numFmtId="0">
      <sharedItems containsSemiMixedTypes="0" containsString="0" containsNumber="1" minValue="0" maxValue="417470"/>
    </cacheField>
    <cacheField name="classe production" numFmtId="0">
      <sharedItems count="4">
        <s v="&lt;1 200 MWh/an"/>
        <s v="&gt;1 200 MWh/an"/>
        <s v="&lt;100 tep/an" u="1"/>
        <s v="&gt;100 tep/an" u="1"/>
      </sharedItems>
    </cacheField>
    <cacheField name="Commentaire" numFmtId="0">
      <sharedItems containsMixedTypes="1" containsNumber="1" containsInteger="1" minValue="0" maxValue="0" longText="1"/>
    </cacheField>
    <cacheField name="type approvisionnement" numFmtId="0">
      <sharedItems containsMixedTypes="1" containsNumber="1" containsInteger="1" minValue="0" maxValue="0"/>
    </cacheField>
    <cacheField name="année de mise en service" numFmtId="0">
      <sharedItems containsSemiMixedTypes="0" containsString="0" containsNumber="1" containsInteger="1" minValue="1989" maxValue="2021"/>
    </cacheField>
    <cacheField name="année de mise en arret ou de rénovation" numFmtId="0">
      <sharedItems containsSemiMixedTypes="0" containsString="0" containsNumber="1" containsInteger="1" minValue="0" maxValue="2013"/>
    </cacheField>
    <cacheField name="état chaufferie au plus récent" numFmtId="0">
      <sharedItems count="5">
        <s v="2 - En fonctionnement"/>
        <s v="3 - En cours de construction"/>
        <s v="1 - Arrêtée"/>
        <s v="5 - A l'étude"/>
        <s v="4 - En projet"/>
      </sharedItems>
    </cacheField>
    <cacheField name="aide ADEME" numFmtId="0">
      <sharedItems containsMixedTypes="1" containsNumber="1" containsInteger="1" minValue="0" maxValue="0"/>
    </cacheField>
    <cacheField name="aide Région" numFmtId="0">
      <sharedItems containsMixedTypes="1" containsNumber="1" containsInteger="1" minValue="0" maxValue="0"/>
    </cacheField>
    <cacheField name="aide ADEME ou Région" numFmtId="0">
      <sharedItems containsSemiMixedTypes="0" containsString="0" containsNumber="1" containsInteger="1" minValue="0" maxValue="1"/>
    </cacheField>
    <cacheField name="aide autres" numFmtId="0">
      <sharedItems containsMixedTypes="1" containsNumber="1" containsInteger="1" minValue="0" maxValue="0"/>
    </cacheField>
    <cacheField name="tonnes  PF (IDF)" numFmtId="0">
      <sharedItems containsSemiMixedTypes="0" containsString="0" containsNumber="1" minValue="0" maxValue="20000"/>
    </cacheField>
    <cacheField name="Tonnes CIB (IDF)" numFmtId="0">
      <sharedItems containsSemiMixedTypes="0" containsString="0" containsNumber="1" containsInteger="1" minValue="0" maxValue="1452"/>
    </cacheField>
    <cacheField name="tonnes  classe A (IDF)" numFmtId="0">
      <sharedItems containsSemiMixedTypes="0" containsString="0" containsNumber="1" containsInteger="1" minValue="0" maxValue="13000"/>
    </cacheField>
    <cacheField name="tonnes  granulé (IDF)" numFmtId="0">
      <sharedItems containsSemiMixedTypes="0" containsString="0" containsNumber="1" containsInteger="1" minValue="0" maxValue="3600"/>
    </cacheField>
    <cacheField name="Total IDF" numFmtId="0">
      <sharedItems containsSemiMixedTypes="0" containsString="0" containsNumber="1" minValue="0" maxValue="32000"/>
    </cacheField>
    <cacheField name="tonnes  PF hors IDF" numFmtId="0">
      <sharedItems containsSemiMixedTypes="0" containsString="0" containsNumber="1" containsInteger="1" minValue="0" maxValue="34920"/>
    </cacheField>
    <cacheField name="Tonnes CIB hors idf" numFmtId="0">
      <sharedItems containsSemiMixedTypes="0" containsString="0" containsNumber="1" containsInteger="1" minValue="0" maxValue="2200"/>
    </cacheField>
    <cacheField name="tonnes  classe A hors idf" numFmtId="0">
      <sharedItems containsSemiMixedTypes="0" containsString="0" containsNumber="1" minValue="0" maxValue="8208"/>
    </cacheField>
    <cacheField name="tonnes  granulé hors idf" numFmtId="0">
      <sharedItems containsSemiMixedTypes="0" containsString="0" containsNumber="1" containsInteger="1" minValue="0" maxValue="83494"/>
    </cacheField>
    <cacheField name="Non précisé" numFmtId="0">
      <sharedItems containsSemiMixedTypes="0" containsString="0" containsNumber="1" minValue="0" maxValue="1850"/>
    </cacheField>
    <cacheField name="Total" numFmtId="0">
      <sharedItems containsSemiMixedTypes="0" containsString="0" containsNumber="1" minValue="0" maxValue="83494"/>
    </cacheField>
    <cacheField name="VERIF"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COTTET Severine" refreshedDate="43451.78234351852" createdVersion="4" refreshedVersion="4" minRefreshableVersion="3" recordCount="111" xr:uid="{00000000-000A-0000-FFFF-FFFF02000000}">
  <cacheSource type="worksheet">
    <worksheetSource ref="A1:AN112" sheet="EXTRAIT BDD sans CPCU"/>
  </cacheSource>
  <cacheFields count="40">
    <cacheField name="source" numFmtId="0">
      <sharedItems containsBlank="1"/>
    </cacheField>
    <cacheField name="nombre de chaufferie" numFmtId="0">
      <sharedItems containsString="0" containsBlank="1" containsNumber="1" containsInteger="1" minValue="1" maxValue="6"/>
    </cacheField>
    <cacheField name="Date de mise à jour" numFmtId="0">
      <sharedItems containsString="0" containsBlank="1" containsNumber="1" containsInteger="1" minValue="41085" maxValue="43452"/>
    </cacheField>
    <cacheField name="Département" numFmtId="0">
      <sharedItems containsString="0" containsBlank="1" containsNumber="1" containsInteger="1" minValue="75" maxValue="95"/>
    </cacheField>
    <cacheField name="Code INSEE" numFmtId="0">
      <sharedItems containsString="0" containsBlank="1" containsNumber="1" containsInteger="1" minValue="75116" maxValue="95610"/>
    </cacheField>
    <cacheField name="nom commune" numFmtId="0">
      <sharedItems containsBlank="1"/>
    </cacheField>
    <cacheField name="code postal" numFmtId="0">
      <sharedItems containsString="0" containsBlank="1" containsNumber="1" containsInteger="1" minValue="75016" maxValue="95880"/>
    </cacheField>
    <cacheField name="Maitrise d'Œuvre et exploitant" numFmtId="0">
      <sharedItems containsBlank="1" containsMixedTypes="1" containsNumber="1" containsInteger="1" minValue="0" maxValue="0"/>
    </cacheField>
    <cacheField name="type chaufferie" numFmtId="0">
      <sharedItems containsBlank="1"/>
    </cacheField>
    <cacheField name="catégorie chaufferie" numFmtId="0">
      <sharedItems containsBlank="1"/>
    </cacheField>
    <cacheField name="secteurs desservis" numFmtId="0">
      <sharedItems containsBlank="1" containsMixedTypes="1" containsNumber="1" containsInteger="1" minValue="0" maxValue="0"/>
    </cacheField>
    <cacheField name="puissance KW" numFmtId="0">
      <sharedItems containsString="0" containsBlank="1" containsNumber="1" containsInteger="1" minValue="0" maxValue="45000"/>
    </cacheField>
    <cacheField name="classe puissance" numFmtId="0">
      <sharedItems containsBlank="1"/>
    </cacheField>
    <cacheField name="Puissance appoint KW" numFmtId="0">
      <sharedItems containsString="0" containsBlank="1" containsNumber="1" containsInteger="1" minValue="0" maxValue="3200"/>
    </cacheField>
    <cacheField name="type appoint" numFmtId="0">
      <sharedItems containsBlank="1" containsMixedTypes="1" containsNumber="1" containsInteger="1" minValue="0" maxValue="0"/>
    </cacheField>
    <cacheField name="consommation bois estimée tonnes/an" numFmtId="0">
      <sharedItems containsString="0" containsBlank="1" containsNumber="1" minValue="0" maxValue="53002.18046906055"/>
    </cacheField>
    <cacheField name="production estimée en TEP/an" numFmtId="0">
      <sharedItems containsString="0" containsBlank="1" containsNumber="1" minValue="0" maxValue="15477"/>
    </cacheField>
    <cacheField name="production estimée MWh/an" numFmtId="0">
      <sharedItems containsString="0" containsBlank="1" containsNumber="1" minValue="0" maxValue="179997.51"/>
    </cacheField>
    <cacheField name="classe production" numFmtId="0">
      <sharedItems containsBlank="1"/>
    </cacheField>
    <cacheField name="Commentaire" numFmtId="0">
      <sharedItems containsBlank="1" containsMixedTypes="1" containsNumber="1" containsInteger="1" minValue="0" maxValue="0" longText="1"/>
    </cacheField>
    <cacheField name="type approvisionnement" numFmtId="0">
      <sharedItems containsBlank="1" containsMixedTypes="1" containsNumber="1" containsInteger="1" minValue="0" maxValue="0"/>
    </cacheField>
    <cacheField name="année de mise en service" numFmtId="0">
      <sharedItems containsString="0" containsBlank="1" containsNumber="1" containsInteger="1" minValue="1989" maxValue="2021" count="23">
        <n v="2017"/>
        <n v="2019"/>
        <n v="2012"/>
        <n v="2013"/>
        <n v="2016"/>
        <n v="2018"/>
        <n v="2009"/>
        <n v="2004"/>
        <n v="2014"/>
        <n v="2005"/>
        <n v="2008"/>
        <n v="2011"/>
        <n v="1989"/>
        <n v="2007"/>
        <n v="2021"/>
        <n v="2010"/>
        <n v="2015"/>
        <n v="2001"/>
        <n v="2002"/>
        <n v="2003"/>
        <n v="2006"/>
        <n v="2020"/>
        <m/>
      </sharedItems>
    </cacheField>
    <cacheField name="année de mise en arret ou de rénovation" numFmtId="0">
      <sharedItems containsString="0" containsBlank="1" containsNumber="1" containsInteger="1" minValue="0" maxValue="2013"/>
    </cacheField>
    <cacheField name="état chaufferie au plus récent" numFmtId="0">
      <sharedItems containsBlank="1" count="6">
        <s v="2 - En fonctionnement"/>
        <s v="3 - En cours de construction"/>
        <s v="1 - Arrêtée"/>
        <s v="5 - A l'étude"/>
        <s v="4 - En projet"/>
        <m/>
      </sharedItems>
    </cacheField>
    <cacheField name="aide ADEME" numFmtId="0">
      <sharedItems containsBlank="1" containsMixedTypes="1" containsNumber="1" containsInteger="1" minValue="0" maxValue="0"/>
    </cacheField>
    <cacheField name="aide Région" numFmtId="0">
      <sharedItems containsBlank="1" containsMixedTypes="1" containsNumber="1" containsInteger="1" minValue="0" maxValue="0"/>
    </cacheField>
    <cacheField name="aide ADEME ou Région" numFmtId="0">
      <sharedItems containsString="0" containsBlank="1" containsNumber="1" containsInteger="1" minValue="0" maxValue="1"/>
    </cacheField>
    <cacheField name="aide autres" numFmtId="0">
      <sharedItems containsBlank="1" containsMixedTypes="1" containsNumber="1" containsInteger="1" minValue="0" maxValue="0"/>
    </cacheField>
    <cacheField name="tonnes  PF (IDF)" numFmtId="0">
      <sharedItems containsString="0" containsBlank="1" containsNumber="1" minValue="0" maxValue="20000"/>
    </cacheField>
    <cacheField name="Tonnes CIB (IDF)" numFmtId="0">
      <sharedItems containsString="0" containsBlank="1" containsNumber="1" containsInteger="1" minValue="0" maxValue="1452"/>
    </cacheField>
    <cacheField name="tonnes  classe A (IDF)" numFmtId="0">
      <sharedItems containsString="0" containsBlank="1" containsNumber="1" containsInteger="1" minValue="0" maxValue="13000"/>
    </cacheField>
    <cacheField name="tonnes  granulé (IDF)" numFmtId="0">
      <sharedItems containsString="0" containsBlank="1" containsNumber="1" containsInteger="1" minValue="0" maxValue="3600"/>
    </cacheField>
    <cacheField name="Total IDF" numFmtId="0">
      <sharedItems containsString="0" containsBlank="1" containsNumber="1" minValue="0" maxValue="32000"/>
    </cacheField>
    <cacheField name="tonnes  PF hors IDF" numFmtId="0">
      <sharedItems containsString="0" containsBlank="1" containsNumber="1" containsInteger="1" minValue="0" maxValue="34920"/>
    </cacheField>
    <cacheField name="Tonnes CIB hors idf" numFmtId="0">
      <sharedItems containsString="0" containsBlank="1" containsNumber="1" containsInteger="1" minValue="0" maxValue="2200"/>
    </cacheField>
    <cacheField name="tonnes  classe A hors idf" numFmtId="0">
      <sharedItems containsString="0" containsBlank="1" containsNumber="1" minValue="0" maxValue="8208"/>
    </cacheField>
    <cacheField name="tonnes  granulé hors idf" numFmtId="0">
      <sharedItems containsString="0" containsBlank="1" containsNumber="1" containsInteger="1" minValue="0" maxValue="32400"/>
    </cacheField>
    <cacheField name="Non-précisé" numFmtId="0">
      <sharedItems containsString="0" containsBlank="1" containsNumber="1" minValue="0" maxValue="1850"/>
    </cacheField>
    <cacheField name="Total" numFmtId="0">
      <sharedItems containsString="0" containsBlank="1" containsNumber="1" minValue="0" maxValue="53002.18046906055"/>
    </cacheField>
    <cacheField name="Vérif"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lain" refreshedDate="43497.445958796299" createdVersion="6" refreshedVersion="6" minRefreshableVersion="3" recordCount="112" xr:uid="{00000000-000A-0000-FFFF-FFFF03000000}">
  <cacheSource type="worksheet">
    <worksheetSource ref="B1:AK113" sheet="EXTRAIT BDD"/>
  </cacheSource>
  <cacheFields count="36">
    <cacheField name="nombre de chaufferie" numFmtId="0">
      <sharedItems containsSemiMixedTypes="0" containsString="0" containsNumber="1" containsInteger="1" minValue="1" maxValue="6"/>
    </cacheField>
    <cacheField name="Date de mise à jour" numFmtId="0">
      <sharedItems containsSemiMixedTypes="0" containsDate="1" containsString="0" containsMixedTypes="1" minDate="1900-01-01T03:50:04" maxDate="2018-10-05T00:00:00"/>
    </cacheField>
    <cacheField name="Département" numFmtId="0">
      <sharedItems containsSemiMixedTypes="0" containsString="0" containsNumber="1" containsInteger="1" minValue="75" maxValue="95"/>
    </cacheField>
    <cacheField name="Code INSEE" numFmtId="0">
      <sharedItems containsSemiMixedTypes="0" containsString="0" containsNumber="1" containsInteger="1" minValue="75116" maxValue="95656"/>
    </cacheField>
    <cacheField name="nom commune" numFmtId="0">
      <sharedItems/>
    </cacheField>
    <cacheField name="code postal" numFmtId="0">
      <sharedItems containsSemiMixedTypes="0" containsString="0" containsNumber="1" containsInteger="1" minValue="75016" maxValue="95880"/>
    </cacheField>
    <cacheField name="Maitrise d'Œuvre et exploitant" numFmtId="0">
      <sharedItems containsMixedTypes="1" containsNumber="1" containsInteger="1" minValue="0" maxValue="0"/>
    </cacheField>
    <cacheField name="type chaufferie" numFmtId="0">
      <sharedItems/>
    </cacheField>
    <cacheField name="catégorie chaufferie" numFmtId="0">
      <sharedItems/>
    </cacheField>
    <cacheField name="secteurs desservis" numFmtId="0">
      <sharedItems containsMixedTypes="1" containsNumber="1" containsInteger="1" minValue="0" maxValue="0"/>
    </cacheField>
    <cacheField name="puissance KW" numFmtId="0">
      <sharedItems containsSemiMixedTypes="0" containsString="0" containsNumber="1" containsInteger="1" minValue="0" maxValue="247000"/>
    </cacheField>
    <cacheField name="classe puissance" numFmtId="0">
      <sharedItems/>
    </cacheField>
    <cacheField name="Puissance appoint KW" numFmtId="0">
      <sharedItems containsSemiMixedTypes="0" containsString="0" containsNumber="1" containsInteger="1" minValue="0" maxValue="247000"/>
    </cacheField>
    <cacheField name="type appoint" numFmtId="0">
      <sharedItems containsMixedTypes="1" containsNumber="1" containsInteger="1" minValue="0" maxValue="0"/>
    </cacheField>
    <cacheField name="consommation bois estimée tonnes/an" numFmtId="0">
      <sharedItems containsSemiMixedTypes="0" containsString="0" containsNumber="1" minValue="0" maxValue="83494"/>
    </cacheField>
    <cacheField name="production estimée en TEP/an" numFmtId="0">
      <sharedItems containsSemiMixedTypes="0" containsString="0" containsNumber="1" minValue="0" maxValue="35895.958727429061"/>
    </cacheField>
    <cacheField name="production estimée MWh/an" numFmtId="0">
      <sharedItems containsSemiMixedTypes="0" containsString="0" containsNumber="1" minValue="0" maxValue="417470"/>
    </cacheField>
    <cacheField name="classe production" numFmtId="0">
      <sharedItems/>
    </cacheField>
    <cacheField name="Commentaire" numFmtId="0">
      <sharedItems containsMixedTypes="1" containsNumber="1" containsInteger="1" minValue="0" maxValue="0" longText="1"/>
    </cacheField>
    <cacheField name="type approvisionnement" numFmtId="0">
      <sharedItems containsMixedTypes="1" containsNumber="1" containsInteger="1" minValue="0" maxValue="0"/>
    </cacheField>
    <cacheField name="année de mise en service" numFmtId="0">
      <sharedItems containsString="0" containsBlank="1" containsNumber="1" containsInteger="1" minValue="1989" maxValue="2021" count="23">
        <n v="2017"/>
        <n v="2019"/>
        <n v="2012"/>
        <n v="2013"/>
        <n v="2016"/>
        <n v="2018"/>
        <n v="2009"/>
        <n v="2004"/>
        <n v="2014"/>
        <n v="2005"/>
        <n v="2008"/>
        <n v="2011"/>
        <m/>
        <n v="2007"/>
        <n v="2021"/>
        <n v="2010"/>
        <n v="2001"/>
        <n v="2002"/>
        <n v="2015"/>
        <n v="2003"/>
        <n v="2006"/>
        <n v="2020"/>
        <n v="1989" u="1"/>
      </sharedItems>
    </cacheField>
    <cacheField name="année de mise en arret ou de rénovation" numFmtId="0">
      <sharedItems containsSemiMixedTypes="0" containsString="0" containsNumber="1" containsInteger="1" minValue="0" maxValue="2013"/>
    </cacheField>
    <cacheField name="état chaufferie au plus récent" numFmtId="0">
      <sharedItems/>
    </cacheField>
    <cacheField name="aide ADEME" numFmtId="0">
      <sharedItems containsMixedTypes="1" containsNumber="1" containsInteger="1" minValue="0" maxValue="0"/>
    </cacheField>
    <cacheField name="aide Région" numFmtId="0">
      <sharedItems containsMixedTypes="1" containsNumber="1" containsInteger="1" minValue="0" maxValue="0"/>
    </cacheField>
    <cacheField name="aide ADEME ou Région" numFmtId="0">
      <sharedItems containsSemiMixedTypes="0" containsString="0" containsNumber="1" containsInteger="1" minValue="0" maxValue="1"/>
    </cacheField>
    <cacheField name="aide autres" numFmtId="0">
      <sharedItems containsMixedTypes="1" containsNumber="1" containsInteger="1" minValue="0" maxValue="0"/>
    </cacheField>
    <cacheField name="tonnes  PF (IDF)" numFmtId="0">
      <sharedItems containsSemiMixedTypes="0" containsString="0" containsNumber="1" minValue="0" maxValue="20000"/>
    </cacheField>
    <cacheField name="Tonnes CIB (IDF)" numFmtId="0">
      <sharedItems containsSemiMixedTypes="0" containsString="0" containsNumber="1" containsInteger="1" minValue="0" maxValue="1452"/>
    </cacheField>
    <cacheField name="tonnes  classe A (IDF)" numFmtId="0">
      <sharedItems containsSemiMixedTypes="0" containsString="0" containsNumber="1" containsInteger="1" minValue="0" maxValue="13000"/>
    </cacheField>
    <cacheField name="tonnes  granulé (IDF)" numFmtId="0">
      <sharedItems containsSemiMixedTypes="0" containsString="0" containsNumber="1" containsInteger="1" minValue="0" maxValue="3600"/>
    </cacheField>
    <cacheField name="Total IDF" numFmtId="0">
      <sharedItems containsSemiMixedTypes="0" containsString="0" containsNumber="1" minValue="0" maxValue="30000"/>
    </cacheField>
    <cacheField name="tonnes  PF hors IDF" numFmtId="0">
      <sharedItems containsSemiMixedTypes="0" containsString="0" containsNumber="1" containsInteger="1" minValue="0" maxValue="34920"/>
    </cacheField>
    <cacheField name="Tonnes CIB hors idf" numFmtId="0">
      <sharedItems containsSemiMixedTypes="0" containsString="0" containsNumber="1" containsInteger="1" minValue="0" maxValue="2200"/>
    </cacheField>
    <cacheField name="tonnes  classe A hors idf" numFmtId="0">
      <sharedItems containsSemiMixedTypes="0" containsString="0" containsNumber="1" minValue="0" maxValue="8208"/>
    </cacheField>
    <cacheField name="tonnes  granulé hors idf" numFmtId="0">
      <sharedItems containsSemiMixedTypes="0" containsString="0" containsNumber="1" containsInteger="1" minValue="0" maxValue="8349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DUCOTTET" refreshedDate="43543.483901736108" createdVersion="6" refreshedVersion="4" minRefreshableVersion="3" recordCount="112" xr:uid="{00000000-000A-0000-FFFF-FFFF04000000}">
  <cacheSource type="worksheet">
    <worksheetSource ref="A1:AK113" sheet="EXTRAIT BDD"/>
  </cacheSource>
  <cacheFields count="37">
    <cacheField name="source" numFmtId="0">
      <sharedItems/>
    </cacheField>
    <cacheField name="nombre de chaufferie" numFmtId="0">
      <sharedItems containsSemiMixedTypes="0" containsString="0" containsNumber="1" containsInteger="1" minValue="1" maxValue="6"/>
    </cacheField>
    <cacheField name="Date de mise à jour" numFmtId="0">
      <sharedItems containsSemiMixedTypes="0" containsDate="1" containsString="0" containsMixedTypes="1" minDate="1900-01-01T03:50:04" maxDate="2018-10-05T00:00:00"/>
    </cacheField>
    <cacheField name="Département" numFmtId="0">
      <sharedItems containsSemiMixedTypes="0" containsString="0" containsNumber="1" containsInteger="1" minValue="75" maxValue="95" count="8">
        <n v="75"/>
        <n v="77"/>
        <n v="78"/>
        <n v="91"/>
        <n v="92"/>
        <n v="93"/>
        <n v="94"/>
        <n v="95"/>
      </sharedItems>
    </cacheField>
    <cacheField name="Code INSEE" numFmtId="0">
      <sharedItems containsSemiMixedTypes="0" containsString="0" containsNumber="1" containsInteger="1" minValue="75116" maxValue="95656"/>
    </cacheField>
    <cacheField name="nom commune" numFmtId="0">
      <sharedItems/>
    </cacheField>
    <cacheField name="code postal" numFmtId="0">
      <sharedItems containsSemiMixedTypes="0" containsString="0" containsNumber="1" containsInteger="1" minValue="75016" maxValue="95880"/>
    </cacheField>
    <cacheField name="Maitrise d'Œuvre et exploitant" numFmtId="0">
      <sharedItems containsMixedTypes="1" containsNumber="1" containsInteger="1" minValue="0" maxValue="0"/>
    </cacheField>
    <cacheField name="type chaufferie" numFmtId="0">
      <sharedItems/>
    </cacheField>
    <cacheField name="catégorie chaufferie" numFmtId="0">
      <sharedItems/>
    </cacheField>
    <cacheField name="secteurs desservis" numFmtId="0">
      <sharedItems containsMixedTypes="1" containsNumber="1" containsInteger="1" minValue="0" maxValue="0"/>
    </cacheField>
    <cacheField name="puissance KW" numFmtId="0">
      <sharedItems containsSemiMixedTypes="0" containsString="0" containsNumber="1" containsInteger="1" minValue="0" maxValue="247000"/>
    </cacheField>
    <cacheField name="classe puissance" numFmtId="0">
      <sharedItems/>
    </cacheField>
    <cacheField name="Puissance appoint KW" numFmtId="0">
      <sharedItems containsSemiMixedTypes="0" containsString="0" containsNumber="1" containsInteger="1" minValue="0" maxValue="247000"/>
    </cacheField>
    <cacheField name="type appoint" numFmtId="0">
      <sharedItems containsMixedTypes="1" containsNumber="1" containsInteger="1" minValue="0" maxValue="0"/>
    </cacheField>
    <cacheField name="consommation bois estimée tonnes/an" numFmtId="0">
      <sharedItems containsSemiMixedTypes="0" containsString="0" containsNumber="1" minValue="0" maxValue="83494"/>
    </cacheField>
    <cacheField name="production estimée en TEP/an" numFmtId="0">
      <sharedItems containsSemiMixedTypes="0" containsString="0" containsNumber="1" minValue="0" maxValue="35895.958727429061"/>
    </cacheField>
    <cacheField name="production estimée MWh/an" numFmtId="0">
      <sharedItems containsSemiMixedTypes="0" containsString="0" containsNumber="1" minValue="0" maxValue="417470"/>
    </cacheField>
    <cacheField name="classe production" numFmtId="0">
      <sharedItems/>
    </cacheField>
    <cacheField name="Commentaire" numFmtId="0">
      <sharedItems containsMixedTypes="1" containsNumber="1" containsInteger="1" minValue="0" maxValue="0" longText="1"/>
    </cacheField>
    <cacheField name="type approvisionnement" numFmtId="0">
      <sharedItems containsMixedTypes="1" containsNumber="1" containsInteger="1" minValue="0" maxValue="0"/>
    </cacheField>
    <cacheField name="année de mise en service" numFmtId="0">
      <sharedItems containsString="0" containsBlank="1" containsNumber="1" containsInteger="1" minValue="2001" maxValue="2021"/>
    </cacheField>
    <cacheField name="année de mise en arret ou de rénovation" numFmtId="0">
      <sharedItems containsSemiMixedTypes="0" containsString="0" containsNumber="1" containsInteger="1" minValue="0" maxValue="2013"/>
    </cacheField>
    <cacheField name="état chaufferie au plus récent" numFmtId="0">
      <sharedItems containsBlank="1" count="6">
        <s v="2 - En fonctionnement"/>
        <s v="3 - En cours de construction"/>
        <s v="1 - Arrêtée"/>
        <s v="5 - A l'étude"/>
        <s v="4 - En projet"/>
        <m u="1"/>
      </sharedItems>
    </cacheField>
    <cacheField name="aide ADEME" numFmtId="0">
      <sharedItems containsMixedTypes="1" containsNumber="1" containsInteger="1" minValue="0" maxValue="0"/>
    </cacheField>
    <cacheField name="aide Région" numFmtId="0">
      <sharedItems containsMixedTypes="1" containsNumber="1" containsInteger="1" minValue="0" maxValue="0"/>
    </cacheField>
    <cacheField name="aide ADEME ou Région" numFmtId="0">
      <sharedItems containsSemiMixedTypes="0" containsString="0" containsNumber="1" containsInteger="1" minValue="0" maxValue="1"/>
    </cacheField>
    <cacheField name="aide autres" numFmtId="0">
      <sharedItems containsMixedTypes="1" containsNumber="1" containsInteger="1" minValue="0" maxValue="0"/>
    </cacheField>
    <cacheField name="tonnes  PF (IDF)" numFmtId="0">
      <sharedItems containsSemiMixedTypes="0" containsString="0" containsNumber="1" minValue="0" maxValue="20000"/>
    </cacheField>
    <cacheField name="Tonnes CIB (IDF)" numFmtId="0">
      <sharedItems containsSemiMixedTypes="0" containsString="0" containsNumber="1" containsInteger="1" minValue="0" maxValue="1452"/>
    </cacheField>
    <cacheField name="tonnes  classe A (IDF)" numFmtId="0">
      <sharedItems containsSemiMixedTypes="0" containsString="0" containsNumber="1" containsInteger="1" minValue="0" maxValue="13000"/>
    </cacheField>
    <cacheField name="tonnes  granulé (IDF)" numFmtId="0">
      <sharedItems containsSemiMixedTypes="0" containsString="0" containsNumber="1" containsInteger="1" minValue="0" maxValue="3600"/>
    </cacheField>
    <cacheField name="Total IDF" numFmtId="0">
      <sharedItems containsSemiMixedTypes="0" containsString="0" containsNumber="1" minValue="0" maxValue="30000"/>
    </cacheField>
    <cacheField name="tonnes  PF hors IDF" numFmtId="0">
      <sharedItems containsSemiMixedTypes="0" containsString="0" containsNumber="1" containsInteger="1" minValue="0" maxValue="34920"/>
    </cacheField>
    <cacheField name="Tonnes CIB hors idf" numFmtId="0">
      <sharedItems containsSemiMixedTypes="0" containsString="0" containsNumber="1" containsInteger="1" minValue="0" maxValue="2200"/>
    </cacheField>
    <cacheField name="tonnes  classe A hors idf" numFmtId="0">
      <sharedItems containsSemiMixedTypes="0" containsString="0" containsNumber="1" minValue="0" maxValue="8208"/>
    </cacheField>
    <cacheField name="tonnes  granulé hors idf" numFmtId="0">
      <sharedItems containsSemiMixedTypes="0" containsString="0" containsNumber="1" containsInteger="1" minValue="0" maxValue="8349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DUCOTTET" refreshedDate="43543.490286111111" createdVersion="4" refreshedVersion="4" minRefreshableVersion="3" recordCount="111" xr:uid="{00000000-000A-0000-FFFF-FFFF05000000}">
  <cacheSource type="worksheet">
    <worksheetSource ref="A1:AK112" sheet="EXTRAIT BDD"/>
  </cacheSource>
  <cacheFields count="37">
    <cacheField name="source" numFmtId="0">
      <sharedItems/>
    </cacheField>
    <cacheField name="nombre de chaufferie" numFmtId="0">
      <sharedItems containsSemiMixedTypes="0" containsString="0" containsNumber="1" containsInteger="1" minValue="1" maxValue="6"/>
    </cacheField>
    <cacheField name="Date de mise à jour" numFmtId="0">
      <sharedItems containsSemiMixedTypes="0" containsDate="1" containsString="0" containsMixedTypes="1" minDate="1900-01-01T03:50:04" maxDate="2018-10-05T00:00:00"/>
    </cacheField>
    <cacheField name="Département" numFmtId="0">
      <sharedItems containsSemiMixedTypes="0" containsString="0" containsNumber="1" containsInteger="1" minValue="75" maxValue="95"/>
    </cacheField>
    <cacheField name="Code INSEE" numFmtId="0">
      <sharedItems containsSemiMixedTypes="0" containsString="0" containsNumber="1" containsInteger="1" minValue="75116" maxValue="95610"/>
    </cacheField>
    <cacheField name="nom commune" numFmtId="0">
      <sharedItems/>
    </cacheField>
    <cacheField name="code postal" numFmtId="0">
      <sharedItems containsSemiMixedTypes="0" containsString="0" containsNumber="1" containsInteger="1" minValue="75016" maxValue="95880"/>
    </cacheField>
    <cacheField name="Maitrise d'Œuvre et exploitant" numFmtId="0">
      <sharedItems containsMixedTypes="1" containsNumber="1" containsInteger="1" minValue="0" maxValue="0"/>
    </cacheField>
    <cacheField name="type chaufferie" numFmtId="0">
      <sharedItems containsBlank="1" count="3">
        <s v="Collective"/>
        <s v="Industrielle"/>
        <m u="1"/>
      </sharedItems>
    </cacheField>
    <cacheField name="catégorie chaufferie" numFmtId="0">
      <sharedItems containsBlank="1" count="5">
        <s v="chaufferie sur réseau de chaleur"/>
        <s v="Chaufferie dédiée"/>
        <s v="Création d'un réseau de chaleur"/>
        <s v="Réseau de chaleur existant"/>
        <m u="1"/>
      </sharedItems>
    </cacheField>
    <cacheField name="secteurs desservis" numFmtId="0">
      <sharedItems containsMixedTypes="1" containsNumber="1" containsInteger="1" minValue="0" maxValue="0"/>
    </cacheField>
    <cacheField name="puissance KW" numFmtId="0">
      <sharedItems containsSemiMixedTypes="0" containsString="0" containsNumber="1" containsInteger="1" minValue="0" maxValue="247000"/>
    </cacheField>
    <cacheField name="classe puissance" numFmtId="0">
      <sharedItems/>
    </cacheField>
    <cacheField name="Puissance appoint KW" numFmtId="0">
      <sharedItems containsSemiMixedTypes="0" containsString="0" containsNumber="1" containsInteger="1" minValue="0" maxValue="247000"/>
    </cacheField>
    <cacheField name="type appoint" numFmtId="0">
      <sharedItems containsMixedTypes="1" containsNumber="1" containsInteger="1" minValue="0" maxValue="0"/>
    </cacheField>
    <cacheField name="consommation bois estimée tonnes/an" numFmtId="0">
      <sharedItems containsSemiMixedTypes="0" containsString="0" containsNumber="1" minValue="0" maxValue="83494"/>
    </cacheField>
    <cacheField name="production estimée en TEP/an" numFmtId="0">
      <sharedItems containsSemiMixedTypes="0" containsString="0" containsNumber="1" minValue="0" maxValue="35895.958727429061"/>
    </cacheField>
    <cacheField name="production estimée MWh/an" numFmtId="0">
      <sharedItems containsSemiMixedTypes="0" containsString="0" containsNumber="1" minValue="0" maxValue="417470"/>
    </cacheField>
    <cacheField name="classe production" numFmtId="0">
      <sharedItems/>
    </cacheField>
    <cacheField name="Commentaire" numFmtId="0">
      <sharedItems containsMixedTypes="1" containsNumber="1" containsInteger="1" minValue="0" maxValue="0" longText="1"/>
    </cacheField>
    <cacheField name="type approvisionnement" numFmtId="0">
      <sharedItems containsMixedTypes="1" containsNumber="1" containsInteger="1" minValue="0" maxValue="0"/>
    </cacheField>
    <cacheField name="année de mise en service" numFmtId="0">
      <sharedItems containsString="0" containsBlank="1" containsNumber="1" containsInteger="1" minValue="1989" maxValue="2021" count="23">
        <n v="2017"/>
        <n v="2019"/>
        <n v="2012"/>
        <n v="2013"/>
        <n v="2016"/>
        <n v="2018"/>
        <n v="2009"/>
        <n v="2004"/>
        <n v="2014"/>
        <n v="2005"/>
        <n v="2008"/>
        <n v="2011"/>
        <m/>
        <n v="2007"/>
        <n v="2021"/>
        <n v="2010"/>
        <n v="2001"/>
        <n v="2002"/>
        <n v="2015"/>
        <n v="2003"/>
        <n v="2006"/>
        <n v="2020"/>
        <n v="1989" u="1"/>
      </sharedItems>
    </cacheField>
    <cacheField name="année de mise en arret ou de rénovation" numFmtId="0">
      <sharedItems containsSemiMixedTypes="0" containsString="0" containsNumber="1" containsInteger="1" minValue="0" maxValue="2013"/>
    </cacheField>
    <cacheField name="état chaufferie au plus récent" numFmtId="0">
      <sharedItems count="5">
        <s v="2 - En fonctionnement"/>
        <s v="3 - En cours de construction"/>
        <s v="1 - Arrêtée"/>
        <s v="5 - A l'étude"/>
        <s v="4 - En projet"/>
      </sharedItems>
    </cacheField>
    <cacheField name="aide ADEME" numFmtId="0">
      <sharedItems containsMixedTypes="1" containsNumber="1" containsInteger="1" minValue="0" maxValue="0"/>
    </cacheField>
    <cacheField name="aide Région" numFmtId="0">
      <sharedItems containsMixedTypes="1" containsNumber="1" containsInteger="1" minValue="0" maxValue="0"/>
    </cacheField>
    <cacheField name="aide ADEME ou Région" numFmtId="0">
      <sharedItems containsSemiMixedTypes="0" containsString="0" containsNumber="1" containsInteger="1" minValue="0" maxValue="1"/>
    </cacheField>
    <cacheField name="aide autres" numFmtId="0">
      <sharedItems containsMixedTypes="1" containsNumber="1" containsInteger="1" minValue="0" maxValue="0"/>
    </cacheField>
    <cacheField name="tonnes  PF (IDF)" numFmtId="0">
      <sharedItems containsSemiMixedTypes="0" containsString="0" containsNumber="1" minValue="0" maxValue="20000"/>
    </cacheField>
    <cacheField name="Tonnes CIB (IDF)" numFmtId="0">
      <sharedItems containsSemiMixedTypes="0" containsString="0" containsNumber="1" containsInteger="1" minValue="0" maxValue="1452"/>
    </cacheField>
    <cacheField name="tonnes  classe A (IDF)" numFmtId="0">
      <sharedItems containsSemiMixedTypes="0" containsString="0" containsNumber="1" containsInteger="1" minValue="0" maxValue="13000"/>
    </cacheField>
    <cacheField name="tonnes  granulé (IDF)" numFmtId="0">
      <sharedItems containsSemiMixedTypes="0" containsString="0" containsNumber="1" containsInteger="1" minValue="0" maxValue="3600"/>
    </cacheField>
    <cacheField name="Total IDF" numFmtId="0">
      <sharedItems containsSemiMixedTypes="0" containsString="0" containsNumber="1" minValue="0" maxValue="30000"/>
    </cacheField>
    <cacheField name="tonnes  PF hors IDF" numFmtId="0">
      <sharedItems containsSemiMixedTypes="0" containsString="0" containsNumber="1" containsInteger="1" minValue="0" maxValue="34920"/>
    </cacheField>
    <cacheField name="Tonnes CIB hors idf" numFmtId="0">
      <sharedItems containsSemiMixedTypes="0" containsString="0" containsNumber="1" containsInteger="1" minValue="0" maxValue="2200"/>
    </cacheField>
    <cacheField name="tonnes  classe A hors idf" numFmtId="0">
      <sharedItems containsSemiMixedTypes="0" containsString="0" containsNumber="1" minValue="0" maxValue="8208"/>
    </cacheField>
    <cacheField name="tonnes  granulé hors idf" numFmtId="0">
      <sharedItems containsSemiMixedTypes="0" containsString="0" containsNumber="1" containsInteger="1" minValue="0" maxValue="834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s v="BDD ADEME/ARENE "/>
    <n v="1"/>
    <d v="2014-04-25T00:00:00"/>
    <n v="78"/>
    <n v="78005"/>
    <s v="ACHÈRES"/>
    <n v="78260"/>
    <s v="Domnis Le foyer pour tous (Cofely)"/>
    <s v="Collective"/>
    <s v="Chaufferie dédiée"/>
    <s v="Résidentiel"/>
    <n v="2500"/>
    <n v="0"/>
    <m/>
    <n v="3500"/>
    <n v="700"/>
    <n v="8141.0000000000009"/>
    <s v="Exploitant : COFELY_x000a__x000a_Approvisionnement : SOVEN"/>
    <s v="élagage + plaquettes forestières"/>
    <x v="0"/>
    <m/>
    <x v="0"/>
    <s v="oui"/>
    <s v="oui"/>
    <m/>
    <n v="3500"/>
    <n v="0"/>
    <n v="0"/>
    <n v="0"/>
    <n v="3500"/>
    <m/>
    <m/>
    <m/>
    <m/>
  </r>
  <r>
    <s v="BDD ADEME/ARENE "/>
    <n v="1"/>
    <d v="2016-12-06T00:00:00"/>
    <n v="95"/>
    <n v="95018"/>
    <s v="ARGENTEUIL"/>
    <n v="95100"/>
    <s v="ARGEVALOR (Dalkia)"/>
    <s v="Collective"/>
    <s v="Réseau de chaleur existant"/>
    <m/>
    <n v="1700"/>
    <m/>
    <m/>
    <n v="4700"/>
    <n v="798"/>
    <n v="9280.74"/>
    <m/>
    <m/>
    <x v="1"/>
    <m/>
    <x v="0"/>
    <s v="oui"/>
    <s v="oui"/>
    <m/>
    <n v="2820"/>
    <n v="0"/>
    <n v="0"/>
    <n v="0"/>
    <n v="2820"/>
    <n v="1880"/>
    <m/>
    <m/>
    <m/>
  </r>
  <r>
    <s v="BDD ADEME/ARENE "/>
    <n v="1"/>
    <d v="2012-06-25T00:00:00"/>
    <n v="91"/>
    <n v="91027"/>
    <s v="ATHIS-MONS"/>
    <n v="91200"/>
    <s v="Lycée Saint Charles"/>
    <s v="Collective"/>
    <s v="Chaufferie dédiée"/>
    <s v="Tertiaire"/>
    <n v="1200"/>
    <n v="0"/>
    <m/>
    <n v="1000"/>
    <n v="250"/>
    <n v="2907.5"/>
    <s v="Exploitant : COFELY - Approvisionnement : SOVEN"/>
    <s v="élagage + plaquettes forestières"/>
    <x v="2"/>
    <m/>
    <x v="0"/>
    <s v="oui"/>
    <m/>
    <m/>
    <n v="1000"/>
    <n v="0"/>
    <n v="0"/>
    <n v="0"/>
    <n v="1000"/>
    <m/>
    <m/>
    <m/>
    <m/>
  </r>
  <r>
    <s v="BDD ADEME/ARENE "/>
    <n v="1"/>
    <d v="2013-12-12T00:00:00"/>
    <n v="93"/>
    <n v="93001"/>
    <s v="AUBERVILLIERS"/>
    <n v="93300"/>
    <s v="OPHLM d'Aubervilliers"/>
    <s v="Collective"/>
    <s v="Chaufferie dédiée"/>
    <s v="Résidentiel"/>
    <n v="750"/>
    <m/>
    <m/>
    <n v="1220"/>
    <n v="249"/>
    <n v="2895.8700000000003"/>
    <s v="cités chochennec/tillon/jarry 112 rue helène chochennec, 655 logements desservis"/>
    <m/>
    <x v="3"/>
    <m/>
    <x v="0"/>
    <m/>
    <s v="oui"/>
    <m/>
    <m/>
    <m/>
    <m/>
    <m/>
    <m/>
    <m/>
    <m/>
    <m/>
    <m/>
  </r>
  <r>
    <s v="BDD ADEME/ARENE "/>
    <n v="1"/>
    <d v="2013-07-16T00:00:00"/>
    <n v="93"/>
    <n v="93006"/>
    <s v="BAGNOLET"/>
    <n v="93170"/>
    <s v="SDCB (Cofely)"/>
    <s v="Collective"/>
    <s v="Réseau de chaleur existant"/>
    <m/>
    <n v="20000"/>
    <m/>
    <m/>
    <n v="53002.18046906055"/>
    <n v="9114"/>
    <n v="105995.82"/>
    <m/>
    <m/>
    <x v="1"/>
    <m/>
    <x v="0"/>
    <s v="oui"/>
    <s v="oui"/>
    <m/>
    <n v="16854.180469060553"/>
    <n v="0"/>
    <n v="13000"/>
    <n v="0"/>
    <n v="29854.180469060553"/>
    <n v="14940"/>
    <m/>
    <n v="8208"/>
    <m/>
  </r>
  <r>
    <s v="BDD ADEME/ARENE "/>
    <n v="1"/>
    <d v="2015-10-06T00:00:00"/>
    <n v="93"/>
    <n v="93008"/>
    <s v="BOBIGNY"/>
    <n v="93000"/>
    <s v="APHP (Cofely)"/>
    <s v="Industrielle"/>
    <s v="Réseau de chaleur existant"/>
    <m/>
    <n v="3240"/>
    <m/>
    <m/>
    <n v="5500"/>
    <n v="1231"/>
    <n v="14316.53"/>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x v="4"/>
    <m/>
    <x v="0"/>
    <s v="oui"/>
    <s v="oui"/>
    <m/>
    <n v="3100"/>
    <n v="0"/>
    <n v="2400"/>
    <n v="0"/>
    <n v="5500"/>
    <m/>
    <m/>
    <m/>
    <m/>
  </r>
  <r>
    <s v="BDD ADEME/ARENE "/>
    <n v="1"/>
    <d v="2018-04-25T00:00:00"/>
    <n v="78"/>
    <n v="78076"/>
    <s v="BOISSETS"/>
    <n v="78910"/>
    <s v="Commune des Boissets"/>
    <m/>
    <m/>
    <m/>
    <n v="45"/>
    <m/>
    <m/>
    <m/>
    <n v="4"/>
    <n v="46.52"/>
    <m/>
    <m/>
    <x v="5"/>
    <m/>
    <x v="1"/>
    <m/>
    <s v="oui"/>
    <m/>
    <m/>
    <m/>
    <m/>
    <m/>
    <m/>
    <m/>
    <m/>
    <m/>
    <m/>
  </r>
  <r>
    <s v="BDD ADEME/ARENE "/>
    <n v="2"/>
    <d v="2018-04-10T00:00:00"/>
    <n v="91"/>
    <n v="91086"/>
    <s v="BONDOUFLE"/>
    <n v="91070"/>
    <m/>
    <s v="Collective"/>
    <s v="Création d'un réseau de chaleur"/>
    <m/>
    <n v="2200"/>
    <m/>
    <m/>
    <n v="19014"/>
    <n v="860"/>
    <n v="10001.800000000001"/>
    <s v="AAP B7"/>
    <m/>
    <x v="5"/>
    <m/>
    <x v="2"/>
    <s v="oui"/>
    <m/>
    <m/>
    <n v="15714"/>
    <m/>
    <n v="2200"/>
    <m/>
    <n v="17914"/>
    <n v="1100"/>
    <m/>
    <m/>
    <m/>
  </r>
  <r>
    <s v="BDD ADEME/ARENE "/>
    <n v="1"/>
    <d v="2015-07-30T00:00:00"/>
    <n v="93"/>
    <n v="93010"/>
    <s v="BONDY"/>
    <n v="93140"/>
    <s v="STB (Coriance)"/>
    <s v="Collective"/>
    <s v="chaufferie sur réseau de chaleur"/>
    <m/>
    <n v="4800"/>
    <m/>
    <m/>
    <n v="9628"/>
    <n v="2252"/>
    <n v="26190.760000000002"/>
    <s v="AAP B2"/>
    <m/>
    <x v="4"/>
    <m/>
    <x v="0"/>
    <s v="oui"/>
    <s v="oui"/>
    <m/>
    <n v="5461"/>
    <n v="0"/>
    <n v="4167"/>
    <n v="0"/>
    <n v="9628"/>
    <m/>
    <m/>
    <m/>
    <m/>
  </r>
  <r>
    <s v="BDD ADEME/ARENE "/>
    <n v="1"/>
    <d v="2018-04-10T00:00:00"/>
    <n v="93"/>
    <n v="93010"/>
    <s v="BONDY"/>
    <n v="93140"/>
    <s v="CORIANCE"/>
    <s v="Collective"/>
    <s v="Création d'un réseau de chaleur"/>
    <m/>
    <n v="5000"/>
    <m/>
    <m/>
    <n v="10108"/>
    <n v="2089"/>
    <n v="24295.070000000003"/>
    <s v="AAP B8"/>
    <m/>
    <x v="5"/>
    <m/>
    <x v="1"/>
    <m/>
    <m/>
    <m/>
    <n v="6231"/>
    <m/>
    <n v="1800"/>
    <m/>
    <n v="8031"/>
    <n v="2077"/>
    <m/>
    <m/>
    <m/>
  </r>
  <r>
    <s v="BDD ADEME/ARENE "/>
    <n v="1"/>
    <d v="2014-04-25T00:00:00"/>
    <n v="78"/>
    <n v="78092"/>
    <s v="BOUGIVAL"/>
    <n v="78380"/>
    <s v="Ville de Bougival"/>
    <s v="Collective"/>
    <s v="Chaufferie dédiée"/>
    <s v="Tertiaire"/>
    <n v="200"/>
    <m/>
    <m/>
    <n v="16"/>
    <n v="5"/>
    <n v="58.150000000000006"/>
    <s v="Chaufferie biomasse à granulé bois pour groupe scolaire Monet http://www.ville-bougival.fr/IMG/pdf/Lettre_du_maire_decembre_2012_pour_web.pdf"/>
    <m/>
    <x v="3"/>
    <m/>
    <x v="0"/>
    <m/>
    <s v="oui"/>
    <m/>
    <m/>
    <m/>
    <m/>
    <m/>
    <m/>
    <m/>
    <m/>
    <m/>
    <m/>
  </r>
  <r>
    <s v="BDD ADEME/ARENE "/>
    <n v="1"/>
    <d v="2015-10-06T00:00:00"/>
    <n v="91"/>
    <n v="91103"/>
    <s v="BRÉTIGNY-SUR-ORGE"/>
    <n v="91220"/>
    <s v="Ville de Brétigny sur Orge / SORGEM (SEM aménagement) - Cofely /OROBIA"/>
    <s v="Collective"/>
    <s v="Création d'un réseau de chaleur"/>
    <s v="Résidentiel"/>
    <n v="5000"/>
    <n v="0"/>
    <m/>
    <n v="2500"/>
    <n v="650"/>
    <n v="7559.5000000000009"/>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m/>
    <x v="6"/>
    <m/>
    <x v="0"/>
    <s v="oui"/>
    <s v="oui"/>
    <m/>
    <n v="2500"/>
    <n v="0"/>
    <m/>
    <m/>
    <n v="2500"/>
    <m/>
    <m/>
    <m/>
    <m/>
  </r>
  <r>
    <s v="BDD ADEME/ARENE "/>
    <n v="1"/>
    <d v="2017-02-14T00:00:00"/>
    <n v="77"/>
    <n v="77058"/>
    <s v="BUSSY-SAINT-GEORGES"/>
    <n v="77600"/>
    <s v="Energie Développement _x000a_Local (EDL) : IDEX"/>
    <s v="Collective"/>
    <s v="Chaufferie dédiée"/>
    <s v="Résidentiel Tertiaire"/>
    <n v="1500"/>
    <m/>
    <m/>
    <n v="8000"/>
    <n v="600"/>
    <n v="6978.0000000000009"/>
    <s v="AAPB4"/>
    <m/>
    <x v="5"/>
    <m/>
    <x v="2"/>
    <s v="oui"/>
    <s v="oui"/>
    <m/>
    <n v="5600"/>
    <m/>
    <n v="2400"/>
    <m/>
    <n v="8000"/>
    <m/>
    <m/>
    <m/>
    <m/>
  </r>
  <r>
    <s v="BDD ADEME/ARENE "/>
    <n v="1"/>
    <d v="2018-04-12T00:00:00"/>
    <n v="78"/>
    <n v="78123"/>
    <s v="CARRIÈRES-SOUS-POISSY"/>
    <n v="78955"/>
    <s v="Dalkia"/>
    <s v="Collective"/>
    <s v="Création d'un réseau de chaleur"/>
    <m/>
    <n v="600"/>
    <n v="1800"/>
    <m/>
    <n v="700"/>
    <n v="241"/>
    <n v="2802.8300000000004"/>
    <m/>
    <m/>
    <x v="7"/>
    <m/>
    <x v="0"/>
    <s v="oui"/>
    <m/>
    <m/>
    <m/>
    <m/>
    <m/>
    <m/>
    <n v="0"/>
    <m/>
    <m/>
    <m/>
    <n v="700"/>
  </r>
  <r>
    <s v="BDD ADEME/ARENE "/>
    <n v="1"/>
    <d v="2015-04-08T00:00:00"/>
    <n v="78"/>
    <n v="78124"/>
    <s v="CARRIÈRES-SUR-SEINE"/>
    <n v="78420"/>
    <m/>
    <s v="Collective"/>
    <s v="Chaufferie dédiée"/>
    <m/>
    <n v="56"/>
    <m/>
    <m/>
    <m/>
    <n v="7.308684436801375"/>
    <n v="85"/>
    <m/>
    <m/>
    <x v="5"/>
    <m/>
    <x v="2"/>
    <m/>
    <m/>
    <m/>
    <m/>
    <m/>
    <m/>
    <m/>
    <m/>
    <m/>
    <m/>
    <m/>
    <m/>
  </r>
  <r>
    <s v="BDD ADEME/ARENE "/>
    <n v="1"/>
    <d v="2015-04-08T00:00:00"/>
    <n v="78"/>
    <n v="78124"/>
    <s v="CARRIÈRES-SUR-SEINE"/>
    <n v="78420"/>
    <m/>
    <s v="Collective"/>
    <s v="Chaufferie dédiée"/>
    <m/>
    <n v="112"/>
    <m/>
    <m/>
    <m/>
    <n v="18.572656921754081"/>
    <n v="215.99999999999997"/>
    <m/>
    <m/>
    <x v="5"/>
    <m/>
    <x v="2"/>
    <m/>
    <m/>
    <m/>
    <m/>
    <m/>
    <m/>
    <m/>
    <m/>
    <m/>
    <m/>
    <m/>
    <m/>
  </r>
  <r>
    <s v="BDD ADEME/ARENE "/>
    <n v="1"/>
    <d v="2012-06-25T00:00:00"/>
    <n v="78"/>
    <n v="78128"/>
    <s v="CERNAY-LA-VILLE"/>
    <n v="78720"/>
    <s v="Ville de Cernay"/>
    <s v="Collective"/>
    <s v="Chaufferie dédiée"/>
    <s v="Tertiaire"/>
    <n v="100"/>
    <n v="0"/>
    <m/>
    <n v="29"/>
    <n v="8"/>
    <n v="93.04"/>
    <s v="alimentation école"/>
    <s v="granulés"/>
    <x v="8"/>
    <m/>
    <x v="0"/>
    <s v="oui"/>
    <s v="oui"/>
    <m/>
    <m/>
    <m/>
    <m/>
    <m/>
    <m/>
    <m/>
    <m/>
    <m/>
    <m/>
  </r>
  <r>
    <s v="BDD ADEME/ARENE "/>
    <n v="1"/>
    <d v="2015-09-09T00:00:00"/>
    <n v="77"/>
    <n v="77067"/>
    <s v="CESSON"/>
    <n v="77240"/>
    <s v="Mairie de Cesson"/>
    <s v="Collective"/>
    <s v="Chaufferie dédiée"/>
    <s v="Tertiaire"/>
    <n v="112"/>
    <m/>
    <m/>
    <n v="32"/>
    <n v="8.1230769230769226"/>
    <n v="94.471384615384622"/>
    <s v="Chaufferie maison de la petite enfance de 2x56kw granulés provenance Provins 4 fois 8 tonnes par an"/>
    <m/>
    <x v="3"/>
    <m/>
    <x v="0"/>
    <m/>
    <m/>
    <m/>
    <m/>
    <m/>
    <m/>
    <n v="32"/>
    <n v="32"/>
    <m/>
    <m/>
    <m/>
    <m/>
  </r>
  <r>
    <s v="BDD ADEME/ARENE "/>
    <n v="1"/>
    <d v="2014-04-24T00:00:00"/>
    <n v="77"/>
    <n v="77067"/>
    <s v="CESSON"/>
    <n v="77240"/>
    <s v="Immo 3F"/>
    <s v="Collective"/>
    <s v="Chaufferie dédiée"/>
    <s v="Résidentiel"/>
    <n v="300"/>
    <m/>
    <m/>
    <n v="160"/>
    <n v="32"/>
    <n v="372.16"/>
    <s v="chaufferie à granulé"/>
    <m/>
    <x v="6"/>
    <m/>
    <x v="0"/>
    <m/>
    <s v="oui"/>
    <m/>
    <m/>
    <m/>
    <m/>
    <m/>
    <m/>
    <m/>
    <m/>
    <m/>
    <m/>
  </r>
  <r>
    <s v="BDD ADEME/ARENE "/>
    <n v="1"/>
    <d v="2015-04-03T00:00:00"/>
    <n v="77"/>
    <n v="77099"/>
    <s v="CHÂTEAU-LANDON"/>
    <n v="77570"/>
    <s v="DUSOGAT (SOBOGAT - Dusapt)"/>
    <s v="Industrielle"/>
    <s v="Chaufferie dédiée"/>
    <s v="Industrie"/>
    <n v="1200"/>
    <n v="0"/>
    <m/>
    <n v="400"/>
    <n v="540"/>
    <n v="6280.2000000000007"/>
    <s v="batiments charpentes"/>
    <s v="appro interne PBFV"/>
    <x v="9"/>
    <m/>
    <x v="0"/>
    <s v="oui"/>
    <m/>
    <m/>
    <n v="0"/>
    <n v="400"/>
    <n v="0"/>
    <n v="0"/>
    <n v="400"/>
    <m/>
    <m/>
    <m/>
    <m/>
  </r>
  <r>
    <s v="BDD ADEME/ARENE "/>
    <n v="1"/>
    <d v="2014-04-23T00:00:00"/>
    <n v="95"/>
    <n v="95150"/>
    <s v="CHAUSSY"/>
    <n v="95710"/>
    <s v="Fondation Charles Léopold MAYER pour le progrès de l’homme, Bergerie de Villarceaux"/>
    <s v="Collective"/>
    <s v="Chaufferie dédiée"/>
    <s v="Tertiaire"/>
    <n v="600"/>
    <n v="170"/>
    <s v="bois"/>
    <n v="300"/>
    <n v="60"/>
    <n v="697.80000000000007"/>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x v="10"/>
    <m/>
    <x v="0"/>
    <m/>
    <s v="oui"/>
    <m/>
    <n v="300"/>
    <m/>
    <m/>
    <m/>
    <n v="300"/>
    <m/>
    <m/>
    <m/>
    <m/>
  </r>
  <r>
    <s v="BDD ADEME/ARENE "/>
    <n v="2"/>
    <d v="2018-04-05T00:00:00"/>
    <n v="92"/>
    <n v="92023"/>
    <s v="CLAMART"/>
    <n v="92140"/>
    <s v="Agronergy"/>
    <s v="Collective"/>
    <s v="Création d'un réseau de chaleur"/>
    <m/>
    <n v="1990"/>
    <m/>
    <m/>
    <n v="1953"/>
    <n v="418"/>
    <n v="4861.34"/>
    <m/>
    <m/>
    <x v="5"/>
    <m/>
    <x v="1"/>
    <s v="oui"/>
    <m/>
    <m/>
    <n v="900"/>
    <m/>
    <n v="1053"/>
    <m/>
    <n v="1953"/>
    <m/>
    <m/>
    <m/>
    <m/>
  </r>
  <r>
    <s v="BDD ADEME/ARENE "/>
    <n v="1"/>
    <d v="2016-07-08T00:00:00"/>
    <n v="92"/>
    <n v="92024"/>
    <s v="CLICHY"/>
    <n v="92110"/>
    <s v="Changement de DSP (a priori un groupement Idex-Coriance CEVE)"/>
    <s v="Collective"/>
    <s v="Réseau de chaleur existant"/>
    <m/>
    <n v="5000"/>
    <m/>
    <m/>
    <n v="15511.508281436332"/>
    <n v="2843"/>
    <n v="33064.090000000004"/>
    <s v="AAP B3"/>
    <m/>
    <x v="1"/>
    <m/>
    <x v="0"/>
    <s v="oui"/>
    <s v="oui"/>
    <m/>
    <n v="4361.5082814363323"/>
    <n v="0"/>
    <n v="6000"/>
    <n v="0"/>
    <n v="10361.508281436332"/>
    <n v="5150"/>
    <m/>
    <m/>
    <m/>
  </r>
  <r>
    <s v="BDD ADEME/ARENE "/>
    <n v="1"/>
    <d v="2014-11-24T00:00:00"/>
    <n v="92"/>
    <n v="92025"/>
    <s v="COLOMBES"/>
    <n v="92700"/>
    <s v="Colombes Habitat - Dalkia"/>
    <s v="Collective"/>
    <s v="Chaufferie dédiée"/>
    <s v="Résidentiel"/>
    <n v="800"/>
    <m/>
    <m/>
    <n v="1386"/>
    <n v="265"/>
    <n v="3081.9500000000003"/>
    <s v="AAPB4, https://www.colombes.fr/actualites-23/dans-les-entrailles-de-la-chaufferie-bois-940.html?cHash=393db72a8a54fe39739dcdc0a20aa73c"/>
    <m/>
    <x v="1"/>
    <m/>
    <x v="0"/>
    <m/>
    <m/>
    <m/>
    <m/>
    <m/>
    <m/>
    <m/>
    <m/>
    <m/>
    <m/>
    <m/>
    <m/>
  </r>
  <r>
    <s v="BDD ADEME/ARENE "/>
    <n v="1"/>
    <d v="2013-07-16T00:00:00"/>
    <n v="92"/>
    <n v="92025"/>
    <s v="COLOMBES"/>
    <n v="92700"/>
    <s v="Boismarine (Dalkia)"/>
    <s v="Collective"/>
    <s v="Réseau de chaleur existant"/>
    <m/>
    <n v="1250"/>
    <m/>
    <m/>
    <n v="3700"/>
    <n v="669"/>
    <n v="7780.47"/>
    <s v="AAP B2_x000a_travaux débutés juin 2013 ; inauguration entre mai et octobre 2014"/>
    <m/>
    <x v="4"/>
    <m/>
    <x v="0"/>
    <s v="oui"/>
    <s v="oui"/>
    <m/>
    <n v="2220"/>
    <n v="0"/>
    <n v="0"/>
    <n v="0"/>
    <n v="2220"/>
    <n v="1480"/>
    <m/>
    <m/>
    <m/>
  </r>
  <r>
    <s v="BDD ADEME/ARENE "/>
    <n v="1"/>
    <d v="2014-10-15T00:00:00"/>
    <n v="77"/>
    <n v="77122"/>
    <s v="COMBS-LA-VILLE"/>
    <n v="77380"/>
    <s v="Ville de Combs la Ville"/>
    <s v="Collective"/>
    <s v="Chaufferie dédiée"/>
    <s v="Tertiaire"/>
    <n v="112"/>
    <m/>
    <m/>
    <n v="15"/>
    <n v="3.0507352941176471"/>
    <n v="35.480051470588236"/>
    <s v="Double chaufferie Okofen à plaquettes 2*56 kw pour le groupe scolaire Beausoleil de Combs la ville avec deux silos textile de 8,5 tonnes de capacité par silo"/>
    <s v="plaquettes forestières en provenance de Seine et Marne et des Vosges"/>
    <x v="4"/>
    <m/>
    <x v="0"/>
    <m/>
    <m/>
    <m/>
    <m/>
    <m/>
    <m/>
    <m/>
    <m/>
    <m/>
    <m/>
    <m/>
    <m/>
  </r>
  <r>
    <s v="BDD ADEME/ARENE "/>
    <n v="1"/>
    <d v="2012-06-25T00:00:00"/>
    <n v="91"/>
    <n v="91174"/>
    <s v="CORBEIL-ESSONNES"/>
    <n v="91100"/>
    <s v="GONCALVES"/>
    <s v="Industrielle"/>
    <s v="Chaufferie dédiée"/>
    <s v="Industrie"/>
    <n v="220"/>
    <n v="0"/>
    <m/>
    <n v="40"/>
    <n v="14"/>
    <n v="162.82000000000002"/>
    <s v="charpentes batiments"/>
    <s v="appro interne"/>
    <x v="11"/>
    <m/>
    <x v="0"/>
    <m/>
    <m/>
    <m/>
    <n v="0"/>
    <n v="0"/>
    <n v="40"/>
    <n v="0"/>
    <n v="40"/>
    <m/>
    <m/>
    <m/>
    <m/>
  </r>
  <r>
    <s v="BDD ADEME/ARENE "/>
    <n v="2"/>
    <d v="2018-04-10T00:00:00"/>
    <n v="92"/>
    <n v="92026"/>
    <s v="COURBEVOIE"/>
    <n v="92400"/>
    <s v="IDEX ENERTHERM"/>
    <s v="Collective"/>
    <s v="chaufferie sur réseau de chaleur"/>
    <m/>
    <n v="45000"/>
    <m/>
    <m/>
    <n v="36000"/>
    <n v="15477"/>
    <n v="179997.51"/>
    <s v="AAP B8"/>
    <m/>
    <x v="5"/>
    <m/>
    <x v="1"/>
    <m/>
    <m/>
    <m/>
    <m/>
    <m/>
    <m/>
    <n v="3600"/>
    <n v="3600"/>
    <m/>
    <m/>
    <m/>
    <n v="32400"/>
  </r>
  <r>
    <s v="BDD ADEME/ARENE "/>
    <n v="1"/>
    <d v="2013-07-16T00:00:00"/>
    <n v="77"/>
    <n v="77153"/>
    <s v="DAMMARTIN-EN-GOËLE"/>
    <n v="77230"/>
    <s v="Ville de Dammartin"/>
    <s v="Collective"/>
    <s v="Chaufferie dédiée"/>
    <s v="Tertiaire"/>
    <n v="56"/>
    <m/>
    <m/>
    <n v="4"/>
    <n v="2"/>
    <n v="23.26"/>
    <s v="réhabilitation batiment la chaumière, espace jeunesse, ADEME a aidé l'étude de faisa uniquement_x000a_exploitant Dalkia, mais qui pourrait être Arbante plus tard (celui qui a fourni la chaudière Okofen)"/>
    <s v="Granulé  Appro Valfrance via la gestion en direct de la ville du P1"/>
    <x v="6"/>
    <m/>
    <x v="0"/>
    <m/>
    <s v="oui"/>
    <m/>
    <n v="0"/>
    <n v="0"/>
    <n v="0"/>
    <n v="4"/>
    <n v="4"/>
    <m/>
    <m/>
    <m/>
    <m/>
  </r>
  <r>
    <s v="BDD ADEME/ARENE "/>
    <n v="1"/>
    <d v="2014-04-24T00:00:00"/>
    <n v="93"/>
    <n v="93029"/>
    <s v="DRANCY"/>
    <n v="93700"/>
    <s v="Centre Technique Intercommunal"/>
    <s v="Industrielle"/>
    <s v="Chaufferie dédiée"/>
    <s v="Industrie"/>
    <n v="300"/>
    <m/>
    <m/>
    <m/>
    <n v="25.79535683576956"/>
    <n v="300"/>
    <s v="chaufferie Cofely"/>
    <m/>
    <x v="3"/>
    <m/>
    <x v="0"/>
    <m/>
    <s v="oui ?"/>
    <m/>
    <m/>
    <m/>
    <m/>
    <m/>
    <m/>
    <m/>
    <m/>
    <m/>
    <m/>
  </r>
  <r>
    <s v="BDD ADEME/ARENE "/>
    <n v="1"/>
    <d v="2018-04-12T00:00:00"/>
    <n v="93"/>
    <n v="93029"/>
    <s v="DRANCY"/>
    <n v="93700"/>
    <s v="OPH Drancy"/>
    <s v="Collective"/>
    <s v="Chaufferie dédiée"/>
    <s v="Résidentiel Tertiaire"/>
    <n v="900"/>
    <n v="0"/>
    <m/>
    <n v="1350"/>
    <n v="260"/>
    <n v="3023.8"/>
    <s v="Maître d'œuvre : COFELY, alimente residence de 568 logements + 2 batiments communaux"/>
    <s v="PF, Pindus, Ppaysagère"/>
    <x v="12"/>
    <m/>
    <x v="0"/>
    <s v="oui"/>
    <s v="oui"/>
    <m/>
    <n v="792"/>
    <n v="0"/>
    <n v="360"/>
    <m/>
    <n v="1152"/>
    <n v="198"/>
    <m/>
    <m/>
    <m/>
  </r>
  <r>
    <s v="BDD ADEME/ARENE "/>
    <n v="1"/>
    <d v="2012-06-25T00:00:00"/>
    <n v="95"/>
    <n v="95210"/>
    <s v="ENGHIEN-LES-BAINS"/>
    <n v="95880"/>
    <s v="Ville d'Enghien les Bains"/>
    <s v="Collective"/>
    <s v="Chaufferie dédiée"/>
    <s v="Tertiaire"/>
    <n v="70"/>
    <n v="0"/>
    <m/>
    <n v="70"/>
    <n v="29"/>
    <n v="337.27000000000004"/>
    <s v="Gymnase de la Coussaye"/>
    <s v="granulés"/>
    <x v="13"/>
    <m/>
    <x v="0"/>
    <s v="oui"/>
    <s v="oui"/>
    <m/>
    <n v="0"/>
    <n v="0"/>
    <n v="0"/>
    <n v="70"/>
    <n v="70"/>
    <m/>
    <m/>
    <m/>
    <m/>
  </r>
  <r>
    <s v="BDD ADEME/ARENE "/>
    <n v="1"/>
    <d v="2014-05-23T00:00:00"/>
    <n v="91"/>
    <n v="91228"/>
    <s v="ÉVRY"/>
    <n v="91000"/>
    <s v="Centre hospitalier Sud francilien"/>
    <s v="Collective"/>
    <s v="Chaufferie dédiée"/>
    <s v="Tertiaire"/>
    <n v="3500"/>
    <n v="0"/>
    <m/>
    <n v="8040"/>
    <n v="2500"/>
    <n v="29075.000000000004"/>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x v="10"/>
    <m/>
    <x v="0"/>
    <m/>
    <m/>
    <m/>
    <n v="5628"/>
    <n v="0"/>
    <m/>
    <m/>
    <n v="5628"/>
    <n v="2412"/>
    <m/>
    <m/>
    <m/>
  </r>
  <r>
    <s v="BDD ADEME/ARENE "/>
    <n v="1"/>
    <d v="2014-02-24T00:00:00"/>
    <n v="77"/>
    <n v="77186"/>
    <s v="FONTAINEBLEAU"/>
    <n v="77300"/>
    <s v="Foyers de Seine et Marne"/>
    <s v="Collective"/>
    <s v="Chaufferie dédiée"/>
    <s v="Résidentiel Tertiaire"/>
    <n v="1500"/>
    <m/>
    <m/>
    <n v="629"/>
    <n v="184"/>
    <n v="2139.92"/>
    <s v="chaufferie bois de la faisandrie desservant 365 logement, installée par CIEC - logements sociaux, étudiants et résidence + ecole + commerce"/>
    <m/>
    <x v="4"/>
    <m/>
    <x v="0"/>
    <m/>
    <s v="oui"/>
    <m/>
    <m/>
    <m/>
    <m/>
    <m/>
    <m/>
    <m/>
    <m/>
    <m/>
    <m/>
  </r>
  <r>
    <s v="BDD ADEME/ARENE "/>
    <n v="1"/>
    <d v="2013-12-12T00:00:00"/>
    <n v="92"/>
    <n v="92032"/>
    <s v="FONTENAY-AUX-ROSES"/>
    <n v="92260"/>
    <s v="OPDH 92"/>
    <s v="Collective"/>
    <s v="Chaufferie dédiée"/>
    <s v="Résidentiel"/>
    <n v="900"/>
    <m/>
    <m/>
    <n v="1850"/>
    <n v="370"/>
    <n v="4303.1000000000004"/>
    <s v="chaudière biomasse sur la cité des Paradis"/>
    <m/>
    <x v="3"/>
    <m/>
    <x v="0"/>
    <m/>
    <s v="oui"/>
    <m/>
    <m/>
    <m/>
    <m/>
    <m/>
    <m/>
    <m/>
    <m/>
    <m/>
    <m/>
  </r>
  <r>
    <s v="BDD ADEME/ARENE "/>
    <n v="1"/>
    <d v="2013-07-16T00:00:00"/>
    <n v="94"/>
    <n v="94033"/>
    <s v="FONTENAY-SOUS-BOIS"/>
    <n v="94120"/>
    <s v="Ville de Fontenay-sous-Bois/ RCU"/>
    <s v="Collective"/>
    <s v="Réseau de chaleur existant"/>
    <m/>
    <n v="17400"/>
    <m/>
    <m/>
    <n v="6043"/>
    <n v="2468"/>
    <n v="28702.84"/>
    <s v="Régie de Fontenay. RCU : Régie du Chauffage Urbain. Réseau HP. Les granulés bois proviennent des massifs forestiers de Sologne et de la forêt d’Orléans gérés durablement par l‘ONF (certification PEFC)."/>
    <s v="Granulé"/>
    <x v="13"/>
    <m/>
    <x v="0"/>
    <m/>
    <m/>
    <m/>
    <n v="0"/>
    <n v="0"/>
    <m/>
    <m/>
    <n v="0"/>
    <m/>
    <m/>
    <m/>
    <n v="6043"/>
  </r>
  <r>
    <s v="BDD ADEME/ARENE "/>
    <n v="1"/>
    <d v="2015-07-30T00:00:00"/>
    <n v="95"/>
    <n v="95252"/>
    <s v="FRANCONVILLE"/>
    <n v="95130"/>
    <s v="SEFIR (Cofely)"/>
    <s v="Collective"/>
    <s v="Réseau de chaleur existant"/>
    <m/>
    <n v="10000"/>
    <m/>
    <m/>
    <n v="21477.744004240096"/>
    <n v="4578"/>
    <n v="53242.140000000007"/>
    <s v="AAP B3"/>
    <m/>
    <x v="4"/>
    <m/>
    <x v="0"/>
    <m/>
    <m/>
    <m/>
    <n v="4680.7440042400958"/>
    <n v="1452"/>
    <n v="0"/>
    <n v="0"/>
    <n v="6132.7440042400958"/>
    <n v="8895"/>
    <n v="2200"/>
    <n v="4250"/>
    <m/>
  </r>
  <r>
    <s v="BDD ADEME/ARENE "/>
    <n v="1"/>
    <d v="2012-06-25T00:00:00"/>
    <n v="95"/>
    <n v="95268"/>
    <s v="GARGES-LÈS-GONESSE"/>
    <n v="95140"/>
    <s v="Département du Val d'Oise"/>
    <s v="Collective"/>
    <s v="Chaufferie dédiée"/>
    <s v="Tertiaire"/>
    <n v="320"/>
    <n v="1400"/>
    <s v="Gaz naturel"/>
    <n v="317"/>
    <n v="89"/>
    <n v="1035.0700000000002"/>
    <s v="Collège Pablo Picasso 75 ml"/>
    <s v="Plaquettes paysagères et forestières depuis la plateforme BIOVIVA d'Attainville"/>
    <x v="14"/>
    <m/>
    <x v="0"/>
    <s v="oui"/>
    <s v="oui"/>
    <m/>
    <n v="317"/>
    <n v="0"/>
    <n v="0"/>
    <n v="0"/>
    <n v="317"/>
    <m/>
    <m/>
    <m/>
    <m/>
  </r>
  <r>
    <s v="BDD ADEME/ARENE "/>
    <n v="1"/>
    <d v="2017-02-14T00:00:00"/>
    <n v="92"/>
    <n v="92036"/>
    <s v="GENNEVILLIERS"/>
    <n v="92230"/>
    <s v="Gennevilliers Energie (Cofely)"/>
    <s v="Collective"/>
    <s v="Réseau de chaleur existant"/>
    <m/>
    <n v="17000"/>
    <m/>
    <m/>
    <n v="27400"/>
    <n v="5331"/>
    <n v="61999.530000000006"/>
    <s v="AAPB4"/>
    <m/>
    <x v="7"/>
    <m/>
    <x v="0"/>
    <s v="oui"/>
    <s v="oui"/>
    <m/>
    <n v="12900"/>
    <m/>
    <n v="8500"/>
    <m/>
    <n v="21400"/>
    <n v="4000"/>
    <m/>
    <n v="2000"/>
    <m/>
  </r>
  <r>
    <s v="BDD ADEME/ARENE "/>
    <n v="1"/>
    <d v="2012-06-25T00:00:00"/>
    <n v="91"/>
    <n v="91274"/>
    <s v="GOMETZ-LA-VILLE"/>
    <n v="91400"/>
    <s v="Ferme du Ragonart"/>
    <s v="Industrielle"/>
    <s v="Chaufferie dédiée"/>
    <s v="Agriculture"/>
    <n v="90"/>
    <n v="80"/>
    <s v="fioul"/>
    <n v="120"/>
    <n v="31"/>
    <n v="360.53000000000003"/>
    <s v="100 ml RC"/>
    <s v="Autoapprovisionnement par le propriétaire en PF"/>
    <x v="8"/>
    <m/>
    <x v="0"/>
    <s v="oui"/>
    <m/>
    <m/>
    <n v="120"/>
    <n v="0"/>
    <n v="0"/>
    <n v="0"/>
    <n v="120"/>
    <m/>
    <m/>
    <m/>
    <m/>
  </r>
  <r>
    <s v="BDD ADEME/ARENE "/>
    <n v="1"/>
    <d v="2012-06-25T00:00:00"/>
    <n v="91"/>
    <n v="91286"/>
    <s v="GRIGNY"/>
    <n v="91350"/>
    <s v="Ville de Grigny"/>
    <s v="Collective"/>
    <s v="Chaufferie dédiée"/>
    <s v="Résidentiel"/>
    <n v="80"/>
    <n v="0"/>
    <m/>
    <n v="40"/>
    <n v="12"/>
    <n v="139.56"/>
    <s v="Apporvisionnement : Bioforêt (Bourgogne)"/>
    <s v="Plaquettes forestières (Bourgogne)"/>
    <x v="0"/>
    <m/>
    <x v="0"/>
    <s v="oui"/>
    <s v="oui"/>
    <m/>
    <m/>
    <m/>
    <m/>
    <m/>
    <m/>
    <n v="400"/>
    <n v="0"/>
    <n v="0"/>
    <n v="0"/>
  </r>
  <r>
    <s v="BDD ADEME/ARENE "/>
    <n v="1"/>
    <d v="2018-04-10T00:00:00"/>
    <n v="94"/>
    <n v="94041"/>
    <s v="IVRY-SUR-SEINE"/>
    <n v="94200"/>
    <s v="APHP (Dalkia)"/>
    <s v="Collective"/>
    <s v="Chaufferie dédiée"/>
    <s v="Tertiaire"/>
    <n v="2000"/>
    <m/>
    <m/>
    <n v="4400"/>
    <n v="793"/>
    <n v="9222.59"/>
    <m/>
    <s v="plaquettes forestières"/>
    <x v="7"/>
    <m/>
    <x v="0"/>
    <s v="oui"/>
    <s v="oui"/>
    <m/>
    <n v="3300"/>
    <n v="0"/>
    <n v="0"/>
    <n v="0"/>
    <n v="3300"/>
    <n v="1100"/>
    <n v="0"/>
    <n v="0"/>
    <n v="0"/>
  </r>
  <r>
    <s v="BDD ADEME/ARENE "/>
    <n v="1"/>
    <d v="2016-04-04T00:00:00"/>
    <n v="78"/>
    <n v="78317"/>
    <s v="JAMBVILLE"/>
    <n v="78440"/>
    <s v="centre National de Formation et d'Activité Scouts et Guides de France (SGDF)"/>
    <s v="Collective"/>
    <s v="Chaufferie dédiée"/>
    <m/>
    <n v="220"/>
    <m/>
    <m/>
    <n v="116"/>
    <n v="28"/>
    <n v="325.64000000000004"/>
    <s v="utilisation de plaquettes forestières, http://www.iledefrance.fr/sites/default/files/mariane/RAPCP15-373RAP.pdf, assure 80% des besoins sur la base de 405MWh/an"/>
    <s v="élagage"/>
    <x v="12"/>
    <m/>
    <x v="0"/>
    <m/>
    <s v="oui"/>
    <m/>
    <m/>
    <m/>
    <m/>
    <m/>
    <m/>
    <m/>
    <m/>
    <m/>
    <m/>
  </r>
  <r>
    <s v="BDD ADEME/ARENE "/>
    <n v="1"/>
    <d v="2012-06-25T00:00:00"/>
    <n v="78"/>
    <n v="78077"/>
    <s v="LA BOISSIÈRE-ÉCOLE"/>
    <n v="78125"/>
    <s v="SCI La Boissière, Ferme de la Tremblaye"/>
    <s v="Industrielle"/>
    <s v="Chaufferie dédiée"/>
    <s v="Agriculture"/>
    <n v="500"/>
    <n v="0"/>
    <m/>
    <n v="390"/>
    <n v="164"/>
    <n v="1907.3200000000002"/>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x v="0"/>
    <m/>
    <x v="0"/>
    <s v="oui"/>
    <m/>
    <m/>
    <n v="390"/>
    <n v="0"/>
    <n v="0"/>
    <n v="0"/>
    <n v="390"/>
    <m/>
    <m/>
    <m/>
    <m/>
  </r>
  <r>
    <s v="BDD ADEME/ARENE "/>
    <n v="1"/>
    <d v="2016-04-04T00:00:00"/>
    <n v="77"/>
    <n v="77088"/>
    <s v="LA CHAPELLE-LA-REINE"/>
    <n v="77760"/>
    <s v="OPH Seine et Marne"/>
    <s v="Collective"/>
    <s v="Chaufferie dédiée"/>
    <s v="Résidentiel"/>
    <n v="500"/>
    <m/>
    <m/>
    <n v="450"/>
    <n v="95"/>
    <n v="1104.8500000000001"/>
    <s v="réhabilitation de 189 logements "/>
    <m/>
    <x v="12"/>
    <m/>
    <x v="0"/>
    <m/>
    <s v="oui"/>
    <m/>
    <m/>
    <m/>
    <m/>
    <m/>
    <m/>
    <m/>
    <m/>
    <m/>
    <m/>
  </r>
  <r>
    <s v="BDD ADEME/ARENE "/>
    <n v="1"/>
    <d v="2018-04-25T00:00:00"/>
    <n v="77"/>
    <n v="77088"/>
    <s v="LA CHAPELLE-LA-REINE"/>
    <n v="77760"/>
    <s v="Commune de la Chapelle-la-Reine"/>
    <m/>
    <m/>
    <m/>
    <n v="150"/>
    <m/>
    <m/>
    <m/>
    <n v="50"/>
    <n v="581.5"/>
    <m/>
    <m/>
    <x v="15"/>
    <m/>
    <x v="0"/>
    <m/>
    <s v="oui"/>
    <m/>
    <m/>
    <m/>
    <m/>
    <m/>
    <m/>
    <m/>
    <m/>
    <m/>
    <m/>
  </r>
  <r>
    <s v="BDD ADEME/ARENE "/>
    <n v="1"/>
    <d v="2012-06-25T00:00:00"/>
    <n v="95"/>
    <n v="95331"/>
    <s v="LASSY"/>
    <n v="95270"/>
    <s v="GASMA SCEA"/>
    <s v="Industrielle"/>
    <s v="Chaufferie dédiée"/>
    <s v="Agriculture"/>
    <n v="720"/>
    <n v="0"/>
    <m/>
    <n v="960"/>
    <n v="250"/>
    <n v="2907.5"/>
    <s v="Horticulture"/>
    <s v="plaquettes élagage"/>
    <x v="16"/>
    <m/>
    <x v="0"/>
    <m/>
    <m/>
    <m/>
    <n v="250"/>
    <n v="0"/>
    <n v="0"/>
    <n v="0"/>
    <n v="250"/>
    <m/>
    <m/>
    <m/>
    <m/>
  </r>
  <r>
    <s v="BDD ADEME/ARENE "/>
    <n v="1"/>
    <d v="2015-04-14T00:00:00"/>
    <n v="94"/>
    <n v="94059"/>
    <s v="LE PLESSIS-TRÉVISE"/>
    <n v="94420"/>
    <s v="promoteur SMBI"/>
    <s v="Collective"/>
    <s v="Chaufferie dédiée"/>
    <m/>
    <n v="200"/>
    <m/>
    <m/>
    <m/>
    <n v="10"/>
    <n v="116.30000000000001"/>
    <m/>
    <m/>
    <x v="5"/>
    <m/>
    <x v="1"/>
    <m/>
    <m/>
    <m/>
    <m/>
    <m/>
    <m/>
    <m/>
    <m/>
    <m/>
    <m/>
    <m/>
    <m/>
  </r>
  <r>
    <s v="BDD ADEME/ARENE "/>
    <n v="1"/>
    <d v="2014-04-24T00:00:00"/>
    <n v="77"/>
    <n v="77091"/>
    <s v="LES CHAPELLES-BOURBON"/>
    <n v="77610"/>
    <s v="Ville Chapelles-bourbon"/>
    <s v="Collective"/>
    <s v="Chaufferie dédiée"/>
    <s v="Tertiaire"/>
    <n v="100"/>
    <m/>
    <m/>
    <n v="30"/>
    <n v="13"/>
    <n v="151.19"/>
    <s v="Chaufferie pour l'école, mairie et salle des fêtes"/>
    <m/>
    <x v="14"/>
    <m/>
    <x v="0"/>
    <m/>
    <m/>
    <m/>
    <n v="0"/>
    <n v="0"/>
    <n v="0"/>
    <n v="30"/>
    <n v="30"/>
    <m/>
    <m/>
    <m/>
    <m/>
  </r>
  <r>
    <s v="BDD ADEME/ARENE "/>
    <n v="1"/>
    <d v="2014-04-25T00:00:00"/>
    <n v="78"/>
    <n v="78440"/>
    <s v="LES MUREAUX"/>
    <n v="78130"/>
    <s v="EADS (CIEC)"/>
    <s v="Industrielle"/>
    <s v="Chaufferie dédiée"/>
    <s v="Tertiaire"/>
    <n v="4000"/>
    <n v="0"/>
    <m/>
    <n v="6800"/>
    <n v="1383"/>
    <n v="16084.29"/>
    <s v="121 000m2 de locaux Astrium, BCIAT 2011"/>
    <s v="PF"/>
    <x v="4"/>
    <m/>
    <x v="0"/>
    <s v="oui"/>
    <m/>
    <m/>
    <n v="4080"/>
    <n v="0"/>
    <n v="0"/>
    <m/>
    <n v="4080"/>
    <n v="2720"/>
    <m/>
    <m/>
    <m/>
  </r>
  <r>
    <s v="BDD ADEME/ARENE "/>
    <n v="1"/>
    <d v="2015-07-30T00:00:00"/>
    <n v="78"/>
    <n v="78440"/>
    <s v="LES MUREAUX"/>
    <n v="78130"/>
    <s v="MBE ( Coriance)"/>
    <s v="Collective"/>
    <s v="Réseau de chaleur existant"/>
    <m/>
    <n v="5800"/>
    <m/>
    <m/>
    <n v="12352"/>
    <n v="2828"/>
    <n v="32889.64"/>
    <s v="AAP B2, interconnexion entre 2 réseaux"/>
    <m/>
    <x v="1"/>
    <m/>
    <x v="3"/>
    <s v="oui"/>
    <s v="oui"/>
    <m/>
    <n v="7560"/>
    <n v="0"/>
    <n v="4792"/>
    <n v="0"/>
    <n v="12352"/>
    <m/>
    <m/>
    <m/>
    <m/>
  </r>
  <r>
    <s v="BDD ADEME/ARENE "/>
    <n v="1"/>
    <d v="2018-04-12T00:00:00"/>
    <n v="78"/>
    <n v="78440"/>
    <s v="LES MUREAUX"/>
    <n v="78130"/>
    <s v="Airbus-groupe Dalkia"/>
    <s v="Industrielle"/>
    <s v="Chaufferie dédiée"/>
    <m/>
    <n v="2000"/>
    <m/>
    <m/>
    <n v="4841"/>
    <n v="1024"/>
    <n v="11909.12"/>
    <m/>
    <m/>
    <x v="5"/>
    <m/>
    <x v="1"/>
    <s v="oui"/>
    <m/>
    <m/>
    <n v="3631"/>
    <n v="1210"/>
    <m/>
    <m/>
    <n v="4841"/>
    <m/>
    <m/>
    <m/>
    <m/>
  </r>
  <r>
    <s v="BDD ADEME/ARENE "/>
    <n v="1"/>
    <d v="2014-11-24T00:00:00"/>
    <n v="91"/>
    <n v="91692"/>
    <s v="LES ULIS"/>
    <n v="91940"/>
    <s v="Enerlis (Dalkia)"/>
    <s v="Collective"/>
    <s v="Réseau de chaleur existant"/>
    <m/>
    <n v="10000"/>
    <m/>
    <m/>
    <n v="13000"/>
    <n v="2768"/>
    <n v="32191.840000000004"/>
    <s v="AAPB4"/>
    <m/>
    <x v="12"/>
    <m/>
    <x v="0"/>
    <s v="oui"/>
    <s v="oui"/>
    <m/>
    <n v="10400"/>
    <m/>
    <n v="2600"/>
    <m/>
    <n v="13000"/>
    <m/>
    <m/>
    <m/>
    <m/>
  </r>
  <r>
    <s v="BDD ADEME/ARENE "/>
    <n v="1"/>
    <d v="2012-06-25T00:00:00"/>
    <n v="77"/>
    <n v="77251"/>
    <s v="LIEUSAINT"/>
    <n v="77127"/>
    <s v="Ferme de Servigny"/>
    <s v="Industrielle"/>
    <s v="Chaufferie dédiée"/>
    <s v="Agriculture"/>
    <n v="80"/>
    <n v="0"/>
    <m/>
    <n v="45"/>
    <n v="17"/>
    <n v="197.71"/>
    <m/>
    <s v="PF+granulés, fournisseur Terre Energie"/>
    <x v="14"/>
    <m/>
    <x v="0"/>
    <m/>
    <m/>
    <m/>
    <m/>
    <m/>
    <m/>
    <m/>
    <m/>
    <m/>
    <m/>
    <m/>
    <m/>
  </r>
  <r>
    <s v="BDD ADEME/ARENE "/>
    <n v="1"/>
    <d v="2013-07-16T00:00:00"/>
    <n v="94"/>
    <n v="94044"/>
    <s v="LIMEIL-BRÉVANNES"/>
    <n v="94450"/>
    <s v="Société de Chaleur de Limeil Brevanne"/>
    <s v="Collective"/>
    <s v="Chaufferie dédiée"/>
    <s v="Résidentiel"/>
    <n v="800"/>
    <n v="2000"/>
    <s v="chaudière biomasse liquide"/>
    <n v="3000"/>
    <n v="289.01384083044979"/>
    <n v="3361.2309688581313"/>
    <s v="couplé à une chaudière biomasse liquide &quot;acide gras&quot; de 2MW!_x000a_Eco quartier des Temps Durables"/>
    <s v="élagage 40%, plaquette indus 60%"/>
    <x v="10"/>
    <m/>
    <x v="0"/>
    <s v="oui"/>
    <s v="oui"/>
    <m/>
    <n v="1200"/>
    <n v="0"/>
    <n v="1800"/>
    <m/>
    <n v="3000"/>
    <m/>
    <m/>
    <m/>
    <m/>
  </r>
  <r>
    <s v="BDD ADEME/ARENE "/>
    <n v="1"/>
    <d v="2014-11-17T00:00:00"/>
    <n v="78"/>
    <n v="78356"/>
    <s v="MAGNY-LES-HAMEAUX"/>
    <n v="78114"/>
    <s v="pôle médicosocial Gérondicap "/>
    <s v="Collective"/>
    <s v="Chaufferie dédiée"/>
    <s v="Tertiaire"/>
    <n v="175"/>
    <m/>
    <m/>
    <n v="23.4375"/>
    <n v="4.7667738970588243"/>
    <n v="55.437580422794127"/>
    <s v="chaufferie à plaquettes"/>
    <m/>
    <x v="13"/>
    <m/>
    <x v="0"/>
    <s v="oui"/>
    <m/>
    <m/>
    <m/>
    <m/>
    <m/>
    <m/>
    <m/>
    <m/>
    <m/>
    <m/>
    <m/>
  </r>
  <r>
    <s v="BDD ADEME/ARENE "/>
    <n v="1"/>
    <d v="2012-06-25T00:00:00"/>
    <n v="78"/>
    <n v="78356"/>
    <s v="MAGNY-LES-HAMEAUX"/>
    <n v="78114"/>
    <s v="Vertdeco"/>
    <s v="Industrielle"/>
    <s v="Chaufferie dédiée"/>
    <s v="Tertiaire"/>
    <n v="300"/>
    <n v="0"/>
    <m/>
    <n v="204"/>
    <n v="52"/>
    <n v="604.76"/>
    <s v="45 ml"/>
    <s v="Elagueurs du département et Parc naturel de la Haute Vallée de la Chevreuse, PF"/>
    <x v="14"/>
    <m/>
    <x v="0"/>
    <m/>
    <m/>
    <m/>
    <n v="204"/>
    <n v="0"/>
    <n v="0"/>
    <n v="0"/>
    <n v="204"/>
    <m/>
    <m/>
    <m/>
    <m/>
  </r>
  <r>
    <s v="BDD ADEME/ARENE "/>
    <n v="1"/>
    <d v="2018-02-10T00:00:00"/>
    <n v="91"/>
    <n v="91359"/>
    <s v="MAISSE"/>
    <n v="91720"/>
    <s v="OPH 77"/>
    <s v="Collective"/>
    <s v="Chaufferie dédiée"/>
    <m/>
    <n v="20"/>
    <m/>
    <m/>
    <n v="13"/>
    <n v="3.3"/>
    <n v="38.378999999999998"/>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m/>
    <x v="12"/>
    <m/>
    <x v="0"/>
    <m/>
    <m/>
    <m/>
    <n v="13"/>
    <m/>
    <m/>
    <m/>
    <n v="13"/>
    <m/>
    <m/>
    <m/>
    <m/>
  </r>
  <r>
    <s v="BDD ADEME/ARENE "/>
    <n v="1"/>
    <d v="2018-04-10T00:00:00"/>
    <n v="78"/>
    <n v="78361"/>
    <s v="MANTES-LA-JOLIE"/>
    <n v="78200"/>
    <s v="SOMEC (Dalkia)"/>
    <s v="Collective"/>
    <s v="chaufferie sur réseau de chaleur"/>
    <m/>
    <n v="16000"/>
    <n v="0"/>
    <m/>
    <n v="30000"/>
    <n v="7087"/>
    <n v="82421.810000000012"/>
    <s v="Maître d'œuvre : SOMEC (Dalkia), 6MW+8MW sur le Val Fourré, marque Vyncke, alimentation RC, biomasse 72% des besoins sur la ville de Mantes"/>
    <s v="PF + PBFV"/>
    <x v="6"/>
    <m/>
    <x v="0"/>
    <s v="oui"/>
    <s v="oui"/>
    <m/>
    <n v="18000"/>
    <n v="0"/>
    <n v="6000"/>
    <m/>
    <n v="24000"/>
    <n v="6000"/>
    <m/>
    <m/>
    <m/>
  </r>
  <r>
    <s v="BDD ADEME/ARENE "/>
    <n v="1"/>
    <d v="2018-04-06T00:00:00"/>
    <n v="91"/>
    <n v="91377"/>
    <s v="MASSY"/>
    <n v="91300"/>
    <s v="ENORIS (ex-CURMA)"/>
    <s v="Industrielle"/>
    <s v="chaufferie sur réseau de chaleur"/>
    <m/>
    <n v="32000"/>
    <n v="0"/>
    <m/>
    <n v="32000"/>
    <n v="0"/>
    <n v="0"/>
    <s v="Concessionnaire : COFELY - Approvisionnement : SOVEN - 20 000 tonnes bois et 10 000 tonnes charbon. 2 chaudières 32 MW. Utilisation de bois B francilien."/>
    <s v="plaquettes forestières (Picardie)"/>
    <x v="14"/>
    <m/>
    <x v="0"/>
    <m/>
    <m/>
    <m/>
    <m/>
    <m/>
    <m/>
    <m/>
    <n v="32000"/>
    <m/>
    <m/>
    <m/>
    <m/>
  </r>
  <r>
    <s v="BDD ADEME/ARENE "/>
    <n v="1"/>
    <d v="2015-04-28T00:00:00"/>
    <n v="91"/>
    <n v="91405"/>
    <s v="MILLY-LA-FORÊT"/>
    <n v="91490"/>
    <s v="PNR du Gâtinais Français/chauffagiste local"/>
    <s v="Collective"/>
    <s v="Chaufferie dédiée"/>
    <s v="Tertiaire"/>
    <n v="40"/>
    <m/>
    <m/>
    <n v="16"/>
    <n v="2.6295908615118555"/>
    <n v="30.582141719382882"/>
    <s v="système de chauffage de la Maison du parc du gatinais, livré en 2013 : http://www.ekopolis.fr/realisations/maison-du-parc-naturel-regional-du-gatinais-francais"/>
    <s v="SCIC Gâtinais Bois Energie"/>
    <x v="6"/>
    <m/>
    <x v="0"/>
    <m/>
    <m/>
    <s v="PNR"/>
    <n v="30"/>
    <m/>
    <m/>
    <m/>
    <n v="30"/>
    <m/>
    <m/>
    <m/>
    <m/>
  </r>
  <r>
    <s v="BDD ADEME/ARENE "/>
    <n v="1"/>
    <d v="2014-04-24T00:00:00"/>
    <n v="77"/>
    <n v="77294"/>
    <s v="MITRY-MORY"/>
    <n v="77290"/>
    <s v="L'Oréal"/>
    <s v="Industrielle"/>
    <s v="Chaufferie dédiée"/>
    <s v="Industrie"/>
    <n v="500"/>
    <m/>
    <m/>
    <n v="220"/>
    <n v="95"/>
    <n v="1104.8500000000001"/>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m/>
    <x v="3"/>
    <m/>
    <x v="0"/>
    <m/>
    <m/>
    <m/>
    <n v="0"/>
    <n v="0"/>
    <n v="0"/>
    <n v="220"/>
    <n v="220"/>
    <m/>
    <m/>
    <m/>
    <m/>
  </r>
  <r>
    <s v="BDD ADEME/ARENE "/>
    <n v="1"/>
    <d v="2015-10-06T00:00:00"/>
    <n v="77"/>
    <n v="77305"/>
    <s v="MONTEREAU-FAULT-YONNE"/>
    <n v="77130"/>
    <s v="ERIVA"/>
    <s v="Collective"/>
    <s v="Création d'un réseau de chaleur"/>
    <m/>
    <n v="6000"/>
    <n v="0"/>
    <m/>
    <n v="9500"/>
    <n v="1985"/>
    <n v="23085.550000000003"/>
    <s v="ERIVA = fialiale de Cofely+Coriance Alimentation du quartier de Surville_x000a_Extension du réseau de chaleur vers la future UIOM de Montereau_x000a__x000a_Maître d'œuvre : ERIVA"/>
    <m/>
    <x v="3"/>
    <m/>
    <x v="0"/>
    <s v="oui"/>
    <s v="oui"/>
    <m/>
    <n v="9500"/>
    <n v="0"/>
    <n v="0"/>
    <m/>
    <n v="9500"/>
    <m/>
    <m/>
    <m/>
    <m/>
  </r>
  <r>
    <s v="BDD ADEME/ARENE "/>
    <n v="1"/>
    <d v="2014-11-17T00:00:00"/>
    <n v="78"/>
    <n v="78423"/>
    <s v="MONTIGNY-LE-BRETONNEUX"/>
    <n v="78180"/>
    <s v="Bouygues Energie et Services "/>
    <s v="Collective"/>
    <s v="Chaufferie dédiée"/>
    <s v="Tertiaire"/>
    <n v="440"/>
    <m/>
    <m/>
    <n v="58.928571428571423"/>
    <n v="11.985031512605042"/>
    <n v="139.38591649159665"/>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m/>
    <x v="10"/>
    <m/>
    <x v="0"/>
    <m/>
    <m/>
    <m/>
    <m/>
    <m/>
    <m/>
    <m/>
    <m/>
    <m/>
    <m/>
    <m/>
    <m/>
  </r>
  <r>
    <s v="BDD ADEME/ARENE "/>
    <n v="1"/>
    <d v="2012-06-25T00:00:00"/>
    <n v="95"/>
    <n v="95428"/>
    <s v="MONTMORENCY"/>
    <n v="95160"/>
    <s v="Ville de Montmorency"/>
    <s v="Collective"/>
    <s v="Chaufferie dédiée"/>
    <s v="Tertiaire"/>
    <n v="220"/>
    <n v="0"/>
    <m/>
    <n v="80"/>
    <n v="23"/>
    <n v="267.49"/>
    <m/>
    <s v="Plaquettes paysagères en provenance de la plateforme BIOVIVA de Roissy"/>
    <x v="8"/>
    <m/>
    <x v="0"/>
    <s v="oui"/>
    <s v="oui"/>
    <m/>
    <n v="80"/>
    <n v="0"/>
    <n v="0"/>
    <n v="0"/>
    <n v="80"/>
    <m/>
    <m/>
    <m/>
    <m/>
  </r>
  <r>
    <s v="BDD ADEME/ARENE "/>
    <n v="1"/>
    <d v="2012-06-25T00:00:00"/>
    <n v="77"/>
    <n v="77327"/>
    <s v="NANGIS"/>
    <n v="77370"/>
    <s v="SYTRADEM"/>
    <s v="Industrielle"/>
    <s v="Chaufferie dédiée"/>
    <s v="Tertiaire"/>
    <n v="100"/>
    <n v="0"/>
    <m/>
    <n v="100"/>
    <n v="30"/>
    <n v="348.90000000000003"/>
    <s v="Centre de tri_x000a__x000a_Approvisionnement : Boisynergie"/>
    <s v="Produits connexes de scieries CIB"/>
    <x v="16"/>
    <m/>
    <x v="0"/>
    <s v="oui"/>
    <s v="oui"/>
    <m/>
    <n v="0"/>
    <n v="100"/>
    <n v="0"/>
    <n v="0"/>
    <n v="100"/>
    <m/>
    <m/>
    <m/>
    <m/>
  </r>
  <r>
    <s v="BDD ADEME/ARENE "/>
    <n v="1"/>
    <d v="2012-06-25T00:00:00"/>
    <n v="92"/>
    <n v="92050"/>
    <s v="NANTERRE"/>
    <n v="92000"/>
    <s v="Ville de Nanterre"/>
    <s v="Collective"/>
    <s v="Chaufferie dédiée"/>
    <s v="Tertiaire"/>
    <n v="50"/>
    <n v="0"/>
    <m/>
    <n v="50"/>
    <n v="10"/>
    <n v="116.30000000000001"/>
    <s v="Chaufferie Bois Maison du Chemin de l'Ile, silo 40 m3, RC 1200 ml"/>
    <s v="plaquettes forestières"/>
    <x v="10"/>
    <m/>
    <x v="0"/>
    <s v="oui"/>
    <s v="oui"/>
    <m/>
    <n v="50"/>
    <n v="0"/>
    <n v="0"/>
    <n v="0"/>
    <n v="50"/>
    <m/>
    <m/>
    <m/>
    <m/>
  </r>
  <r>
    <s v="BDD ADEME/ARENE "/>
    <n v="1"/>
    <d v="2014-05-23T00:00:00"/>
    <n v="92"/>
    <n v="92050"/>
    <s v="NANTERRE"/>
    <n v="92000"/>
    <s v="Enerbiosa pour EPASA - Idex"/>
    <s v="Collective"/>
    <s v="Chaufferie dédiée"/>
    <s v="Résidentiel"/>
    <n v="1600"/>
    <n v="3200"/>
    <s v="Gaz naturel"/>
    <n v="2000"/>
    <n v="413"/>
    <n v="4803.1900000000005"/>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x v="10"/>
    <m/>
    <x v="0"/>
    <s v="oui"/>
    <s v="oui"/>
    <m/>
    <n v="400"/>
    <n v="200"/>
    <n v="1400"/>
    <m/>
    <n v="2000"/>
    <m/>
    <m/>
    <m/>
    <m/>
  </r>
  <r>
    <s v="BDD ADEME/ARENE "/>
    <n v="1"/>
    <d v="2018-04-12T00:00:00"/>
    <n v="77"/>
    <n v="77333"/>
    <s v="NEMOURS"/>
    <n v="77140"/>
    <s v="NEO (Dalkia)"/>
    <s v="Collective"/>
    <s v="chaufferie sur réseau de chaleur"/>
    <m/>
    <n v="3300"/>
    <m/>
    <m/>
    <n v="8500"/>
    <n v="1567"/>
    <n v="18224.210000000003"/>
    <s v="AAPB2 rue papin,  habitants du quartier du Mont-Saint-Martin – en cours de rénovation -, mais aussi l’hôpital, la Zone d’Activité Industrielle du Rocher Vert, plusieurs écoles ainsi que d’autres bâtiments communaux"/>
    <m/>
    <x v="6"/>
    <m/>
    <x v="0"/>
    <s v="oui"/>
    <s v="oui"/>
    <m/>
    <n v="6800"/>
    <n v="0"/>
    <n v="0"/>
    <n v="0"/>
    <n v="6800"/>
    <n v="1700"/>
    <m/>
    <m/>
    <m/>
  </r>
  <r>
    <s v="BDD ADEME/ARENE "/>
    <n v="1"/>
    <d v="2016-04-04T00:00:00"/>
    <n v="77"/>
    <n v="77333"/>
    <s v="NEMOURS"/>
    <n v="77140"/>
    <s v="OPH 77"/>
    <s v="Collective"/>
    <s v="Chaufferie dédiée"/>
    <s v="Résidentiel"/>
    <m/>
    <m/>
    <m/>
    <m/>
    <m/>
    <n v="0"/>
    <s v="quartier square Beauregard - 389 logements"/>
    <s v="agropellets bois miscanthus"/>
    <x v="4"/>
    <m/>
    <x v="0"/>
    <m/>
    <m/>
    <m/>
    <m/>
    <m/>
    <m/>
    <m/>
    <m/>
    <m/>
    <m/>
    <m/>
    <m/>
  </r>
  <r>
    <s v="BDD ADEME/ARENE "/>
    <n v="1"/>
    <d v="2013-12-12T00:00:00"/>
    <n v="95"/>
    <n v="95450"/>
    <s v="NEUVILLE-SUR-OISE"/>
    <n v="95000"/>
    <s v="Service Départemental d'Incendie et de Secours du Val d'Oise (SDIS)"/>
    <s v="Collective"/>
    <s v="Chaufferie dédiée"/>
    <s v="Tertiaire"/>
    <n v="930"/>
    <m/>
    <m/>
    <n v="458"/>
    <n v="91.600000000000009"/>
    <n v="1065.3080000000002"/>
    <m/>
    <m/>
    <x v="13"/>
    <m/>
    <x v="0"/>
    <m/>
    <s v="oui"/>
    <m/>
    <m/>
    <m/>
    <m/>
    <m/>
    <m/>
    <m/>
    <m/>
    <m/>
    <m/>
  </r>
  <r>
    <s v="BDD ADEME/ARENE "/>
    <n v="1"/>
    <d v="2013-07-16T00:00:00"/>
    <n v="93"/>
    <n v="93051"/>
    <s v="NOISY-LE-GRAND"/>
    <n v="93160"/>
    <s v="Ville de Noisy-le-Grand"/>
    <s v="Collective"/>
    <s v="Réseau de chaleur existant"/>
    <m/>
    <n v="1220"/>
    <m/>
    <m/>
    <n v="1000"/>
    <n v="310"/>
    <n v="3605.3"/>
    <s v="AAPB 1"/>
    <m/>
    <x v="6"/>
    <m/>
    <x v="0"/>
    <m/>
    <m/>
    <m/>
    <n v="600"/>
    <n v="0"/>
    <n v="0"/>
    <n v="0"/>
    <n v="600"/>
    <n v="400"/>
    <m/>
    <m/>
    <m/>
  </r>
  <r>
    <s v="BDD ADEME/ARENE "/>
    <n v="1"/>
    <d v="2013-12-13T00:00:00"/>
    <n v="78"/>
    <n v="78466"/>
    <s v="ORGEVAL"/>
    <n v="78630"/>
    <s v="Ville d'Orgeval"/>
    <s v="Collective"/>
    <s v="Chaufferie dédiée"/>
    <s v="Tertiaire"/>
    <n v="260"/>
    <m/>
    <m/>
    <n v="85"/>
    <n v="17"/>
    <n v="197.71"/>
    <s v="COMMUNE D'ORGEVAL (78) : réalisation d’une chaufferie bois pour l’école Maternelle Picquenard"/>
    <m/>
    <x v="3"/>
    <m/>
    <x v="0"/>
    <m/>
    <s v="oui"/>
    <m/>
    <m/>
    <m/>
    <m/>
    <m/>
    <m/>
    <m/>
    <m/>
    <m/>
    <m/>
  </r>
  <r>
    <s v="BDD ADEME/ARENE "/>
    <n v="1"/>
    <d v="2015-04-28T00:00:00"/>
    <n v="77"/>
    <n v="77348"/>
    <s v="ORMESSON"/>
    <n v="77167"/>
    <s v="Commune d’Ormesson/chauffagiste local"/>
    <s v="Collective"/>
    <s v="Chaufferie dédiée"/>
    <s v="Tertiaire"/>
    <n v="35"/>
    <m/>
    <m/>
    <n v="20"/>
    <n v="3.2869885768898195"/>
    <n v="38.227677149228604"/>
    <s v="chauffage de la mairie et de la salle polyvalente, 40kw annoncé et 40 tonnes consommées en théorie : http://www.levaudoue.fr/medias/files/pdm-plaquette-bilan-annee-2014.pdf"/>
    <s v="SCIC Gâtinais Bois Energie"/>
    <x v="4"/>
    <m/>
    <x v="0"/>
    <m/>
    <m/>
    <m/>
    <n v="25"/>
    <m/>
    <m/>
    <m/>
    <n v="25"/>
    <m/>
    <m/>
    <m/>
    <m/>
  </r>
  <r>
    <s v="BDD ADEME/ARENE "/>
    <n v="1"/>
    <d v="2017-02-14T00:00:00"/>
    <n v="91"/>
    <n v="91477"/>
    <s v="PALAISEAU"/>
    <n v="91120"/>
    <s v="Camille Claudel Energie (EDF Optimal Solutions)"/>
    <s v="Collective"/>
    <s v="Création d'un réseau de chaleur"/>
    <m/>
    <n v="2000"/>
    <m/>
    <m/>
    <n v="5300"/>
    <n v="971"/>
    <n v="11292.730000000001"/>
    <s v="AAP B3"/>
    <m/>
    <x v="1"/>
    <m/>
    <x v="0"/>
    <s v="oui"/>
    <m/>
    <m/>
    <n v="5300"/>
    <n v="0"/>
    <n v="0"/>
    <n v="0"/>
    <n v="5300"/>
    <m/>
    <m/>
    <m/>
    <m/>
  </r>
  <r>
    <s v="BDD ADEME/ARENE "/>
    <n v="6"/>
    <d v="2018-04-10T00:00:00"/>
    <n v="75"/>
    <n v="75116"/>
    <s v="PARIS 16E ARRONDISSEMENT"/>
    <n v="75016"/>
    <s v="Agronergy"/>
    <s v="Collective"/>
    <s v="chaufferie sur réseau de chaleur"/>
    <m/>
    <n v="810"/>
    <m/>
    <m/>
    <n v="556"/>
    <n v="204"/>
    <n v="2372.52"/>
    <s v="AAP B6"/>
    <m/>
    <x v="5"/>
    <m/>
    <x v="0"/>
    <s v="oui"/>
    <m/>
    <m/>
    <m/>
    <m/>
    <m/>
    <n v="556"/>
    <n v="556"/>
    <m/>
    <m/>
    <m/>
    <m/>
  </r>
  <r>
    <s v="BDD ADEME/ARENE "/>
    <n v="1"/>
    <d v="2012-06-25T00:00:00"/>
    <n v="95"/>
    <n v="95488"/>
    <s v="PIERRELAYE"/>
    <n v="95480"/>
    <s v="Société Picheta"/>
    <s v="Collective"/>
    <s v="Chaufferie dédiée"/>
    <s v="Industrie"/>
    <n v="110"/>
    <n v="0"/>
    <m/>
    <n v="45"/>
    <n v="12"/>
    <n v="139.56"/>
    <m/>
    <s v="PF, autoalimentation"/>
    <x v="14"/>
    <m/>
    <x v="0"/>
    <s v="oui"/>
    <m/>
    <m/>
    <n v="45"/>
    <n v="0"/>
    <n v="0"/>
    <n v="0"/>
    <n v="45"/>
    <m/>
    <m/>
    <m/>
    <m/>
  </r>
  <r>
    <s v="BDD ADEME/ARENE "/>
    <n v="1"/>
    <d v="2013-12-12T00:00:00"/>
    <n v="95"/>
    <n v="95500"/>
    <s v="PONTOISE"/>
    <n v="95000"/>
    <s v="SDC 12/14 rue Séré-Depoin à PONTOISE représenté par son syndic, SERGIC"/>
    <s v="Collective"/>
    <s v="Chaufferie dédiée"/>
    <s v="Résidentiel"/>
    <n v="90"/>
    <m/>
    <m/>
    <n v="50.6"/>
    <n v="10.120000000000001"/>
    <n v="117.69560000000001"/>
    <m/>
    <m/>
    <x v="14"/>
    <m/>
    <x v="0"/>
    <m/>
    <s v="oui"/>
    <m/>
    <m/>
    <m/>
    <m/>
    <m/>
    <m/>
    <m/>
    <m/>
    <m/>
    <m/>
  </r>
  <r>
    <s v="BDD ADEME/ARENE "/>
    <n v="1"/>
    <d v="2018-04-25T00:00:00"/>
    <n v="91"/>
    <n v="91507"/>
    <s v="PRUNAY-SUR-ESSONNE"/>
    <n v="91720"/>
    <s v="SPL SIGAL"/>
    <m/>
    <m/>
    <m/>
    <n v="300"/>
    <m/>
    <m/>
    <m/>
    <n v="38"/>
    <n v="441.94000000000005"/>
    <m/>
    <m/>
    <x v="7"/>
    <m/>
    <x v="0"/>
    <m/>
    <s v="oui"/>
    <m/>
    <m/>
    <m/>
    <m/>
    <m/>
    <m/>
    <m/>
    <m/>
    <m/>
    <m/>
  </r>
  <r>
    <s v="BDD ADEME/ARENE "/>
    <n v="1"/>
    <d v="2012-06-25T00:00:00"/>
    <n v="95"/>
    <n v="95510"/>
    <s v="PUISEUX-PONTOISE"/>
    <n v="95650"/>
    <s v="CACP - CRAM"/>
    <s v="Collective"/>
    <s v="Chaufferie dédiée"/>
    <s v="Agriculture"/>
    <n v="250"/>
    <n v="0"/>
    <m/>
    <n v="201.42857142857142"/>
    <n v="66"/>
    <n v="767.58"/>
    <s v="Réalisation d'une chaufferie bois de 250 kW au _x000a_centre horticole de la Communauté d'Agglomération de Cergy-Pontoise à Puiseux Pontoise (95)."/>
    <s v="Connexes industrie du bois et plaquettes forestières, appro interne - CIB + PF"/>
    <x v="10"/>
    <m/>
    <x v="0"/>
    <s v="oui"/>
    <s v="oui"/>
    <m/>
    <n v="201.42857142857142"/>
    <n v="0"/>
    <n v="0"/>
    <n v="0"/>
    <n v="201.42857142857142"/>
    <m/>
    <m/>
    <m/>
    <m/>
  </r>
  <r>
    <s v="BDD ADEME/ARENE "/>
    <n v="1"/>
    <d v="2012-06-25T00:00:00"/>
    <n v="78"/>
    <n v="78517"/>
    <s v="RAMBOUILLET"/>
    <n v="78120"/>
    <s v="GOULLARD"/>
    <s v="Industrielle"/>
    <s v="Chaufferie dédiée"/>
    <s v="Industrie"/>
    <n v="186"/>
    <n v="0"/>
    <m/>
    <n v="60"/>
    <n v="20"/>
    <n v="232.60000000000002"/>
    <s v="Menuiserie et charpentes"/>
    <s v="appro interne"/>
    <x v="17"/>
    <m/>
    <x v="0"/>
    <s v="oui"/>
    <m/>
    <m/>
    <n v="0"/>
    <n v="0"/>
    <n v="60"/>
    <n v="0"/>
    <n v="60"/>
    <m/>
    <m/>
    <m/>
    <m/>
  </r>
  <r>
    <s v="BDD ADEME/ARENE "/>
    <n v="1"/>
    <d v="2013-12-12T00:00:00"/>
    <n v="78"/>
    <n v="78517"/>
    <s v="RAMBOUILLET"/>
    <n v="78120"/>
    <s v="Bergerie Nationale de Rambouillet"/>
    <s v="Collective"/>
    <s v="Chaufferie dédiée"/>
    <s v="Tertiaire"/>
    <n v="1000"/>
    <m/>
    <m/>
    <n v="1200"/>
    <n v="245"/>
    <n v="2849.3500000000004"/>
    <m/>
    <m/>
    <x v="11"/>
    <m/>
    <x v="0"/>
    <m/>
    <s v="oui"/>
    <m/>
    <m/>
    <m/>
    <m/>
    <m/>
    <m/>
    <m/>
    <m/>
    <m/>
    <m/>
  </r>
  <r>
    <s v="BDD ADEME/ARENE "/>
    <n v="1"/>
    <d v="2012-06-25T00:00:00"/>
    <n v="78"/>
    <n v="78517"/>
    <s v="RAMBOUILLET"/>
    <n v="78120"/>
    <s v="Cofely - Gemey Maybelline Garnier (ex FAPROGI)"/>
    <s v="Collective"/>
    <s v="Chaufferie dédiée"/>
    <s v="Industrie"/>
    <n v="4000"/>
    <n v="0"/>
    <m/>
    <n v="3535"/>
    <n v="800"/>
    <n v="9304"/>
    <s v="Maître d'œuvre : COFELY pour l'Oréal usine FAPROGI site industriel  fabrication prod cosmétiques  _x000a_alimentation en vapeur + eau chaude"/>
    <s v="PF + PBFV"/>
    <x v="6"/>
    <m/>
    <x v="0"/>
    <s v="oui"/>
    <m/>
    <m/>
    <n v="1854.9999999999998"/>
    <n v="0"/>
    <n v="1850"/>
    <m/>
    <n v="3705"/>
    <n v="170"/>
    <m/>
    <m/>
    <m/>
  </r>
  <r>
    <s v="BDD ADEME/ARENE "/>
    <n v="1"/>
    <d v="2015-10-06T00:00:00"/>
    <n v="91"/>
    <n v="91521"/>
    <s v="RIS-ORANGIS"/>
    <n v="91130"/>
    <s v="DALKIA"/>
    <s v="Collective"/>
    <s v="Chaufferie dédiée"/>
    <s v="Résidentiel"/>
    <n v="800"/>
    <n v="0"/>
    <m/>
    <n v="1100"/>
    <n v="211"/>
    <n v="2453.9300000000003"/>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x v="4"/>
    <m/>
    <x v="0"/>
    <s v="oui"/>
    <s v="oui"/>
    <m/>
    <n v="660"/>
    <n v="0"/>
    <n v="0"/>
    <m/>
    <n v="660"/>
    <n v="440"/>
    <m/>
    <m/>
    <m/>
  </r>
  <r>
    <s v="BDD ADEME/ARENE "/>
    <n v="1"/>
    <d v="2012-06-25T00:00:00"/>
    <n v="77"/>
    <n v="77390"/>
    <s v="ROISSY-EN-BRIE"/>
    <n v="77680"/>
    <s v="OSICA"/>
    <s v="Collective"/>
    <s v="Chaufferie dédiée"/>
    <s v="Résidentiel"/>
    <n v="2500"/>
    <n v="0"/>
    <m/>
    <n v="2200"/>
    <n v="619"/>
    <n v="7198.97"/>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x v="8"/>
    <m/>
    <x v="0"/>
    <s v="oui"/>
    <s v="oui"/>
    <m/>
    <n v="440"/>
    <n v="0"/>
    <n v="1760"/>
    <n v="0"/>
    <n v="2200"/>
    <m/>
    <m/>
    <m/>
    <m/>
  </r>
  <r>
    <s v="BDD ADEME/ARENE "/>
    <n v="1"/>
    <d v="2012-09-17T00:00:00"/>
    <n v="95"/>
    <n v="95527"/>
    <s v="ROISSY-EN-FRANCE"/>
    <n v="95700"/>
    <s v="ADP"/>
    <s v="Industrielle"/>
    <s v="Réseau de chaleur existant"/>
    <m/>
    <n v="14000"/>
    <n v="0"/>
    <m/>
    <n v="50520"/>
    <n v="6607"/>
    <n v="76839.41"/>
    <s v="BCIAT 2010"/>
    <s v="75%PF + 25% plaquette urbaine (PBFV)"/>
    <x v="6"/>
    <m/>
    <x v="0"/>
    <s v="oui"/>
    <m/>
    <m/>
    <n v="15600"/>
    <n v="0"/>
    <m/>
    <m/>
    <n v="15600"/>
    <n v="34920"/>
    <m/>
    <m/>
    <m/>
  </r>
  <r>
    <s v="BDD ADEME/ARENE "/>
    <n v="1"/>
    <d v="2018-04-10T00:00:00"/>
    <n v="92"/>
    <n v="92063"/>
    <s v="RUEIL-MALMAISON"/>
    <n v="92500"/>
    <s v="Ville de Rueil Malmaison"/>
    <s v="Collective"/>
    <s v="chaufferie sur réseau de chaleur"/>
    <m/>
    <n v="1770"/>
    <m/>
    <m/>
    <n v="4416"/>
    <n v="940"/>
    <n v="10932.2"/>
    <s v="AAP B7"/>
    <m/>
    <x v="5"/>
    <m/>
    <x v="2"/>
    <s v="oui"/>
    <s v="oui"/>
    <m/>
    <n v="3680"/>
    <m/>
    <m/>
    <m/>
    <n v="3680"/>
    <n v="736"/>
    <m/>
    <m/>
    <m/>
  </r>
  <r>
    <s v="BDD ADEME/ARENE "/>
    <n v="1"/>
    <d v="2012-06-25T00:00:00"/>
    <n v="78"/>
    <n v="78545"/>
    <s v="SAINT-CYR-L'ÉCOLE"/>
    <n v="78210"/>
    <s v="Immo 3F"/>
    <s v="Collective"/>
    <s v="Chaufferie dédiée"/>
    <s v="Résidentiel"/>
    <n v="500"/>
    <n v="0"/>
    <m/>
    <n v="592"/>
    <n v="223"/>
    <n v="2593.4900000000002"/>
    <m/>
    <s v="PF"/>
    <x v="14"/>
    <m/>
    <x v="0"/>
    <s v="oui"/>
    <s v="oui"/>
    <m/>
    <n v="592"/>
    <n v="0"/>
    <n v="0"/>
    <n v="0"/>
    <n v="592"/>
    <m/>
    <m/>
    <m/>
    <m/>
  </r>
  <r>
    <s v="BDD ADEME/ARENE "/>
    <n v="1"/>
    <d v="2017-02-14T00:00:00"/>
    <n v="93"/>
    <n v="93066"/>
    <s v="SAINT-DENIS"/>
    <n v="93200"/>
    <s v="Plaine Commune Energie (Cofely)"/>
    <s v="Collective"/>
    <s v="Réseau de chaleur existant"/>
    <m/>
    <n v="26500"/>
    <m/>
    <s v="multiple"/>
    <n v="48000"/>
    <n v="12157"/>
    <n v="141385.91"/>
    <s v="AAP Biomasse S5"/>
    <m/>
    <x v="12"/>
    <m/>
    <x v="0"/>
    <s v="oui"/>
    <m/>
    <m/>
    <n v="20000"/>
    <m/>
    <n v="10000"/>
    <m/>
    <n v="30000"/>
    <n v="18000"/>
    <m/>
    <m/>
    <m/>
  </r>
  <r>
    <s v="BDD ADEME/ARENE "/>
    <n v="1"/>
    <d v="2013-07-16T00:00:00"/>
    <n v="78"/>
    <n v="78551"/>
    <s v="SAINT-GERMAIN-EN-LAYE"/>
    <n v="78100"/>
    <s v="Enerlay (Dalkia)"/>
    <s v="Collective"/>
    <s v="Réseau de chaleur existant"/>
    <m/>
    <n v="5500"/>
    <m/>
    <m/>
    <n v="12500"/>
    <n v="2454"/>
    <n v="28540.02"/>
    <s v="AAP B3"/>
    <m/>
    <x v="1"/>
    <m/>
    <x v="0"/>
    <s v="oui"/>
    <s v="oui"/>
    <m/>
    <n v="12500"/>
    <n v="0"/>
    <n v="0"/>
    <n v="0"/>
    <n v="12500"/>
    <m/>
    <m/>
    <m/>
    <m/>
  </r>
  <r>
    <s v="BDD ADEME/ARENE "/>
    <n v="1"/>
    <d v="2012-06-25T00:00:00"/>
    <n v="95"/>
    <n v="95563"/>
    <s v="SAINT-LEU-LA-FORÊT"/>
    <n v="95320"/>
    <s v="Département du Val d'Oise"/>
    <s v="Collective"/>
    <s v="Chaufferie dédiée"/>
    <s v="Tertiaire"/>
    <n v="360"/>
    <n v="0"/>
    <m/>
    <n v="300"/>
    <n v="69"/>
    <n v="802.47"/>
    <s v="Bâtiment d'enseignement_x000a__x000a_Chauffage du collège LANDOWSKA_x000a__x000a_Exploitant : IDEX Energies"/>
    <s v="PF"/>
    <x v="8"/>
    <m/>
    <x v="0"/>
    <s v="oui"/>
    <s v="oui"/>
    <m/>
    <n v="300"/>
    <n v="0"/>
    <n v="0"/>
    <n v="0"/>
    <n v="300"/>
    <m/>
    <m/>
    <m/>
    <m/>
  </r>
  <r>
    <s v="BDD ADEME/ARENE "/>
    <n v="1"/>
    <d v="2012-06-25T00:00:00"/>
    <n v="78"/>
    <n v="78564"/>
    <s v="SAINT-MARTIN-DE-BRÉTHENCOURT"/>
    <n v="78660"/>
    <s v="SYMIRIS"/>
    <s v="Industrielle"/>
    <s v="Chaufferie dédiée"/>
    <s v="Tertiaire"/>
    <n v="580"/>
    <n v="0"/>
    <m/>
    <n v="600"/>
    <n v="40"/>
    <n v="465.20000000000005"/>
    <s v="Chaufferie du centre de tri de 580 kW, qui consommait de l'ordre de 600 tonnes/an."/>
    <s v="-"/>
    <x v="11"/>
    <n v="2007"/>
    <x v="3"/>
    <m/>
    <m/>
    <m/>
    <m/>
    <m/>
    <m/>
    <m/>
    <m/>
    <m/>
    <m/>
    <m/>
    <m/>
  </r>
  <r>
    <s v="BDD ADEME/ARENE "/>
    <n v="1"/>
    <d v="2018-04-25T00:00:00"/>
    <n v="93"/>
    <n v="93070"/>
    <s v="SAINT-OUEN"/>
    <n v="93400"/>
    <s v="CPCU"/>
    <s v="Collective"/>
    <s v="chaufferie sur réseau de chaleur"/>
    <m/>
    <n v="247000"/>
    <n v="247000"/>
    <m/>
    <n v="83494"/>
    <n v="35895.958727429061"/>
    <n v="417470"/>
    <s v="centrale co-combustion biomasse-charbon, modifiée pour accepter des granulés de bois. Pbiomasse : 247 MW (2 ch mixte 50 % charbon / 50 % biomasse de 247 mw chacune) donnée DRIEE. Fonctionnement 5 000 h/an"/>
    <s v="granulés de bois"/>
    <x v="12"/>
    <m/>
    <x v="0"/>
    <m/>
    <m/>
    <m/>
    <m/>
    <m/>
    <m/>
    <m/>
    <m/>
    <m/>
    <m/>
    <m/>
    <n v="83494"/>
  </r>
  <r>
    <s v="BDD ADEME/ARENE "/>
    <n v="1"/>
    <d v="2014-04-25T00:00:00"/>
    <n v="95"/>
    <n v="95572"/>
    <s v="SAINT-OUEN-L'AUMÔNE"/>
    <n v="95310"/>
    <s v="Communauté d'agglomération de Cergy Pontoise"/>
    <s v="Collective"/>
    <s v="Réseau de chaleur existant"/>
    <m/>
    <n v="25000"/>
    <n v="0"/>
    <m/>
    <n v="23160"/>
    <n v="10300"/>
    <n v="119789.00000000001"/>
    <s v="Concessionnaire : DALKIA_x000a__x000a_Approvisionnement : SYLVENERGIE"/>
    <s v="Produits connexes de scieries (Picardie) - Bois d'élagage/d'abattage - Refus de criblage de compost"/>
    <x v="14"/>
    <m/>
    <x v="0"/>
    <m/>
    <s v="oui"/>
    <m/>
    <n v="8040"/>
    <m/>
    <n v="4620"/>
    <n v="0"/>
    <n v="12660"/>
    <n v="3900"/>
    <m/>
    <n v="6600"/>
    <m/>
  </r>
  <r>
    <s v="BDD ADEME/ARENE "/>
    <n v="1"/>
    <d v="2012-06-25T00:00:00"/>
    <n v="78"/>
    <n v="78575"/>
    <s v="SAINT-RÉMY-LÈS-CHEVREUSE"/>
    <n v="78470"/>
    <s v="Fondation de Coubertin"/>
    <s v="Industrielle"/>
    <s v="Chaufferie dédiée"/>
    <s v="Tertiaire"/>
    <n v="400"/>
    <n v="0"/>
    <m/>
    <n v="450"/>
    <n v="135"/>
    <n v="1570.0500000000002"/>
    <s v="menuiserie. Voir la fiche arene : http://www.areneidf.org/medias/fichiers/Fiche_action_debat_bois.pdf"/>
    <s v="appro interne PBFV"/>
    <x v="18"/>
    <m/>
    <x v="0"/>
    <m/>
    <m/>
    <m/>
    <n v="0"/>
    <n v="0"/>
    <n v="450"/>
    <n v="0"/>
    <n v="450"/>
    <m/>
    <m/>
    <m/>
    <m/>
  </r>
  <r>
    <s v="BDD ADEME/ARENE "/>
    <n v="1"/>
    <d v="2012-06-25T00:00:00"/>
    <n v="91"/>
    <n v="91589"/>
    <s v="SAVIGNY-SUR-ORGE"/>
    <n v="91600"/>
    <s v="Immo 3F"/>
    <s v="Collective"/>
    <s v="Chaufferie dédiée"/>
    <s v="Résidentiel"/>
    <n v="750"/>
    <n v="0"/>
    <m/>
    <n v="514"/>
    <n v="170"/>
    <n v="1977.1000000000001"/>
    <s v="http://www.groupe3f.fr/immobiliere-3f/actualites/inauguration-d-une-chaufferie-bois-savigny-sur-orge-91"/>
    <s v="PF"/>
    <x v="10"/>
    <m/>
    <x v="0"/>
    <s v="oui"/>
    <s v="oui"/>
    <m/>
    <n v="514"/>
    <n v="0"/>
    <n v="0"/>
    <n v="0"/>
    <n v="514"/>
    <m/>
    <m/>
    <m/>
    <m/>
  </r>
  <r>
    <s v="BDD ADEME/ARENE "/>
    <n v="1"/>
    <d v="2013-07-16T00:00:00"/>
    <n v="93"/>
    <n v="93071"/>
    <s v="SEVRAN"/>
    <n v="93270"/>
    <s v="SEBIO"/>
    <s v="Collective"/>
    <s v="chaufferie sur réseau de chaleur"/>
    <m/>
    <n v="7500"/>
    <m/>
    <m/>
    <n v="15000"/>
    <n v="2773"/>
    <n v="32249.99"/>
    <s v="AAP B2"/>
    <m/>
    <x v="1"/>
    <m/>
    <x v="0"/>
    <s v="oui"/>
    <s v="oui"/>
    <m/>
    <n v="7500"/>
    <n v="0"/>
    <n v="5250"/>
    <n v="0"/>
    <n v="12750"/>
    <n v="0"/>
    <m/>
    <n v="2250.0000000000005"/>
    <m/>
  </r>
  <r>
    <s v="BDD ADEME/ARENE "/>
    <n v="1"/>
    <d v="2015-04-03T00:00:00"/>
    <n v="93"/>
    <n v="93072"/>
    <s v="STAINS"/>
    <n v="93240"/>
    <s v="Ville de Saint Denis (COFELY)"/>
    <s v="Collective"/>
    <s v="chaufferie sur réseau de chaleur"/>
    <m/>
    <n v="16000"/>
    <n v="0"/>
    <m/>
    <n v="22160"/>
    <n v="7766"/>
    <n v="90318.58"/>
    <s v="Concessionnaire :  COFELY"/>
    <s v="PF : 10 000t, Plaquettes urbaines : 12 000t, PBFV : 12 000t"/>
    <x v="10"/>
    <m/>
    <x v="0"/>
    <s v="oui"/>
    <s v="oui"/>
    <m/>
    <n v="6000"/>
    <n v="0"/>
    <n v="7000"/>
    <n v="0"/>
    <n v="13000"/>
    <n v="4580"/>
    <m/>
    <n v="4580"/>
    <m/>
  </r>
  <r>
    <s v="BDD ADEME/ARENE "/>
    <n v="1"/>
    <d v="2012-06-25T00:00:00"/>
    <n v="92"/>
    <n v="92073"/>
    <s v="SURESNES"/>
    <n v="92150"/>
    <s v="Ville de Suresnes"/>
    <s v="Collective"/>
    <s v="Réseau de chaleur existant"/>
    <m/>
    <n v="600"/>
    <n v="0"/>
    <m/>
    <n v="490"/>
    <n v="195.7"/>
    <n v="2275.991"/>
    <s v="Maître d'œuvre : DALKIA. Piscine + 2 Gymnases. Site des Raguidelles"/>
    <s v="Granulé"/>
    <x v="10"/>
    <m/>
    <x v="0"/>
    <s v="oui"/>
    <s v="oui"/>
    <m/>
    <m/>
    <m/>
    <m/>
    <m/>
    <m/>
    <m/>
    <m/>
    <m/>
    <n v="490"/>
  </r>
  <r>
    <s v="BDD ADEME/ARENE "/>
    <n v="1"/>
    <d v="2012-06-25T00:00:00"/>
    <n v="95"/>
    <n v="95610"/>
    <s v="THÉMÉRICOURT"/>
    <n v="95450"/>
    <s v="Ville de Théméricourt"/>
    <s v="Collective"/>
    <s v="Chaufferie dédiée"/>
    <s v="Résidentiel Tertiaire"/>
    <n v="60"/>
    <m/>
    <m/>
    <m/>
    <m/>
    <n v="0"/>
    <s v="Régie - alimente HLM, bibliothèque, mairie"/>
    <s v="bois granulé"/>
    <x v="13"/>
    <m/>
    <x v="0"/>
    <m/>
    <m/>
    <m/>
    <m/>
    <m/>
    <m/>
    <m/>
    <m/>
    <m/>
    <m/>
    <m/>
    <m/>
  </r>
  <r>
    <s v="BDD ADEME/ARENE "/>
    <n v="1"/>
    <d v="2012-06-25T00:00:00"/>
    <n v="77"/>
    <n v="77470"/>
    <s v="TOURNAN-EN-BRIE"/>
    <n v="77220"/>
    <s v="OPHLM 77"/>
    <s v="Collective"/>
    <s v="Chaufferie dédiée"/>
    <s v="Résidentiel"/>
    <n v="460"/>
    <n v="0"/>
    <m/>
    <n v="500"/>
    <n v="66"/>
    <n v="767.58"/>
    <s v="La volonté de l'OPHLM 77 est de créer un réseau et vendre de la chaleur à des organismes/bâtiments voisins._x000a__x000a_Approvisionnement :  TPS"/>
    <s v="Broyat de palettes, connexes scierie + PF (50/50)"/>
    <x v="10"/>
    <m/>
    <x v="0"/>
    <m/>
    <s v="oui"/>
    <m/>
    <n v="500"/>
    <n v="0"/>
    <n v="0"/>
    <n v="0"/>
    <n v="500"/>
    <m/>
    <m/>
    <m/>
    <m/>
  </r>
  <r>
    <s v="BDD ADEME/ARENE "/>
    <n v="1"/>
    <d v="2013-07-16T00:00:00"/>
    <n v="77"/>
    <n v="77470"/>
    <s v="TOURNAN-EN-BRIE"/>
    <n v="77220"/>
    <s v="SMAVOM"/>
    <s v="Collective"/>
    <s v="Création d'un réseau de chaleur"/>
    <m/>
    <n v="500"/>
    <m/>
    <m/>
    <n v="600"/>
    <n v="105"/>
    <n v="1221.1500000000001"/>
    <s v="AAP B3 - SMAVOM est le syndicat pour les centres scolaires"/>
    <m/>
    <x v="4"/>
    <m/>
    <x v="0"/>
    <m/>
    <s v="oui"/>
    <m/>
    <n v="600"/>
    <n v="0"/>
    <n v="0"/>
    <n v="0"/>
    <n v="600"/>
    <m/>
    <m/>
    <m/>
    <m/>
  </r>
  <r>
    <s v="BDD ADEME/ARENE "/>
    <n v="1"/>
    <d v="2012-10-24T00:00:00"/>
    <n v="93"/>
    <n v="93073"/>
    <s v="TREMBLAY-EN-FRANCE"/>
    <n v="93290"/>
    <s v="L'Oréal CENTREAL"/>
    <s v="Industrielle"/>
    <s v="Chaufferie dédiée"/>
    <s v="Tertiaire"/>
    <n v="500"/>
    <n v="0"/>
    <m/>
    <m/>
    <n v="90"/>
    <n v="1046.7"/>
    <s v="logistique transport de marchandises"/>
    <s v="Granulés"/>
    <x v="3"/>
    <m/>
    <x v="0"/>
    <m/>
    <m/>
    <m/>
    <n v="0"/>
    <n v="0"/>
    <n v="0"/>
    <n v="220"/>
    <n v="220"/>
    <m/>
    <m/>
    <m/>
    <m/>
  </r>
  <r>
    <s v="BDD ADEME/ARENE "/>
    <n v="1"/>
    <d v="2012-06-25T00:00:00"/>
    <n v="77"/>
    <n v="77479"/>
    <s v="VAIRES-SUR-MARNE"/>
    <n v="77360"/>
    <s v="OPHLM 77"/>
    <s v="Collective"/>
    <s v="Chaufferie dédiée"/>
    <s v="Résidentiel"/>
    <n v="605"/>
    <n v="0"/>
    <m/>
    <n v="800"/>
    <n v="103"/>
    <n v="1197.8900000000001"/>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x v="10"/>
    <m/>
    <x v="0"/>
    <m/>
    <s v="oui"/>
    <m/>
    <n v="800"/>
    <n v="0"/>
    <n v="0"/>
    <n v="0"/>
    <n v="800"/>
    <m/>
    <m/>
    <m/>
    <m/>
  </r>
  <r>
    <s v="BDD ADEME/ARENE "/>
    <n v="1"/>
    <d v="2013-12-12T00:00:00"/>
    <n v="78"/>
    <n v="78643"/>
    <s v="VERNOUILLET"/>
    <n v="78540"/>
    <s v="Ville de Vernouillet"/>
    <s v="Collective"/>
    <s v="Chaufferie dédiée"/>
    <s v="Tertiaire"/>
    <n v="80"/>
    <m/>
    <m/>
    <n v="16"/>
    <n v="5"/>
    <n v="58.150000000000006"/>
    <s v=" Installation d'une chaufferie bois sur l'ecole maternelle tom pouce"/>
    <m/>
    <x v="10"/>
    <m/>
    <x v="0"/>
    <m/>
    <s v="oui"/>
    <m/>
    <m/>
    <m/>
    <m/>
    <m/>
    <m/>
    <m/>
    <m/>
    <m/>
    <m/>
  </r>
  <r>
    <s v="BDD ADEME/ARENE "/>
    <n v="1"/>
    <d v="2012-06-25T00:00:00"/>
    <n v="91"/>
    <n v="91645"/>
    <s v="VERRIÈRES-LE-BUISSON"/>
    <n v="91370"/>
    <s v="Ville de Verrières les Buisson"/>
    <s v="Collective"/>
    <s v="Chaufferie dédiée"/>
    <s v="Tertiaire"/>
    <n v="220"/>
    <n v="0"/>
    <m/>
    <n v="240"/>
    <n v="56"/>
    <n v="651.28000000000009"/>
    <s v="RC 167 ml chaudière WEYA, mail 05/03/2013 04:12_x000a_ya eu des soucis sur la livraison (échanges avec Maïté Dufour encore le 21/01/14)"/>
    <s v="PF, Fournisseur ONF"/>
    <x v="3"/>
    <m/>
    <x v="0"/>
    <s v="oui"/>
    <s v="oui"/>
    <m/>
    <n v="240"/>
    <n v="0"/>
    <n v="0"/>
    <m/>
    <n v="240"/>
    <m/>
    <m/>
    <m/>
    <m/>
  </r>
  <r>
    <s v="BDD ADEME/ARENE "/>
    <n v="1"/>
    <d v="2012-06-25T00:00:00"/>
    <n v="78"/>
    <n v="78647"/>
    <s v="VERT"/>
    <n v="78930"/>
    <s v="Belbeo'ch Elagage"/>
    <s v="Industrielle"/>
    <s v="Chaufferie dédiée"/>
    <s v="Tertiaire"/>
    <n v="30"/>
    <n v="0"/>
    <m/>
    <n v="25"/>
    <n v="7"/>
    <n v="81.410000000000011"/>
    <m/>
    <s v="élagage CIB"/>
    <x v="11"/>
    <m/>
    <x v="0"/>
    <m/>
    <m/>
    <m/>
    <n v="25"/>
    <n v="0"/>
    <n v="0"/>
    <n v="0"/>
    <n v="25"/>
    <m/>
    <m/>
    <m/>
    <m/>
  </r>
  <r>
    <s v="BDD ADEME/ARENE "/>
    <n v="1"/>
    <d v="2012-09-18T00:00:00"/>
    <n v="77"/>
    <n v="77495"/>
    <s v="VERT-SAINT-DENIS"/>
    <n v="77240"/>
    <s v="SAN de Sénart, maison environnement Sénart, installateur WEYA"/>
    <s v="Collective"/>
    <s v="Chaufferie dédiée"/>
    <s v="Tertiaire"/>
    <n v="90"/>
    <n v="0"/>
    <m/>
    <n v="35"/>
    <n v="64.5"/>
    <n v="750.1350000000001"/>
    <s v="couverture bois 100%, 220m réseau, 808m2 de surfaces chauffées , Silo de 11M3 soit 7 tonnes de stockage; prestataire : siat, reprise partielle en interne, entretien - maintenance, complexe; Ph Vail en BE, L interrompu"/>
    <s v="granulés bois DIN plus"/>
    <x v="10"/>
    <m/>
    <x v="0"/>
    <m/>
    <m/>
    <m/>
    <m/>
    <m/>
    <m/>
    <n v="35"/>
    <n v="35"/>
    <m/>
    <m/>
    <m/>
    <m/>
  </r>
  <r>
    <s v="BDD Région"/>
    <n v="1"/>
    <d v="2012-06-25T00:00:00"/>
    <n v="95"/>
    <n v="95656"/>
    <s v="VIENNE-EN-ARTHIES"/>
    <n v="95510"/>
    <s v="Ferme des Millonets"/>
    <s v="Collective"/>
    <s v="Chaufferie dédiée"/>
    <s v="Agriculture"/>
    <n v="70"/>
    <n v="0"/>
    <m/>
    <n v="25"/>
    <n v="5"/>
    <n v="58.150000000000006"/>
    <s v="Type et catégorie de chaufferie"/>
    <s v="PF élagage"/>
    <x v="0"/>
    <m/>
    <x v="0"/>
    <s v="oui"/>
    <m/>
    <m/>
    <n v="25"/>
    <n v="0"/>
    <n v="0"/>
    <n v="0"/>
    <n v="25"/>
    <m/>
    <m/>
    <m/>
    <m/>
  </r>
  <r>
    <s v="BDD Région"/>
    <n v="1"/>
    <d v="2012-06-25T00:00:00"/>
    <n v="77"/>
    <n v="77514"/>
    <s v="VILLEPARISIS"/>
    <n v="77270"/>
    <s v="OPDHLM 77"/>
    <s v="Collective"/>
    <s v="Chaufferie dédiée"/>
    <s v="Résidentiel"/>
    <n v="1000"/>
    <n v="0"/>
    <m/>
    <n v="700"/>
    <n v="230"/>
    <n v="2674.9"/>
    <s v="Chaufferie paille."/>
    <s v="paille"/>
    <x v="19"/>
    <n v="2013"/>
    <x v="3"/>
    <m/>
    <s v="oui"/>
    <m/>
    <m/>
    <m/>
    <m/>
    <m/>
    <m/>
    <m/>
    <m/>
    <m/>
    <m/>
  </r>
  <r>
    <s v="BDD Région"/>
    <n v="1"/>
    <d v="2015-04-14T00:00:00"/>
    <n v="94"/>
    <n v="94079"/>
    <s v="VILLIERS-SUR-MARNE"/>
    <n v="94350"/>
    <s v="promoteur SMBI"/>
    <s v="Collective"/>
    <s v="Chaufferie dédiée"/>
    <m/>
    <n v="200"/>
    <m/>
    <m/>
    <m/>
    <m/>
    <m/>
    <m/>
    <m/>
    <x v="5"/>
    <m/>
    <x v="1"/>
    <m/>
    <m/>
    <m/>
    <m/>
    <m/>
    <m/>
    <m/>
    <m/>
    <m/>
    <m/>
    <m/>
    <m/>
  </r>
</pivotCacheRecords>
</file>

<file path=xl/pivotCache/pivotCacheRecords2.xml><?xml version="1.0" encoding="utf-8"?>
<pivotCacheRecords xmlns="http://schemas.openxmlformats.org/spreadsheetml/2006/main" xmlns:r="http://schemas.openxmlformats.org/officeDocument/2006/relationships" count="112">
  <r>
    <s v="BDD ADEME/ARENE "/>
    <n v="6"/>
    <n v="43200"/>
    <n v="75"/>
    <n v="75116"/>
    <s v="PARIS 16E ARRONDISSEMENT"/>
    <n v="75016"/>
    <s v="Agronergy"/>
    <s v="Collective"/>
    <x v="0"/>
    <n v="0"/>
    <n v="810"/>
    <x v="0"/>
    <n v="0"/>
    <n v="0"/>
    <n v="556"/>
    <n v="204"/>
    <n v="2372.52"/>
    <x v="0"/>
    <s v="AAP B6"/>
    <n v="0"/>
    <n v="2017"/>
    <n v="0"/>
    <x v="0"/>
    <s v="oui"/>
    <n v="0"/>
    <n v="1"/>
    <n v="0"/>
    <n v="0"/>
    <n v="0"/>
    <n v="0"/>
    <n v="556"/>
    <n v="556"/>
    <n v="0"/>
    <n v="0"/>
    <n v="0"/>
    <n v="0"/>
    <n v="0"/>
    <n v="556"/>
    <n v="0"/>
  </r>
  <r>
    <s v="BDD ADEME/ARENE "/>
    <n v="1"/>
    <d v="2017-02-14T00:00:00"/>
    <n v="77"/>
    <n v="77058"/>
    <s v="BUSSY-SAINT-GEORGES"/>
    <n v="77600"/>
    <s v="Energie Développement _x000a_Local (EDL) : IDEX"/>
    <s v="Collective"/>
    <x v="1"/>
    <s v="Résidentiel Tertiaire"/>
    <n v="1500"/>
    <x v="1"/>
    <n v="0"/>
    <n v="0"/>
    <n v="8000"/>
    <n v="600"/>
    <n v="6978.0000000000009"/>
    <x v="1"/>
    <s v="AAPB4"/>
    <n v="0"/>
    <n v="2019"/>
    <n v="0"/>
    <x v="1"/>
    <s v="oui"/>
    <s v="oui"/>
    <n v="1"/>
    <n v="0"/>
    <n v="5600"/>
    <n v="0"/>
    <n v="2400"/>
    <n v="0"/>
    <n v="8000"/>
    <n v="0"/>
    <n v="0"/>
    <n v="0"/>
    <n v="0"/>
    <n v="0"/>
    <n v="8000"/>
    <n v="0"/>
  </r>
  <r>
    <s v="BDD ADEME/ARENE "/>
    <n v="1"/>
    <d v="2015-09-09T00:00:00"/>
    <n v="77"/>
    <n v="77067"/>
    <s v="CESSON"/>
    <n v="77240"/>
    <s v="Mairie de Cesson"/>
    <s v="Collective"/>
    <x v="1"/>
    <s v="Tertiaire"/>
    <n v="112"/>
    <x v="0"/>
    <n v="0"/>
    <n v="0"/>
    <n v="32"/>
    <n v="8.1230769230769226"/>
    <n v="94.471384615384622"/>
    <x v="0"/>
    <s v="Chaufferie maison de la petite enfance de 2x56kw granulés provenance Provins 4 fois 8 tonnes par an"/>
    <n v="0"/>
    <n v="2012"/>
    <n v="0"/>
    <x v="0"/>
    <n v="0"/>
    <n v="0"/>
    <n v="0"/>
    <n v="0"/>
    <n v="0"/>
    <n v="0"/>
    <n v="0"/>
    <n v="32"/>
    <n v="32"/>
    <n v="0"/>
    <n v="0"/>
    <n v="0"/>
    <n v="0"/>
    <n v="0"/>
    <n v="32"/>
    <n v="0"/>
  </r>
  <r>
    <s v="BDD ADEME/ARENE "/>
    <n v="1"/>
    <d v="2014-04-24T00:00:00"/>
    <n v="77"/>
    <n v="77067"/>
    <s v="CESSON"/>
    <n v="77240"/>
    <s v="Immo 3F"/>
    <s v="Collective"/>
    <x v="1"/>
    <s v="Résidentiel"/>
    <n v="300"/>
    <x v="0"/>
    <n v="0"/>
    <n v="0"/>
    <n v="160"/>
    <n v="32"/>
    <n v="372.16"/>
    <x v="0"/>
    <s v="chaufferie à granulé"/>
    <n v="0"/>
    <n v="2013"/>
    <n v="0"/>
    <x v="0"/>
    <n v="0"/>
    <s v="oui"/>
    <n v="1"/>
    <n v="0"/>
    <n v="0"/>
    <n v="0"/>
    <n v="0"/>
    <n v="0"/>
    <n v="0"/>
    <n v="0"/>
    <n v="0"/>
    <n v="0"/>
    <n v="0"/>
    <n v="160"/>
    <n v="160"/>
    <n v="0"/>
  </r>
  <r>
    <s v="BDD ADEME/ARENE "/>
    <n v="1"/>
    <d v="2016-04-04T00:00:00"/>
    <n v="77"/>
    <n v="77088"/>
    <s v="LA CHAPELLE-LA-REINE"/>
    <n v="77760"/>
    <s v="OPH Seine et Marne"/>
    <s v="Collective"/>
    <x v="1"/>
    <s v="Résidentiel"/>
    <n v="500"/>
    <x v="0"/>
    <n v="0"/>
    <n v="0"/>
    <n v="450"/>
    <n v="95"/>
    <n v="1104.8500000000001"/>
    <x v="0"/>
    <s v="réhabilitation de 189 logements "/>
    <n v="0"/>
    <n v="2016"/>
    <n v="0"/>
    <x v="0"/>
    <n v="0"/>
    <s v="oui"/>
    <n v="1"/>
    <n v="0"/>
    <n v="0"/>
    <n v="0"/>
    <n v="0"/>
    <n v="0"/>
    <n v="0"/>
    <n v="0"/>
    <n v="0"/>
    <n v="0"/>
    <n v="0"/>
    <n v="450"/>
    <n v="450"/>
    <n v="0"/>
  </r>
  <r>
    <s v="BDD ADEME/ARENE "/>
    <n v="1"/>
    <d v="2018-04-25T00:00:00"/>
    <n v="77"/>
    <n v="77088"/>
    <s v="LA CHAPELLE-LA-REINE"/>
    <n v="77760"/>
    <s v="Commune de la Chapelle-la-Reine"/>
    <s v="Collective"/>
    <x v="0"/>
    <n v="0"/>
    <n v="150"/>
    <x v="0"/>
    <n v="0"/>
    <n v="0"/>
    <n v="0"/>
    <n v="50"/>
    <n v="581.5"/>
    <x v="0"/>
    <n v="0"/>
    <n v="0"/>
    <n v="2018"/>
    <n v="0"/>
    <x v="0"/>
    <n v="0"/>
    <s v="oui"/>
    <n v="1"/>
    <n v="0"/>
    <n v="0"/>
    <n v="0"/>
    <n v="0"/>
    <n v="0"/>
    <n v="0"/>
    <n v="0"/>
    <n v="0"/>
    <n v="0"/>
    <n v="0"/>
    <n v="0"/>
    <n v="0"/>
    <n v="0"/>
  </r>
  <r>
    <s v="BDD ADEME/ARENE "/>
    <n v="1"/>
    <d v="2014-04-24T00:00:00"/>
    <n v="77"/>
    <n v="77091"/>
    <s v="LES CHAPELLES-BOURBON"/>
    <n v="77610"/>
    <s v="Ville Chapelles-bourbon"/>
    <s v="Collective"/>
    <x v="1"/>
    <s v="Tertiaire"/>
    <n v="100"/>
    <x v="0"/>
    <n v="0"/>
    <n v="0"/>
    <n v="30"/>
    <n v="13"/>
    <n v="151.19"/>
    <x v="0"/>
    <s v="Chaufferie pour l'école, mairie et salle des fêtes"/>
    <n v="0"/>
    <n v="2009"/>
    <n v="0"/>
    <x v="0"/>
    <n v="0"/>
    <n v="0"/>
    <n v="0"/>
    <n v="0"/>
    <n v="0"/>
    <n v="0"/>
    <n v="0"/>
    <n v="30"/>
    <n v="30"/>
    <n v="0"/>
    <n v="0"/>
    <n v="0"/>
    <n v="0"/>
    <n v="0"/>
    <n v="30"/>
    <n v="0"/>
  </r>
  <r>
    <s v="BDD ADEME/ARENE "/>
    <n v="1"/>
    <d v="2015-04-03T00:00:00"/>
    <n v="77"/>
    <n v="77099"/>
    <s v="CHÂTEAU-LANDON"/>
    <n v="77570"/>
    <s v="DUSOGAT (SOBOGAT - Dusapt)"/>
    <s v="Industrielle"/>
    <x v="1"/>
    <s v="Industrie"/>
    <n v="1200"/>
    <x v="1"/>
    <n v="0"/>
    <n v="0"/>
    <n v="400"/>
    <n v="540"/>
    <n v="6280.2000000000007"/>
    <x v="1"/>
    <s v="batiments charpentes"/>
    <s v="appro interne PBFV"/>
    <n v="2004"/>
    <n v="0"/>
    <x v="0"/>
    <s v="oui"/>
    <n v="0"/>
    <n v="1"/>
    <n v="0"/>
    <n v="0"/>
    <n v="400"/>
    <n v="0"/>
    <n v="0"/>
    <n v="400"/>
    <n v="0"/>
    <n v="0"/>
    <n v="0"/>
    <n v="0"/>
    <n v="0"/>
    <n v="400"/>
    <n v="0"/>
  </r>
  <r>
    <s v="BDD ADEME/ARENE "/>
    <n v="1"/>
    <d v="2014-10-15T00:00:00"/>
    <n v="77"/>
    <n v="77122"/>
    <s v="COMBS-LA-VILLE"/>
    <n v="77380"/>
    <s v="Ville de Combs la Ville"/>
    <s v="Collective"/>
    <x v="1"/>
    <s v="Tertiaire"/>
    <n v="112"/>
    <x v="0"/>
    <n v="0"/>
    <n v="0"/>
    <n v="15"/>
    <n v="3.0507352941176471"/>
    <n v="35.480051470588236"/>
    <x v="0"/>
    <s v="Double chaufferie Okofen à plaquettes 2*56 kw pour le groupe scolaire Beausoleil de Combs la ville avec deux silos textile de 8,5 tonnes de capacité par silo"/>
    <s v="plaquettes forestières en provenance de Seine et Marne et des Vosges"/>
    <n v="2014"/>
    <n v="0"/>
    <x v="0"/>
    <n v="0"/>
    <n v="0"/>
    <n v="0"/>
    <n v="0"/>
    <n v="0"/>
    <n v="0"/>
    <n v="0"/>
    <n v="0"/>
    <n v="0"/>
    <n v="0"/>
    <n v="0"/>
    <n v="0"/>
    <n v="0"/>
    <n v="15"/>
    <n v="15"/>
    <n v="0"/>
  </r>
  <r>
    <s v="BDD ADEME/ARENE "/>
    <n v="1"/>
    <d v="2013-07-16T00:00:00"/>
    <n v="77"/>
    <n v="77153"/>
    <s v="DAMMARTIN-EN-GOËLE"/>
    <n v="77230"/>
    <s v="Ville de Dammartin"/>
    <s v="Collective"/>
    <x v="1"/>
    <s v="Tertiaire"/>
    <n v="56"/>
    <x v="0"/>
    <n v="0"/>
    <n v="0"/>
    <n v="4"/>
    <n v="2"/>
    <n v="23.26"/>
    <x v="0"/>
    <s v="réhabilitation batiment la chaumière, espace jeunesse, ADEME a aidé l'étude de faisa uniquement_x000a_exploitant Dalkia, mais qui pourrait être Arbante plus tard (celui qui a fourni la chaudière Okofen)"/>
    <s v="Granulé  Appro Valfrance via la gestion en direct de la ville du P1"/>
    <n v="2013"/>
    <n v="0"/>
    <x v="0"/>
    <n v="0"/>
    <s v="oui"/>
    <n v="1"/>
    <n v="0"/>
    <n v="0"/>
    <n v="0"/>
    <n v="0"/>
    <n v="4"/>
    <n v="4"/>
    <n v="0"/>
    <n v="0"/>
    <n v="0"/>
    <n v="0"/>
    <n v="0"/>
    <n v="4"/>
    <n v="0"/>
  </r>
  <r>
    <s v="BDD ADEME/ARENE "/>
    <n v="1"/>
    <d v="2014-02-24T00:00:00"/>
    <n v="77"/>
    <n v="77186"/>
    <s v="FONTAINEBLEAU"/>
    <n v="77300"/>
    <s v="Foyers de Seine et Marne"/>
    <s v="Collective"/>
    <x v="1"/>
    <s v="Résidentiel Tertiaire"/>
    <n v="1500"/>
    <x v="1"/>
    <n v="0"/>
    <n v="0"/>
    <n v="629"/>
    <n v="184"/>
    <n v="2139.92"/>
    <x v="1"/>
    <s v="chaufferie bois de la faisandrie desservant 365 logement, installée par CIEC - logements sociaux, étudiants et résidence + ecole + commerce"/>
    <n v="0"/>
    <n v="2014"/>
    <n v="0"/>
    <x v="0"/>
    <n v="0"/>
    <s v="oui"/>
    <n v="1"/>
    <n v="0"/>
    <n v="0"/>
    <n v="0"/>
    <n v="0"/>
    <n v="0"/>
    <n v="0"/>
    <n v="0"/>
    <n v="0"/>
    <n v="0"/>
    <n v="0"/>
    <n v="629"/>
    <n v="629"/>
    <n v="0"/>
  </r>
  <r>
    <s v="BDD ADEME/ARENE "/>
    <n v="1"/>
    <d v="2012-06-25T00:00:00"/>
    <n v="77"/>
    <n v="77251"/>
    <s v="LIEUSAINT"/>
    <n v="77127"/>
    <s v="Ferme de Servigny"/>
    <s v="Industrielle"/>
    <x v="1"/>
    <s v="Agriculture"/>
    <n v="80"/>
    <x v="0"/>
    <n v="0"/>
    <n v="0"/>
    <n v="45"/>
    <n v="17"/>
    <n v="197.71"/>
    <x v="0"/>
    <n v="0"/>
    <s v="PF+granulés, fournisseur Terre Energie"/>
    <n v="2009"/>
    <n v="0"/>
    <x v="0"/>
    <n v="0"/>
    <n v="0"/>
    <n v="0"/>
    <n v="0"/>
    <n v="0"/>
    <n v="0"/>
    <n v="0"/>
    <n v="0"/>
    <n v="0"/>
    <n v="0"/>
    <n v="0"/>
    <n v="0"/>
    <n v="0"/>
    <n v="45"/>
    <n v="45"/>
    <n v="0"/>
  </r>
  <r>
    <s v="Région"/>
    <n v="1"/>
    <d v="2018-10-04T00:00:00"/>
    <n v="77"/>
    <n v="77283"/>
    <s v="MAY-EN-MULTIEN"/>
    <n v="77145"/>
    <s v="association la présence"/>
    <s v="Collective"/>
    <x v="1"/>
    <s v="Résidentiel"/>
    <n v="200"/>
    <x v="0"/>
    <n v="0"/>
    <n v="0"/>
    <n v="90"/>
    <n v="30.094582975064487"/>
    <n v="350"/>
    <x v="0"/>
    <s v="chaufferie miscanthus"/>
    <s v="miscanthus"/>
    <n v="2019"/>
    <n v="0"/>
    <x v="1"/>
    <n v="0"/>
    <s v="oui"/>
    <n v="1"/>
    <n v="0"/>
    <n v="0"/>
    <n v="0"/>
    <n v="0"/>
    <n v="0"/>
    <n v="0"/>
    <n v="0"/>
    <n v="0"/>
    <n v="0"/>
    <n v="0"/>
    <n v="90"/>
    <n v="90"/>
    <n v="0"/>
  </r>
  <r>
    <s v="BDD ADEME/ARENE "/>
    <n v="1"/>
    <d v="2014-04-24T00:00:00"/>
    <n v="77"/>
    <n v="77294"/>
    <s v="MITRY-MORY"/>
    <n v="77290"/>
    <s v="L'Oréal"/>
    <s v="Industrielle"/>
    <x v="1"/>
    <s v="Industrie"/>
    <n v="500"/>
    <x v="0"/>
    <n v="0"/>
    <n v="0"/>
    <n v="220"/>
    <n v="95"/>
    <n v="1104.8500000000001"/>
    <x v="0"/>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n v="0"/>
    <n v="2012"/>
    <n v="0"/>
    <x v="0"/>
    <n v="0"/>
    <n v="0"/>
    <n v="0"/>
    <n v="0"/>
    <n v="0"/>
    <n v="0"/>
    <n v="0"/>
    <n v="220"/>
    <n v="220"/>
    <n v="0"/>
    <n v="0"/>
    <n v="0"/>
    <n v="0"/>
    <n v="0"/>
    <n v="220"/>
    <n v="0"/>
  </r>
  <r>
    <s v="BDD ADEME/ARENE "/>
    <n v="1"/>
    <d v="2015-10-06T00:00:00"/>
    <n v="77"/>
    <n v="77305"/>
    <s v="MONTEREAU-FAULT-YONNE"/>
    <n v="77130"/>
    <s v="ERIVA"/>
    <s v="Collective"/>
    <x v="2"/>
    <n v="0"/>
    <n v="6000"/>
    <x v="1"/>
    <n v="0"/>
    <n v="0"/>
    <n v="9500"/>
    <n v="1985"/>
    <n v="23085.550000000003"/>
    <x v="1"/>
    <s v="ERIVA = fialiale de Cofely+Coriance Alimentation du quartier de Surville_x000a_Extension du réseau de chaleur vers la future UIOM de Montereau_x000a__x000a_Maître d'œuvre : ERIVA"/>
    <n v="0"/>
    <n v="2012"/>
    <n v="0"/>
    <x v="0"/>
    <s v="oui"/>
    <s v="oui"/>
    <n v="1"/>
    <n v="0"/>
    <n v="9500"/>
    <n v="0"/>
    <n v="0"/>
    <n v="0"/>
    <n v="9500"/>
    <n v="0"/>
    <n v="0"/>
    <n v="0"/>
    <n v="0"/>
    <n v="0"/>
    <n v="9500"/>
    <n v="0"/>
  </r>
  <r>
    <s v="BDD ADEME/ARENE "/>
    <n v="1"/>
    <d v="2012-06-25T00:00:00"/>
    <n v="77"/>
    <n v="77327"/>
    <s v="NANGIS"/>
    <n v="77370"/>
    <s v="SYTRADEM"/>
    <s v="Industrielle"/>
    <x v="1"/>
    <s v="Tertiaire"/>
    <n v="100"/>
    <x v="0"/>
    <n v="0"/>
    <n v="0"/>
    <n v="100"/>
    <n v="30"/>
    <n v="348.90000000000003"/>
    <x v="0"/>
    <s v="Centre de tri_x000a__x000a_Approvisionnement : Boisynergie"/>
    <s v="Produits connexes de scieries CIB"/>
    <n v="2005"/>
    <n v="0"/>
    <x v="0"/>
    <s v="oui"/>
    <s v="oui"/>
    <n v="1"/>
    <n v="0"/>
    <n v="0"/>
    <n v="100"/>
    <n v="0"/>
    <n v="0"/>
    <n v="100"/>
    <n v="0"/>
    <n v="0"/>
    <n v="0"/>
    <n v="0"/>
    <n v="0"/>
    <n v="100"/>
    <n v="0"/>
  </r>
  <r>
    <s v="BDD ADEME/ARENE "/>
    <n v="1"/>
    <d v="2018-04-12T00:00:00"/>
    <n v="77"/>
    <n v="77333"/>
    <s v="NEMOURS"/>
    <n v="77140"/>
    <s v="NEO (Dalkia)"/>
    <s v="Collective"/>
    <x v="0"/>
    <n v="0"/>
    <n v="3300"/>
    <x v="1"/>
    <n v="0"/>
    <n v="0"/>
    <n v="8500"/>
    <n v="1567"/>
    <n v="18224.210000000003"/>
    <x v="1"/>
    <s v="AAPB2 rue papin,  habitants du quartier du Mont-Saint-Martin – en cours de rénovation -, mais aussi l’hôpital, la Zone d’Activité Industrielle du Rocher Vert, plusieurs écoles ainsi que d’autres bâtiments communaux"/>
    <n v="0"/>
    <n v="2013"/>
    <n v="0"/>
    <x v="0"/>
    <s v="oui"/>
    <s v="oui"/>
    <n v="1"/>
    <n v="0"/>
    <n v="6800"/>
    <n v="0"/>
    <n v="0"/>
    <n v="0"/>
    <n v="6800"/>
    <n v="1700"/>
    <n v="0"/>
    <n v="0"/>
    <n v="0"/>
    <n v="0"/>
    <n v="8500"/>
    <n v="0"/>
  </r>
  <r>
    <s v="BDD ADEME/ARENE "/>
    <n v="1"/>
    <d v="2016-04-04T00:00:00"/>
    <n v="77"/>
    <n v="77333"/>
    <s v="NEMOURS"/>
    <n v="77140"/>
    <s v="OPH 77"/>
    <s v="Collective"/>
    <x v="1"/>
    <s v="Résidentiel"/>
    <n v="0"/>
    <x v="0"/>
    <n v="0"/>
    <n v="0"/>
    <n v="0"/>
    <n v="0"/>
    <n v="0"/>
    <x v="0"/>
    <s v="quartier square Beauregard - 389 logements"/>
    <s v="agropellets bois miscanthus"/>
    <n v="2014"/>
    <n v="0"/>
    <x v="0"/>
    <n v="0"/>
    <n v="0"/>
    <n v="0"/>
    <n v="0"/>
    <n v="0"/>
    <n v="0"/>
    <n v="0"/>
    <n v="0"/>
    <n v="0"/>
    <n v="0"/>
    <n v="0"/>
    <n v="0"/>
    <n v="0"/>
    <n v="0"/>
    <n v="0"/>
    <n v="0"/>
  </r>
  <r>
    <s v="BDD ADEME/ARENE "/>
    <n v="1"/>
    <d v="2015-04-28T00:00:00"/>
    <n v="77"/>
    <n v="77348"/>
    <s v="ORMESSON"/>
    <n v="77167"/>
    <s v="Commune d’Ormesson/chauffagiste local"/>
    <s v="Collective"/>
    <x v="1"/>
    <s v="Tertiaire"/>
    <n v="35"/>
    <x v="0"/>
    <n v="0"/>
    <n v="0"/>
    <n v="25"/>
    <n v="3.2869885768898195"/>
    <n v="38.227677149228604"/>
    <x v="0"/>
    <s v="chauffage de la mairie et de la salle polyvalente, 40kw annoncé et 40 tonnes consommées en théorie : http://www.levaudoue.fr/medias/files/pdm-plaquette-bilan-annee-2014.pdf"/>
    <s v="SCIC Gâtinais Bois Energie"/>
    <n v="2014"/>
    <n v="0"/>
    <x v="0"/>
    <n v="0"/>
    <n v="0"/>
    <n v="0"/>
    <n v="0"/>
    <n v="25"/>
    <n v="0"/>
    <n v="0"/>
    <n v="0"/>
    <n v="25"/>
    <n v="0"/>
    <n v="0"/>
    <n v="0"/>
    <n v="0"/>
    <n v="0"/>
    <n v="25"/>
    <n v="0"/>
  </r>
  <r>
    <s v="BDD ADEME/ARENE "/>
    <n v="1"/>
    <d v="2012-06-25T00:00:00"/>
    <n v="77"/>
    <n v="77390"/>
    <s v="ROISSY-EN-BRIE"/>
    <n v="77680"/>
    <s v="OSICA"/>
    <s v="Collective"/>
    <x v="1"/>
    <s v="Résidentiel"/>
    <n v="2500"/>
    <x v="1"/>
    <n v="0"/>
    <n v="0"/>
    <n v="2200"/>
    <n v="619"/>
    <n v="7198.97"/>
    <x v="1"/>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n v="2008"/>
    <n v="0"/>
    <x v="0"/>
    <s v="oui"/>
    <s v="oui"/>
    <n v="1"/>
    <n v="0"/>
    <n v="440"/>
    <n v="0"/>
    <n v="1760"/>
    <n v="0"/>
    <n v="2200"/>
    <n v="0"/>
    <n v="0"/>
    <n v="0"/>
    <n v="0"/>
    <n v="0"/>
    <n v="2200"/>
    <n v="0"/>
  </r>
  <r>
    <s v="BDD ADEME/ARENE "/>
    <n v="1"/>
    <d v="2012-06-25T00:00:00"/>
    <n v="77"/>
    <n v="77470"/>
    <s v="TOURNAN-EN-BRIE"/>
    <n v="77220"/>
    <s v="OPHLM 77"/>
    <s v="Collective"/>
    <x v="1"/>
    <s v="Résidentiel"/>
    <n v="460"/>
    <x v="0"/>
    <n v="0"/>
    <n v="0"/>
    <n v="500"/>
    <n v="66"/>
    <n v="767.58"/>
    <x v="0"/>
    <s v="La volonté de l'OPHLM 77 est de créer un réseau et vendre de la chaleur à des organismes/bâtiments voisins._x000a__x000a_Approvisionnement :  TPS"/>
    <s v="Broyat de palettes, connexes scierie + PF (50/50)"/>
    <n v="2011"/>
    <n v="0"/>
    <x v="0"/>
    <n v="0"/>
    <s v="oui"/>
    <n v="1"/>
    <n v="0"/>
    <n v="500"/>
    <n v="0"/>
    <n v="0"/>
    <n v="0"/>
    <n v="500"/>
    <n v="0"/>
    <n v="0"/>
    <n v="0"/>
    <n v="0"/>
    <n v="0"/>
    <n v="500"/>
    <n v="0"/>
  </r>
  <r>
    <s v="BDD ADEME/ARENE "/>
    <n v="1"/>
    <d v="2013-07-16T00:00:00"/>
    <n v="77"/>
    <n v="77470"/>
    <s v="TOURNAN-EN-BRIE"/>
    <n v="77220"/>
    <s v="SMAVOM"/>
    <s v="Collective"/>
    <x v="2"/>
    <n v="0"/>
    <n v="500"/>
    <x v="0"/>
    <n v="0"/>
    <n v="0"/>
    <n v="600"/>
    <n v="105"/>
    <n v="1221.1500000000001"/>
    <x v="0"/>
    <s v="AAP B3 - SMAVOM est le syndicat pour les centres scolaires"/>
    <n v="0"/>
    <n v="2014"/>
    <n v="0"/>
    <x v="0"/>
    <n v="0"/>
    <s v="oui"/>
    <n v="1"/>
    <n v="0"/>
    <n v="600"/>
    <n v="0"/>
    <n v="0"/>
    <n v="0"/>
    <n v="600"/>
    <n v="0"/>
    <n v="0"/>
    <n v="0"/>
    <n v="0"/>
    <n v="0"/>
    <n v="600"/>
    <n v="0"/>
  </r>
  <r>
    <s v="BDD ADEME/ARENE "/>
    <n v="1"/>
    <d v="2012-06-25T00:00:00"/>
    <n v="77"/>
    <n v="77479"/>
    <s v="VAIRES-SUR-MARNE"/>
    <n v="77360"/>
    <s v="OPHLM 77"/>
    <s v="Collective"/>
    <x v="1"/>
    <s v="Résidentiel"/>
    <n v="605"/>
    <x v="0"/>
    <n v="0"/>
    <n v="0"/>
    <n v="800"/>
    <n v="103"/>
    <n v="1197.8900000000001"/>
    <x v="0"/>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n v="2011"/>
    <n v="0"/>
    <x v="0"/>
    <n v="0"/>
    <s v="oui"/>
    <n v="1"/>
    <n v="0"/>
    <n v="800"/>
    <n v="0"/>
    <n v="0"/>
    <n v="0"/>
    <n v="800"/>
    <n v="0"/>
    <n v="0"/>
    <n v="0"/>
    <n v="0"/>
    <n v="0"/>
    <n v="800"/>
    <n v="0"/>
  </r>
  <r>
    <s v="BDD ADEME/ARENE "/>
    <n v="1"/>
    <d v="2012-09-18T00:00:00"/>
    <n v="77"/>
    <n v="77495"/>
    <s v="VERT-SAINT-DENIS"/>
    <n v="77240"/>
    <s v="SAN de Sénart, maison environnement Sénart, installateur WEYA"/>
    <s v="Collective"/>
    <x v="1"/>
    <s v="Tertiaire"/>
    <n v="90"/>
    <x v="0"/>
    <n v="0"/>
    <n v="0"/>
    <n v="35"/>
    <n v="64.5"/>
    <n v="750.1350000000001"/>
    <x v="0"/>
    <s v="couverture bois 100%, 220m réseau, 808m2 de surfaces chauffées , Silo de 11M3 soit 7 tonnes de stockage; prestataire : siat, reprise partielle en interne, entretien - maintenance, complexe; Ph Vail en BE, L interrompu"/>
    <s v="granulés bois DIN plus"/>
    <n v="2011"/>
    <n v="0"/>
    <x v="0"/>
    <n v="0"/>
    <n v="0"/>
    <n v="0"/>
    <n v="0"/>
    <n v="0"/>
    <n v="0"/>
    <n v="0"/>
    <n v="35"/>
    <n v="35"/>
    <n v="0"/>
    <n v="0"/>
    <n v="0"/>
    <n v="0"/>
    <n v="0"/>
    <n v="35"/>
    <n v="0"/>
  </r>
  <r>
    <s v="BDD Région"/>
    <n v="1"/>
    <d v="2012-06-25T00:00:00"/>
    <n v="77"/>
    <n v="77514"/>
    <s v="VILLEPARISIS"/>
    <n v="77270"/>
    <s v="OPDHLM 77"/>
    <s v="Collective"/>
    <x v="1"/>
    <s v="Résidentiel"/>
    <n v="1000"/>
    <x v="1"/>
    <n v="0"/>
    <n v="0"/>
    <n v="700"/>
    <n v="230"/>
    <n v="2674.9"/>
    <x v="0"/>
    <s v="Chaufferie paille."/>
    <s v="paille"/>
    <n v="1989"/>
    <n v="2013"/>
    <x v="2"/>
    <n v="0"/>
    <s v="oui"/>
    <n v="1"/>
    <n v="0"/>
    <n v="0"/>
    <n v="0"/>
    <n v="0"/>
    <n v="0"/>
    <n v="0"/>
    <n v="0"/>
    <n v="0"/>
    <n v="0"/>
    <n v="0"/>
    <n v="700"/>
    <n v="700"/>
    <n v="0"/>
  </r>
  <r>
    <s v="BDD ADEME/ARENE "/>
    <n v="1"/>
    <d v="2014-04-25T00:00:00"/>
    <n v="78"/>
    <n v="78005"/>
    <s v="ACHÈRES"/>
    <n v="78260"/>
    <s v="Domnis Le foyer pour tous (Cofely)"/>
    <s v="Collective"/>
    <x v="1"/>
    <s v="Résidentiel"/>
    <n v="2500"/>
    <x v="1"/>
    <n v="0"/>
    <n v="0"/>
    <n v="3500"/>
    <n v="700"/>
    <n v="8141.0000000000009"/>
    <x v="1"/>
    <s v="Exploitant : COFELY_x000a__x000a_Approvisionnement : SOVEN"/>
    <s v="élagage + plaquettes forestières"/>
    <n v="2007"/>
    <n v="0"/>
    <x v="0"/>
    <s v="oui"/>
    <s v="oui"/>
    <n v="1"/>
    <n v="0"/>
    <n v="3500"/>
    <n v="0"/>
    <n v="0"/>
    <n v="0"/>
    <n v="3500"/>
    <n v="0"/>
    <n v="0"/>
    <n v="0"/>
    <n v="0"/>
    <n v="0"/>
    <n v="3500"/>
    <n v="0"/>
  </r>
  <r>
    <s v="BDD ADEME/ARENE "/>
    <n v="1"/>
    <d v="2018-04-25T00:00:00"/>
    <n v="78"/>
    <n v="78076"/>
    <s v="BOISSETS"/>
    <n v="78910"/>
    <s v="Commune des Boissets"/>
    <s v="Collective"/>
    <x v="1"/>
    <n v="0"/>
    <n v="45"/>
    <x v="0"/>
    <n v="0"/>
    <n v="0"/>
    <n v="0"/>
    <n v="4"/>
    <n v="46.52"/>
    <x v="0"/>
    <n v="0"/>
    <n v="0"/>
    <n v="2018"/>
    <n v="0"/>
    <x v="0"/>
    <n v="0"/>
    <s v="oui"/>
    <n v="1"/>
    <n v="0"/>
    <n v="0"/>
    <n v="0"/>
    <n v="0"/>
    <n v="0"/>
    <n v="0"/>
    <n v="0"/>
    <n v="0"/>
    <n v="0"/>
    <n v="0"/>
    <n v="0"/>
    <n v="0"/>
    <n v="0"/>
  </r>
  <r>
    <s v="BDD ADEME/ARENE "/>
    <n v="1"/>
    <d v="2012-06-25T00:00:00"/>
    <n v="78"/>
    <n v="78077"/>
    <s v="LA BOISSIÈRE-ÉCOLE"/>
    <n v="78125"/>
    <s v="SCI La Boissière, Ferme de la Tremblaye"/>
    <s v="Industrielle"/>
    <x v="1"/>
    <s v="Agriculture"/>
    <n v="500"/>
    <x v="0"/>
    <n v="0"/>
    <n v="0"/>
    <n v="390"/>
    <n v="164"/>
    <n v="1907.3200000000002"/>
    <x v="0"/>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n v="2007"/>
    <n v="0"/>
    <x v="0"/>
    <s v="oui"/>
    <n v="0"/>
    <n v="1"/>
    <n v="0"/>
    <n v="390"/>
    <n v="0"/>
    <n v="0"/>
    <n v="0"/>
    <n v="390"/>
    <n v="0"/>
    <n v="0"/>
    <n v="0"/>
    <n v="0"/>
    <n v="0"/>
    <n v="390"/>
    <n v="0"/>
  </r>
  <r>
    <s v="BDD ADEME/ARENE "/>
    <n v="1"/>
    <d v="2014-04-25T00:00:00"/>
    <n v="78"/>
    <n v="78092"/>
    <s v="BOUGIVAL"/>
    <n v="78380"/>
    <s v="Ville de Bougival"/>
    <s v="Collective"/>
    <x v="1"/>
    <s v="Tertiaire"/>
    <n v="200"/>
    <x v="0"/>
    <n v="0"/>
    <n v="0"/>
    <n v="16"/>
    <n v="5"/>
    <n v="58.150000000000006"/>
    <x v="0"/>
    <s v="Chaufferie biomasse à granulé bois pour groupe scolaire Monet http://www.ville-bougival.fr/IMG/pdf/Lettre_du_maire_decembre_2012_pour_web.pdf"/>
    <n v="0"/>
    <n v="2012"/>
    <n v="0"/>
    <x v="0"/>
    <n v="0"/>
    <s v="oui"/>
    <n v="1"/>
    <n v="0"/>
    <n v="0"/>
    <n v="0"/>
    <n v="0"/>
    <n v="0"/>
    <n v="0"/>
    <n v="0"/>
    <n v="0"/>
    <n v="0"/>
    <n v="0"/>
    <n v="16"/>
    <n v="16"/>
    <n v="0"/>
  </r>
  <r>
    <s v="BDD ADEME/ARENE "/>
    <n v="1"/>
    <d v="2018-04-12T00:00:00"/>
    <n v="78"/>
    <n v="78123"/>
    <s v="CARRIÈRES-SOUS-POISSY"/>
    <n v="78955"/>
    <s v="Dalkia"/>
    <s v="Collective"/>
    <x v="2"/>
    <n v="0"/>
    <n v="600"/>
    <x v="0"/>
    <n v="1800"/>
    <n v="0"/>
    <n v="700"/>
    <n v="241"/>
    <n v="2802.8300000000004"/>
    <x v="0"/>
    <n v="0"/>
    <n v="0"/>
    <n v="2017"/>
    <n v="0"/>
    <x v="0"/>
    <s v="oui"/>
    <n v="0"/>
    <n v="1"/>
    <n v="0"/>
    <n v="0"/>
    <n v="0"/>
    <n v="0"/>
    <n v="0"/>
    <n v="0"/>
    <n v="0"/>
    <n v="0"/>
    <n v="0"/>
    <n v="700"/>
    <n v="0"/>
    <n v="700"/>
    <n v="0"/>
  </r>
  <r>
    <s v="BDD ADEME/ARENE "/>
    <n v="1"/>
    <d v="2015-04-08T00:00:00"/>
    <n v="78"/>
    <n v="78124"/>
    <s v="CARRIÈRES-SUR-SEINE"/>
    <n v="78420"/>
    <n v="0"/>
    <s v="Collective"/>
    <x v="1"/>
    <n v="0"/>
    <n v="56"/>
    <x v="0"/>
    <n v="0"/>
    <n v="0"/>
    <n v="0"/>
    <n v="7.308684436801375"/>
    <n v="85"/>
    <x v="0"/>
    <n v="0"/>
    <n v="0"/>
    <n v="2021"/>
    <n v="0"/>
    <x v="3"/>
    <n v="0"/>
    <n v="0"/>
    <n v="0"/>
    <n v="0"/>
    <n v="0"/>
    <n v="0"/>
    <n v="0"/>
    <n v="0"/>
    <n v="0"/>
    <n v="0"/>
    <n v="0"/>
    <n v="0"/>
    <n v="0"/>
    <n v="0"/>
    <n v="0"/>
    <n v="0"/>
  </r>
  <r>
    <s v="BDD ADEME/ARENE "/>
    <n v="1"/>
    <d v="2015-04-08T00:00:00"/>
    <n v="78"/>
    <n v="78124"/>
    <s v="CARRIÈRES-SUR-SEINE"/>
    <n v="78420"/>
    <n v="0"/>
    <s v="Collective"/>
    <x v="1"/>
    <n v="0"/>
    <n v="112"/>
    <x v="0"/>
    <n v="0"/>
    <n v="0"/>
    <n v="0"/>
    <n v="18.572656921754081"/>
    <n v="215.99999999999997"/>
    <x v="0"/>
    <n v="0"/>
    <n v="0"/>
    <n v="2021"/>
    <n v="0"/>
    <x v="3"/>
    <n v="0"/>
    <n v="0"/>
    <n v="0"/>
    <n v="0"/>
    <n v="0"/>
    <n v="0"/>
    <n v="0"/>
    <n v="0"/>
    <n v="0"/>
    <n v="0"/>
    <n v="0"/>
    <n v="0"/>
    <n v="0"/>
    <n v="0"/>
    <n v="0"/>
    <n v="0"/>
  </r>
  <r>
    <s v="BDD ADEME/ARENE "/>
    <n v="1"/>
    <d v="2012-06-25T00:00:00"/>
    <n v="78"/>
    <n v="78128"/>
    <s v="CERNAY-LA-VILLE"/>
    <n v="78720"/>
    <s v="Ville de Cernay"/>
    <s v="Collective"/>
    <x v="1"/>
    <s v="Tertiaire"/>
    <n v="100"/>
    <x v="0"/>
    <n v="0"/>
    <n v="0"/>
    <n v="29"/>
    <n v="8"/>
    <n v="93.04"/>
    <x v="0"/>
    <s v="alimentation école"/>
    <s v="granulés"/>
    <n v="2008"/>
    <n v="0"/>
    <x v="0"/>
    <s v="oui"/>
    <s v="oui"/>
    <n v="1"/>
    <n v="0"/>
    <n v="0"/>
    <n v="0"/>
    <n v="0"/>
    <n v="0"/>
    <n v="0"/>
    <n v="0"/>
    <n v="0"/>
    <n v="0"/>
    <n v="0"/>
    <n v="29"/>
    <n v="29"/>
    <n v="0"/>
  </r>
  <r>
    <s v="BDD ADEME/ARENE "/>
    <n v="1"/>
    <d v="2016-04-04T00:00:00"/>
    <n v="78"/>
    <n v="78317"/>
    <s v="JAMBVILLE"/>
    <n v="78440"/>
    <s v="centre National de Formation et d'Activité Scouts et Guides de France (SGDF)"/>
    <s v="Collective"/>
    <x v="1"/>
    <n v="0"/>
    <n v="220"/>
    <x v="0"/>
    <n v="0"/>
    <n v="0"/>
    <n v="116"/>
    <n v="28"/>
    <n v="325.64000000000004"/>
    <x v="0"/>
    <s v="utilisation de plaquettes forestières, http://www.iledefrance.fr/sites/default/files/mariane/RAPCP15-373RAP.pdf, assure 80% des besoins sur la base de 405MWh/an"/>
    <s v="élagage"/>
    <n v="2016"/>
    <n v="0"/>
    <x v="0"/>
    <n v="0"/>
    <s v="oui"/>
    <n v="1"/>
    <n v="0"/>
    <n v="0"/>
    <n v="0"/>
    <n v="0"/>
    <n v="0"/>
    <n v="0"/>
    <n v="0"/>
    <n v="0"/>
    <n v="0"/>
    <n v="0"/>
    <n v="116"/>
    <n v="116"/>
    <n v="0"/>
  </r>
  <r>
    <s v="BDD ADEME/ARENE "/>
    <n v="1"/>
    <d v="2014-11-17T00:00:00"/>
    <n v="78"/>
    <n v="78356"/>
    <s v="MAGNY-LES-HAMEAUX"/>
    <n v="78114"/>
    <s v="pôle médicosocial Gérondicap "/>
    <s v="Collective"/>
    <x v="1"/>
    <s v="Tertiaire"/>
    <n v="175"/>
    <x v="0"/>
    <n v="0"/>
    <n v="0"/>
    <n v="23.4375"/>
    <n v="4.7667738970588243"/>
    <n v="55.437580422794127"/>
    <x v="0"/>
    <s v="chaufferie à plaquettes"/>
    <n v="0"/>
    <n v="2010"/>
    <n v="0"/>
    <x v="0"/>
    <s v="oui"/>
    <n v="0"/>
    <n v="1"/>
    <n v="0"/>
    <n v="0"/>
    <n v="0"/>
    <n v="0"/>
    <n v="0"/>
    <n v="0"/>
    <n v="0"/>
    <n v="0"/>
    <n v="0"/>
    <n v="0"/>
    <n v="23.4375"/>
    <n v="23.4375"/>
    <n v="0"/>
  </r>
  <r>
    <s v="BDD ADEME/ARENE "/>
    <n v="1"/>
    <d v="2012-06-25T00:00:00"/>
    <n v="78"/>
    <n v="78356"/>
    <s v="MAGNY-LES-HAMEAUX"/>
    <n v="78114"/>
    <s v="Vertdeco"/>
    <s v="Industrielle"/>
    <x v="1"/>
    <s v="Tertiaire"/>
    <n v="300"/>
    <x v="0"/>
    <n v="0"/>
    <n v="0"/>
    <n v="204"/>
    <n v="52"/>
    <n v="604.76"/>
    <x v="0"/>
    <s v="45 ml"/>
    <s v="Elagueurs du département et Parc naturel de la Haute Vallée de la Chevreuse, PF"/>
    <n v="2009"/>
    <n v="0"/>
    <x v="0"/>
    <n v="0"/>
    <n v="0"/>
    <n v="0"/>
    <n v="0"/>
    <n v="204"/>
    <n v="0"/>
    <n v="0"/>
    <n v="0"/>
    <n v="204"/>
    <n v="0"/>
    <n v="0"/>
    <n v="0"/>
    <n v="0"/>
    <n v="0"/>
    <n v="204"/>
    <n v="0"/>
  </r>
  <r>
    <s v="BDD ADEME/ARENE "/>
    <n v="1"/>
    <d v="2018-04-10T00:00:00"/>
    <n v="78"/>
    <n v="78361"/>
    <s v="MANTES-LA-JOLIE"/>
    <n v="78200"/>
    <s v="SOMEC (Dalkia)"/>
    <s v="Collective"/>
    <x v="0"/>
    <n v="0"/>
    <n v="16000"/>
    <x v="1"/>
    <n v="0"/>
    <n v="0"/>
    <n v="30000"/>
    <n v="7087"/>
    <n v="82421.810000000012"/>
    <x v="1"/>
    <s v="Maître d'œuvre : SOMEC (Dalkia), 6MW+8MW sur le Val Fourré, marque Vyncke, alimentation RC, biomasse 72% des besoins sur la ville de Mantes"/>
    <s v="PF + PBFV"/>
    <n v="2013"/>
    <n v="0"/>
    <x v="0"/>
    <s v="oui"/>
    <s v="oui"/>
    <n v="1"/>
    <n v="0"/>
    <n v="18000"/>
    <n v="0"/>
    <n v="6000"/>
    <n v="0"/>
    <n v="24000"/>
    <n v="6000"/>
    <n v="0"/>
    <n v="0"/>
    <n v="0"/>
    <n v="0"/>
    <n v="30000"/>
    <n v="0"/>
  </r>
  <r>
    <s v="BDD ADEME/ARENE "/>
    <n v="1"/>
    <d v="2014-11-17T00:00:00"/>
    <n v="78"/>
    <n v="78423"/>
    <s v="MONTIGNY-LE-BRETONNEUX"/>
    <n v="78180"/>
    <s v="Bouygues Energie et Services "/>
    <s v="Collective"/>
    <x v="1"/>
    <s v="Tertiaire"/>
    <n v="440"/>
    <x v="0"/>
    <n v="0"/>
    <n v="0"/>
    <n v="58.928571428571423"/>
    <n v="11.985031512605042"/>
    <n v="139.38591649159665"/>
    <x v="0"/>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n v="0"/>
    <n v="2011"/>
    <n v="0"/>
    <x v="0"/>
    <n v="0"/>
    <n v="0"/>
    <n v="0"/>
    <n v="0"/>
    <n v="0"/>
    <n v="0"/>
    <n v="0"/>
    <n v="0"/>
    <n v="0"/>
    <n v="0"/>
    <n v="0"/>
    <n v="0"/>
    <n v="0"/>
    <n v="58.928571428571423"/>
    <n v="58.928571428571423"/>
    <n v="0"/>
  </r>
  <r>
    <s v="BDD ADEME/ARENE "/>
    <n v="1"/>
    <d v="2014-04-25T00:00:00"/>
    <n v="78"/>
    <n v="78440"/>
    <s v="LES MUREAUX"/>
    <n v="78130"/>
    <s v="EADS (CIEC)"/>
    <s v="Industrielle"/>
    <x v="1"/>
    <s v="Tertiaire"/>
    <n v="4000"/>
    <x v="1"/>
    <n v="0"/>
    <n v="0"/>
    <n v="6800"/>
    <n v="1383"/>
    <n v="16084.29"/>
    <x v="1"/>
    <s v="121 000m2 de locaux Astrium, BCIAT 2011"/>
    <s v="PF"/>
    <n v="2014"/>
    <n v="0"/>
    <x v="0"/>
    <s v="oui"/>
    <n v="0"/>
    <n v="1"/>
    <n v="0"/>
    <n v="4080"/>
    <n v="0"/>
    <n v="0"/>
    <n v="0"/>
    <n v="4080"/>
    <n v="2720"/>
    <n v="0"/>
    <n v="0"/>
    <n v="0"/>
    <n v="0"/>
    <n v="6800"/>
    <n v="0"/>
  </r>
  <r>
    <s v="BDD ADEME/ARENE "/>
    <n v="1"/>
    <d v="2015-07-30T00:00:00"/>
    <n v="78"/>
    <n v="78440"/>
    <s v="LES MUREAUX"/>
    <n v="78130"/>
    <s v="MBE ( Coriance)"/>
    <s v="Collective"/>
    <x v="3"/>
    <n v="0"/>
    <n v="5800"/>
    <x v="1"/>
    <n v="0"/>
    <n v="0"/>
    <n v="12352"/>
    <n v="2828"/>
    <n v="32889.64"/>
    <x v="1"/>
    <s v="AAP B2, interconnexion entre 2 réseaux"/>
    <n v="0"/>
    <n v="2015"/>
    <n v="0"/>
    <x v="2"/>
    <s v="oui"/>
    <s v="oui"/>
    <n v="1"/>
    <n v="0"/>
    <n v="7560"/>
    <n v="0"/>
    <n v="4792"/>
    <n v="0"/>
    <n v="12352"/>
    <n v="0"/>
    <n v="0"/>
    <n v="0"/>
    <n v="0"/>
    <n v="0"/>
    <n v="12352"/>
    <n v="0"/>
  </r>
  <r>
    <s v="BDD ADEME/ARENE "/>
    <n v="1"/>
    <d v="2018-04-12T00:00:00"/>
    <n v="78"/>
    <n v="78440"/>
    <s v="LES MUREAUX"/>
    <n v="78130"/>
    <s v="Airbus-groupe Dalkia"/>
    <s v="Industrielle"/>
    <x v="1"/>
    <n v="0"/>
    <n v="2000"/>
    <x v="1"/>
    <n v="0"/>
    <n v="0"/>
    <n v="4841"/>
    <n v="1024"/>
    <n v="11909.12"/>
    <x v="1"/>
    <n v="0"/>
    <n v="0"/>
    <n v="2019"/>
    <n v="0"/>
    <x v="1"/>
    <s v="oui"/>
    <n v="0"/>
    <n v="1"/>
    <n v="0"/>
    <n v="3631"/>
    <n v="1210"/>
    <n v="0"/>
    <n v="0"/>
    <n v="4841"/>
    <n v="0"/>
    <n v="0"/>
    <n v="0"/>
    <n v="0"/>
    <n v="0"/>
    <n v="4841"/>
    <n v="0"/>
  </r>
  <r>
    <s v="BDD ADEME/ARENE "/>
    <n v="1"/>
    <d v="2013-12-13T00:00:00"/>
    <n v="78"/>
    <n v="78466"/>
    <s v="ORGEVAL"/>
    <n v="78630"/>
    <s v="Ville d'Orgeval"/>
    <s v="Collective"/>
    <x v="1"/>
    <s v="Tertiaire"/>
    <n v="260"/>
    <x v="0"/>
    <n v="0"/>
    <n v="0"/>
    <n v="85"/>
    <n v="17"/>
    <n v="197.71"/>
    <x v="0"/>
    <s v="COMMUNE D'ORGEVAL (78) : réalisation d’une chaufferie bois pour l’école Maternelle Picquenard"/>
    <n v="0"/>
    <n v="2012"/>
    <n v="0"/>
    <x v="0"/>
    <n v="0"/>
    <s v="oui"/>
    <n v="1"/>
    <n v="0"/>
    <n v="0"/>
    <n v="0"/>
    <n v="0"/>
    <n v="0"/>
    <n v="0"/>
    <n v="0"/>
    <n v="0"/>
    <n v="0"/>
    <n v="0"/>
    <n v="85"/>
    <n v="85"/>
    <n v="0"/>
  </r>
  <r>
    <s v="BDD ADEME/ARENE "/>
    <n v="1"/>
    <d v="2012-06-25T00:00:00"/>
    <n v="78"/>
    <n v="78517"/>
    <s v="RAMBOUILLET"/>
    <n v="78120"/>
    <s v="GOULLARD"/>
    <s v="Industrielle"/>
    <x v="1"/>
    <s v="Industrie"/>
    <n v="186"/>
    <x v="0"/>
    <n v="0"/>
    <n v="0"/>
    <n v="60"/>
    <n v="20"/>
    <n v="232.60000000000002"/>
    <x v="0"/>
    <s v="Menuiserie et charpentes"/>
    <s v="appro interne"/>
    <n v="2001"/>
    <n v="0"/>
    <x v="0"/>
    <s v="oui"/>
    <n v="0"/>
    <n v="1"/>
    <n v="0"/>
    <n v="0"/>
    <n v="0"/>
    <n v="60"/>
    <n v="0"/>
    <n v="60"/>
    <n v="0"/>
    <n v="0"/>
    <n v="0"/>
    <n v="0"/>
    <n v="0"/>
    <n v="60"/>
    <n v="0"/>
  </r>
  <r>
    <s v="BDD ADEME/ARENE "/>
    <n v="1"/>
    <d v="2013-12-12T00:00:00"/>
    <n v="78"/>
    <n v="78517"/>
    <s v="RAMBOUILLET"/>
    <n v="78120"/>
    <s v="Bergerie Nationale de Rambouillet"/>
    <s v="Collective"/>
    <x v="1"/>
    <s v="Tertiaire"/>
    <n v="1000"/>
    <x v="1"/>
    <n v="0"/>
    <n v="0"/>
    <n v="1200"/>
    <n v="245"/>
    <n v="2849.3500000000004"/>
    <x v="0"/>
    <n v="0"/>
    <n v="0"/>
    <n v="2002"/>
    <n v="0"/>
    <x v="0"/>
    <n v="0"/>
    <s v="oui"/>
    <n v="1"/>
    <n v="0"/>
    <n v="0"/>
    <n v="0"/>
    <n v="0"/>
    <n v="0"/>
    <n v="0"/>
    <n v="0"/>
    <n v="0"/>
    <n v="0"/>
    <n v="0"/>
    <n v="1200"/>
    <n v="1200"/>
    <n v="0"/>
  </r>
  <r>
    <s v="BDD ADEME/ARENE "/>
    <n v="1"/>
    <d v="2012-06-25T00:00:00"/>
    <n v="78"/>
    <n v="78517"/>
    <s v="RAMBOUILLET"/>
    <n v="78120"/>
    <s v="Cofely - Gemey Maybelline Garnier (ex FAPROGI)"/>
    <s v="Collective"/>
    <x v="1"/>
    <s v="Industrie"/>
    <n v="4000"/>
    <x v="1"/>
    <n v="0"/>
    <n v="0"/>
    <n v="3875"/>
    <n v="800"/>
    <n v="9304"/>
    <x v="1"/>
    <s v="Maître d'œuvre : COFELY pour l'Oréal usine FAPROGI site industriel  fabrication prod cosmétiques  _x000a_alimentation en vapeur + eau chaude"/>
    <s v="PF + PBFV"/>
    <n v="2013"/>
    <n v="0"/>
    <x v="0"/>
    <s v="oui"/>
    <n v="0"/>
    <n v="1"/>
    <n v="0"/>
    <n v="1854.9999999999998"/>
    <n v="0"/>
    <n v="1850"/>
    <n v="0"/>
    <n v="3705"/>
    <n v="170"/>
    <n v="0"/>
    <n v="0"/>
    <n v="0"/>
    <n v="0"/>
    <n v="3875"/>
    <n v="0"/>
  </r>
  <r>
    <s v="BDD ADEME/ARENE "/>
    <n v="1"/>
    <d v="2012-06-25T00:00:00"/>
    <n v="78"/>
    <n v="78545"/>
    <s v="SAINT-CYR-L'ÉCOLE"/>
    <n v="78210"/>
    <s v="Immo 3F"/>
    <s v="Collective"/>
    <x v="1"/>
    <s v="Résidentiel"/>
    <n v="500"/>
    <x v="0"/>
    <n v="0"/>
    <n v="0"/>
    <n v="592"/>
    <n v="223"/>
    <n v="2593.4900000000002"/>
    <x v="0"/>
    <n v="0"/>
    <s v="PF"/>
    <n v="2009"/>
    <n v="0"/>
    <x v="0"/>
    <s v="oui"/>
    <s v="oui"/>
    <n v="1"/>
    <n v="0"/>
    <n v="592"/>
    <n v="0"/>
    <n v="0"/>
    <n v="0"/>
    <n v="592"/>
    <n v="0"/>
    <n v="0"/>
    <n v="0"/>
    <n v="0"/>
    <n v="0"/>
    <n v="592"/>
    <n v="0"/>
  </r>
  <r>
    <s v="BDD ADEME/ARENE "/>
    <n v="1"/>
    <d v="2013-07-16T00:00:00"/>
    <n v="78"/>
    <n v="78551"/>
    <s v="SAINT-GERMAIN-EN-LAYE"/>
    <n v="78100"/>
    <s v="Enerlay (Dalkia)"/>
    <s v="Collective"/>
    <x v="3"/>
    <n v="0"/>
    <n v="5500"/>
    <x v="1"/>
    <n v="0"/>
    <n v="0"/>
    <n v="12500"/>
    <n v="2454"/>
    <n v="28540.02"/>
    <x v="1"/>
    <s v="AAP B3"/>
    <n v="0"/>
    <n v="2015"/>
    <n v="0"/>
    <x v="0"/>
    <s v="oui"/>
    <s v="oui"/>
    <n v="1"/>
    <n v="0"/>
    <n v="12500"/>
    <n v="0"/>
    <n v="0"/>
    <n v="0"/>
    <n v="12500"/>
    <n v="0"/>
    <n v="0"/>
    <n v="0"/>
    <n v="0"/>
    <n v="0"/>
    <n v="12500"/>
    <n v="0"/>
  </r>
  <r>
    <s v="BDD ADEME/ARENE "/>
    <n v="1"/>
    <d v="2012-06-25T00:00:00"/>
    <n v="78"/>
    <n v="78564"/>
    <s v="SAINT-MARTIN-DE-BRÉTHENCOURT"/>
    <n v="78660"/>
    <s v="SYMIRIS"/>
    <s v="Industrielle"/>
    <x v="1"/>
    <s v="Tertiaire"/>
    <n v="580"/>
    <x v="0"/>
    <n v="0"/>
    <n v="0"/>
    <n v="600"/>
    <n v="40"/>
    <n v="465.20000000000005"/>
    <x v="0"/>
    <s v="Chaufferie du centre de tri de 580 kW, qui consommait de l'ordre de 600 tonnes/an."/>
    <s v="-"/>
    <n v="2002"/>
    <n v="2007"/>
    <x v="2"/>
    <n v="0"/>
    <n v="0"/>
    <n v="0"/>
    <n v="0"/>
    <n v="0"/>
    <n v="0"/>
    <n v="0"/>
    <n v="0"/>
    <n v="0"/>
    <n v="0"/>
    <n v="0"/>
    <n v="0"/>
    <n v="0"/>
    <n v="600"/>
    <n v="600"/>
    <n v="0"/>
  </r>
  <r>
    <s v="BDD ADEME/ARENE "/>
    <n v="1"/>
    <d v="2012-06-25T00:00:00"/>
    <n v="78"/>
    <n v="78575"/>
    <s v="SAINT-RÉMY-LÈS-CHEVREUSE"/>
    <n v="78470"/>
    <s v="Fondation de Coubertin"/>
    <s v="Industrielle"/>
    <x v="1"/>
    <s v="Tertiaire"/>
    <n v="400"/>
    <x v="0"/>
    <n v="0"/>
    <n v="0"/>
    <n v="450"/>
    <n v="135"/>
    <n v="1570.0500000000002"/>
    <x v="0"/>
    <s v="menuiserie. Voir la fiche arene : http://www.areneidf.org/medias/fichiers/Fiche_action_debat_bois.pdf"/>
    <s v="appro interne PBFV"/>
    <n v="2003"/>
    <n v="0"/>
    <x v="0"/>
    <n v="0"/>
    <n v="0"/>
    <n v="0"/>
    <n v="0"/>
    <n v="0"/>
    <n v="0"/>
    <n v="450"/>
    <n v="0"/>
    <n v="450"/>
    <n v="0"/>
    <n v="0"/>
    <n v="0"/>
    <n v="0"/>
    <n v="0"/>
    <n v="450"/>
    <n v="0"/>
  </r>
  <r>
    <s v="BDD ADEME/ARENE "/>
    <n v="1"/>
    <d v="2013-12-12T00:00:00"/>
    <n v="78"/>
    <n v="78643"/>
    <s v="VERNOUILLET"/>
    <n v="78540"/>
    <s v="Ville de Vernouillet"/>
    <s v="Collective"/>
    <x v="1"/>
    <s v="Tertiaire"/>
    <n v="80"/>
    <x v="0"/>
    <n v="0"/>
    <n v="0"/>
    <n v="16"/>
    <n v="5"/>
    <n v="58.150000000000006"/>
    <x v="0"/>
    <s v=" Installation d'une chaufferie bois sur l'ecole maternelle tom pouce"/>
    <n v="0"/>
    <n v="2011"/>
    <n v="0"/>
    <x v="0"/>
    <n v="0"/>
    <s v="oui"/>
    <n v="1"/>
    <n v="0"/>
    <n v="0"/>
    <n v="0"/>
    <n v="0"/>
    <n v="0"/>
    <n v="0"/>
    <n v="0"/>
    <n v="0"/>
    <n v="0"/>
    <n v="0"/>
    <n v="16"/>
    <n v="16"/>
    <n v="0"/>
  </r>
  <r>
    <s v="BDD ADEME/ARENE "/>
    <n v="1"/>
    <d v="2012-06-25T00:00:00"/>
    <n v="78"/>
    <n v="78647"/>
    <s v="VERT"/>
    <n v="78930"/>
    <s v="Belbeo'ch Elagage"/>
    <s v="Industrielle"/>
    <x v="1"/>
    <s v="Tertiaire"/>
    <n v="30"/>
    <x v="0"/>
    <n v="0"/>
    <n v="0"/>
    <n v="25"/>
    <n v="7"/>
    <n v="81.410000000000011"/>
    <x v="0"/>
    <n v="0"/>
    <s v="élagage CIB"/>
    <n v="2002"/>
    <n v="0"/>
    <x v="0"/>
    <n v="0"/>
    <n v="0"/>
    <n v="0"/>
    <n v="0"/>
    <n v="25"/>
    <n v="0"/>
    <n v="0"/>
    <n v="0"/>
    <n v="25"/>
    <n v="0"/>
    <n v="0"/>
    <n v="0"/>
    <n v="0"/>
    <n v="0"/>
    <n v="25"/>
    <n v="0"/>
  </r>
  <r>
    <s v="BDD ADEME/ARENE "/>
    <n v="1"/>
    <d v="2012-06-25T00:00:00"/>
    <n v="91"/>
    <n v="91027"/>
    <s v="ATHIS-MONS"/>
    <n v="91200"/>
    <s v="Lycée Saint Charles"/>
    <s v="Collective"/>
    <x v="1"/>
    <s v="Tertiaire"/>
    <n v="1200"/>
    <x v="1"/>
    <n v="0"/>
    <n v="0"/>
    <n v="1000"/>
    <n v="250"/>
    <n v="2907.5"/>
    <x v="1"/>
    <s v="Exploitant : COFELY - Approvisionnement : SOVEN"/>
    <s v="élagage + plaquettes forestières"/>
    <n v="2006"/>
    <n v="0"/>
    <x v="0"/>
    <s v="oui"/>
    <n v="0"/>
    <n v="1"/>
    <n v="0"/>
    <n v="1000"/>
    <n v="0"/>
    <n v="0"/>
    <n v="0"/>
    <n v="1000"/>
    <n v="0"/>
    <n v="0"/>
    <n v="0"/>
    <n v="0"/>
    <n v="0"/>
    <n v="1000"/>
    <n v="0"/>
  </r>
  <r>
    <s v="BDD ADEME/ARENE "/>
    <n v="2"/>
    <d v="2018-04-10T00:00:00"/>
    <n v="91"/>
    <n v="91086"/>
    <s v="BONDOUFLE"/>
    <n v="91070"/>
    <n v="0"/>
    <s v="Collective"/>
    <x v="2"/>
    <n v="0"/>
    <n v="2200"/>
    <x v="1"/>
    <n v="0"/>
    <n v="0"/>
    <n v="19014"/>
    <n v="860"/>
    <n v="10001.800000000001"/>
    <x v="1"/>
    <s v="AAP B7"/>
    <n v="0"/>
    <n v="2019"/>
    <n v="0"/>
    <x v="1"/>
    <s v="oui"/>
    <n v="0"/>
    <n v="1"/>
    <n v="0"/>
    <n v="15714"/>
    <n v="0"/>
    <n v="2200"/>
    <n v="0"/>
    <n v="17914"/>
    <n v="1100"/>
    <n v="0"/>
    <n v="0"/>
    <n v="0"/>
    <n v="0"/>
    <n v="19014"/>
    <n v="0"/>
  </r>
  <r>
    <s v="BDD ADEME/ARENE "/>
    <n v="1"/>
    <d v="2015-10-06T00:00:00"/>
    <n v="91"/>
    <n v="91103"/>
    <s v="BRÉTIGNY-SUR-ORGE"/>
    <n v="91220"/>
    <s v="Ville de Brétigny sur Orge / SORGEM (SEM aménagement) - Cofely /OROBIA"/>
    <s v="Collective"/>
    <x v="2"/>
    <s v="Résidentiel"/>
    <n v="5000"/>
    <x v="1"/>
    <n v="0"/>
    <n v="0"/>
    <n v="2500"/>
    <n v="650"/>
    <n v="7559.5000000000009"/>
    <x v="1"/>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n v="0"/>
    <n v="2013"/>
    <n v="0"/>
    <x v="0"/>
    <s v="oui"/>
    <s v="oui"/>
    <n v="1"/>
    <n v="0"/>
    <n v="2500"/>
    <n v="0"/>
    <n v="0"/>
    <n v="0"/>
    <n v="2500"/>
    <n v="0"/>
    <n v="0"/>
    <n v="0"/>
    <n v="0"/>
    <n v="0"/>
    <n v="2500"/>
    <n v="0"/>
  </r>
  <r>
    <s v="BDD ADEME/ARENE "/>
    <n v="1"/>
    <d v="2012-06-25T00:00:00"/>
    <n v="91"/>
    <n v="91174"/>
    <s v="CORBEIL-ESSONNES"/>
    <n v="91100"/>
    <s v="GONCALVES"/>
    <s v="Industrielle"/>
    <x v="1"/>
    <s v="Industrie"/>
    <n v="220"/>
    <x v="0"/>
    <n v="0"/>
    <n v="0"/>
    <n v="40"/>
    <n v="14"/>
    <n v="162.82000000000002"/>
    <x v="0"/>
    <s v="charpentes batiments"/>
    <s v="appro interne"/>
    <n v="2002"/>
    <n v="0"/>
    <x v="0"/>
    <n v="0"/>
    <n v="0"/>
    <n v="0"/>
    <n v="0"/>
    <n v="0"/>
    <n v="0"/>
    <n v="40"/>
    <n v="0"/>
    <n v="40"/>
    <n v="0"/>
    <n v="0"/>
    <n v="0"/>
    <n v="0"/>
    <n v="0"/>
    <n v="40"/>
    <n v="0"/>
  </r>
  <r>
    <s v="BDD ADEME/ARENE "/>
    <n v="1"/>
    <d v="2014-05-23T00:00:00"/>
    <n v="91"/>
    <n v="91228"/>
    <s v="ÉVRY"/>
    <n v="91000"/>
    <s v="Centre hospitalier Sud francilien"/>
    <s v="Collective"/>
    <x v="1"/>
    <s v="Tertiaire"/>
    <n v="3500"/>
    <x v="1"/>
    <n v="0"/>
    <n v="0"/>
    <n v="8040"/>
    <n v="2500"/>
    <n v="29075.000000000004"/>
    <x v="1"/>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n v="2011"/>
    <n v="0"/>
    <x v="0"/>
    <n v="0"/>
    <n v="0"/>
    <n v="0"/>
    <n v="0"/>
    <n v="5628"/>
    <n v="0"/>
    <n v="0"/>
    <n v="0"/>
    <n v="5628"/>
    <n v="2412"/>
    <n v="0"/>
    <n v="0"/>
    <n v="0"/>
    <n v="0"/>
    <n v="8040"/>
    <n v="0"/>
  </r>
  <r>
    <s v="BDD ADEME/ARENE "/>
    <n v="1"/>
    <d v="2012-06-25T00:00:00"/>
    <n v="91"/>
    <n v="91274"/>
    <s v="GOMETZ-LA-VILLE"/>
    <n v="91400"/>
    <s v="Ferme du Ragonart"/>
    <s v="Industrielle"/>
    <x v="1"/>
    <s v="Agriculture"/>
    <n v="90"/>
    <x v="0"/>
    <n v="80"/>
    <s v="fioul"/>
    <n v="120"/>
    <n v="31"/>
    <n v="360.53000000000003"/>
    <x v="0"/>
    <s v="100 ml RC"/>
    <s v="Autoapprovisionnement par le propriétaire en PF"/>
    <n v="2008"/>
    <n v="0"/>
    <x v="0"/>
    <s v="oui"/>
    <n v="0"/>
    <n v="1"/>
    <n v="0"/>
    <n v="120"/>
    <n v="0"/>
    <n v="0"/>
    <n v="0"/>
    <n v="120"/>
    <n v="0"/>
    <n v="0"/>
    <n v="0"/>
    <n v="0"/>
    <n v="0"/>
    <n v="120"/>
    <n v="0"/>
  </r>
  <r>
    <s v="BDD ADEME/ARENE "/>
    <n v="1"/>
    <d v="2012-06-25T00:00:00"/>
    <n v="91"/>
    <n v="91286"/>
    <s v="GRIGNY"/>
    <n v="91350"/>
    <s v="Ville de Grigny"/>
    <s v="Collective"/>
    <x v="1"/>
    <s v="Résidentiel"/>
    <n v="80"/>
    <x v="0"/>
    <n v="0"/>
    <n v="0"/>
    <n v="40"/>
    <n v="12"/>
    <n v="139.56"/>
    <x v="0"/>
    <s v="Apporvisionnement : Bioforêt (Bourgogne)"/>
    <s v="Plaquettes forestières (Bourgogne)"/>
    <n v="2007"/>
    <n v="0"/>
    <x v="0"/>
    <s v="oui"/>
    <s v="oui"/>
    <n v="1"/>
    <n v="0"/>
    <n v="0"/>
    <n v="0"/>
    <n v="0"/>
    <n v="0"/>
    <n v="0"/>
    <n v="40"/>
    <n v="0"/>
    <n v="0"/>
    <n v="0"/>
    <n v="0"/>
    <n v="40"/>
    <n v="0"/>
  </r>
  <r>
    <s v="BDD ADEME/ARENE "/>
    <n v="1"/>
    <d v="2018-02-10T00:00:00"/>
    <n v="91"/>
    <n v="91359"/>
    <s v="MAISSE"/>
    <n v="91720"/>
    <s v="OPH 77"/>
    <s v="Collective"/>
    <x v="1"/>
    <n v="0"/>
    <n v="20"/>
    <x v="0"/>
    <n v="0"/>
    <n v="0"/>
    <n v="13"/>
    <n v="3.3"/>
    <n v="38.378999999999998"/>
    <x v="0"/>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n v="0"/>
    <n v="2016"/>
    <n v="0"/>
    <x v="0"/>
    <n v="0"/>
    <n v="0"/>
    <n v="0"/>
    <n v="0"/>
    <n v="13"/>
    <n v="0"/>
    <n v="0"/>
    <n v="0"/>
    <n v="13"/>
    <n v="0"/>
    <n v="0"/>
    <n v="0"/>
    <n v="0"/>
    <n v="0"/>
    <n v="13"/>
    <n v="0"/>
  </r>
  <r>
    <s v="BDD ADEME/ARENE "/>
    <n v="1"/>
    <d v="2018-04-06T00:00:00"/>
    <n v="91"/>
    <n v="91377"/>
    <s v="MASSY"/>
    <n v="91300"/>
    <s v="ENORIS (ex-CURMA)"/>
    <s v="Industrielle"/>
    <x v="0"/>
    <n v="0"/>
    <n v="32000"/>
    <x v="1"/>
    <n v="0"/>
    <n v="0"/>
    <n v="32000"/>
    <n v="0"/>
    <n v="0"/>
    <x v="1"/>
    <s v="Concessionnaire : COFELY - Approvisionnement : SOVEN - 20 000 tonnes bois et 10 000 tonnes charbon. 2 chaudières 32 MW. Utilisation de bois B francilien."/>
    <s v="plaquettes forestières (Picardie)"/>
    <n v="2009"/>
    <n v="0"/>
    <x v="0"/>
    <n v="0"/>
    <n v="0"/>
    <n v="0"/>
    <n v="0"/>
    <n v="0"/>
    <n v="0"/>
    <n v="0"/>
    <n v="0"/>
    <n v="32000"/>
    <n v="0"/>
    <n v="0"/>
    <n v="0"/>
    <n v="0"/>
    <n v="0"/>
    <n v="32000"/>
    <n v="0"/>
  </r>
  <r>
    <s v="BDD ADEME/ARENE "/>
    <n v="1"/>
    <d v="2015-04-28T00:00:00"/>
    <n v="91"/>
    <n v="91405"/>
    <s v="MILLY-LA-FORÊT"/>
    <n v="91490"/>
    <s v="PNR du Gâtinais Français/chauffagiste local"/>
    <s v="Collective"/>
    <x v="1"/>
    <s v="Tertiaire"/>
    <n v="40"/>
    <x v="0"/>
    <n v="0"/>
    <n v="0"/>
    <n v="16"/>
    <n v="2.6295908615118555"/>
    <n v="30.582141719382882"/>
    <x v="0"/>
    <s v="système de chauffage de la Maison du parc du gatinais, livré en 2013 : http://www.ekopolis.fr/realisations/maison-du-parc-naturel-regional-du-gatinais-francais"/>
    <s v="SCIC Gâtinais Bois Energie"/>
    <n v="2013"/>
    <n v="0"/>
    <x v="0"/>
    <n v="0"/>
    <n v="0"/>
    <n v="0"/>
    <s v="PNR"/>
    <n v="16"/>
    <n v="0"/>
    <n v="0"/>
    <n v="0"/>
    <n v="16"/>
    <n v="0"/>
    <n v="0"/>
    <n v="0"/>
    <n v="0"/>
    <n v="0"/>
    <n v="16"/>
    <n v="0"/>
  </r>
  <r>
    <s v="BDD ADEME/ARENE "/>
    <n v="1"/>
    <d v="2017-02-14T00:00:00"/>
    <n v="91"/>
    <n v="91477"/>
    <s v="PALAISEAU"/>
    <n v="91120"/>
    <s v="Camille Claudel Energie (EDF Optimal Solutions)"/>
    <s v="Collective"/>
    <x v="2"/>
    <n v="0"/>
    <n v="2000"/>
    <x v="1"/>
    <n v="0"/>
    <n v="0"/>
    <n v="5300"/>
    <n v="971"/>
    <n v="11292.730000000001"/>
    <x v="1"/>
    <s v="AAP B3"/>
    <n v="0"/>
    <n v="2015"/>
    <n v="0"/>
    <x v="0"/>
    <s v="oui"/>
    <n v="0"/>
    <n v="1"/>
    <n v="0"/>
    <n v="5300"/>
    <n v="0"/>
    <n v="0"/>
    <n v="0"/>
    <n v="5300"/>
    <n v="0"/>
    <n v="0"/>
    <n v="0"/>
    <n v="0"/>
    <n v="0"/>
    <n v="5300"/>
    <n v="0"/>
  </r>
  <r>
    <s v="BDD ADEME/ARENE "/>
    <n v="1"/>
    <d v="2018-04-25T00:00:00"/>
    <n v="91"/>
    <n v="91507"/>
    <s v="PRUNAY-SUR-ESSONNE"/>
    <n v="91720"/>
    <s v="SPL SIGAL"/>
    <s v="Collective"/>
    <x v="2"/>
    <n v="0"/>
    <n v="300"/>
    <x v="0"/>
    <n v="0"/>
    <n v="0"/>
    <n v="0"/>
    <n v="38"/>
    <n v="441.94000000000005"/>
    <x v="0"/>
    <n v="0"/>
    <n v="0"/>
    <n v="2017"/>
    <n v="0"/>
    <x v="0"/>
    <n v="0"/>
    <s v="oui"/>
    <n v="1"/>
    <n v="0"/>
    <n v="0"/>
    <n v="0"/>
    <n v="0"/>
    <n v="0"/>
    <n v="0"/>
    <n v="0"/>
    <n v="0"/>
    <n v="0"/>
    <n v="0"/>
    <n v="0"/>
    <n v="0"/>
    <n v="0"/>
  </r>
  <r>
    <s v="BDD ADEME/ARENE "/>
    <n v="1"/>
    <d v="2015-10-06T00:00:00"/>
    <n v="91"/>
    <n v="91521"/>
    <s v="RIS-ORANGIS"/>
    <n v="91130"/>
    <s v="DALKIA"/>
    <s v="Collective"/>
    <x v="1"/>
    <s v="Résidentiel"/>
    <n v="800"/>
    <x v="0"/>
    <n v="0"/>
    <n v="0"/>
    <n v="1100"/>
    <n v="211"/>
    <n v="2453.9300000000003"/>
    <x v="0"/>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n v="2014"/>
    <n v="0"/>
    <x v="0"/>
    <s v="oui"/>
    <s v="oui"/>
    <n v="1"/>
    <n v="0"/>
    <n v="660"/>
    <n v="0"/>
    <n v="0"/>
    <n v="0"/>
    <n v="660"/>
    <n v="440"/>
    <n v="0"/>
    <n v="0"/>
    <n v="0"/>
    <n v="0"/>
    <n v="1100"/>
    <n v="0"/>
  </r>
  <r>
    <s v="BDD ADEME/ARENE "/>
    <n v="1"/>
    <d v="2012-06-25T00:00:00"/>
    <n v="91"/>
    <n v="91589"/>
    <s v="SAVIGNY-SUR-ORGE"/>
    <n v="91600"/>
    <s v="Immo 3F"/>
    <s v="Collective"/>
    <x v="1"/>
    <s v="Résidentiel"/>
    <n v="750"/>
    <x v="0"/>
    <n v="0"/>
    <n v="0"/>
    <n v="514"/>
    <n v="170"/>
    <n v="1977.1000000000001"/>
    <x v="0"/>
    <s v="http://www.groupe3f.fr/immobiliere-3f/actualites/inauguration-d-une-chaufferie-bois-savigny-sur-orge-91"/>
    <s v="PF"/>
    <n v="2011"/>
    <n v="0"/>
    <x v="0"/>
    <s v="oui"/>
    <s v="oui"/>
    <n v="1"/>
    <n v="0"/>
    <n v="514"/>
    <n v="0"/>
    <n v="0"/>
    <n v="0"/>
    <n v="514"/>
    <n v="0"/>
    <n v="0"/>
    <n v="0"/>
    <n v="0"/>
    <n v="0"/>
    <n v="514"/>
    <n v="0"/>
  </r>
  <r>
    <s v="BDD ADEME/ARENE "/>
    <n v="1"/>
    <d v="2012-06-25T00:00:00"/>
    <n v="91"/>
    <n v="91645"/>
    <s v="VERRIÈRES-LE-BUISSON"/>
    <n v="91370"/>
    <s v="Ville de Verrières les Buisson"/>
    <s v="Collective"/>
    <x v="1"/>
    <s v="Tertiaire"/>
    <n v="220"/>
    <x v="0"/>
    <n v="0"/>
    <n v="0"/>
    <n v="240"/>
    <n v="56"/>
    <n v="651.28000000000009"/>
    <x v="0"/>
    <s v="RC 167 ml chaudière WEYA, mail 05/03/2013 04:12_x000a_ya eu des soucis sur la livraison (échanges avec Maïté Dufour encore le 21/01/14)"/>
    <s v="PF, Fournisseur ONF"/>
    <n v="2012"/>
    <n v="0"/>
    <x v="0"/>
    <s v="oui"/>
    <s v="oui"/>
    <n v="1"/>
    <n v="0"/>
    <n v="240"/>
    <n v="0"/>
    <n v="0"/>
    <n v="0"/>
    <n v="240"/>
    <n v="0"/>
    <n v="0"/>
    <n v="0"/>
    <n v="0"/>
    <n v="0"/>
    <n v="240"/>
    <n v="0"/>
  </r>
  <r>
    <s v="BDD ADEME/ARENE "/>
    <n v="1"/>
    <d v="2014-11-24T00:00:00"/>
    <n v="91"/>
    <n v="91692"/>
    <s v="LES ULIS"/>
    <n v="91940"/>
    <s v="Enerlis (Dalkia)"/>
    <s v="Collective"/>
    <x v="3"/>
    <n v="0"/>
    <n v="10000"/>
    <x v="1"/>
    <n v="0"/>
    <n v="0"/>
    <n v="13000"/>
    <n v="2768"/>
    <n v="32191.840000000004"/>
    <x v="1"/>
    <s v="AAPB4"/>
    <n v="0"/>
    <n v="2016"/>
    <n v="0"/>
    <x v="0"/>
    <s v="oui"/>
    <s v="oui"/>
    <n v="1"/>
    <n v="0"/>
    <n v="10400"/>
    <n v="0"/>
    <n v="2600"/>
    <n v="0"/>
    <n v="13000"/>
    <n v="0"/>
    <n v="0"/>
    <n v="0"/>
    <n v="0"/>
    <n v="0"/>
    <n v="13000"/>
    <n v="0"/>
  </r>
  <r>
    <s v="BDD ADEME/ARENE "/>
    <n v="2"/>
    <d v="2018-04-05T00:00:00"/>
    <n v="92"/>
    <n v="92023"/>
    <s v="CLAMART"/>
    <n v="92140"/>
    <s v="Agronergy"/>
    <s v="Collective"/>
    <x v="2"/>
    <n v="0"/>
    <n v="1990"/>
    <x v="1"/>
    <n v="0"/>
    <n v="0"/>
    <n v="1953"/>
    <n v="418"/>
    <n v="4861.34"/>
    <x v="1"/>
    <s v="AAPB7"/>
    <n v="0"/>
    <n v="2018"/>
    <n v="0"/>
    <x v="0"/>
    <s v="oui"/>
    <n v="0"/>
    <n v="1"/>
    <n v="0"/>
    <n v="900"/>
    <n v="0"/>
    <n v="1053"/>
    <n v="0"/>
    <n v="1953"/>
    <n v="0"/>
    <n v="0"/>
    <n v="0"/>
    <n v="0"/>
    <n v="0"/>
    <n v="1953"/>
    <n v="0"/>
  </r>
  <r>
    <s v="BDD ADEME/ARENE "/>
    <n v="1"/>
    <d v="2016-07-08T00:00:00"/>
    <n v="92"/>
    <n v="92024"/>
    <s v="CLICHY"/>
    <n v="92110"/>
    <s v="Changement de DSP (a priori un groupement Idex-Coriance CEVE)"/>
    <s v="Collective"/>
    <x v="3"/>
    <n v="0"/>
    <n v="5000"/>
    <x v="1"/>
    <n v="0"/>
    <n v="0"/>
    <n v="15511.508281436332"/>
    <n v="2843"/>
    <n v="33064.090000000004"/>
    <x v="1"/>
    <s v="AAP B3"/>
    <n v="0"/>
    <n v="2015"/>
    <n v="0"/>
    <x v="0"/>
    <s v="oui"/>
    <s v="oui"/>
    <n v="1"/>
    <n v="0"/>
    <n v="4361.5082814363323"/>
    <n v="0"/>
    <n v="6000"/>
    <n v="0"/>
    <n v="10361.508281436332"/>
    <n v="5150"/>
    <n v="0"/>
    <n v="0"/>
    <n v="0"/>
    <n v="0"/>
    <n v="15511.508281436332"/>
    <n v="0"/>
  </r>
  <r>
    <s v="BDD ADEME/ARENE "/>
    <n v="1"/>
    <d v="2014-11-24T00:00:00"/>
    <n v="92"/>
    <n v="92025"/>
    <s v="COLOMBES"/>
    <n v="92700"/>
    <s v="Colombes Habitat - Dalkia"/>
    <s v="Collective"/>
    <x v="1"/>
    <s v="Résidentiel"/>
    <n v="800"/>
    <x v="0"/>
    <n v="0"/>
    <n v="0"/>
    <n v="1386"/>
    <n v="265"/>
    <n v="3081.9500000000003"/>
    <x v="0"/>
    <s v="AAPB4, https://www.colombes.fr/actualites-23/dans-les-entrailles-de-la-chaufferie-bois-940.html?cHash=393db72a8a54fe39739dcdc0a20aa73c"/>
    <n v="0"/>
    <n v="2015"/>
    <n v="0"/>
    <x v="0"/>
    <n v="0"/>
    <n v="0"/>
    <n v="0"/>
    <n v="0"/>
    <n v="0"/>
    <n v="0"/>
    <n v="0"/>
    <n v="0"/>
    <n v="0"/>
    <n v="0"/>
    <n v="0"/>
    <n v="0"/>
    <n v="0"/>
    <n v="1386"/>
    <n v="1386"/>
    <n v="0"/>
  </r>
  <r>
    <s v="BDD ADEME/ARENE "/>
    <n v="1"/>
    <d v="2013-07-16T00:00:00"/>
    <n v="92"/>
    <n v="92025"/>
    <s v="COLOMBES"/>
    <n v="92700"/>
    <s v="Boismarine (Dalkia)"/>
    <s v="Collective"/>
    <x v="3"/>
    <n v="0"/>
    <n v="1250"/>
    <x v="1"/>
    <n v="0"/>
    <n v="0"/>
    <n v="3700"/>
    <n v="669"/>
    <n v="7780.47"/>
    <x v="1"/>
    <s v="AAP B2_x000a_travaux débutés juin 2013 ; inauguration entre mai et octobre 2014"/>
    <n v="0"/>
    <n v="2014"/>
    <n v="0"/>
    <x v="0"/>
    <s v="oui"/>
    <s v="oui"/>
    <n v="1"/>
    <n v="0"/>
    <n v="2220"/>
    <n v="0"/>
    <n v="0"/>
    <n v="0"/>
    <n v="2220"/>
    <n v="1480"/>
    <n v="0"/>
    <n v="0"/>
    <n v="0"/>
    <n v="0"/>
    <n v="3700"/>
    <n v="0"/>
  </r>
  <r>
    <s v="BDD ADEME/ARENE "/>
    <n v="2"/>
    <d v="2018-04-10T00:00:00"/>
    <n v="92"/>
    <n v="92026"/>
    <s v="COURBEVOIE"/>
    <n v="92400"/>
    <s v="IDEX ENERTHERM"/>
    <s v="Collective"/>
    <x v="0"/>
    <n v="0"/>
    <n v="45000"/>
    <x v="1"/>
    <n v="0"/>
    <n v="0"/>
    <n v="36000"/>
    <n v="15477"/>
    <n v="179997.51"/>
    <x v="1"/>
    <s v="AAP B8"/>
    <n v="0"/>
    <n v="2020"/>
    <n v="0"/>
    <x v="4"/>
    <n v="0"/>
    <n v="0"/>
    <n v="0"/>
    <n v="0"/>
    <n v="0"/>
    <n v="0"/>
    <n v="0"/>
    <n v="3600"/>
    <n v="3600"/>
    <n v="0"/>
    <n v="0"/>
    <n v="0"/>
    <n v="32400"/>
    <n v="0"/>
    <n v="36000"/>
    <n v="0"/>
  </r>
  <r>
    <s v="BDD ADEME/ARENE "/>
    <n v="1"/>
    <d v="2013-12-12T00:00:00"/>
    <n v="92"/>
    <n v="92032"/>
    <s v="FONTENAY-AUX-ROSES"/>
    <n v="92260"/>
    <s v="OPDH 92"/>
    <s v="Collective"/>
    <x v="1"/>
    <s v="Résidentiel"/>
    <n v="900"/>
    <x v="0"/>
    <n v="0"/>
    <n v="0"/>
    <n v="1850"/>
    <n v="370"/>
    <n v="4303.1000000000004"/>
    <x v="0"/>
    <s v="chaudière biomasse sur la cité des Paradis"/>
    <n v="0"/>
    <n v="2012"/>
    <n v="0"/>
    <x v="0"/>
    <n v="0"/>
    <s v="oui"/>
    <n v="1"/>
    <n v="0"/>
    <n v="0"/>
    <n v="0"/>
    <n v="0"/>
    <n v="0"/>
    <n v="0"/>
    <n v="0"/>
    <n v="0"/>
    <n v="0"/>
    <n v="0"/>
    <n v="1850"/>
    <n v="1850"/>
    <n v="0"/>
  </r>
  <r>
    <s v="BDD ADEME/ARENE "/>
    <n v="1"/>
    <d v="2017-02-14T00:00:00"/>
    <n v="92"/>
    <n v="92036"/>
    <s v="GENNEVILLIERS"/>
    <n v="92230"/>
    <s v="Gennevilliers Energie (Cofely)"/>
    <s v="Collective"/>
    <x v="3"/>
    <n v="0"/>
    <n v="17000"/>
    <x v="1"/>
    <n v="0"/>
    <n v="0"/>
    <n v="27400"/>
    <n v="5331"/>
    <n v="61999.530000000006"/>
    <x v="1"/>
    <s v="AAPB4"/>
    <n v="0"/>
    <n v="2017"/>
    <n v="0"/>
    <x v="0"/>
    <s v="oui"/>
    <s v="oui"/>
    <n v="1"/>
    <n v="0"/>
    <n v="12900"/>
    <n v="0"/>
    <n v="8500"/>
    <n v="0"/>
    <n v="21400"/>
    <n v="4000"/>
    <n v="0"/>
    <n v="2000"/>
    <n v="0"/>
    <n v="0"/>
    <n v="27400"/>
    <n v="0"/>
  </r>
  <r>
    <s v="BDD ADEME/ARENE "/>
    <n v="1"/>
    <d v="2012-06-25T00:00:00"/>
    <n v="92"/>
    <n v="92050"/>
    <s v="NANTERRE"/>
    <n v="92000"/>
    <s v="Ville de Nanterre"/>
    <s v="Collective"/>
    <x v="1"/>
    <s v="Tertiaire"/>
    <n v="50"/>
    <x v="0"/>
    <n v="0"/>
    <n v="0"/>
    <n v="50"/>
    <n v="10"/>
    <n v="116.30000000000001"/>
    <x v="0"/>
    <s v="Chaufferie Bois Maison du Chemin de l'Ile, silo 40 m3, RC 1200 ml"/>
    <s v="Plaquettes forestières"/>
    <n v="2011"/>
    <n v="0"/>
    <x v="0"/>
    <s v="oui"/>
    <s v="oui"/>
    <n v="1"/>
    <n v="0"/>
    <n v="50"/>
    <n v="0"/>
    <n v="0"/>
    <n v="0"/>
    <n v="50"/>
    <n v="0"/>
    <n v="0"/>
    <n v="0"/>
    <n v="0"/>
    <n v="0"/>
    <n v="50"/>
    <n v="0"/>
  </r>
  <r>
    <s v="BDD ADEME/ARENE "/>
    <n v="1"/>
    <d v="2014-05-23T00:00:00"/>
    <n v="92"/>
    <n v="92050"/>
    <s v="NANTERRE"/>
    <n v="92000"/>
    <s v="Enerbiosa pour EPASA - Idex"/>
    <s v="Collective"/>
    <x v="1"/>
    <s v="Résidentiel"/>
    <n v="1600"/>
    <x v="1"/>
    <n v="3200"/>
    <s v="Gaz naturel"/>
    <n v="2000"/>
    <n v="413"/>
    <n v="4803.1900000000005"/>
    <x v="1"/>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n v="2011"/>
    <n v="0"/>
    <x v="0"/>
    <s v="oui"/>
    <s v="oui"/>
    <n v="1"/>
    <n v="0"/>
    <n v="400"/>
    <n v="200"/>
    <n v="1400"/>
    <n v="0"/>
    <n v="2000"/>
    <n v="0"/>
    <n v="0"/>
    <n v="0"/>
    <n v="0"/>
    <n v="0"/>
    <n v="2000"/>
    <n v="0"/>
  </r>
  <r>
    <s v="BDD ADEME/ARENE "/>
    <n v="1"/>
    <d v="2018-04-10T00:00:00"/>
    <n v="92"/>
    <n v="92063"/>
    <s v="RUEIL-MALMAISON"/>
    <n v="92500"/>
    <s v="Ville de Rueil Malmaison"/>
    <s v="Collective"/>
    <x v="0"/>
    <n v="0"/>
    <n v="1770"/>
    <x v="1"/>
    <n v="0"/>
    <n v="0"/>
    <n v="4416"/>
    <n v="940"/>
    <n v="10932.2"/>
    <x v="1"/>
    <s v="AAP B7"/>
    <n v="0"/>
    <n v="2019"/>
    <n v="0"/>
    <x v="1"/>
    <s v="oui"/>
    <s v="oui"/>
    <n v="1"/>
    <n v="0"/>
    <n v="3680"/>
    <n v="0"/>
    <n v="0"/>
    <n v="0"/>
    <n v="3680"/>
    <n v="736"/>
    <n v="0"/>
    <n v="0"/>
    <n v="0"/>
    <n v="0"/>
    <n v="4416"/>
    <n v="0"/>
  </r>
  <r>
    <s v="BDD ADEME/ARENE "/>
    <n v="1"/>
    <d v="2012-06-25T00:00:00"/>
    <n v="92"/>
    <n v="92073"/>
    <s v="SURESNES"/>
    <n v="92150"/>
    <s v="Ville de Suresnes"/>
    <s v="Collective"/>
    <x v="3"/>
    <n v="0"/>
    <n v="600"/>
    <x v="0"/>
    <n v="0"/>
    <n v="0"/>
    <n v="490"/>
    <n v="195.7"/>
    <n v="2275.991"/>
    <x v="0"/>
    <s v="Maître d'œuvre : DALKIA. Piscine + 2 Gymnases. Site des Raguidelles"/>
    <s v="Granulé"/>
    <n v="2011"/>
    <n v="0"/>
    <x v="0"/>
    <s v="oui"/>
    <s v="oui"/>
    <n v="1"/>
    <n v="0"/>
    <n v="0"/>
    <n v="0"/>
    <n v="0"/>
    <n v="0"/>
    <n v="0"/>
    <n v="0"/>
    <n v="0"/>
    <n v="0"/>
    <n v="490"/>
    <n v="0"/>
    <n v="490"/>
    <n v="0"/>
  </r>
  <r>
    <s v="BDD ADEME/ARENE "/>
    <n v="1"/>
    <d v="2013-12-12T00:00:00"/>
    <n v="93"/>
    <n v="93001"/>
    <s v="AUBERVILLIERS"/>
    <n v="93300"/>
    <s v="OPHLM d'Aubervilliers"/>
    <s v="Collective"/>
    <x v="1"/>
    <s v="Résidentiel"/>
    <n v="750"/>
    <x v="0"/>
    <n v="0"/>
    <n v="0"/>
    <n v="1220"/>
    <n v="249"/>
    <n v="2895.8700000000003"/>
    <x v="0"/>
    <s v="cités chochennec/tillon/jarry 112 rue helène chochennec, 655 logements desservis"/>
    <n v="0"/>
    <n v="2012"/>
    <n v="0"/>
    <x v="0"/>
    <n v="0"/>
    <s v="oui"/>
    <n v="1"/>
    <n v="0"/>
    <n v="0"/>
    <n v="0"/>
    <n v="0"/>
    <n v="0"/>
    <n v="0"/>
    <n v="0"/>
    <n v="0"/>
    <n v="0"/>
    <n v="0"/>
    <n v="1220"/>
    <n v="1220"/>
    <n v="0"/>
  </r>
  <r>
    <s v="BDD ADEME/ARENE "/>
    <n v="1"/>
    <d v="2013-07-16T00:00:00"/>
    <n v="93"/>
    <n v="93006"/>
    <s v="BAGNOLET"/>
    <n v="93170"/>
    <s v="SDCB (Cofely)"/>
    <s v="Collective"/>
    <x v="3"/>
    <n v="0"/>
    <n v="20000"/>
    <x v="1"/>
    <n v="0"/>
    <n v="0"/>
    <n v="53002.18046906055"/>
    <n v="9114"/>
    <n v="105995.82"/>
    <x v="1"/>
    <n v="0"/>
    <n v="0"/>
    <n v="2015"/>
    <n v="0"/>
    <x v="0"/>
    <s v="oui"/>
    <s v="oui"/>
    <n v="1"/>
    <n v="0"/>
    <n v="16854.180469060553"/>
    <n v="0"/>
    <n v="13000"/>
    <n v="0"/>
    <n v="29854.180469060553"/>
    <n v="14940"/>
    <n v="0"/>
    <n v="8208"/>
    <n v="0"/>
    <n v="0"/>
    <n v="53002.18046906055"/>
    <n v="0"/>
  </r>
  <r>
    <s v="BDD ADEME/ARENE "/>
    <n v="1"/>
    <d v="2015-10-06T00:00:00"/>
    <n v="93"/>
    <n v="93008"/>
    <s v="BOBIGNY"/>
    <n v="93000"/>
    <s v="APHP (Cofely)"/>
    <s v="Industrielle"/>
    <x v="3"/>
    <n v="0"/>
    <n v="3240"/>
    <x v="1"/>
    <n v="0"/>
    <n v="0"/>
    <n v="5500"/>
    <n v="1231"/>
    <n v="14316.53"/>
    <x v="1"/>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n v="2014"/>
    <n v="0"/>
    <x v="0"/>
    <s v="oui"/>
    <s v="oui"/>
    <n v="1"/>
    <n v="0"/>
    <n v="3100"/>
    <n v="0"/>
    <n v="2400"/>
    <n v="0"/>
    <n v="5500"/>
    <n v="0"/>
    <n v="0"/>
    <n v="0"/>
    <n v="0"/>
    <n v="0"/>
    <n v="5500"/>
    <n v="0"/>
  </r>
  <r>
    <s v="BDD ADEME/ARENE "/>
    <n v="1"/>
    <d v="2015-07-30T00:00:00"/>
    <n v="93"/>
    <n v="93010"/>
    <s v="BONDY"/>
    <n v="93140"/>
    <s v="STB (Coriance)"/>
    <s v="Collective"/>
    <x v="0"/>
    <n v="0"/>
    <n v="4800"/>
    <x v="1"/>
    <n v="0"/>
    <n v="0"/>
    <n v="9628"/>
    <n v="2252"/>
    <n v="26190.760000000002"/>
    <x v="1"/>
    <s v="AAP B2"/>
    <n v="0"/>
    <n v="2014"/>
    <n v="0"/>
    <x v="0"/>
    <s v="oui"/>
    <s v="oui"/>
    <n v="1"/>
    <n v="0"/>
    <n v="5461"/>
    <n v="0"/>
    <n v="4167"/>
    <n v="0"/>
    <n v="9628"/>
    <n v="0"/>
    <n v="0"/>
    <n v="0"/>
    <n v="0"/>
    <n v="0"/>
    <n v="9628"/>
    <n v="0"/>
  </r>
  <r>
    <s v="BDD ADEME/ARENE "/>
    <n v="1"/>
    <d v="2018-04-10T00:00:00"/>
    <n v="93"/>
    <n v="93010"/>
    <s v="BONDY"/>
    <n v="93140"/>
    <s v="CORIANCE"/>
    <s v="Collective"/>
    <x v="2"/>
    <n v="0"/>
    <n v="5000"/>
    <x v="1"/>
    <n v="0"/>
    <n v="0"/>
    <n v="10108"/>
    <n v="2089"/>
    <n v="24295.070000000003"/>
    <x v="1"/>
    <s v="AAP B8"/>
    <n v="0"/>
    <n v="2021"/>
    <n v="0"/>
    <x v="3"/>
    <n v="0"/>
    <n v="0"/>
    <n v="0"/>
    <n v="0"/>
    <n v="6231"/>
    <n v="0"/>
    <n v="1800"/>
    <n v="0"/>
    <n v="8031"/>
    <n v="2077"/>
    <n v="0"/>
    <n v="0"/>
    <n v="0"/>
    <n v="0"/>
    <n v="10108"/>
    <n v="0"/>
  </r>
  <r>
    <s v="BDD ADEME/ARENE "/>
    <n v="1"/>
    <d v="2014-04-24T00:00:00"/>
    <n v="93"/>
    <n v="93029"/>
    <s v="DRANCY"/>
    <n v="93700"/>
    <s v="Centre Technique Intercommunal"/>
    <s v="Industrielle"/>
    <x v="1"/>
    <s v="Industrie"/>
    <n v="300"/>
    <x v="0"/>
    <n v="0"/>
    <n v="0"/>
    <n v="0"/>
    <n v="25.79535683576956"/>
    <n v="300"/>
    <x v="0"/>
    <s v="chaufferie Cofely"/>
    <n v="0"/>
    <n v="2012"/>
    <n v="0"/>
    <x v="0"/>
    <n v="0"/>
    <s v="oui ?"/>
    <n v="0"/>
    <n v="0"/>
    <n v="0"/>
    <n v="0"/>
    <n v="0"/>
    <n v="0"/>
    <n v="0"/>
    <n v="0"/>
    <n v="0"/>
    <n v="0"/>
    <n v="0"/>
    <n v="0"/>
    <n v="0"/>
    <n v="0"/>
  </r>
  <r>
    <s v="BDD ADEME/ARENE "/>
    <n v="1"/>
    <d v="2018-04-12T00:00:00"/>
    <n v="93"/>
    <n v="93029"/>
    <s v="DRANCY"/>
    <n v="93700"/>
    <s v="OPH Drancy"/>
    <s v="Collective"/>
    <x v="1"/>
    <s v="Résidentiel Tertiaire"/>
    <n v="900"/>
    <x v="0"/>
    <n v="0"/>
    <n v="0"/>
    <n v="1350"/>
    <n v="260"/>
    <n v="3023.8"/>
    <x v="0"/>
    <s v="Maître d'œuvre : COFELY, alimente residence de 568 logements + 2 batiments communaux"/>
    <s v="PF, Pindus, Ppaysagère"/>
    <n v="2016"/>
    <n v="0"/>
    <x v="0"/>
    <s v="oui"/>
    <s v="oui"/>
    <n v="1"/>
    <n v="0"/>
    <n v="792"/>
    <n v="0"/>
    <n v="360"/>
    <n v="0"/>
    <n v="1152"/>
    <n v="198"/>
    <n v="0"/>
    <n v="0"/>
    <n v="0"/>
    <n v="0"/>
    <n v="1350"/>
    <n v="0"/>
  </r>
  <r>
    <s v="BDD ADEME/ARENE "/>
    <n v="1"/>
    <d v="2013-07-16T00:00:00"/>
    <n v="93"/>
    <n v="93051"/>
    <s v="NOISY-LE-GRAND"/>
    <n v="93160"/>
    <s v="Ville de Noisy-le-Grand"/>
    <s v="Collective"/>
    <x v="3"/>
    <n v="0"/>
    <n v="1220"/>
    <x v="1"/>
    <n v="0"/>
    <n v="0"/>
    <n v="1000"/>
    <n v="310"/>
    <n v="3605.3"/>
    <x v="1"/>
    <s v="AAPB 1"/>
    <n v="0"/>
    <n v="2013"/>
    <n v="0"/>
    <x v="0"/>
    <n v="0"/>
    <n v="0"/>
    <n v="0"/>
    <n v="0"/>
    <n v="600"/>
    <n v="0"/>
    <n v="0"/>
    <n v="0"/>
    <n v="600"/>
    <n v="400"/>
    <n v="0"/>
    <n v="0"/>
    <n v="0"/>
    <n v="0"/>
    <n v="1000"/>
    <n v="0"/>
  </r>
  <r>
    <s v="BDD ADEME/ARENE "/>
    <n v="1"/>
    <d v="2017-02-14T00:00:00"/>
    <n v="93"/>
    <n v="93066"/>
    <s v="SAINT-DENIS"/>
    <n v="93200"/>
    <s v="Plaine Commune Energie (Cofely)"/>
    <s v="Collective"/>
    <x v="3"/>
    <n v="0"/>
    <n v="26500"/>
    <x v="1"/>
    <n v="0"/>
    <s v="multiple"/>
    <n v="48000"/>
    <n v="12157"/>
    <n v="141385.91"/>
    <x v="1"/>
    <s v="AAP Biomasse S5"/>
    <n v="0"/>
    <n v="2016"/>
    <n v="0"/>
    <x v="0"/>
    <s v="oui"/>
    <n v="0"/>
    <n v="1"/>
    <n v="0"/>
    <n v="20000"/>
    <n v="0"/>
    <n v="10000"/>
    <n v="0"/>
    <n v="30000"/>
    <n v="18000"/>
    <n v="0"/>
    <n v="0"/>
    <n v="0"/>
    <n v="0"/>
    <n v="48000"/>
    <n v="0"/>
  </r>
  <r>
    <s v="BDD ADEME/ARENE "/>
    <n v="1"/>
    <d v="2018-04-25T00:00:00"/>
    <n v="93"/>
    <n v="93070"/>
    <s v="SAINT-OUEN"/>
    <n v="93400"/>
    <s v="CPCU"/>
    <s v="Collective"/>
    <x v="0"/>
    <n v="0"/>
    <n v="247000"/>
    <x v="1"/>
    <n v="247000"/>
    <n v="0"/>
    <n v="83494"/>
    <n v="35895.958727429061"/>
    <n v="417470"/>
    <x v="1"/>
    <s v="centrale co-combustion biomasse-charbon, modifiée pour accepter des granulés de bois. Pbiomasse : 247 MW (2 ch mixte 50 % charbon / 50 % biomasse de 247 mw chacune) donnée DRIEE. Fonctionnement 5 000 h/an"/>
    <s v="granulés de bois"/>
    <n v="2016"/>
    <n v="0"/>
    <x v="0"/>
    <n v="0"/>
    <n v="0"/>
    <n v="0"/>
    <n v="0"/>
    <n v="0"/>
    <n v="0"/>
    <n v="0"/>
    <n v="0"/>
    <n v="0"/>
    <n v="0"/>
    <n v="0"/>
    <n v="0"/>
    <n v="83494"/>
    <n v="0"/>
    <n v="83494"/>
    <n v="0"/>
  </r>
  <r>
    <s v="BDD ADEME/ARENE "/>
    <n v="1"/>
    <d v="2013-07-16T00:00:00"/>
    <n v="93"/>
    <n v="93071"/>
    <s v="SEVRAN"/>
    <n v="93270"/>
    <s v="SEBIO"/>
    <s v="Collective"/>
    <x v="0"/>
    <n v="0"/>
    <n v="7500"/>
    <x v="1"/>
    <n v="0"/>
    <n v="0"/>
    <n v="15000"/>
    <n v="2773"/>
    <n v="32249.99"/>
    <x v="1"/>
    <s v="AAP B2"/>
    <n v="0"/>
    <n v="2015"/>
    <n v="0"/>
    <x v="0"/>
    <s v="oui"/>
    <s v="oui"/>
    <n v="1"/>
    <n v="0"/>
    <n v="7500"/>
    <n v="0"/>
    <n v="5250"/>
    <n v="0"/>
    <n v="12750"/>
    <n v="0"/>
    <n v="0"/>
    <n v="2250.0000000000005"/>
    <n v="0"/>
    <n v="0"/>
    <n v="15000"/>
    <n v="0"/>
  </r>
  <r>
    <s v="BDD ADEME/ARENE "/>
    <n v="1"/>
    <d v="2015-04-03T00:00:00"/>
    <n v="93"/>
    <n v="93072"/>
    <s v="STAINS"/>
    <n v="93240"/>
    <s v="Ville de Saint Denis (COFELY)"/>
    <s v="Collective"/>
    <x v="0"/>
    <n v="0"/>
    <n v="16000"/>
    <x v="1"/>
    <n v="0"/>
    <n v="0"/>
    <n v="22160"/>
    <n v="7766"/>
    <n v="90318.58"/>
    <x v="1"/>
    <s v="Concessionnaire :  COFELY"/>
    <s v="PF : 10 000t, Plaquettes urbaines : 12 000t, PBFV : 12 000t"/>
    <n v="2011"/>
    <n v="0"/>
    <x v="0"/>
    <s v="oui"/>
    <s v="oui"/>
    <n v="1"/>
    <n v="0"/>
    <n v="6000"/>
    <n v="0"/>
    <n v="7000"/>
    <n v="0"/>
    <n v="13000"/>
    <n v="4580"/>
    <n v="0"/>
    <n v="4580"/>
    <n v="0"/>
    <n v="0"/>
    <n v="22160"/>
    <n v="0"/>
  </r>
  <r>
    <s v="BDD ADEME/ARENE "/>
    <n v="1"/>
    <d v="2012-10-24T00:00:00"/>
    <n v="93"/>
    <n v="93073"/>
    <s v="TREMBLAY-EN-FRANCE"/>
    <n v="93290"/>
    <s v="L'Oréal CENTREAL"/>
    <s v="Industrielle"/>
    <x v="1"/>
    <s v="Tertiaire"/>
    <n v="500"/>
    <x v="0"/>
    <n v="0"/>
    <n v="0"/>
    <n v="220"/>
    <n v="90"/>
    <n v="1046.7"/>
    <x v="0"/>
    <s v="logistique transport de marchandises"/>
    <s v="Granulés"/>
    <n v="2012"/>
    <n v="0"/>
    <x v="0"/>
    <n v="0"/>
    <n v="0"/>
    <n v="0"/>
    <n v="0"/>
    <n v="0"/>
    <n v="0"/>
    <n v="0"/>
    <n v="220"/>
    <n v="220"/>
    <n v="0"/>
    <n v="0"/>
    <n v="0"/>
    <n v="0"/>
    <n v="0"/>
    <n v="220"/>
    <n v="0"/>
  </r>
  <r>
    <s v="BDD ADEME/ARENE "/>
    <n v="1"/>
    <d v="2013-07-16T00:00:00"/>
    <n v="94"/>
    <n v="94033"/>
    <s v="FONTENAY-SOUS-BOIS"/>
    <n v="94120"/>
    <s v="Ville de Fontenay-sous-Bois/ RCU"/>
    <s v="Collective"/>
    <x v="3"/>
    <n v="0"/>
    <n v="17400"/>
    <x v="1"/>
    <n v="0"/>
    <n v="0"/>
    <n v="6043"/>
    <n v="2468"/>
    <n v="28702.84"/>
    <x v="1"/>
    <s v="Régie de Fontenay. RCU : Régie du Chauffage Urbain. Réseau HP. Les granulés bois proviennent des massifs forestiers de Sologne et de la forêt d’Orléans gérés durablement par l‘ONF (certification PEFC)."/>
    <s v="Granulé"/>
    <n v="2010"/>
    <n v="0"/>
    <x v="0"/>
    <n v="0"/>
    <n v="0"/>
    <n v="0"/>
    <n v="0"/>
    <n v="0"/>
    <n v="0"/>
    <n v="0"/>
    <n v="0"/>
    <n v="0"/>
    <n v="0"/>
    <n v="0"/>
    <n v="0"/>
    <n v="6043"/>
    <n v="0"/>
    <n v="6043"/>
    <n v="0"/>
  </r>
  <r>
    <s v="BDD ADEME/ARENE "/>
    <n v="1"/>
    <d v="2018-04-10T00:00:00"/>
    <n v="94"/>
    <n v="94041"/>
    <s v="IVRY-SUR-SEINE"/>
    <n v="94200"/>
    <s v="APHP (Dalkia)"/>
    <s v="Collective"/>
    <x v="1"/>
    <s v="Tertiaire"/>
    <n v="2000"/>
    <x v="1"/>
    <n v="0"/>
    <n v="0"/>
    <n v="4400"/>
    <n v="793"/>
    <n v="9222.59"/>
    <x v="1"/>
    <n v="0"/>
    <s v="plaquettes forestières"/>
    <n v="2017"/>
    <n v="0"/>
    <x v="0"/>
    <s v="oui"/>
    <s v="oui"/>
    <n v="1"/>
    <n v="0"/>
    <n v="3300"/>
    <n v="0"/>
    <n v="0"/>
    <n v="0"/>
    <n v="3300"/>
    <n v="1100"/>
    <n v="0"/>
    <n v="0"/>
    <n v="0"/>
    <n v="0"/>
    <n v="4400"/>
    <n v="0"/>
  </r>
  <r>
    <s v="BDD ADEME/ARENE "/>
    <n v="1"/>
    <d v="2013-07-16T00:00:00"/>
    <n v="94"/>
    <n v="94044"/>
    <s v="LIMEIL-BRÉVANNES"/>
    <n v="94450"/>
    <s v="Société de Chaleur de Limeil Brevanne"/>
    <s v="Collective"/>
    <x v="1"/>
    <s v="Résidentiel"/>
    <n v="800"/>
    <x v="0"/>
    <n v="2000"/>
    <s v="chaudière biomasse liquide"/>
    <n v="3000"/>
    <n v="289.01384083044979"/>
    <n v="3361.2309688581313"/>
    <x v="0"/>
    <s v="couplé à une chaudière biomasse liquide &quot;acide gras&quot; de 2MW!_x000a_Eco quartier des Temps Durables"/>
    <s v="élagage 40%, plaquette indus 60%"/>
    <n v="2011"/>
    <n v="0"/>
    <x v="0"/>
    <s v="oui"/>
    <s v="oui"/>
    <n v="1"/>
    <n v="0"/>
    <n v="1200"/>
    <n v="0"/>
    <n v="1800"/>
    <n v="0"/>
    <n v="3000"/>
    <n v="0"/>
    <n v="0"/>
    <n v="0"/>
    <n v="0"/>
    <n v="0"/>
    <n v="3000"/>
    <n v="0"/>
  </r>
  <r>
    <s v="BDD ADEME/ARENE "/>
    <n v="1"/>
    <d v="2015-04-14T00:00:00"/>
    <n v="94"/>
    <n v="94059"/>
    <s v="LE PLESSIS-TRÉVISE"/>
    <n v="94420"/>
    <s v="promoteur SMBI"/>
    <s v="Collective"/>
    <x v="1"/>
    <n v="0"/>
    <n v="200"/>
    <x v="0"/>
    <n v="0"/>
    <n v="0"/>
    <n v="0"/>
    <n v="10"/>
    <n v="116.30000000000001"/>
    <x v="0"/>
    <n v="0"/>
    <n v="0"/>
    <n v="2021"/>
    <n v="0"/>
    <x v="3"/>
    <n v="0"/>
    <n v="0"/>
    <n v="0"/>
    <n v="0"/>
    <n v="0"/>
    <n v="0"/>
    <n v="0"/>
    <n v="0"/>
    <n v="0"/>
    <n v="0"/>
    <n v="0"/>
    <n v="0"/>
    <n v="0"/>
    <n v="0"/>
    <n v="0"/>
    <n v="0"/>
  </r>
  <r>
    <s v="BDD Région"/>
    <n v="1"/>
    <d v="2015-04-14T00:00:00"/>
    <n v="94"/>
    <n v="94079"/>
    <s v="VILLIERS-SUR-MARNE"/>
    <n v="94350"/>
    <s v="promoteur SMBI"/>
    <s v="Collective"/>
    <x v="1"/>
    <n v="0"/>
    <n v="200"/>
    <x v="0"/>
    <n v="0"/>
    <n v="0"/>
    <n v="0"/>
    <n v="0"/>
    <n v="0"/>
    <x v="0"/>
    <n v="0"/>
    <n v="0"/>
    <n v="2020"/>
    <n v="0"/>
    <x v="4"/>
    <n v="0"/>
    <n v="0"/>
    <n v="0"/>
    <n v="0"/>
    <n v="0"/>
    <n v="0"/>
    <n v="0"/>
    <n v="0"/>
    <n v="0"/>
    <n v="0"/>
    <n v="0"/>
    <n v="0"/>
    <n v="0"/>
    <n v="0"/>
    <n v="0"/>
    <n v="0"/>
  </r>
  <r>
    <s v="BDD ADEME/ARENE "/>
    <n v="1"/>
    <d v="2016-12-06T00:00:00"/>
    <n v="95"/>
    <n v="95018"/>
    <s v="ARGENTEUIL"/>
    <n v="95100"/>
    <s v="ARGEVALOR (Dalkia)"/>
    <s v="Collective"/>
    <x v="3"/>
    <n v="0"/>
    <n v="1700"/>
    <x v="1"/>
    <n v="0"/>
    <n v="0"/>
    <n v="4700"/>
    <n v="798"/>
    <n v="9280.74"/>
    <x v="1"/>
    <n v="0"/>
    <n v="0"/>
    <n v="2015"/>
    <n v="0"/>
    <x v="0"/>
    <s v="oui"/>
    <s v="oui"/>
    <n v="1"/>
    <n v="0"/>
    <n v="2820"/>
    <n v="0"/>
    <n v="0"/>
    <n v="0"/>
    <n v="2820"/>
    <n v="1880"/>
    <n v="0"/>
    <n v="0"/>
    <n v="0"/>
    <n v="0"/>
    <n v="4700"/>
    <n v="0"/>
  </r>
  <r>
    <s v="BDD ADEME/ARENE "/>
    <n v="1"/>
    <d v="2014-04-23T00:00:00"/>
    <n v="95"/>
    <n v="95150"/>
    <s v="CHAUSSY"/>
    <n v="95710"/>
    <s v="Fondation Charles Léopold MAYER pour le progrès de l’homme, Bergerie de Villarceaux"/>
    <s v="Collective"/>
    <x v="1"/>
    <s v="Tertiaire"/>
    <n v="600"/>
    <x v="0"/>
    <n v="170"/>
    <s v="bois"/>
    <n v="300"/>
    <n v="60"/>
    <n v="697.80000000000007"/>
    <x v="0"/>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n v="2011"/>
    <n v="0"/>
    <x v="0"/>
    <n v="0"/>
    <s v="oui"/>
    <n v="1"/>
    <n v="0"/>
    <n v="300"/>
    <n v="0"/>
    <n v="0"/>
    <n v="0"/>
    <n v="300"/>
    <n v="0"/>
    <n v="0"/>
    <n v="0"/>
    <n v="0"/>
    <n v="0"/>
    <n v="300"/>
    <n v="0"/>
  </r>
  <r>
    <s v="BDD ADEME/ARENE "/>
    <n v="1"/>
    <d v="2012-06-25T00:00:00"/>
    <n v="95"/>
    <n v="95210"/>
    <s v="ENGHIEN-LES-BAINS"/>
    <n v="95880"/>
    <s v="Ville d'Enghien les Bains"/>
    <s v="Collective"/>
    <x v="1"/>
    <s v="Tertiaire"/>
    <n v="70"/>
    <x v="0"/>
    <n v="0"/>
    <n v="0"/>
    <n v="70"/>
    <n v="29"/>
    <n v="337.27000000000004"/>
    <x v="0"/>
    <s v="Gymnase de la Coussaye"/>
    <s v="Granulés"/>
    <n v="2010"/>
    <n v="0"/>
    <x v="0"/>
    <s v="oui"/>
    <s v="oui"/>
    <n v="1"/>
    <n v="0"/>
    <n v="0"/>
    <n v="0"/>
    <n v="0"/>
    <n v="70"/>
    <n v="70"/>
    <n v="0"/>
    <n v="0"/>
    <n v="0"/>
    <n v="0"/>
    <n v="0"/>
    <n v="70"/>
    <n v="0"/>
  </r>
  <r>
    <s v="BDD ADEME/ARENE "/>
    <n v="1"/>
    <d v="2015-07-30T00:00:00"/>
    <n v="95"/>
    <n v="95252"/>
    <s v="FRANCONVILLE"/>
    <n v="95130"/>
    <s v="SEFIR (Cofely)"/>
    <s v="Collective"/>
    <x v="3"/>
    <n v="0"/>
    <n v="10000"/>
    <x v="1"/>
    <n v="0"/>
    <n v="0"/>
    <n v="21477.744004240096"/>
    <n v="4578"/>
    <n v="53242.140000000007"/>
    <x v="1"/>
    <s v="AAP B3"/>
    <n v="0"/>
    <n v="2014"/>
    <n v="0"/>
    <x v="0"/>
    <n v="0"/>
    <n v="0"/>
    <n v="0"/>
    <n v="0"/>
    <n v="4680.7440042400958"/>
    <n v="1452"/>
    <n v="0"/>
    <n v="0"/>
    <n v="6132.7440042400958"/>
    <n v="8895"/>
    <n v="2200"/>
    <n v="4250"/>
    <n v="0"/>
    <n v="0"/>
    <n v="21477.744004240096"/>
    <n v="0"/>
  </r>
  <r>
    <s v="BDD ADEME/ARENE "/>
    <n v="1"/>
    <d v="2012-06-25T00:00:00"/>
    <n v="95"/>
    <n v="95268"/>
    <s v="GARGES-LÈS-GONESSE"/>
    <n v="95140"/>
    <s v="Département du Val d'Oise"/>
    <s v="Collective"/>
    <x v="1"/>
    <s v="Tertiaire"/>
    <n v="320"/>
    <x v="0"/>
    <n v="1400"/>
    <s v="Gaz naturel"/>
    <n v="317"/>
    <n v="89"/>
    <n v="1035.0700000000002"/>
    <x v="0"/>
    <s v="Collège Pablo Picasso 75 ml"/>
    <s v="Plaquettes paysagères et forestières depuis la plateforme BIOVIVA d'Attainville"/>
    <n v="2009"/>
    <n v="0"/>
    <x v="0"/>
    <s v="oui"/>
    <s v="oui"/>
    <n v="1"/>
    <n v="0"/>
    <n v="317"/>
    <n v="0"/>
    <n v="0"/>
    <n v="0"/>
    <n v="317"/>
    <n v="0"/>
    <n v="0"/>
    <n v="0"/>
    <n v="0"/>
    <n v="0"/>
    <n v="317"/>
    <n v="0"/>
  </r>
  <r>
    <s v="BDD ADEME/ARENE "/>
    <n v="1"/>
    <d v="2012-06-25T00:00:00"/>
    <n v="95"/>
    <n v="95331"/>
    <s v="LASSY"/>
    <n v="95270"/>
    <s v="GASMA SCEA"/>
    <s v="Industrielle"/>
    <x v="1"/>
    <s v="Agriculture"/>
    <n v="720"/>
    <x v="0"/>
    <n v="0"/>
    <n v="0"/>
    <n v="960"/>
    <n v="250"/>
    <n v="2907.5"/>
    <x v="0"/>
    <s v="Horticulture"/>
    <s v="plaquettes élagage"/>
    <n v="2005"/>
    <n v="0"/>
    <x v="0"/>
    <n v="0"/>
    <n v="0"/>
    <n v="0"/>
    <n v="0"/>
    <n v="250"/>
    <n v="0"/>
    <n v="0"/>
    <n v="0"/>
    <n v="250"/>
    <n v="0"/>
    <n v="0"/>
    <n v="0"/>
    <n v="0"/>
    <n v="710"/>
    <n v="960"/>
    <n v="0"/>
  </r>
  <r>
    <s v="BDD ADEME/ARENE "/>
    <n v="1"/>
    <d v="2012-06-25T00:00:00"/>
    <n v="95"/>
    <n v="95428"/>
    <s v="MONTMORENCY"/>
    <n v="95160"/>
    <s v="Ville de Montmorency"/>
    <s v="Collective"/>
    <x v="1"/>
    <s v="Tertiaire"/>
    <n v="220"/>
    <x v="0"/>
    <n v="0"/>
    <n v="0"/>
    <n v="80"/>
    <n v="23"/>
    <n v="267.49"/>
    <x v="0"/>
    <n v="0"/>
    <s v="Plaquettes paysagères en provenance de la plateforme BIOVIVA de Roissy"/>
    <n v="2008"/>
    <n v="0"/>
    <x v="0"/>
    <s v="oui"/>
    <s v="oui"/>
    <n v="1"/>
    <n v="0"/>
    <n v="80"/>
    <n v="0"/>
    <n v="0"/>
    <n v="0"/>
    <n v="80"/>
    <n v="0"/>
    <n v="0"/>
    <n v="0"/>
    <n v="0"/>
    <n v="0"/>
    <n v="80"/>
    <n v="0"/>
  </r>
  <r>
    <s v="BDD ADEME/ARENE "/>
    <n v="1"/>
    <d v="2013-12-12T00:00:00"/>
    <n v="95"/>
    <n v="95450"/>
    <s v="NEUVILLE-SUR-OISE"/>
    <n v="95000"/>
    <s v="Service Départemental d'Incendie et de Secours du Val d'Oise (SDIS)"/>
    <s v="Collective"/>
    <x v="1"/>
    <s v="Tertiaire"/>
    <n v="930"/>
    <x v="0"/>
    <n v="0"/>
    <n v="0"/>
    <n v="458"/>
    <n v="91.600000000000009"/>
    <n v="1065.3080000000002"/>
    <x v="0"/>
    <n v="0"/>
    <n v="0"/>
    <n v="2010"/>
    <n v="0"/>
    <x v="0"/>
    <n v="0"/>
    <s v="oui"/>
    <n v="1"/>
    <n v="0"/>
    <n v="0"/>
    <n v="0"/>
    <n v="0"/>
    <n v="0"/>
    <n v="0"/>
    <n v="0"/>
    <n v="0"/>
    <n v="0"/>
    <n v="0"/>
    <n v="458"/>
    <n v="458"/>
    <n v="0"/>
  </r>
  <r>
    <s v="BDD ADEME/ARENE "/>
    <n v="1"/>
    <d v="2012-06-25T00:00:00"/>
    <n v="95"/>
    <n v="95488"/>
    <s v="PIERRELAYE"/>
    <n v="95480"/>
    <s v="Société Picheta"/>
    <s v="Collective"/>
    <x v="1"/>
    <s v="Industrie"/>
    <n v="110"/>
    <x v="0"/>
    <n v="0"/>
    <n v="0"/>
    <n v="45"/>
    <n v="12"/>
    <n v="139.56"/>
    <x v="0"/>
    <n v="0"/>
    <s v="PF, autoalimentation"/>
    <n v="2009"/>
    <n v="0"/>
    <x v="0"/>
    <s v="oui"/>
    <n v="0"/>
    <n v="1"/>
    <n v="0"/>
    <n v="45"/>
    <n v="0"/>
    <n v="0"/>
    <n v="0"/>
    <n v="45"/>
    <n v="0"/>
    <n v="0"/>
    <n v="0"/>
    <n v="0"/>
    <n v="0"/>
    <n v="45"/>
    <n v="0"/>
  </r>
  <r>
    <s v="BDD ADEME/ARENE "/>
    <n v="1"/>
    <d v="2013-12-12T00:00:00"/>
    <n v="95"/>
    <n v="95500"/>
    <s v="PONTOISE"/>
    <n v="95000"/>
    <s v="SDC 12/14 rue Séré-Depoin à PONTOISE représenté par son syndic, SERGIC"/>
    <s v="Collective"/>
    <x v="1"/>
    <s v="Résidentiel"/>
    <n v="90"/>
    <x v="0"/>
    <n v="0"/>
    <n v="0"/>
    <n v="50.6"/>
    <n v="10.120000000000001"/>
    <n v="117.69560000000001"/>
    <x v="0"/>
    <n v="0"/>
    <n v="0"/>
    <n v="2009"/>
    <n v="0"/>
    <x v="0"/>
    <n v="0"/>
    <s v="oui"/>
    <n v="1"/>
    <n v="0"/>
    <n v="0"/>
    <n v="0"/>
    <n v="0"/>
    <n v="0"/>
    <n v="0"/>
    <n v="0"/>
    <n v="0"/>
    <n v="0"/>
    <n v="0"/>
    <n v="50.6"/>
    <n v="50.6"/>
    <n v="0"/>
  </r>
  <r>
    <s v="BDD ADEME/ARENE "/>
    <n v="1"/>
    <d v="2012-06-25T00:00:00"/>
    <n v="95"/>
    <n v="95510"/>
    <s v="PUISEUX-PONTOISE"/>
    <n v="95650"/>
    <s v="CACP - CRAM"/>
    <s v="Collective"/>
    <x v="1"/>
    <s v="Agriculture"/>
    <n v="250"/>
    <x v="0"/>
    <n v="0"/>
    <n v="0"/>
    <n v="201.42857142857142"/>
    <n v="66"/>
    <n v="767.58"/>
    <x v="0"/>
    <s v="Réalisation d'une chaufferie bois de 250 kW au _x000a_centre horticole de la Communauté d'Agglomération de Cergy-Pontoise à Puiseux Pontoise (95)."/>
    <s v="Connexes industrie du bois et plaquettes forestières, appro interne - CIB + PF"/>
    <n v="2011"/>
    <n v="0"/>
    <x v="0"/>
    <s v="oui"/>
    <s v="oui"/>
    <n v="1"/>
    <n v="0"/>
    <n v="201.42857142857142"/>
    <n v="0"/>
    <n v="0"/>
    <n v="0"/>
    <n v="201.42857142857142"/>
    <n v="0"/>
    <n v="0"/>
    <n v="0"/>
    <n v="0"/>
    <n v="0"/>
    <n v="201.42857142857142"/>
    <n v="0"/>
  </r>
  <r>
    <s v="BDD ADEME/ARENE "/>
    <n v="1"/>
    <d v="2012-09-17T00:00:00"/>
    <n v="95"/>
    <n v="95527"/>
    <s v="ROISSY-EN-FRANCE"/>
    <n v="95700"/>
    <s v="ADP"/>
    <s v="Industrielle"/>
    <x v="3"/>
    <n v="0"/>
    <n v="14000"/>
    <x v="1"/>
    <n v="0"/>
    <n v="0"/>
    <n v="50520"/>
    <n v="6607"/>
    <n v="76839.41"/>
    <x v="1"/>
    <s v="BCIAT 2010"/>
    <s v="75%PF + 25% plaquette urbaine (PBFV)"/>
    <n v="2013"/>
    <n v="0"/>
    <x v="0"/>
    <s v="oui"/>
    <n v="0"/>
    <n v="1"/>
    <n v="0"/>
    <n v="15600"/>
    <n v="0"/>
    <n v="0"/>
    <n v="0"/>
    <n v="15600"/>
    <n v="34920"/>
    <n v="0"/>
    <n v="0"/>
    <n v="0"/>
    <n v="0"/>
    <n v="50520"/>
    <n v="0"/>
  </r>
  <r>
    <s v="BDD ADEME/ARENE "/>
    <n v="1"/>
    <d v="2012-06-25T00:00:00"/>
    <n v="95"/>
    <n v="95563"/>
    <s v="SAINT-LEU-LA-FORÊT"/>
    <n v="95320"/>
    <s v="Département du Val d'Oise"/>
    <s v="Collective"/>
    <x v="1"/>
    <s v="Tertiaire"/>
    <n v="360"/>
    <x v="0"/>
    <n v="0"/>
    <n v="0"/>
    <n v="300"/>
    <n v="69"/>
    <n v="802.47"/>
    <x v="0"/>
    <s v="Bâtiment d'enseignement_x000a__x000a_Chauffage du collège LANDOWSKA_x000a__x000a_Exploitant : IDEX Energies"/>
    <s v="PF"/>
    <n v="2008"/>
    <n v="0"/>
    <x v="0"/>
    <s v="oui"/>
    <s v="oui"/>
    <n v="1"/>
    <n v="0"/>
    <n v="300"/>
    <n v="0"/>
    <n v="0"/>
    <n v="0"/>
    <n v="300"/>
    <n v="0"/>
    <n v="0"/>
    <n v="0"/>
    <n v="0"/>
    <n v="0"/>
    <n v="300"/>
    <n v="0"/>
  </r>
  <r>
    <s v="BDD ADEME/ARENE "/>
    <n v="1"/>
    <d v="2014-04-25T00:00:00"/>
    <n v="95"/>
    <n v="95572"/>
    <s v="SAINT-OUEN-L'AUMÔNE"/>
    <n v="95310"/>
    <s v="Communauté d'agglomération de Cergy Pontoise"/>
    <s v="Collective"/>
    <x v="3"/>
    <n v="0"/>
    <n v="25000"/>
    <x v="1"/>
    <n v="0"/>
    <n v="0"/>
    <n v="23160"/>
    <n v="10300"/>
    <n v="119789.00000000001"/>
    <x v="1"/>
    <s v="Concessionnaire : DALKIA_x000a__x000a_Approvisionnement : SYLVENERGIE"/>
    <s v="Produits connexes de scieries (Picardie) - Bois d'élagage/d'abattage - Refus de criblage de compost"/>
    <n v="2009"/>
    <n v="0"/>
    <x v="0"/>
    <n v="0"/>
    <s v="oui"/>
    <n v="1"/>
    <n v="0"/>
    <n v="8040"/>
    <n v="0"/>
    <n v="4620"/>
    <n v="0"/>
    <n v="12660"/>
    <n v="3900"/>
    <n v="0"/>
    <n v="6600"/>
    <n v="0"/>
    <n v="0"/>
    <n v="23160"/>
    <n v="0"/>
  </r>
  <r>
    <s v="BDD ADEME/ARENE "/>
    <n v="1"/>
    <d v="2012-06-25T00:00:00"/>
    <n v="95"/>
    <n v="95610"/>
    <s v="THÉMÉRICOURT"/>
    <n v="95450"/>
    <s v="Ville de Théméricourt"/>
    <s v="Collective"/>
    <x v="1"/>
    <s v="Résidentiel Tertiaire"/>
    <n v="60"/>
    <x v="0"/>
    <n v="0"/>
    <n v="0"/>
    <n v="0"/>
    <n v="0"/>
    <n v="0"/>
    <x v="0"/>
    <s v="Régie - alimente HLM, bibliothèque, mairie"/>
    <s v="bois granulé"/>
    <n v="2010"/>
    <n v="0"/>
    <x v="0"/>
    <n v="0"/>
    <n v="0"/>
    <n v="0"/>
    <n v="0"/>
    <n v="0"/>
    <n v="0"/>
    <n v="0"/>
    <n v="0"/>
    <n v="0"/>
    <n v="0"/>
    <n v="0"/>
    <n v="0"/>
    <n v="0"/>
    <n v="0"/>
    <n v="0"/>
    <n v="0"/>
  </r>
  <r>
    <s v="BDD Région"/>
    <n v="1"/>
    <d v="2012-06-25T00:00:00"/>
    <n v="95"/>
    <n v="95656"/>
    <s v="VIENNE-EN-ARTHIES"/>
    <n v="95510"/>
    <s v="Ferme des Millonets"/>
    <s v="Collective"/>
    <x v="1"/>
    <s v="Agriculture"/>
    <n v="70"/>
    <x v="0"/>
    <n v="0"/>
    <n v="0"/>
    <n v="25"/>
    <n v="5"/>
    <n v="58.150000000000006"/>
    <x v="0"/>
    <s v="Type et catégorie de chaufferie"/>
    <s v="PF élagage"/>
    <n v="2007"/>
    <n v="0"/>
    <x v="0"/>
    <s v="oui"/>
    <n v="0"/>
    <n v="1"/>
    <n v="0"/>
    <n v="25"/>
    <n v="0"/>
    <n v="0"/>
    <n v="0"/>
    <n v="25"/>
    <n v="0"/>
    <n v="0"/>
    <n v="0"/>
    <n v="0"/>
    <n v="0"/>
    <n v="25"/>
    <n v="0"/>
  </r>
</pivotCacheRecords>
</file>

<file path=xl/pivotCache/pivotCacheRecords3.xml><?xml version="1.0" encoding="utf-8"?>
<pivotCacheRecords xmlns="http://schemas.openxmlformats.org/spreadsheetml/2006/main" xmlns:r="http://schemas.openxmlformats.org/officeDocument/2006/relationships" count="111">
  <r>
    <s v="BDD ADEME/ARENE "/>
    <n v="6"/>
    <n v="43200"/>
    <n v="75"/>
    <n v="75116"/>
    <s v="PARIS 16E ARRONDISSEMENT"/>
    <n v="75016"/>
    <s v="Agronergy"/>
    <s v="Collective"/>
    <s v="chaufferie sur réseau de chaleur"/>
    <n v="0"/>
    <n v="810"/>
    <s v="&lt;1 MW"/>
    <n v="0"/>
    <n v="0"/>
    <n v="556"/>
    <n v="204"/>
    <n v="2372.52"/>
    <s v="&lt;1 200 MWh/an"/>
    <s v="AAP B6"/>
    <n v="0"/>
    <x v="0"/>
    <n v="0"/>
    <x v="0"/>
    <s v="oui"/>
    <n v="0"/>
    <n v="1"/>
    <n v="0"/>
    <n v="0"/>
    <n v="0"/>
    <n v="0"/>
    <n v="556"/>
    <n v="556"/>
    <n v="0"/>
    <n v="0"/>
    <n v="0"/>
    <n v="0"/>
    <n v="0"/>
    <n v="556"/>
    <n v="0"/>
  </r>
  <r>
    <s v="BDD ADEME/ARENE "/>
    <n v="1"/>
    <n v="42780"/>
    <n v="77"/>
    <n v="77058"/>
    <s v="BUSSY-SAINT-GEORGES"/>
    <n v="77600"/>
    <s v="Energie Développement _x000a_Local (EDL) : IDEX"/>
    <s v="Collective"/>
    <s v="Chaufferie dédiée"/>
    <s v="Résidentiel Tertiaire"/>
    <n v="1500"/>
    <s v="&gt;1 MW"/>
    <n v="0"/>
    <n v="0"/>
    <n v="8000"/>
    <n v="600"/>
    <n v="6978.0000000000009"/>
    <s v="&gt;1 200 MWh/an"/>
    <s v="AAPB4"/>
    <n v="0"/>
    <x v="1"/>
    <n v="0"/>
    <x v="1"/>
    <s v="oui"/>
    <s v="oui"/>
    <n v="1"/>
    <n v="0"/>
    <n v="5600"/>
    <n v="0"/>
    <n v="2400"/>
    <n v="0"/>
    <n v="8000"/>
    <n v="0"/>
    <n v="0"/>
    <n v="0"/>
    <n v="0"/>
    <n v="0"/>
    <n v="8000"/>
    <n v="0"/>
  </r>
  <r>
    <s v="BDD ADEME/ARENE "/>
    <n v="1"/>
    <n v="42256"/>
    <n v="77"/>
    <n v="77067"/>
    <s v="CESSON"/>
    <n v="77240"/>
    <s v="Mairie de Cesson"/>
    <s v="Collective"/>
    <s v="Chaufferie dédiée"/>
    <s v="Tertiaire"/>
    <n v="112"/>
    <s v="&lt;1 MW"/>
    <n v="0"/>
    <n v="0"/>
    <n v="32"/>
    <n v="8.1230769230769226"/>
    <n v="94.471384615384622"/>
    <s v="&lt;1 200 MWh/an"/>
    <s v="Chaufferie maison de la petite enfance de 2x56kw granulés provenance Provins 4 fois 8 tonnes par an"/>
    <n v="0"/>
    <x v="2"/>
    <n v="0"/>
    <x v="0"/>
    <n v="0"/>
    <n v="0"/>
    <n v="0"/>
    <n v="0"/>
    <n v="0"/>
    <n v="0"/>
    <n v="0"/>
    <n v="32"/>
    <n v="32"/>
    <n v="0"/>
    <n v="0"/>
    <n v="0"/>
    <n v="0"/>
    <n v="0"/>
    <n v="32"/>
    <n v="0"/>
  </r>
  <r>
    <s v="BDD ADEME/ARENE "/>
    <n v="1"/>
    <n v="41753"/>
    <n v="77"/>
    <n v="77067"/>
    <s v="CESSON"/>
    <n v="77240"/>
    <s v="Immo 3F"/>
    <s v="Collective"/>
    <s v="Chaufferie dédiée"/>
    <s v="Résidentiel"/>
    <n v="300"/>
    <s v="&lt;1 MW"/>
    <n v="0"/>
    <n v="0"/>
    <n v="160"/>
    <n v="32"/>
    <n v="372.16"/>
    <s v="&lt;1 200 MWh/an"/>
    <s v="chaufferie à granulé"/>
    <n v="0"/>
    <x v="3"/>
    <n v="0"/>
    <x v="0"/>
    <n v="0"/>
    <s v="oui"/>
    <n v="1"/>
    <n v="0"/>
    <n v="0"/>
    <n v="0"/>
    <n v="0"/>
    <n v="0"/>
    <n v="0"/>
    <n v="0"/>
    <n v="0"/>
    <n v="0"/>
    <n v="0"/>
    <n v="160"/>
    <n v="160"/>
    <n v="0"/>
  </r>
  <r>
    <s v="BDD ADEME/ARENE "/>
    <n v="1"/>
    <n v="42464"/>
    <n v="77"/>
    <n v="77088"/>
    <s v="LA CHAPELLE-LA-REINE"/>
    <n v="77760"/>
    <s v="OPH Seine et Marne"/>
    <s v="Collective"/>
    <s v="Chaufferie dédiée"/>
    <s v="Résidentiel"/>
    <n v="500"/>
    <s v="&lt;1 MW"/>
    <n v="0"/>
    <n v="0"/>
    <n v="450"/>
    <n v="95"/>
    <n v="1104.8500000000001"/>
    <s v="&lt;1 200 MWh/an"/>
    <s v="réhabilitation de 189 logements "/>
    <n v="0"/>
    <x v="4"/>
    <n v="0"/>
    <x v="0"/>
    <n v="0"/>
    <s v="oui"/>
    <n v="1"/>
    <n v="0"/>
    <n v="0"/>
    <n v="0"/>
    <n v="0"/>
    <n v="0"/>
    <n v="0"/>
    <n v="0"/>
    <n v="0"/>
    <n v="0"/>
    <n v="0"/>
    <n v="450"/>
    <n v="450"/>
    <n v="0"/>
  </r>
  <r>
    <s v="BDD ADEME/ARENE "/>
    <n v="1"/>
    <n v="43215"/>
    <n v="77"/>
    <n v="77088"/>
    <s v="LA CHAPELLE-LA-REINE"/>
    <n v="77760"/>
    <s v="Commune de la Chapelle-la-Reine"/>
    <s v="Collective"/>
    <s v="chaufferie sur réseau de chaleur"/>
    <n v="0"/>
    <n v="150"/>
    <s v="&lt;1 MW"/>
    <n v="0"/>
    <n v="0"/>
    <n v="0"/>
    <n v="50"/>
    <n v="581.5"/>
    <s v="&lt;1 200 MWh/an"/>
    <n v="0"/>
    <n v="0"/>
    <x v="5"/>
    <n v="0"/>
    <x v="0"/>
    <n v="0"/>
    <s v="oui"/>
    <n v="1"/>
    <n v="0"/>
    <n v="0"/>
    <n v="0"/>
    <n v="0"/>
    <n v="0"/>
    <n v="0"/>
    <n v="0"/>
    <n v="0"/>
    <n v="0"/>
    <n v="0"/>
    <n v="0"/>
    <n v="0"/>
    <n v="0"/>
  </r>
  <r>
    <s v="BDD ADEME/ARENE "/>
    <n v="1"/>
    <n v="41753"/>
    <n v="77"/>
    <n v="77091"/>
    <s v="LES CHAPELLES-BOURBON"/>
    <n v="77610"/>
    <s v="Ville Chapelles-bourbon"/>
    <s v="Collective"/>
    <s v="Chaufferie dédiée"/>
    <s v="Tertiaire"/>
    <n v="100"/>
    <s v="&lt;1 MW"/>
    <n v="0"/>
    <n v="0"/>
    <n v="30"/>
    <n v="13"/>
    <n v="151.19"/>
    <s v="&lt;1 200 MWh/an"/>
    <s v="Chaufferie pour l'école, mairie et salle des fêtes"/>
    <n v="0"/>
    <x v="6"/>
    <n v="0"/>
    <x v="0"/>
    <n v="0"/>
    <n v="0"/>
    <n v="0"/>
    <n v="0"/>
    <n v="0"/>
    <n v="0"/>
    <n v="0"/>
    <n v="30"/>
    <n v="30"/>
    <n v="0"/>
    <n v="0"/>
    <n v="0"/>
    <n v="0"/>
    <n v="0"/>
    <n v="30"/>
    <n v="0"/>
  </r>
  <r>
    <s v="BDD ADEME/ARENE "/>
    <n v="1"/>
    <n v="42097"/>
    <n v="77"/>
    <n v="77099"/>
    <s v="CHÂTEAU-LANDON"/>
    <n v="77570"/>
    <s v="DUSOGAT (SOBOGAT - Dusapt)"/>
    <s v="Industrielle"/>
    <s v="Chaufferie dédiée"/>
    <s v="Industrie"/>
    <n v="1200"/>
    <s v="&gt;1 MW"/>
    <n v="0"/>
    <n v="0"/>
    <n v="400"/>
    <n v="540"/>
    <n v="6280.2000000000007"/>
    <s v="&gt;1 200 MWh/an"/>
    <s v="batiments charpentes"/>
    <s v="appro interne PBFV"/>
    <x v="7"/>
    <n v="0"/>
    <x v="0"/>
    <s v="oui"/>
    <n v="0"/>
    <n v="1"/>
    <n v="0"/>
    <n v="0"/>
    <n v="400"/>
    <n v="0"/>
    <n v="0"/>
    <n v="400"/>
    <n v="0"/>
    <n v="0"/>
    <n v="0"/>
    <n v="0"/>
    <n v="0"/>
    <n v="400"/>
    <n v="0"/>
  </r>
  <r>
    <s v="BDD ADEME/ARENE "/>
    <n v="1"/>
    <n v="41927"/>
    <n v="77"/>
    <n v="77122"/>
    <s v="COMBS-LA-VILLE"/>
    <n v="77380"/>
    <s v="Ville de Combs la Ville"/>
    <s v="Collective"/>
    <s v="Chaufferie dédiée"/>
    <s v="Tertiaire"/>
    <n v="112"/>
    <s v="&lt;1 MW"/>
    <n v="0"/>
    <n v="0"/>
    <n v="15"/>
    <n v="3.0507352941176471"/>
    <n v="35.480051470588236"/>
    <s v="&lt;1 200 MWh/an"/>
    <s v="Double chaufferie Okofen à plaquettes 2*56 kw pour le groupe scolaire Beausoleil de Combs la ville avec deux silos textile de 8,5 tonnes de capacité par silo"/>
    <s v="plaquettes forestières en provenance de Seine et Marne et des Vosges"/>
    <x v="8"/>
    <n v="0"/>
    <x v="0"/>
    <n v="0"/>
    <n v="0"/>
    <n v="0"/>
    <n v="0"/>
    <n v="0"/>
    <n v="0"/>
    <n v="0"/>
    <n v="0"/>
    <n v="0"/>
    <n v="0"/>
    <n v="0"/>
    <n v="0"/>
    <n v="0"/>
    <n v="15"/>
    <n v="15"/>
    <n v="0"/>
  </r>
  <r>
    <s v="BDD ADEME/ARENE "/>
    <n v="1"/>
    <n v="41471"/>
    <n v="77"/>
    <n v="77153"/>
    <s v="DAMMARTIN-EN-GOËLE"/>
    <n v="77230"/>
    <s v="Ville de Dammartin"/>
    <s v="Collective"/>
    <s v="Chaufferie dédiée"/>
    <s v="Tertiaire"/>
    <n v="56"/>
    <s v="&lt;1 MW"/>
    <n v="0"/>
    <n v="0"/>
    <n v="4"/>
    <n v="2"/>
    <n v="23.26"/>
    <s v="&lt;1 200 MWh/an"/>
    <s v="réhabilitation batiment la chaumière, espace jeunesse, ADEME a aidé l'étude de faisa uniquement_x000a_exploitant Dalkia, mais qui pourrait être Arbante plus tard (celui qui a fourni la chaudière Okofen)"/>
    <s v="Granulé  Appro Valfrance via la gestion en direct de la ville du P1"/>
    <x v="3"/>
    <n v="0"/>
    <x v="0"/>
    <n v="0"/>
    <s v="oui"/>
    <n v="1"/>
    <n v="0"/>
    <n v="0"/>
    <n v="0"/>
    <n v="0"/>
    <n v="4"/>
    <n v="4"/>
    <n v="0"/>
    <n v="0"/>
    <n v="0"/>
    <n v="0"/>
    <n v="0"/>
    <n v="4"/>
    <n v="0"/>
  </r>
  <r>
    <s v="BDD ADEME/ARENE "/>
    <n v="1"/>
    <n v="41694"/>
    <n v="77"/>
    <n v="77186"/>
    <s v="FONTAINEBLEAU"/>
    <n v="77300"/>
    <s v="Foyers de Seine et Marne"/>
    <s v="Collective"/>
    <s v="Chaufferie dédiée"/>
    <s v="Résidentiel Tertiaire"/>
    <n v="1500"/>
    <s v="&gt;1 MW"/>
    <n v="0"/>
    <n v="0"/>
    <n v="629"/>
    <n v="184"/>
    <n v="2139.92"/>
    <s v="&gt;1 200 MWh/an"/>
    <s v="chaufferie bois de la faisandrie desservant 365 logement, installée par CIEC - logements sociaux, étudiants et résidence + ecole + commerce"/>
    <n v="0"/>
    <x v="8"/>
    <n v="0"/>
    <x v="0"/>
    <n v="0"/>
    <s v="oui"/>
    <n v="1"/>
    <n v="0"/>
    <n v="0"/>
    <n v="0"/>
    <n v="0"/>
    <n v="0"/>
    <n v="0"/>
    <n v="0"/>
    <n v="0"/>
    <n v="0"/>
    <n v="0"/>
    <n v="629"/>
    <n v="629"/>
    <n v="0"/>
  </r>
  <r>
    <s v="BDD ADEME/ARENE "/>
    <n v="1"/>
    <n v="41085"/>
    <n v="77"/>
    <n v="77251"/>
    <s v="LIEUSAINT"/>
    <n v="77127"/>
    <s v="Ferme de Servigny"/>
    <s v="Industrielle"/>
    <s v="Chaufferie dédiée"/>
    <s v="Agriculture"/>
    <n v="80"/>
    <s v="&lt;1 MW"/>
    <n v="0"/>
    <n v="0"/>
    <n v="45"/>
    <n v="17"/>
    <n v="197.71"/>
    <s v="&lt;1 200 MWh/an"/>
    <n v="0"/>
    <s v="PF+granulés, fournisseur Terre Energie"/>
    <x v="6"/>
    <n v="0"/>
    <x v="0"/>
    <n v="0"/>
    <n v="0"/>
    <n v="0"/>
    <n v="0"/>
    <n v="0"/>
    <n v="0"/>
    <n v="0"/>
    <n v="0"/>
    <n v="0"/>
    <n v="0"/>
    <n v="0"/>
    <n v="0"/>
    <n v="0"/>
    <n v="45"/>
    <n v="45"/>
    <n v="0"/>
  </r>
  <r>
    <s v="Région"/>
    <n v="1"/>
    <n v="43452"/>
    <n v="77"/>
    <n v="77283"/>
    <s v="MAY-EN-MULTIEN"/>
    <n v="77145"/>
    <s v="association la présence"/>
    <s v="Collective"/>
    <s v="Chaufferie dédiée"/>
    <s v="Résidentiel"/>
    <n v="200"/>
    <s v="&lt;1 MW"/>
    <n v="0"/>
    <n v="0"/>
    <n v="90"/>
    <n v="30.094582975064487"/>
    <n v="350"/>
    <s v="&lt;1 200 MWh/an"/>
    <s v="chaufferie miscanthus"/>
    <s v="miscanthus"/>
    <x v="1"/>
    <n v="0"/>
    <x v="1"/>
    <n v="0"/>
    <s v="oui"/>
    <n v="1"/>
    <n v="0"/>
    <n v="0"/>
    <n v="0"/>
    <n v="0"/>
    <n v="0"/>
    <n v="0"/>
    <n v="0"/>
    <n v="0"/>
    <n v="0"/>
    <n v="0"/>
    <n v="90"/>
    <n v="90"/>
    <n v="0"/>
  </r>
  <r>
    <s v="BDD ADEME/ARENE "/>
    <n v="1"/>
    <n v="41753"/>
    <n v="77"/>
    <n v="77294"/>
    <s v="MITRY-MORY"/>
    <n v="77290"/>
    <s v="L'Oréal"/>
    <s v="Industrielle"/>
    <s v="Chaufferie dédiée"/>
    <s v="Industrie"/>
    <n v="500"/>
    <s v="&lt;1 MW"/>
    <n v="0"/>
    <n v="0"/>
    <n v="220"/>
    <n v="95"/>
    <n v="1104.8500000000001"/>
    <s v="&lt;1 200 MWh/an"/>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n v="0"/>
    <x v="2"/>
    <n v="0"/>
    <x v="0"/>
    <n v="0"/>
    <n v="0"/>
    <n v="0"/>
    <n v="0"/>
    <n v="0"/>
    <n v="0"/>
    <n v="0"/>
    <n v="220"/>
    <n v="220"/>
    <n v="0"/>
    <n v="0"/>
    <n v="0"/>
    <n v="0"/>
    <n v="0"/>
    <n v="220"/>
    <n v="0"/>
  </r>
  <r>
    <s v="BDD ADEME/ARENE "/>
    <n v="1"/>
    <n v="42283"/>
    <n v="77"/>
    <n v="77305"/>
    <s v="MONTEREAU-FAULT-YONNE"/>
    <n v="77130"/>
    <s v="ERIVA"/>
    <s v="Collective"/>
    <s v="Création d'un réseau de chaleur"/>
    <n v="0"/>
    <n v="6000"/>
    <s v="&gt;1 MW"/>
    <n v="0"/>
    <n v="0"/>
    <n v="9500"/>
    <n v="1985"/>
    <n v="23085.550000000003"/>
    <s v="&gt;1 200 MWh/an"/>
    <s v="ERIVA = fialiale de Cofely+Coriance Alimentation du quartier de Surville_x000a_Extension du réseau de chaleur vers la future UIOM de Montereau_x000a__x000a_Maître d'œuvre : ERIVA"/>
    <n v="0"/>
    <x v="2"/>
    <n v="0"/>
    <x v="0"/>
    <s v="oui"/>
    <s v="oui"/>
    <n v="1"/>
    <n v="0"/>
    <n v="9500"/>
    <n v="0"/>
    <n v="0"/>
    <n v="0"/>
    <n v="9500"/>
    <n v="0"/>
    <n v="0"/>
    <n v="0"/>
    <n v="0"/>
    <n v="0"/>
    <n v="9500"/>
    <n v="0"/>
  </r>
  <r>
    <s v="BDD ADEME/ARENE "/>
    <n v="1"/>
    <n v="41085"/>
    <n v="77"/>
    <n v="77327"/>
    <s v="NANGIS"/>
    <n v="77370"/>
    <s v="SYTRADEM"/>
    <s v="Industrielle"/>
    <s v="Chaufferie dédiée"/>
    <s v="Tertiaire"/>
    <n v="100"/>
    <s v="&lt;1 MW"/>
    <n v="0"/>
    <n v="0"/>
    <n v="100"/>
    <n v="30"/>
    <n v="348.90000000000003"/>
    <s v="&lt;1 200 MWh/an"/>
    <s v="Centre de tri_x000a__x000a_Approvisionnement : Boisynergie"/>
    <s v="Produits connexes de scieries CIB"/>
    <x v="9"/>
    <n v="0"/>
    <x v="0"/>
    <s v="oui"/>
    <s v="oui"/>
    <n v="1"/>
    <n v="0"/>
    <n v="0"/>
    <n v="100"/>
    <n v="0"/>
    <n v="0"/>
    <n v="100"/>
    <n v="0"/>
    <n v="0"/>
    <n v="0"/>
    <n v="0"/>
    <n v="0"/>
    <n v="100"/>
    <n v="0"/>
  </r>
  <r>
    <s v="BDD ADEME/ARENE "/>
    <n v="1"/>
    <n v="43202"/>
    <n v="77"/>
    <n v="77333"/>
    <s v="NEMOURS"/>
    <n v="77140"/>
    <s v="NEO (Dalkia)"/>
    <s v="Collective"/>
    <s v="chaufferie sur réseau de chaleur"/>
    <n v="0"/>
    <n v="3300"/>
    <s v="&gt;1 MW"/>
    <n v="0"/>
    <n v="0"/>
    <n v="8500"/>
    <n v="1567"/>
    <n v="18224.210000000003"/>
    <s v="&gt;1 200 MWh/an"/>
    <s v="AAPB2 rue papin,  habitants du quartier du Mont-Saint-Martin – en cours de rénovation -, mais aussi l’hôpital, la Zone d’Activité Industrielle du Rocher Vert, plusieurs écoles ainsi que d’autres bâtiments communaux"/>
    <n v="0"/>
    <x v="3"/>
    <n v="0"/>
    <x v="0"/>
    <s v="oui"/>
    <s v="oui"/>
    <n v="1"/>
    <n v="0"/>
    <n v="6800"/>
    <n v="0"/>
    <n v="0"/>
    <n v="0"/>
    <n v="6800"/>
    <n v="1700"/>
    <n v="0"/>
    <n v="0"/>
    <n v="0"/>
    <n v="0"/>
    <n v="8500"/>
    <n v="0"/>
  </r>
  <r>
    <s v="BDD ADEME/ARENE "/>
    <n v="1"/>
    <n v="42464"/>
    <n v="77"/>
    <n v="77333"/>
    <s v="NEMOURS"/>
    <n v="77140"/>
    <s v="OPH 77"/>
    <s v="Collective"/>
    <s v="Chaufferie dédiée"/>
    <s v="Résidentiel"/>
    <n v="0"/>
    <s v="&lt;1 MW"/>
    <n v="0"/>
    <n v="0"/>
    <n v="0"/>
    <n v="0"/>
    <n v="0"/>
    <s v="&lt;1 200 MWh/an"/>
    <s v="quartier square Beauregard - 389 logements"/>
    <s v="agropellets bois miscanthus"/>
    <x v="8"/>
    <n v="0"/>
    <x v="0"/>
    <n v="0"/>
    <n v="0"/>
    <n v="0"/>
    <n v="0"/>
    <n v="0"/>
    <n v="0"/>
    <n v="0"/>
    <n v="0"/>
    <n v="0"/>
    <n v="0"/>
    <n v="0"/>
    <n v="0"/>
    <n v="0"/>
    <n v="0"/>
    <n v="0"/>
    <n v="0"/>
  </r>
  <r>
    <s v="BDD ADEME/ARENE "/>
    <n v="1"/>
    <n v="42122"/>
    <n v="77"/>
    <n v="77348"/>
    <s v="ORMESSON"/>
    <n v="77167"/>
    <s v="Commune d’Ormesson/chauffagiste local"/>
    <s v="Collective"/>
    <s v="Chaufferie dédiée"/>
    <s v="Tertiaire"/>
    <n v="35"/>
    <s v="&lt;1 MW"/>
    <n v="0"/>
    <n v="0"/>
    <n v="25"/>
    <n v="3.2869885768898195"/>
    <n v="38.227677149228604"/>
    <s v="&lt;1 200 MWh/an"/>
    <s v="chauffage de la mairie et de la salle polyvalente, 40kw annoncé et 40 tonnes consommées en théorie : http://www.levaudoue.fr/medias/files/pdm-plaquette-bilan-annee-2014.pdf"/>
    <s v="SCIC Gâtinais Bois Energie"/>
    <x v="8"/>
    <n v="0"/>
    <x v="0"/>
    <n v="0"/>
    <n v="0"/>
    <n v="0"/>
    <n v="0"/>
    <n v="25"/>
    <n v="0"/>
    <n v="0"/>
    <n v="0"/>
    <n v="25"/>
    <n v="0"/>
    <n v="0"/>
    <n v="0"/>
    <n v="0"/>
    <n v="0"/>
    <n v="25"/>
    <n v="0"/>
  </r>
  <r>
    <s v="BDD ADEME/ARENE "/>
    <n v="1"/>
    <n v="41085"/>
    <n v="77"/>
    <n v="77390"/>
    <s v="ROISSY-EN-BRIE"/>
    <n v="77680"/>
    <s v="OSICA"/>
    <s v="Collective"/>
    <s v="Chaufferie dédiée"/>
    <s v="Résidentiel"/>
    <n v="2500"/>
    <s v="&gt;1 MW"/>
    <n v="0"/>
    <n v="0"/>
    <n v="2200"/>
    <n v="619"/>
    <n v="7198.97"/>
    <s v="&gt;1 200 MWh/an"/>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x v="10"/>
    <n v="0"/>
    <x v="0"/>
    <s v="oui"/>
    <s v="oui"/>
    <n v="1"/>
    <n v="0"/>
    <n v="440"/>
    <n v="0"/>
    <n v="1760"/>
    <n v="0"/>
    <n v="2200"/>
    <n v="0"/>
    <n v="0"/>
    <n v="0"/>
    <n v="0"/>
    <n v="0"/>
    <n v="2200"/>
    <n v="0"/>
  </r>
  <r>
    <s v="BDD ADEME/ARENE "/>
    <n v="1"/>
    <n v="41085"/>
    <n v="77"/>
    <n v="77470"/>
    <s v="TOURNAN-EN-BRIE"/>
    <n v="77220"/>
    <s v="OPHLM 77"/>
    <s v="Collective"/>
    <s v="Chaufferie dédiée"/>
    <s v="Résidentiel"/>
    <n v="460"/>
    <s v="&lt;1 MW"/>
    <n v="0"/>
    <n v="0"/>
    <n v="500"/>
    <n v="66"/>
    <n v="767.58"/>
    <s v="&lt;1 200 MWh/an"/>
    <s v="La volonté de l'OPHLM 77 est de créer un réseau et vendre de la chaleur à des organismes/bâtiments voisins._x000a__x000a_Approvisionnement :  TPS"/>
    <s v="Broyat de palettes, connexes scierie + PF (50/50)"/>
    <x v="11"/>
    <n v="0"/>
    <x v="0"/>
    <n v="0"/>
    <s v="oui"/>
    <n v="1"/>
    <n v="0"/>
    <n v="500"/>
    <n v="0"/>
    <n v="0"/>
    <n v="0"/>
    <n v="500"/>
    <n v="0"/>
    <n v="0"/>
    <n v="0"/>
    <n v="0"/>
    <n v="0"/>
    <n v="500"/>
    <n v="0"/>
  </r>
  <r>
    <s v="BDD ADEME/ARENE "/>
    <n v="1"/>
    <n v="41471"/>
    <n v="77"/>
    <n v="77470"/>
    <s v="TOURNAN-EN-BRIE"/>
    <n v="77220"/>
    <s v="SMAVOM"/>
    <s v="Collective"/>
    <s v="Création d'un réseau de chaleur"/>
    <n v="0"/>
    <n v="500"/>
    <s v="&lt;1 MW"/>
    <n v="0"/>
    <n v="0"/>
    <n v="600"/>
    <n v="105"/>
    <n v="1221.1500000000001"/>
    <s v="&lt;1 200 MWh/an"/>
    <s v="AAP B3 - SMAVOM est le syndicat pour les centres scolaires"/>
    <n v="0"/>
    <x v="8"/>
    <n v="0"/>
    <x v="0"/>
    <n v="0"/>
    <s v="oui"/>
    <n v="1"/>
    <n v="0"/>
    <n v="600"/>
    <n v="0"/>
    <n v="0"/>
    <n v="0"/>
    <n v="600"/>
    <n v="0"/>
    <n v="0"/>
    <n v="0"/>
    <n v="0"/>
    <n v="0"/>
    <n v="600"/>
    <n v="0"/>
  </r>
  <r>
    <s v="BDD ADEME/ARENE "/>
    <n v="1"/>
    <n v="41085"/>
    <n v="77"/>
    <n v="77479"/>
    <s v="VAIRES-SUR-MARNE"/>
    <n v="77360"/>
    <s v="OPHLM 77"/>
    <s v="Collective"/>
    <s v="Chaufferie dédiée"/>
    <s v="Résidentiel"/>
    <n v="605"/>
    <s v="&lt;1 MW"/>
    <n v="0"/>
    <n v="0"/>
    <n v="800"/>
    <n v="103"/>
    <n v="1197.8900000000001"/>
    <s v="&lt;1 200 MWh/an"/>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x v="11"/>
    <n v="0"/>
    <x v="0"/>
    <n v="0"/>
    <s v="oui"/>
    <n v="1"/>
    <n v="0"/>
    <n v="800"/>
    <n v="0"/>
    <n v="0"/>
    <n v="0"/>
    <n v="800"/>
    <n v="0"/>
    <n v="0"/>
    <n v="0"/>
    <n v="0"/>
    <n v="0"/>
    <n v="800"/>
    <n v="0"/>
  </r>
  <r>
    <s v="BDD ADEME/ARENE "/>
    <n v="1"/>
    <n v="41170"/>
    <n v="77"/>
    <n v="77495"/>
    <s v="VERT-SAINT-DENIS"/>
    <n v="77240"/>
    <s v="SAN de Sénart, maison environnement Sénart, installateur WEYA"/>
    <s v="Collective"/>
    <s v="Chaufferie dédiée"/>
    <s v="Tertiaire"/>
    <n v="90"/>
    <s v="&lt;1 MW"/>
    <n v="0"/>
    <n v="0"/>
    <n v="35"/>
    <n v="64.5"/>
    <n v="750.1350000000001"/>
    <s v="&lt;1 200 MWh/an"/>
    <s v="couverture bois 100%, 220m réseau, 808m2 de surfaces chauffées , Silo de 11M3 soit 7 tonnes de stockage; prestataire : siat, reprise partielle en interne, entretien - maintenance, complexe; Ph Vail en BE, L interrompu"/>
    <s v="granulés bois DIN plus"/>
    <x v="11"/>
    <n v="0"/>
    <x v="0"/>
    <n v="0"/>
    <n v="0"/>
    <n v="0"/>
    <n v="0"/>
    <n v="0"/>
    <n v="0"/>
    <n v="0"/>
    <n v="35"/>
    <n v="35"/>
    <n v="0"/>
    <n v="0"/>
    <n v="0"/>
    <n v="0"/>
    <n v="0"/>
    <n v="35"/>
    <n v="0"/>
  </r>
  <r>
    <s v="BDD Région"/>
    <n v="1"/>
    <n v="41085"/>
    <n v="77"/>
    <n v="77514"/>
    <s v="VILLEPARISIS"/>
    <n v="77270"/>
    <s v="OPDHLM 77"/>
    <s v="Collective"/>
    <s v="Chaufferie dédiée"/>
    <s v="Résidentiel"/>
    <n v="1000"/>
    <s v="&gt;1 MW"/>
    <n v="0"/>
    <n v="0"/>
    <n v="700"/>
    <n v="230"/>
    <n v="2674.9"/>
    <s v="&lt;1 200 MWh/an"/>
    <s v="Chaufferie paille."/>
    <s v="paille"/>
    <x v="12"/>
    <n v="2013"/>
    <x v="2"/>
    <n v="0"/>
    <s v="oui"/>
    <n v="1"/>
    <n v="0"/>
    <n v="0"/>
    <n v="0"/>
    <n v="0"/>
    <n v="0"/>
    <n v="0"/>
    <n v="0"/>
    <n v="0"/>
    <n v="0"/>
    <n v="0"/>
    <n v="700"/>
    <n v="700"/>
    <n v="0"/>
  </r>
  <r>
    <s v="BDD ADEME/ARENE "/>
    <n v="1"/>
    <n v="41754"/>
    <n v="78"/>
    <n v="78005"/>
    <s v="ACHÈRES"/>
    <n v="78260"/>
    <s v="Domnis Le foyer pour tous (Cofely)"/>
    <s v="Collective"/>
    <s v="Chaufferie dédiée"/>
    <s v="Résidentiel"/>
    <n v="2500"/>
    <s v="&gt;1 MW"/>
    <n v="0"/>
    <n v="0"/>
    <n v="3500"/>
    <n v="700"/>
    <n v="8141.0000000000009"/>
    <s v="&gt;1 200 MWh/an"/>
    <s v="Exploitant : COFELY_x000a__x000a_Approvisionnement : SOVEN"/>
    <s v="élagage + plaquettes forestières"/>
    <x v="13"/>
    <n v="0"/>
    <x v="0"/>
    <s v="oui"/>
    <s v="oui"/>
    <n v="1"/>
    <n v="0"/>
    <n v="3500"/>
    <n v="0"/>
    <n v="0"/>
    <n v="0"/>
    <n v="3500"/>
    <n v="0"/>
    <n v="0"/>
    <n v="0"/>
    <n v="0"/>
    <n v="0"/>
    <n v="3500"/>
    <n v="0"/>
  </r>
  <r>
    <s v="BDD ADEME/ARENE "/>
    <n v="1"/>
    <n v="43215"/>
    <n v="78"/>
    <n v="78076"/>
    <s v="BOISSETS"/>
    <n v="78910"/>
    <s v="Commune des Boissets"/>
    <s v="Collective"/>
    <s v="Chaufferie dédiée"/>
    <n v="0"/>
    <n v="45"/>
    <s v="&lt;1 MW"/>
    <n v="0"/>
    <n v="0"/>
    <n v="0"/>
    <n v="4"/>
    <n v="46.52"/>
    <s v="&lt;1 200 MWh/an"/>
    <n v="0"/>
    <n v="0"/>
    <x v="5"/>
    <n v="0"/>
    <x v="0"/>
    <n v="0"/>
    <s v="oui"/>
    <n v="1"/>
    <n v="0"/>
    <n v="0"/>
    <n v="0"/>
    <n v="0"/>
    <n v="0"/>
    <n v="0"/>
    <n v="0"/>
    <n v="0"/>
    <n v="0"/>
    <n v="0"/>
    <n v="0"/>
    <n v="0"/>
    <n v="0"/>
  </r>
  <r>
    <s v="BDD ADEME/ARENE "/>
    <n v="1"/>
    <n v="41085"/>
    <n v="78"/>
    <n v="78077"/>
    <s v="LA BOISSIÈRE-ÉCOLE"/>
    <n v="78125"/>
    <s v="SCI La Boissière, Ferme de la Tremblaye"/>
    <s v="Industrielle"/>
    <s v="Chaufferie dédiée"/>
    <s v="Agriculture"/>
    <n v="500"/>
    <s v="&lt;1 MW"/>
    <n v="0"/>
    <n v="0"/>
    <n v="390"/>
    <n v="164"/>
    <n v="1907.3200000000002"/>
    <s v="&lt;1 200 MWh/an"/>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x v="13"/>
    <n v="0"/>
    <x v="0"/>
    <s v="oui"/>
    <n v="0"/>
    <n v="1"/>
    <n v="0"/>
    <n v="390"/>
    <n v="0"/>
    <n v="0"/>
    <n v="0"/>
    <n v="390"/>
    <n v="0"/>
    <n v="0"/>
    <n v="0"/>
    <n v="0"/>
    <n v="0"/>
    <n v="390"/>
    <n v="0"/>
  </r>
  <r>
    <s v="BDD ADEME/ARENE "/>
    <n v="1"/>
    <n v="41754"/>
    <n v="78"/>
    <n v="78092"/>
    <s v="BOUGIVAL"/>
    <n v="78380"/>
    <s v="Ville de Bougival"/>
    <s v="Collective"/>
    <s v="Chaufferie dédiée"/>
    <s v="Tertiaire"/>
    <n v="200"/>
    <s v="&lt;1 MW"/>
    <n v="0"/>
    <n v="0"/>
    <n v="16"/>
    <n v="5"/>
    <n v="58.150000000000006"/>
    <s v="&lt;1 200 MWh/an"/>
    <s v="Chaufferie biomasse à granulé bois pour groupe scolaire Monet http://www.ville-bougival.fr/IMG/pdf/Lettre_du_maire_decembre_2012_pour_web.pdf"/>
    <n v="0"/>
    <x v="2"/>
    <n v="0"/>
    <x v="0"/>
    <n v="0"/>
    <s v="oui"/>
    <n v="1"/>
    <n v="0"/>
    <n v="0"/>
    <n v="0"/>
    <n v="0"/>
    <n v="0"/>
    <n v="0"/>
    <n v="0"/>
    <n v="0"/>
    <n v="0"/>
    <n v="0"/>
    <n v="16"/>
    <n v="16"/>
    <n v="0"/>
  </r>
  <r>
    <s v="BDD ADEME/ARENE "/>
    <n v="1"/>
    <n v="43202"/>
    <n v="78"/>
    <n v="78123"/>
    <s v="CARRIÈRES-SOUS-POISSY"/>
    <n v="78955"/>
    <s v="Dalkia"/>
    <s v="Collective"/>
    <s v="Création d'un réseau de chaleur"/>
    <n v="0"/>
    <n v="600"/>
    <s v="&lt;1 MW"/>
    <n v="1800"/>
    <n v="0"/>
    <n v="700"/>
    <n v="241"/>
    <n v="2802.8300000000004"/>
    <s v="&lt;1 200 MWh/an"/>
    <n v="0"/>
    <n v="0"/>
    <x v="0"/>
    <n v="0"/>
    <x v="0"/>
    <s v="oui"/>
    <n v="0"/>
    <n v="1"/>
    <n v="0"/>
    <n v="0"/>
    <n v="0"/>
    <n v="0"/>
    <n v="0"/>
    <n v="0"/>
    <n v="0"/>
    <n v="0"/>
    <n v="0"/>
    <n v="700"/>
    <n v="0"/>
    <n v="700"/>
    <n v="0"/>
  </r>
  <r>
    <s v="BDD ADEME/ARENE "/>
    <n v="1"/>
    <n v="42102"/>
    <n v="78"/>
    <n v="78124"/>
    <s v="CARRIÈRES-SUR-SEINE"/>
    <n v="78420"/>
    <n v="0"/>
    <s v="Collective"/>
    <s v="Chaufferie dédiée"/>
    <n v="0"/>
    <n v="56"/>
    <s v="&lt;1 MW"/>
    <n v="0"/>
    <n v="0"/>
    <n v="0"/>
    <n v="7.308684436801375"/>
    <n v="85"/>
    <s v="&lt;1 200 MWh/an"/>
    <n v="0"/>
    <n v="0"/>
    <x v="14"/>
    <n v="0"/>
    <x v="3"/>
    <n v="0"/>
    <n v="0"/>
    <n v="0"/>
    <n v="0"/>
    <n v="0"/>
    <n v="0"/>
    <n v="0"/>
    <n v="0"/>
    <n v="0"/>
    <n v="0"/>
    <n v="0"/>
    <n v="0"/>
    <n v="0"/>
    <n v="0"/>
    <n v="0"/>
    <n v="0"/>
  </r>
  <r>
    <s v="BDD ADEME/ARENE "/>
    <n v="1"/>
    <n v="42102"/>
    <n v="78"/>
    <n v="78124"/>
    <s v="CARRIÈRES-SUR-SEINE"/>
    <n v="78420"/>
    <n v="0"/>
    <s v="Collective"/>
    <s v="Chaufferie dédiée"/>
    <n v="0"/>
    <n v="112"/>
    <s v="&lt;1 MW"/>
    <n v="0"/>
    <n v="0"/>
    <n v="0"/>
    <n v="18.572656921754081"/>
    <n v="215.99999999999997"/>
    <s v="&lt;1 200 MWh/an"/>
    <n v="0"/>
    <n v="0"/>
    <x v="14"/>
    <n v="0"/>
    <x v="3"/>
    <n v="0"/>
    <n v="0"/>
    <n v="0"/>
    <n v="0"/>
    <n v="0"/>
    <n v="0"/>
    <n v="0"/>
    <n v="0"/>
    <n v="0"/>
    <n v="0"/>
    <n v="0"/>
    <n v="0"/>
    <n v="0"/>
    <n v="0"/>
    <n v="0"/>
    <n v="0"/>
  </r>
  <r>
    <s v="BDD ADEME/ARENE "/>
    <n v="1"/>
    <n v="41085"/>
    <n v="78"/>
    <n v="78128"/>
    <s v="CERNAY-LA-VILLE"/>
    <n v="78720"/>
    <s v="Ville de Cernay"/>
    <s v="Collective"/>
    <s v="Chaufferie dédiée"/>
    <s v="Tertiaire"/>
    <n v="100"/>
    <s v="&lt;1 MW"/>
    <n v="0"/>
    <n v="0"/>
    <n v="29"/>
    <n v="8"/>
    <n v="93.04"/>
    <s v="&lt;1 200 MWh/an"/>
    <s v="alimentation école"/>
    <s v="granulés"/>
    <x v="10"/>
    <n v="0"/>
    <x v="0"/>
    <s v="oui"/>
    <s v="oui"/>
    <n v="1"/>
    <n v="0"/>
    <n v="0"/>
    <n v="0"/>
    <n v="0"/>
    <n v="0"/>
    <n v="0"/>
    <n v="0"/>
    <n v="0"/>
    <n v="0"/>
    <n v="0"/>
    <n v="29"/>
    <n v="29"/>
    <n v="0"/>
  </r>
  <r>
    <s v="BDD ADEME/ARENE "/>
    <n v="1"/>
    <n v="42464"/>
    <n v="78"/>
    <n v="78317"/>
    <s v="JAMBVILLE"/>
    <n v="78440"/>
    <s v="centre National de Formation et d'Activité Scouts et Guides de France (SGDF)"/>
    <s v="Collective"/>
    <s v="Chaufferie dédiée"/>
    <n v="0"/>
    <n v="220"/>
    <s v="&lt;1 MW"/>
    <n v="0"/>
    <n v="0"/>
    <n v="116"/>
    <n v="28"/>
    <n v="325.64000000000004"/>
    <s v="&lt;1 200 MWh/an"/>
    <s v="utilisation de plaquettes forestières, http://www.iledefrance.fr/sites/default/files/mariane/RAPCP15-373RAP.pdf, assure 80% des besoins sur la base de 405MWh/an"/>
    <s v="élagage"/>
    <x v="4"/>
    <n v="0"/>
    <x v="0"/>
    <n v="0"/>
    <s v="oui"/>
    <n v="1"/>
    <n v="0"/>
    <n v="0"/>
    <n v="0"/>
    <n v="0"/>
    <n v="0"/>
    <n v="0"/>
    <n v="0"/>
    <n v="0"/>
    <n v="0"/>
    <n v="0"/>
    <n v="116"/>
    <n v="116"/>
    <n v="0"/>
  </r>
  <r>
    <s v="BDD ADEME/ARENE "/>
    <n v="1"/>
    <n v="41960"/>
    <n v="78"/>
    <n v="78356"/>
    <s v="MAGNY-LES-HAMEAUX"/>
    <n v="78114"/>
    <s v="pôle médicosocial Gérondicap "/>
    <s v="Collective"/>
    <s v="Chaufferie dédiée"/>
    <s v="Tertiaire"/>
    <n v="175"/>
    <s v="&lt;1 MW"/>
    <n v="0"/>
    <n v="0"/>
    <n v="23.4375"/>
    <n v="4.7667738970588243"/>
    <n v="55.437580422794127"/>
    <s v="&lt;1 200 MWh/an"/>
    <s v="chaufferie à plaquettes"/>
    <n v="0"/>
    <x v="15"/>
    <n v="0"/>
    <x v="0"/>
    <s v="oui"/>
    <n v="0"/>
    <n v="1"/>
    <n v="0"/>
    <n v="0"/>
    <n v="0"/>
    <n v="0"/>
    <n v="0"/>
    <n v="0"/>
    <n v="0"/>
    <n v="0"/>
    <n v="0"/>
    <n v="0"/>
    <n v="23.4375"/>
    <n v="23.4375"/>
    <n v="0"/>
  </r>
  <r>
    <s v="BDD ADEME/ARENE "/>
    <n v="1"/>
    <n v="41085"/>
    <n v="78"/>
    <n v="78356"/>
    <s v="MAGNY-LES-HAMEAUX"/>
    <n v="78114"/>
    <s v="Vertdeco"/>
    <s v="Industrielle"/>
    <s v="Chaufferie dédiée"/>
    <s v="Tertiaire"/>
    <n v="300"/>
    <s v="&lt;1 MW"/>
    <n v="0"/>
    <n v="0"/>
    <n v="204"/>
    <n v="52"/>
    <n v="604.76"/>
    <s v="&lt;1 200 MWh/an"/>
    <s v="45 ml"/>
    <s v="Elagueurs du département et Parc naturel de la Haute Vallée de la Chevreuse, PF"/>
    <x v="6"/>
    <n v="0"/>
    <x v="0"/>
    <n v="0"/>
    <n v="0"/>
    <n v="0"/>
    <n v="0"/>
    <n v="204"/>
    <n v="0"/>
    <n v="0"/>
    <n v="0"/>
    <n v="204"/>
    <n v="0"/>
    <n v="0"/>
    <n v="0"/>
    <n v="0"/>
    <n v="0"/>
    <n v="204"/>
    <n v="0"/>
  </r>
  <r>
    <s v="BDD ADEME/ARENE "/>
    <n v="1"/>
    <n v="43200"/>
    <n v="78"/>
    <n v="78361"/>
    <s v="MANTES-LA-JOLIE"/>
    <n v="78200"/>
    <s v="SOMEC (Dalkia)"/>
    <s v="Collective"/>
    <s v="chaufferie sur réseau de chaleur"/>
    <n v="0"/>
    <n v="16000"/>
    <s v="&gt;1 MW"/>
    <n v="0"/>
    <n v="0"/>
    <n v="30000"/>
    <n v="7087"/>
    <n v="82421.810000000012"/>
    <s v="&gt;1 200 MWh/an"/>
    <s v="Maître d'œuvre : SOMEC (Dalkia), 6MW+8MW sur le Val Fourré, marque Vyncke, alimentation RC, biomasse 72% des besoins sur la ville de Mantes"/>
    <s v="PF + PBFV"/>
    <x v="3"/>
    <n v="0"/>
    <x v="0"/>
    <s v="oui"/>
    <s v="oui"/>
    <n v="1"/>
    <n v="0"/>
    <n v="18000"/>
    <n v="0"/>
    <n v="6000"/>
    <n v="0"/>
    <n v="24000"/>
    <n v="6000"/>
    <n v="0"/>
    <n v="0"/>
    <n v="0"/>
    <n v="0"/>
    <n v="30000"/>
    <n v="0"/>
  </r>
  <r>
    <s v="BDD ADEME/ARENE "/>
    <n v="1"/>
    <n v="41960"/>
    <n v="78"/>
    <n v="78423"/>
    <s v="MONTIGNY-LE-BRETONNEUX"/>
    <n v="78180"/>
    <s v="Bouygues Energie et Services "/>
    <s v="Collective"/>
    <s v="Chaufferie dédiée"/>
    <s v="Tertiaire"/>
    <n v="440"/>
    <s v="&lt;1 MW"/>
    <n v="0"/>
    <n v="0"/>
    <n v="58.928571428571423"/>
    <n v="11.985031512605042"/>
    <n v="139.38591649159665"/>
    <s v="&lt;1 200 MWh/an"/>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n v="0"/>
    <x v="11"/>
    <n v="0"/>
    <x v="0"/>
    <n v="0"/>
    <n v="0"/>
    <n v="0"/>
    <n v="0"/>
    <n v="0"/>
    <n v="0"/>
    <n v="0"/>
    <n v="0"/>
    <n v="0"/>
    <n v="0"/>
    <n v="0"/>
    <n v="0"/>
    <n v="0"/>
    <n v="58.928571428571423"/>
    <n v="58.928571428571423"/>
    <n v="0"/>
  </r>
  <r>
    <s v="BDD ADEME/ARENE "/>
    <n v="1"/>
    <n v="41754"/>
    <n v="78"/>
    <n v="78440"/>
    <s v="LES MUREAUX"/>
    <n v="78130"/>
    <s v="EADS (CIEC)"/>
    <s v="Industrielle"/>
    <s v="Chaufferie dédiée"/>
    <s v="Tertiaire"/>
    <n v="4000"/>
    <s v="&gt;1 MW"/>
    <n v="0"/>
    <n v="0"/>
    <n v="6800"/>
    <n v="1383"/>
    <n v="16084.29"/>
    <s v="&gt;1 200 MWh/an"/>
    <s v="121 000m2 de locaux Astrium, BCIAT 2011"/>
    <s v="PF"/>
    <x v="8"/>
    <n v="0"/>
    <x v="0"/>
    <s v="oui"/>
    <n v="0"/>
    <n v="1"/>
    <n v="0"/>
    <n v="4080"/>
    <n v="0"/>
    <n v="0"/>
    <n v="0"/>
    <n v="4080"/>
    <n v="2720"/>
    <n v="0"/>
    <n v="0"/>
    <n v="0"/>
    <n v="0"/>
    <n v="6800"/>
    <n v="0"/>
  </r>
  <r>
    <s v="BDD ADEME/ARENE "/>
    <n v="1"/>
    <n v="42215"/>
    <n v="78"/>
    <n v="78440"/>
    <s v="LES MUREAUX"/>
    <n v="78130"/>
    <s v="MBE ( Coriance)"/>
    <s v="Collective"/>
    <s v="Réseau de chaleur existant"/>
    <n v="0"/>
    <n v="5800"/>
    <s v="&gt;1 MW"/>
    <n v="0"/>
    <n v="0"/>
    <n v="12352"/>
    <n v="2828"/>
    <n v="32889.64"/>
    <s v="&gt;1 200 MWh/an"/>
    <s v="AAP B2, interconnexion entre 2 réseaux"/>
    <n v="0"/>
    <x v="16"/>
    <n v="0"/>
    <x v="2"/>
    <s v="oui"/>
    <s v="oui"/>
    <n v="1"/>
    <n v="0"/>
    <n v="7560"/>
    <n v="0"/>
    <n v="4792"/>
    <n v="0"/>
    <n v="12352"/>
    <n v="0"/>
    <n v="0"/>
    <n v="0"/>
    <n v="0"/>
    <n v="0"/>
    <n v="12352"/>
    <n v="0"/>
  </r>
  <r>
    <s v="BDD ADEME/ARENE "/>
    <n v="1"/>
    <n v="43202"/>
    <n v="78"/>
    <n v="78440"/>
    <s v="LES MUREAUX"/>
    <n v="78130"/>
    <s v="Airbus-groupe Dalkia"/>
    <s v="Industrielle"/>
    <s v="Chaufferie dédiée"/>
    <n v="0"/>
    <n v="2000"/>
    <s v="&gt;1 MW"/>
    <n v="0"/>
    <n v="0"/>
    <n v="4841"/>
    <n v="1024"/>
    <n v="11909.12"/>
    <s v="&gt;1 200 MWh/an"/>
    <n v="0"/>
    <n v="0"/>
    <x v="1"/>
    <n v="0"/>
    <x v="1"/>
    <s v="oui"/>
    <n v="0"/>
    <n v="1"/>
    <n v="0"/>
    <n v="3631"/>
    <n v="1210"/>
    <n v="0"/>
    <n v="0"/>
    <n v="4841"/>
    <n v="0"/>
    <n v="0"/>
    <n v="0"/>
    <n v="0"/>
    <n v="0"/>
    <n v="4841"/>
    <n v="0"/>
  </r>
  <r>
    <s v="BDD ADEME/ARENE "/>
    <n v="1"/>
    <n v="41621"/>
    <n v="78"/>
    <n v="78466"/>
    <s v="ORGEVAL"/>
    <n v="78630"/>
    <s v="Ville d'Orgeval"/>
    <s v="Collective"/>
    <s v="Chaufferie dédiée"/>
    <s v="Tertiaire"/>
    <n v="260"/>
    <s v="&lt;1 MW"/>
    <n v="0"/>
    <n v="0"/>
    <n v="85"/>
    <n v="17"/>
    <n v="197.71"/>
    <s v="&lt;1 200 MWh/an"/>
    <s v="COMMUNE D'ORGEVAL (78) : réalisation d’une chaufferie bois pour l’école Maternelle Picquenard"/>
    <n v="0"/>
    <x v="2"/>
    <n v="0"/>
    <x v="0"/>
    <n v="0"/>
    <s v="oui"/>
    <n v="1"/>
    <n v="0"/>
    <n v="0"/>
    <n v="0"/>
    <n v="0"/>
    <n v="0"/>
    <n v="0"/>
    <n v="0"/>
    <n v="0"/>
    <n v="0"/>
    <n v="0"/>
    <n v="85"/>
    <n v="85"/>
    <n v="0"/>
  </r>
  <r>
    <s v="BDD ADEME/ARENE "/>
    <n v="1"/>
    <n v="41085"/>
    <n v="78"/>
    <n v="78517"/>
    <s v="RAMBOUILLET"/>
    <n v="78120"/>
    <s v="GOULLARD"/>
    <s v="Industrielle"/>
    <s v="Chaufferie dédiée"/>
    <s v="Industrie"/>
    <n v="186"/>
    <s v="&lt;1 MW"/>
    <n v="0"/>
    <n v="0"/>
    <n v="60"/>
    <n v="20"/>
    <n v="232.60000000000002"/>
    <s v="&lt;1 200 MWh/an"/>
    <s v="Menuiserie et charpentes"/>
    <s v="appro interne"/>
    <x v="17"/>
    <n v="0"/>
    <x v="0"/>
    <s v="oui"/>
    <n v="0"/>
    <n v="1"/>
    <n v="0"/>
    <n v="0"/>
    <n v="0"/>
    <n v="60"/>
    <n v="0"/>
    <n v="60"/>
    <n v="0"/>
    <n v="0"/>
    <n v="0"/>
    <n v="0"/>
    <n v="0"/>
    <n v="60"/>
    <n v="0"/>
  </r>
  <r>
    <s v="BDD ADEME/ARENE "/>
    <n v="1"/>
    <n v="41620"/>
    <n v="78"/>
    <n v="78517"/>
    <s v="RAMBOUILLET"/>
    <n v="78120"/>
    <s v="Bergerie Nationale de Rambouillet"/>
    <s v="Collective"/>
    <s v="Chaufferie dédiée"/>
    <s v="Tertiaire"/>
    <n v="1000"/>
    <s v="&gt;1 MW"/>
    <n v="0"/>
    <n v="0"/>
    <n v="1200"/>
    <n v="245"/>
    <n v="2849.3500000000004"/>
    <s v="&lt;1 200 MWh/an"/>
    <n v="0"/>
    <n v="0"/>
    <x v="18"/>
    <n v="0"/>
    <x v="0"/>
    <n v="0"/>
    <s v="oui"/>
    <n v="1"/>
    <n v="0"/>
    <n v="0"/>
    <n v="0"/>
    <n v="0"/>
    <n v="0"/>
    <n v="0"/>
    <n v="0"/>
    <n v="0"/>
    <n v="0"/>
    <n v="0"/>
    <n v="1200"/>
    <n v="1200"/>
    <n v="0"/>
  </r>
  <r>
    <s v="BDD ADEME/ARENE "/>
    <n v="1"/>
    <n v="41085"/>
    <n v="78"/>
    <n v="78517"/>
    <s v="RAMBOUILLET"/>
    <n v="78120"/>
    <s v="Cofely - Gemey Maybelline Garnier (ex FAPROGI)"/>
    <s v="Collective"/>
    <s v="Chaufferie dédiée"/>
    <s v="Industrie"/>
    <n v="4000"/>
    <s v="&gt;1 MW"/>
    <n v="0"/>
    <n v="0"/>
    <n v="3875"/>
    <n v="800"/>
    <n v="9304"/>
    <s v="&gt;1 200 MWh/an"/>
    <s v="Maître d'œuvre : COFELY pour l'Oréal usine FAPROGI site industriel  fabrication prod cosmétiques  _x000a_alimentation en vapeur + eau chaude"/>
    <s v="PF + PBFV"/>
    <x v="3"/>
    <n v="0"/>
    <x v="0"/>
    <s v="oui"/>
    <n v="0"/>
    <n v="1"/>
    <n v="0"/>
    <n v="1854.9999999999998"/>
    <n v="0"/>
    <n v="1850"/>
    <n v="0"/>
    <n v="3705"/>
    <n v="170"/>
    <n v="0"/>
    <n v="0"/>
    <n v="0"/>
    <n v="0"/>
    <n v="3875"/>
    <n v="0"/>
  </r>
  <r>
    <s v="BDD ADEME/ARENE "/>
    <n v="1"/>
    <n v="41085"/>
    <n v="78"/>
    <n v="78545"/>
    <s v="SAINT-CYR-L'ÉCOLE"/>
    <n v="78210"/>
    <s v="Immo 3F"/>
    <s v="Collective"/>
    <s v="Chaufferie dédiée"/>
    <s v="Résidentiel"/>
    <n v="500"/>
    <s v="&lt;1 MW"/>
    <n v="0"/>
    <n v="0"/>
    <n v="592"/>
    <n v="223"/>
    <n v="2593.4900000000002"/>
    <s v="&lt;1 200 MWh/an"/>
    <n v="0"/>
    <s v="PF"/>
    <x v="6"/>
    <n v="0"/>
    <x v="0"/>
    <s v="oui"/>
    <s v="oui"/>
    <n v="1"/>
    <n v="0"/>
    <n v="592"/>
    <n v="0"/>
    <n v="0"/>
    <n v="0"/>
    <n v="592"/>
    <n v="0"/>
    <n v="0"/>
    <n v="0"/>
    <n v="0"/>
    <n v="0"/>
    <n v="592"/>
    <n v="0"/>
  </r>
  <r>
    <s v="BDD ADEME/ARENE "/>
    <n v="1"/>
    <n v="41471"/>
    <n v="78"/>
    <n v="78551"/>
    <s v="SAINT-GERMAIN-EN-LAYE"/>
    <n v="78100"/>
    <s v="Enerlay (Dalkia)"/>
    <s v="Collective"/>
    <s v="Réseau de chaleur existant"/>
    <n v="0"/>
    <n v="5500"/>
    <s v="&gt;1 MW"/>
    <n v="0"/>
    <n v="0"/>
    <n v="12500"/>
    <n v="2454"/>
    <n v="28540.02"/>
    <s v="&gt;1 200 MWh/an"/>
    <s v="AAP B3"/>
    <n v="0"/>
    <x v="16"/>
    <n v="0"/>
    <x v="0"/>
    <s v="oui"/>
    <s v="oui"/>
    <n v="1"/>
    <n v="0"/>
    <n v="12500"/>
    <n v="0"/>
    <n v="0"/>
    <n v="0"/>
    <n v="12500"/>
    <n v="0"/>
    <n v="0"/>
    <n v="0"/>
    <n v="0"/>
    <n v="0"/>
    <n v="12500"/>
    <n v="0"/>
  </r>
  <r>
    <s v="BDD ADEME/ARENE "/>
    <n v="1"/>
    <n v="41085"/>
    <n v="78"/>
    <n v="78564"/>
    <s v="SAINT-MARTIN-DE-BRÉTHENCOURT"/>
    <n v="78660"/>
    <s v="SYMIRIS"/>
    <s v="Industrielle"/>
    <s v="Chaufferie dédiée"/>
    <s v="Tertiaire"/>
    <n v="580"/>
    <s v="&lt;1 MW"/>
    <n v="0"/>
    <n v="0"/>
    <n v="600"/>
    <n v="40"/>
    <n v="465.20000000000005"/>
    <s v="&lt;1 200 MWh/an"/>
    <s v="Chaufferie du centre de tri de 580 kW, qui consommait de l'ordre de 600 tonnes/an."/>
    <s v="-"/>
    <x v="18"/>
    <n v="2007"/>
    <x v="2"/>
    <n v="0"/>
    <n v="0"/>
    <n v="0"/>
    <n v="0"/>
    <n v="0"/>
    <n v="0"/>
    <n v="0"/>
    <n v="0"/>
    <n v="0"/>
    <n v="0"/>
    <n v="0"/>
    <n v="0"/>
    <n v="0"/>
    <n v="600"/>
    <n v="600"/>
    <n v="0"/>
  </r>
  <r>
    <s v="BDD ADEME/ARENE "/>
    <n v="1"/>
    <n v="41085"/>
    <n v="78"/>
    <n v="78575"/>
    <s v="SAINT-RÉMY-LÈS-CHEVREUSE"/>
    <n v="78470"/>
    <s v="Fondation de Coubertin"/>
    <s v="Industrielle"/>
    <s v="Chaufferie dédiée"/>
    <s v="Tertiaire"/>
    <n v="400"/>
    <s v="&lt;1 MW"/>
    <n v="0"/>
    <n v="0"/>
    <n v="450"/>
    <n v="135"/>
    <n v="1570.0500000000002"/>
    <s v="&lt;1 200 MWh/an"/>
    <s v="menuiserie. Voir la fiche arene : http://www.areneidf.org/medias/fichiers/Fiche_action_debat_bois.pdf"/>
    <s v="appro interne PBFV"/>
    <x v="19"/>
    <n v="0"/>
    <x v="0"/>
    <n v="0"/>
    <n v="0"/>
    <n v="0"/>
    <n v="0"/>
    <n v="0"/>
    <n v="0"/>
    <n v="450"/>
    <n v="0"/>
    <n v="450"/>
    <n v="0"/>
    <n v="0"/>
    <n v="0"/>
    <n v="0"/>
    <n v="0"/>
    <n v="450"/>
    <n v="0"/>
  </r>
  <r>
    <s v="BDD ADEME/ARENE "/>
    <n v="1"/>
    <n v="41620"/>
    <n v="78"/>
    <n v="78643"/>
    <s v="VERNOUILLET"/>
    <n v="78540"/>
    <s v="Ville de Vernouillet"/>
    <s v="Collective"/>
    <s v="Chaufferie dédiée"/>
    <s v="Tertiaire"/>
    <n v="80"/>
    <s v="&lt;1 MW"/>
    <n v="0"/>
    <n v="0"/>
    <n v="16"/>
    <n v="5"/>
    <n v="58.150000000000006"/>
    <s v="&lt;1 200 MWh/an"/>
    <s v=" Installation d'une chaufferie bois sur l'ecole maternelle tom pouce"/>
    <n v="0"/>
    <x v="11"/>
    <n v="0"/>
    <x v="0"/>
    <n v="0"/>
    <s v="oui"/>
    <n v="1"/>
    <n v="0"/>
    <n v="0"/>
    <n v="0"/>
    <n v="0"/>
    <n v="0"/>
    <n v="0"/>
    <n v="0"/>
    <n v="0"/>
    <n v="0"/>
    <n v="0"/>
    <n v="16"/>
    <n v="16"/>
    <n v="0"/>
  </r>
  <r>
    <s v="BDD ADEME/ARENE "/>
    <n v="1"/>
    <n v="41085"/>
    <n v="78"/>
    <n v="78647"/>
    <s v="VERT"/>
    <n v="78930"/>
    <s v="Belbeo'ch Elagage"/>
    <s v="Industrielle"/>
    <s v="Chaufferie dédiée"/>
    <s v="Tertiaire"/>
    <n v="30"/>
    <s v="&lt;1 MW"/>
    <n v="0"/>
    <n v="0"/>
    <n v="25"/>
    <n v="7"/>
    <n v="81.410000000000011"/>
    <s v="&lt;1 200 MWh/an"/>
    <n v="0"/>
    <s v="élagage CIB"/>
    <x v="18"/>
    <n v="0"/>
    <x v="0"/>
    <n v="0"/>
    <n v="0"/>
    <n v="0"/>
    <n v="0"/>
    <n v="25"/>
    <n v="0"/>
    <n v="0"/>
    <n v="0"/>
    <n v="25"/>
    <n v="0"/>
    <n v="0"/>
    <n v="0"/>
    <n v="0"/>
    <n v="0"/>
    <n v="25"/>
    <n v="0"/>
  </r>
  <r>
    <s v="BDD ADEME/ARENE "/>
    <n v="1"/>
    <n v="41085"/>
    <n v="91"/>
    <n v="91027"/>
    <s v="ATHIS-MONS"/>
    <n v="91200"/>
    <s v="Lycée Saint Charles"/>
    <s v="Collective"/>
    <s v="Chaufferie dédiée"/>
    <s v="Tertiaire"/>
    <n v="1200"/>
    <s v="&gt;1 MW"/>
    <n v="0"/>
    <n v="0"/>
    <n v="1000"/>
    <n v="250"/>
    <n v="2907.5"/>
    <s v="&gt;1 200 MWh/an"/>
    <s v="Exploitant : COFELY - Approvisionnement : SOVEN"/>
    <s v="élagage + plaquettes forestières"/>
    <x v="20"/>
    <n v="0"/>
    <x v="0"/>
    <s v="oui"/>
    <n v="0"/>
    <n v="1"/>
    <n v="0"/>
    <n v="1000"/>
    <n v="0"/>
    <n v="0"/>
    <n v="0"/>
    <n v="1000"/>
    <n v="0"/>
    <n v="0"/>
    <n v="0"/>
    <n v="0"/>
    <n v="0"/>
    <n v="1000"/>
    <n v="0"/>
  </r>
  <r>
    <s v="BDD ADEME/ARENE "/>
    <n v="2"/>
    <n v="43200"/>
    <n v="91"/>
    <n v="91086"/>
    <s v="BONDOUFLE"/>
    <n v="91070"/>
    <n v="0"/>
    <s v="Collective"/>
    <s v="Création d'un réseau de chaleur"/>
    <n v="0"/>
    <n v="2200"/>
    <s v="&gt;1 MW"/>
    <n v="0"/>
    <n v="0"/>
    <n v="19014"/>
    <n v="860"/>
    <n v="10001.800000000001"/>
    <s v="&gt;1 200 MWh/an"/>
    <s v="AAP B7"/>
    <n v="0"/>
    <x v="1"/>
    <n v="0"/>
    <x v="1"/>
    <s v="oui"/>
    <n v="0"/>
    <n v="1"/>
    <n v="0"/>
    <n v="15714"/>
    <n v="0"/>
    <n v="2200"/>
    <n v="0"/>
    <n v="17914"/>
    <n v="1100"/>
    <n v="0"/>
    <n v="0"/>
    <n v="0"/>
    <n v="0"/>
    <n v="19014"/>
    <n v="0"/>
  </r>
  <r>
    <s v="BDD ADEME/ARENE "/>
    <n v="1"/>
    <n v="42283"/>
    <n v="91"/>
    <n v="91103"/>
    <s v="BRÉTIGNY-SUR-ORGE"/>
    <n v="91220"/>
    <s v="Ville de Brétigny sur Orge / SORGEM (SEM aménagement) - Cofely /OROBIA"/>
    <s v="Collective"/>
    <s v="Création d'un réseau de chaleur"/>
    <s v="Résidentiel"/>
    <n v="5000"/>
    <s v="&gt;1 MW"/>
    <n v="0"/>
    <n v="0"/>
    <n v="2500"/>
    <n v="650"/>
    <n v="7559.5000000000009"/>
    <s v="&gt;1 200 MWh/an"/>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n v="0"/>
    <x v="3"/>
    <n v="0"/>
    <x v="0"/>
    <s v="oui"/>
    <s v="oui"/>
    <n v="1"/>
    <n v="0"/>
    <n v="2500"/>
    <n v="0"/>
    <n v="0"/>
    <n v="0"/>
    <n v="2500"/>
    <n v="0"/>
    <n v="0"/>
    <n v="0"/>
    <n v="0"/>
    <n v="0"/>
    <n v="2500"/>
    <n v="0"/>
  </r>
  <r>
    <s v="BDD ADEME/ARENE "/>
    <n v="1"/>
    <n v="41085"/>
    <n v="91"/>
    <n v="91174"/>
    <s v="CORBEIL-ESSONNES"/>
    <n v="91100"/>
    <s v="GONCALVES"/>
    <s v="Industrielle"/>
    <s v="Chaufferie dédiée"/>
    <s v="Industrie"/>
    <n v="220"/>
    <s v="&lt;1 MW"/>
    <n v="0"/>
    <n v="0"/>
    <n v="40"/>
    <n v="14"/>
    <n v="162.82000000000002"/>
    <s v="&lt;1 200 MWh/an"/>
    <s v="charpentes batiments"/>
    <s v="appro interne"/>
    <x v="18"/>
    <n v="0"/>
    <x v="0"/>
    <n v="0"/>
    <n v="0"/>
    <n v="0"/>
    <n v="0"/>
    <n v="0"/>
    <n v="0"/>
    <n v="40"/>
    <n v="0"/>
    <n v="40"/>
    <n v="0"/>
    <n v="0"/>
    <n v="0"/>
    <n v="0"/>
    <n v="0"/>
    <n v="40"/>
    <n v="0"/>
  </r>
  <r>
    <s v="BDD ADEME/ARENE "/>
    <n v="1"/>
    <n v="41782"/>
    <n v="91"/>
    <n v="91228"/>
    <s v="ÉVRY"/>
    <n v="91000"/>
    <s v="Centre hospitalier Sud francilien"/>
    <s v="Collective"/>
    <s v="Chaufferie dédiée"/>
    <s v="Tertiaire"/>
    <n v="3500"/>
    <s v="&gt;1 MW"/>
    <n v="0"/>
    <n v="0"/>
    <n v="8040"/>
    <n v="2500"/>
    <n v="29075.000000000004"/>
    <s v="&gt;1 200 MWh/an"/>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x v="11"/>
    <n v="0"/>
    <x v="0"/>
    <n v="0"/>
    <n v="0"/>
    <n v="0"/>
    <n v="0"/>
    <n v="5628"/>
    <n v="0"/>
    <n v="0"/>
    <n v="0"/>
    <n v="5628"/>
    <n v="2412"/>
    <n v="0"/>
    <n v="0"/>
    <n v="0"/>
    <n v="0"/>
    <n v="8040"/>
    <n v="0"/>
  </r>
  <r>
    <s v="BDD ADEME/ARENE "/>
    <n v="1"/>
    <n v="41085"/>
    <n v="91"/>
    <n v="91274"/>
    <s v="GOMETZ-LA-VILLE"/>
    <n v="91400"/>
    <s v="Ferme du Ragonart"/>
    <s v="Industrielle"/>
    <s v="Chaufferie dédiée"/>
    <s v="Agriculture"/>
    <n v="90"/>
    <s v="&lt;1 MW"/>
    <n v="80"/>
    <s v="fioul"/>
    <n v="120"/>
    <n v="31"/>
    <n v="360.53000000000003"/>
    <s v="&lt;1 200 MWh/an"/>
    <s v="100 ml RC"/>
    <s v="Autoapprovisionnement par le propriétaire en PF"/>
    <x v="10"/>
    <n v="0"/>
    <x v="0"/>
    <s v="oui"/>
    <n v="0"/>
    <n v="1"/>
    <n v="0"/>
    <n v="120"/>
    <n v="0"/>
    <n v="0"/>
    <n v="0"/>
    <n v="120"/>
    <n v="0"/>
    <n v="0"/>
    <n v="0"/>
    <n v="0"/>
    <n v="0"/>
    <n v="120"/>
    <n v="0"/>
  </r>
  <r>
    <s v="BDD ADEME/ARENE "/>
    <n v="1"/>
    <n v="41085"/>
    <n v="91"/>
    <n v="91286"/>
    <s v="GRIGNY"/>
    <n v="91350"/>
    <s v="Ville de Grigny"/>
    <s v="Collective"/>
    <s v="Chaufferie dédiée"/>
    <s v="Résidentiel"/>
    <n v="80"/>
    <s v="&lt;1 MW"/>
    <n v="0"/>
    <n v="0"/>
    <n v="40"/>
    <n v="12"/>
    <n v="139.56"/>
    <s v="&lt;1 200 MWh/an"/>
    <s v="Apporvisionnement : Bioforêt (Bourgogne)"/>
    <s v="Plaquettes forestières (Bourgogne)"/>
    <x v="13"/>
    <n v="0"/>
    <x v="0"/>
    <s v="oui"/>
    <s v="oui"/>
    <n v="1"/>
    <n v="0"/>
    <n v="0"/>
    <n v="0"/>
    <n v="0"/>
    <n v="0"/>
    <n v="0"/>
    <n v="40"/>
    <n v="0"/>
    <n v="0"/>
    <n v="0"/>
    <n v="0"/>
    <n v="40"/>
    <n v="0"/>
  </r>
  <r>
    <s v="BDD ADEME/ARENE "/>
    <n v="1"/>
    <n v="43141"/>
    <n v="91"/>
    <n v="91359"/>
    <s v="MAISSE"/>
    <n v="91720"/>
    <s v="OPH 77"/>
    <s v="Collective"/>
    <s v="Chaufferie dédiée"/>
    <n v="0"/>
    <n v="20"/>
    <s v="&lt;1 MW"/>
    <n v="0"/>
    <n v="0"/>
    <n v="13"/>
    <n v="3.3"/>
    <n v="38.378999999999998"/>
    <s v="&lt;1 200 MWh/an"/>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n v="0"/>
    <x v="4"/>
    <n v="0"/>
    <x v="0"/>
    <n v="0"/>
    <n v="0"/>
    <n v="0"/>
    <n v="0"/>
    <n v="13"/>
    <n v="0"/>
    <n v="0"/>
    <n v="0"/>
    <n v="13"/>
    <n v="0"/>
    <n v="0"/>
    <n v="0"/>
    <n v="0"/>
    <n v="0"/>
    <n v="13"/>
    <n v="0"/>
  </r>
  <r>
    <s v="BDD ADEME/ARENE "/>
    <n v="1"/>
    <n v="43196"/>
    <n v="91"/>
    <n v="91377"/>
    <s v="MASSY"/>
    <n v="91300"/>
    <s v="ENORIS (ex-CURMA)"/>
    <s v="Industrielle"/>
    <s v="chaufferie sur réseau de chaleur"/>
    <n v="0"/>
    <n v="32000"/>
    <s v="&gt;1 MW"/>
    <n v="0"/>
    <n v="0"/>
    <n v="32000"/>
    <n v="0"/>
    <n v="0"/>
    <s v="&gt;1 200 MWh/an"/>
    <s v="Concessionnaire : COFELY - Approvisionnement : SOVEN - 20 000 tonnes bois et 10 000 tonnes charbon. 2 chaudières 32 MW. Utilisation de bois B francilien."/>
    <s v="plaquettes forestières (Picardie)"/>
    <x v="6"/>
    <n v="0"/>
    <x v="0"/>
    <n v="0"/>
    <n v="0"/>
    <n v="0"/>
    <n v="0"/>
    <n v="0"/>
    <n v="0"/>
    <n v="0"/>
    <n v="0"/>
    <n v="32000"/>
    <n v="0"/>
    <n v="0"/>
    <n v="0"/>
    <n v="0"/>
    <n v="0"/>
    <n v="32000"/>
    <n v="0"/>
  </r>
  <r>
    <s v="BDD ADEME/ARENE "/>
    <n v="1"/>
    <n v="42122"/>
    <n v="91"/>
    <n v="91405"/>
    <s v="MILLY-LA-FORÊT"/>
    <n v="91490"/>
    <s v="PNR du Gâtinais Français/chauffagiste local"/>
    <s v="Collective"/>
    <s v="Chaufferie dédiée"/>
    <s v="Tertiaire"/>
    <n v="40"/>
    <s v="&lt;1 MW"/>
    <n v="0"/>
    <n v="0"/>
    <n v="16"/>
    <n v="2.6295908615118555"/>
    <n v="30.582141719382882"/>
    <s v="&lt;1 200 MWh/an"/>
    <s v="système de chauffage de la Maison du parc du gatinais, livré en 2013 : http://www.ekopolis.fr/realisations/maison-du-parc-naturel-regional-du-gatinais-francais"/>
    <s v="SCIC Gâtinais Bois Energie"/>
    <x v="3"/>
    <n v="0"/>
    <x v="0"/>
    <n v="0"/>
    <n v="0"/>
    <n v="0"/>
    <s v="PNR"/>
    <n v="16"/>
    <n v="0"/>
    <n v="0"/>
    <n v="0"/>
    <n v="16"/>
    <n v="0"/>
    <n v="0"/>
    <n v="0"/>
    <n v="0"/>
    <n v="0"/>
    <n v="16"/>
    <n v="0"/>
  </r>
  <r>
    <s v="BDD ADEME/ARENE "/>
    <n v="1"/>
    <n v="42780"/>
    <n v="91"/>
    <n v="91477"/>
    <s v="PALAISEAU"/>
    <n v="91120"/>
    <s v="Camille Claudel Energie (EDF Optimal Solutions)"/>
    <s v="Collective"/>
    <s v="Création d'un réseau de chaleur"/>
    <n v="0"/>
    <n v="2000"/>
    <s v="&gt;1 MW"/>
    <n v="0"/>
    <n v="0"/>
    <n v="5300"/>
    <n v="971"/>
    <n v="11292.730000000001"/>
    <s v="&gt;1 200 MWh/an"/>
    <s v="AAP B3"/>
    <n v="0"/>
    <x v="16"/>
    <n v="0"/>
    <x v="0"/>
    <s v="oui"/>
    <n v="0"/>
    <n v="1"/>
    <n v="0"/>
    <n v="5300"/>
    <n v="0"/>
    <n v="0"/>
    <n v="0"/>
    <n v="5300"/>
    <n v="0"/>
    <n v="0"/>
    <n v="0"/>
    <n v="0"/>
    <n v="0"/>
    <n v="5300"/>
    <n v="0"/>
  </r>
  <r>
    <s v="BDD ADEME/ARENE "/>
    <n v="1"/>
    <n v="43215"/>
    <n v="91"/>
    <n v="91507"/>
    <s v="PRUNAY-SUR-ESSONNE"/>
    <n v="91720"/>
    <s v="SPL SIGAL"/>
    <s v="Collective"/>
    <s v="Création d'un réseau de chaleur"/>
    <n v="0"/>
    <n v="300"/>
    <s v="&lt;1 MW"/>
    <n v="0"/>
    <n v="0"/>
    <n v="0"/>
    <n v="38"/>
    <n v="441.94000000000005"/>
    <s v="&lt;1 200 MWh/an"/>
    <n v="0"/>
    <n v="0"/>
    <x v="0"/>
    <n v="0"/>
    <x v="0"/>
    <n v="0"/>
    <s v="oui"/>
    <n v="1"/>
    <n v="0"/>
    <n v="0"/>
    <n v="0"/>
    <n v="0"/>
    <n v="0"/>
    <n v="0"/>
    <n v="0"/>
    <n v="0"/>
    <n v="0"/>
    <n v="0"/>
    <n v="0"/>
    <n v="0"/>
    <n v="0"/>
  </r>
  <r>
    <s v="BDD ADEME/ARENE "/>
    <n v="1"/>
    <n v="42283"/>
    <n v="91"/>
    <n v="91521"/>
    <s v="RIS-ORANGIS"/>
    <n v="91130"/>
    <s v="DALKIA"/>
    <s v="Collective"/>
    <s v="Chaufferie dédiée"/>
    <s v="Résidentiel"/>
    <n v="800"/>
    <s v="&lt;1 MW"/>
    <n v="0"/>
    <n v="0"/>
    <n v="1100"/>
    <n v="211"/>
    <n v="2453.9300000000003"/>
    <s v="&lt;1 200 MWh/an"/>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x v="8"/>
    <n v="0"/>
    <x v="0"/>
    <s v="oui"/>
    <s v="oui"/>
    <n v="1"/>
    <n v="0"/>
    <n v="660"/>
    <n v="0"/>
    <n v="0"/>
    <n v="0"/>
    <n v="660"/>
    <n v="440"/>
    <n v="0"/>
    <n v="0"/>
    <n v="0"/>
    <n v="0"/>
    <n v="1100"/>
    <n v="0"/>
  </r>
  <r>
    <s v="BDD ADEME/ARENE "/>
    <n v="1"/>
    <n v="41085"/>
    <n v="91"/>
    <n v="91589"/>
    <s v="SAVIGNY-SUR-ORGE"/>
    <n v="91600"/>
    <s v="Immo 3F"/>
    <s v="Collective"/>
    <s v="Chaufferie dédiée"/>
    <s v="Résidentiel"/>
    <n v="750"/>
    <s v="&lt;1 MW"/>
    <n v="0"/>
    <n v="0"/>
    <n v="514"/>
    <n v="170"/>
    <n v="1977.1000000000001"/>
    <s v="&lt;1 200 MWh/an"/>
    <s v="http://www.groupe3f.fr/immobiliere-3f/actualites/inauguration-d-une-chaufferie-bois-savigny-sur-orge-91"/>
    <s v="PF"/>
    <x v="11"/>
    <n v="0"/>
    <x v="0"/>
    <s v="oui"/>
    <s v="oui"/>
    <n v="1"/>
    <n v="0"/>
    <n v="514"/>
    <n v="0"/>
    <n v="0"/>
    <n v="0"/>
    <n v="514"/>
    <n v="0"/>
    <n v="0"/>
    <n v="0"/>
    <n v="0"/>
    <n v="0"/>
    <n v="514"/>
    <n v="0"/>
  </r>
  <r>
    <s v="BDD ADEME/ARENE "/>
    <n v="1"/>
    <n v="41085"/>
    <n v="91"/>
    <n v="91645"/>
    <s v="VERRIÈRES-LE-BUISSON"/>
    <n v="91370"/>
    <s v="Ville de Verrières les Buisson"/>
    <s v="Collective"/>
    <s v="Chaufferie dédiée"/>
    <s v="Tertiaire"/>
    <n v="220"/>
    <s v="&lt;1 MW"/>
    <n v="0"/>
    <n v="0"/>
    <n v="240"/>
    <n v="56"/>
    <n v="651.28000000000009"/>
    <s v="&lt;1 200 MWh/an"/>
    <s v="RC 167 ml chaudière WEYA, mail 05/03/2013 04:12_x000a_ya eu des soucis sur la livraison (échanges avec Maïté Dufour encore le 21/01/14)"/>
    <s v="PF, Fournisseur ONF"/>
    <x v="2"/>
    <n v="0"/>
    <x v="0"/>
    <s v="oui"/>
    <s v="oui"/>
    <n v="1"/>
    <n v="0"/>
    <n v="240"/>
    <n v="0"/>
    <n v="0"/>
    <n v="0"/>
    <n v="240"/>
    <n v="0"/>
    <n v="0"/>
    <n v="0"/>
    <n v="0"/>
    <n v="0"/>
    <n v="240"/>
    <n v="0"/>
  </r>
  <r>
    <s v="BDD ADEME/ARENE "/>
    <n v="1"/>
    <n v="41967"/>
    <n v="91"/>
    <n v="91692"/>
    <s v="LES ULIS"/>
    <n v="91940"/>
    <s v="Enerlis (Dalkia)"/>
    <s v="Collective"/>
    <s v="Réseau de chaleur existant"/>
    <n v="0"/>
    <n v="10000"/>
    <s v="&gt;1 MW"/>
    <n v="0"/>
    <n v="0"/>
    <n v="13000"/>
    <n v="2768"/>
    <n v="32191.840000000004"/>
    <s v="&gt;1 200 MWh/an"/>
    <s v="AAPB4"/>
    <n v="0"/>
    <x v="4"/>
    <n v="0"/>
    <x v="0"/>
    <s v="oui"/>
    <s v="oui"/>
    <n v="1"/>
    <n v="0"/>
    <n v="10400"/>
    <n v="0"/>
    <n v="2600"/>
    <n v="0"/>
    <n v="13000"/>
    <n v="0"/>
    <n v="0"/>
    <n v="0"/>
    <n v="0"/>
    <n v="0"/>
    <n v="13000"/>
    <n v="0"/>
  </r>
  <r>
    <s v="BDD ADEME/ARENE "/>
    <n v="2"/>
    <n v="43195"/>
    <n v="92"/>
    <n v="92023"/>
    <s v="CLAMART"/>
    <n v="92140"/>
    <s v="Agronergy"/>
    <s v="Collective"/>
    <s v="Création d'un réseau de chaleur"/>
    <n v="0"/>
    <n v="1990"/>
    <s v="&gt;1 MW"/>
    <n v="0"/>
    <n v="0"/>
    <n v="1953"/>
    <n v="418"/>
    <n v="4861.34"/>
    <s v="&gt;1 200 MWh/an"/>
    <s v="AAPB7"/>
    <n v="0"/>
    <x v="5"/>
    <n v="0"/>
    <x v="0"/>
    <s v="oui"/>
    <n v="0"/>
    <n v="1"/>
    <n v="0"/>
    <n v="900"/>
    <n v="0"/>
    <n v="1053"/>
    <n v="0"/>
    <n v="1953"/>
    <n v="0"/>
    <n v="0"/>
    <n v="0"/>
    <n v="0"/>
    <n v="0"/>
    <n v="1953"/>
    <n v="0"/>
  </r>
  <r>
    <s v="BDD ADEME/ARENE "/>
    <n v="1"/>
    <n v="42559"/>
    <n v="92"/>
    <n v="92024"/>
    <s v="CLICHY"/>
    <n v="92110"/>
    <s v="Changement de DSP (a priori un groupement Idex-Coriance CEVE)"/>
    <s v="Collective"/>
    <s v="Réseau de chaleur existant"/>
    <n v="0"/>
    <n v="5000"/>
    <s v="&gt;1 MW"/>
    <n v="0"/>
    <n v="0"/>
    <n v="15511.508281436332"/>
    <n v="2843"/>
    <n v="33064.090000000004"/>
    <s v="&gt;1 200 MWh/an"/>
    <s v="AAP B3"/>
    <n v="0"/>
    <x v="16"/>
    <n v="0"/>
    <x v="0"/>
    <s v="oui"/>
    <s v="oui"/>
    <n v="1"/>
    <n v="0"/>
    <n v="4361.5082814363323"/>
    <n v="0"/>
    <n v="6000"/>
    <n v="0"/>
    <n v="10361.508281436332"/>
    <n v="5150"/>
    <n v="0"/>
    <n v="0"/>
    <n v="0"/>
    <n v="0"/>
    <n v="15511.508281436332"/>
    <n v="0"/>
  </r>
  <r>
    <s v="BDD ADEME/ARENE "/>
    <n v="1"/>
    <n v="41967"/>
    <n v="92"/>
    <n v="92025"/>
    <s v="COLOMBES"/>
    <n v="92700"/>
    <s v="Colombes Habitat - Dalkia"/>
    <s v="Collective"/>
    <s v="Chaufferie dédiée"/>
    <s v="Résidentiel"/>
    <n v="800"/>
    <s v="&lt;1 MW"/>
    <n v="0"/>
    <n v="0"/>
    <n v="1386"/>
    <n v="265"/>
    <n v="3081.9500000000003"/>
    <s v="&lt;1 200 MWh/an"/>
    <s v="AAPB4, https://www.colombes.fr/actualites-23/dans-les-entrailles-de-la-chaufferie-bois-940.html?cHash=393db72a8a54fe39739dcdc0a20aa73c"/>
    <n v="0"/>
    <x v="16"/>
    <n v="0"/>
    <x v="0"/>
    <n v="0"/>
    <n v="0"/>
    <n v="0"/>
    <n v="0"/>
    <n v="0"/>
    <n v="0"/>
    <n v="0"/>
    <n v="0"/>
    <n v="0"/>
    <n v="0"/>
    <n v="0"/>
    <n v="0"/>
    <n v="0"/>
    <n v="1386"/>
    <n v="1386"/>
    <n v="0"/>
  </r>
  <r>
    <s v="BDD ADEME/ARENE "/>
    <n v="1"/>
    <n v="41471"/>
    <n v="92"/>
    <n v="92025"/>
    <s v="COLOMBES"/>
    <n v="92700"/>
    <s v="Boismarine (Dalkia)"/>
    <s v="Collective"/>
    <s v="Réseau de chaleur existant"/>
    <n v="0"/>
    <n v="1250"/>
    <s v="&gt;1 MW"/>
    <n v="0"/>
    <n v="0"/>
    <n v="3700"/>
    <n v="669"/>
    <n v="7780.47"/>
    <s v="&gt;1 200 MWh/an"/>
    <s v="AAP B2_x000a_travaux débutés juin 2013 ; inauguration entre mai et octobre 2014"/>
    <n v="0"/>
    <x v="8"/>
    <n v="0"/>
    <x v="0"/>
    <s v="oui"/>
    <s v="oui"/>
    <n v="1"/>
    <n v="0"/>
    <n v="2220"/>
    <n v="0"/>
    <n v="0"/>
    <n v="0"/>
    <n v="2220"/>
    <n v="1480"/>
    <n v="0"/>
    <n v="0"/>
    <n v="0"/>
    <n v="0"/>
    <n v="3700"/>
    <n v="0"/>
  </r>
  <r>
    <s v="BDD ADEME/ARENE "/>
    <n v="2"/>
    <n v="43200"/>
    <n v="92"/>
    <n v="92026"/>
    <s v="COURBEVOIE"/>
    <n v="92400"/>
    <s v="IDEX ENERTHERM"/>
    <s v="Collective"/>
    <s v="chaufferie sur réseau de chaleur"/>
    <n v="0"/>
    <n v="45000"/>
    <s v="&gt;1 MW"/>
    <n v="0"/>
    <n v="0"/>
    <n v="36000"/>
    <n v="15477"/>
    <n v="179997.51"/>
    <s v="&gt;1 200 MWh/an"/>
    <s v="AAP B8"/>
    <n v="0"/>
    <x v="21"/>
    <n v="0"/>
    <x v="4"/>
    <n v="0"/>
    <n v="0"/>
    <n v="0"/>
    <n v="0"/>
    <n v="0"/>
    <n v="0"/>
    <n v="0"/>
    <n v="3600"/>
    <n v="3600"/>
    <n v="0"/>
    <n v="0"/>
    <n v="0"/>
    <n v="32400"/>
    <n v="0"/>
    <n v="36000"/>
    <n v="0"/>
  </r>
  <r>
    <s v="BDD ADEME/ARENE "/>
    <n v="1"/>
    <n v="41620"/>
    <n v="92"/>
    <n v="92032"/>
    <s v="FONTENAY-AUX-ROSES"/>
    <n v="92260"/>
    <s v="OPDH 92"/>
    <s v="Collective"/>
    <s v="Chaufferie dédiée"/>
    <s v="Résidentiel"/>
    <n v="900"/>
    <s v="&lt;1 MW"/>
    <n v="0"/>
    <n v="0"/>
    <n v="1850"/>
    <n v="370"/>
    <n v="4303.1000000000004"/>
    <s v="&lt;1 200 MWh/an"/>
    <s v="chaudière biomasse sur la cité des Paradis"/>
    <n v="0"/>
    <x v="2"/>
    <n v="0"/>
    <x v="0"/>
    <n v="0"/>
    <s v="oui"/>
    <n v="1"/>
    <n v="0"/>
    <n v="0"/>
    <n v="0"/>
    <n v="0"/>
    <n v="0"/>
    <n v="0"/>
    <n v="0"/>
    <n v="0"/>
    <n v="0"/>
    <n v="0"/>
    <n v="1850"/>
    <n v="1850"/>
    <n v="0"/>
  </r>
  <r>
    <s v="BDD ADEME/ARENE "/>
    <n v="1"/>
    <n v="42780"/>
    <n v="92"/>
    <n v="92036"/>
    <s v="GENNEVILLIERS"/>
    <n v="92230"/>
    <s v="Gennevilliers Energie (Cofely)"/>
    <s v="Collective"/>
    <s v="Réseau de chaleur existant"/>
    <n v="0"/>
    <n v="17000"/>
    <s v="&gt;1 MW"/>
    <n v="0"/>
    <n v="0"/>
    <n v="27400"/>
    <n v="5331"/>
    <n v="61999.530000000006"/>
    <s v="&gt;1 200 MWh/an"/>
    <s v="AAPB4"/>
    <n v="0"/>
    <x v="0"/>
    <n v="0"/>
    <x v="0"/>
    <s v="oui"/>
    <s v="oui"/>
    <n v="1"/>
    <n v="0"/>
    <n v="12900"/>
    <n v="0"/>
    <n v="8500"/>
    <n v="0"/>
    <n v="21400"/>
    <n v="4000"/>
    <n v="0"/>
    <n v="2000"/>
    <n v="0"/>
    <n v="0"/>
    <n v="27400"/>
    <n v="0"/>
  </r>
  <r>
    <s v="BDD ADEME/ARENE "/>
    <n v="1"/>
    <n v="41085"/>
    <n v="92"/>
    <n v="92050"/>
    <s v="NANTERRE"/>
    <n v="92000"/>
    <s v="Ville de Nanterre"/>
    <s v="Collective"/>
    <s v="Chaufferie dédiée"/>
    <s v="Tertiaire"/>
    <n v="50"/>
    <s v="&lt;1 MW"/>
    <n v="0"/>
    <n v="0"/>
    <n v="50"/>
    <n v="10"/>
    <n v="116.30000000000001"/>
    <s v="&lt;1 200 MWh/an"/>
    <s v="Chaufferie Bois Maison du Chemin de l'Ile, silo 40 m3, RC 1200 ml"/>
    <s v="Plaquettes forestières"/>
    <x v="11"/>
    <n v="0"/>
    <x v="0"/>
    <s v="oui"/>
    <s v="oui"/>
    <n v="1"/>
    <n v="0"/>
    <n v="50"/>
    <n v="0"/>
    <n v="0"/>
    <n v="0"/>
    <n v="50"/>
    <n v="0"/>
    <n v="0"/>
    <n v="0"/>
    <n v="0"/>
    <n v="0"/>
    <n v="50"/>
    <n v="0"/>
  </r>
  <r>
    <s v="BDD ADEME/ARENE "/>
    <n v="1"/>
    <n v="41782"/>
    <n v="92"/>
    <n v="92050"/>
    <s v="NANTERRE"/>
    <n v="92000"/>
    <s v="Enerbiosa pour EPASA - Idex"/>
    <s v="Collective"/>
    <s v="Chaufferie dédiée"/>
    <s v="Résidentiel"/>
    <n v="1600"/>
    <s v="&gt;1 MW"/>
    <n v="3200"/>
    <s v="Gaz naturel"/>
    <n v="2000"/>
    <n v="413"/>
    <n v="4803.1900000000005"/>
    <s v="&gt;1 200 MWh/an"/>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x v="11"/>
    <n v="0"/>
    <x v="0"/>
    <s v="oui"/>
    <s v="oui"/>
    <n v="1"/>
    <n v="0"/>
    <n v="400"/>
    <n v="200"/>
    <n v="1400"/>
    <n v="0"/>
    <n v="2000"/>
    <n v="0"/>
    <n v="0"/>
    <n v="0"/>
    <n v="0"/>
    <n v="0"/>
    <n v="2000"/>
    <n v="0"/>
  </r>
  <r>
    <s v="BDD ADEME/ARENE "/>
    <n v="1"/>
    <n v="43200"/>
    <n v="92"/>
    <n v="92063"/>
    <s v="RUEIL-MALMAISON"/>
    <n v="92500"/>
    <s v="Ville de Rueil Malmaison"/>
    <s v="Collective"/>
    <s v="chaufferie sur réseau de chaleur"/>
    <n v="0"/>
    <n v="1770"/>
    <s v="&gt;1 MW"/>
    <n v="0"/>
    <n v="0"/>
    <n v="4416"/>
    <n v="940"/>
    <n v="10932.2"/>
    <s v="&gt;1 200 MWh/an"/>
    <s v="AAP B7"/>
    <n v="0"/>
    <x v="1"/>
    <n v="0"/>
    <x v="1"/>
    <s v="oui"/>
    <s v="oui"/>
    <n v="1"/>
    <n v="0"/>
    <n v="3680"/>
    <n v="0"/>
    <n v="0"/>
    <n v="0"/>
    <n v="3680"/>
    <n v="736"/>
    <n v="0"/>
    <n v="0"/>
    <n v="0"/>
    <n v="0"/>
    <n v="4416"/>
    <n v="0"/>
  </r>
  <r>
    <s v="BDD ADEME/ARENE "/>
    <n v="1"/>
    <n v="41085"/>
    <n v="92"/>
    <n v="92073"/>
    <s v="SURESNES"/>
    <n v="92150"/>
    <s v="Ville de Suresnes"/>
    <s v="Collective"/>
    <s v="Réseau de chaleur existant"/>
    <n v="0"/>
    <n v="600"/>
    <s v="&lt;1 MW"/>
    <n v="0"/>
    <n v="0"/>
    <n v="490"/>
    <n v="195.7"/>
    <n v="2275.991"/>
    <s v="&lt;1 200 MWh/an"/>
    <s v="Maître d'œuvre : DALKIA. Piscine + 2 Gymnases. Site des Raguidelles"/>
    <s v="Granulé"/>
    <x v="11"/>
    <n v="0"/>
    <x v="0"/>
    <s v="oui"/>
    <s v="oui"/>
    <n v="1"/>
    <n v="0"/>
    <n v="0"/>
    <n v="0"/>
    <n v="0"/>
    <n v="0"/>
    <n v="0"/>
    <n v="0"/>
    <n v="0"/>
    <n v="0"/>
    <n v="490"/>
    <n v="0"/>
    <n v="490"/>
    <n v="0"/>
  </r>
  <r>
    <s v="BDD ADEME/ARENE "/>
    <n v="1"/>
    <n v="41620"/>
    <n v="93"/>
    <n v="93001"/>
    <s v="AUBERVILLIERS"/>
    <n v="93300"/>
    <s v="OPHLM d'Aubervilliers"/>
    <s v="Collective"/>
    <s v="Chaufferie dédiée"/>
    <s v="Résidentiel"/>
    <n v="750"/>
    <s v="&lt;1 MW"/>
    <n v="0"/>
    <n v="0"/>
    <n v="1220"/>
    <n v="249"/>
    <n v="2895.8700000000003"/>
    <s v="&lt;1 200 MWh/an"/>
    <s v="cités chochennec/tillon/jarry 112 rue helène chochennec, 655 logements desservis"/>
    <n v="0"/>
    <x v="2"/>
    <n v="0"/>
    <x v="0"/>
    <n v="0"/>
    <s v="oui"/>
    <n v="1"/>
    <n v="0"/>
    <n v="0"/>
    <n v="0"/>
    <n v="0"/>
    <n v="0"/>
    <n v="0"/>
    <n v="0"/>
    <n v="0"/>
    <n v="0"/>
    <n v="0"/>
    <n v="1220"/>
    <n v="1220"/>
    <n v="0"/>
  </r>
  <r>
    <s v="BDD ADEME/ARENE "/>
    <n v="1"/>
    <n v="41471"/>
    <n v="93"/>
    <n v="93006"/>
    <s v="BAGNOLET"/>
    <n v="93170"/>
    <s v="SDCB (Cofely)"/>
    <s v="Collective"/>
    <s v="Réseau de chaleur existant"/>
    <n v="0"/>
    <n v="20000"/>
    <s v="&gt;1 MW"/>
    <n v="0"/>
    <n v="0"/>
    <n v="53002.18046906055"/>
    <n v="9114"/>
    <n v="105995.82"/>
    <s v="&gt;1 200 MWh/an"/>
    <n v="0"/>
    <n v="0"/>
    <x v="16"/>
    <n v="0"/>
    <x v="0"/>
    <s v="oui"/>
    <s v="oui"/>
    <n v="1"/>
    <n v="0"/>
    <n v="16854.180469060553"/>
    <n v="0"/>
    <n v="13000"/>
    <n v="0"/>
    <n v="29854.180469060553"/>
    <n v="14940"/>
    <n v="0"/>
    <n v="8208"/>
    <n v="0"/>
    <n v="0"/>
    <n v="53002.18046906055"/>
    <n v="0"/>
  </r>
  <r>
    <s v="BDD ADEME/ARENE "/>
    <n v="1"/>
    <n v="42283"/>
    <n v="93"/>
    <n v="93008"/>
    <s v="BOBIGNY"/>
    <n v="93000"/>
    <s v="APHP (Cofely)"/>
    <s v="Industrielle"/>
    <s v="Réseau de chaleur existant"/>
    <n v="0"/>
    <n v="3240"/>
    <s v="&gt;1 MW"/>
    <n v="0"/>
    <n v="0"/>
    <n v="5500"/>
    <n v="1231"/>
    <n v="14316.53"/>
    <s v="&gt;1 200 MWh/an"/>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x v="8"/>
    <n v="0"/>
    <x v="0"/>
    <s v="oui"/>
    <s v="oui"/>
    <n v="1"/>
    <n v="0"/>
    <n v="3100"/>
    <n v="0"/>
    <n v="2400"/>
    <n v="0"/>
    <n v="5500"/>
    <n v="0"/>
    <n v="0"/>
    <n v="0"/>
    <n v="0"/>
    <n v="0"/>
    <n v="5500"/>
    <n v="0"/>
  </r>
  <r>
    <s v="BDD ADEME/ARENE "/>
    <n v="1"/>
    <n v="42215"/>
    <n v="93"/>
    <n v="93010"/>
    <s v="BONDY"/>
    <n v="93140"/>
    <s v="STB (Coriance)"/>
    <s v="Collective"/>
    <s v="chaufferie sur réseau de chaleur"/>
    <n v="0"/>
    <n v="4800"/>
    <s v="&gt;1 MW"/>
    <n v="0"/>
    <n v="0"/>
    <n v="9628"/>
    <n v="2252"/>
    <n v="26190.760000000002"/>
    <s v="&gt;1 200 MWh/an"/>
    <s v="AAP B2"/>
    <n v="0"/>
    <x v="8"/>
    <n v="0"/>
    <x v="0"/>
    <s v="oui"/>
    <s v="oui"/>
    <n v="1"/>
    <n v="0"/>
    <n v="5461"/>
    <n v="0"/>
    <n v="4167"/>
    <n v="0"/>
    <n v="9628"/>
    <n v="0"/>
    <n v="0"/>
    <n v="0"/>
    <n v="0"/>
    <n v="0"/>
    <n v="9628"/>
    <n v="0"/>
  </r>
  <r>
    <s v="BDD ADEME/ARENE "/>
    <n v="1"/>
    <n v="43200"/>
    <n v="93"/>
    <n v="93010"/>
    <s v="BONDY"/>
    <n v="93140"/>
    <s v="CORIANCE"/>
    <s v="Collective"/>
    <s v="Création d'un réseau de chaleur"/>
    <n v="0"/>
    <n v="5000"/>
    <s v="&gt;1 MW"/>
    <n v="0"/>
    <n v="0"/>
    <n v="10108"/>
    <n v="2089"/>
    <n v="24295.070000000003"/>
    <s v="&gt;1 200 MWh/an"/>
    <s v="AAP B8"/>
    <n v="0"/>
    <x v="14"/>
    <n v="0"/>
    <x v="3"/>
    <n v="0"/>
    <n v="0"/>
    <n v="0"/>
    <n v="0"/>
    <n v="6231"/>
    <n v="0"/>
    <n v="1800"/>
    <n v="0"/>
    <n v="8031"/>
    <n v="2077"/>
    <n v="0"/>
    <n v="0"/>
    <n v="0"/>
    <n v="0"/>
    <n v="10108"/>
    <n v="0"/>
  </r>
  <r>
    <s v="BDD ADEME/ARENE "/>
    <n v="1"/>
    <n v="41753"/>
    <n v="93"/>
    <n v="93029"/>
    <s v="DRANCY"/>
    <n v="93700"/>
    <s v="Centre Technique Intercommunal"/>
    <s v="Industrielle"/>
    <s v="Chaufferie dédiée"/>
    <s v="Industrie"/>
    <n v="300"/>
    <s v="&lt;1 MW"/>
    <n v="0"/>
    <n v="0"/>
    <n v="0"/>
    <n v="25.79535683576956"/>
    <n v="300"/>
    <s v="&lt;1 200 MWh/an"/>
    <s v="chaufferie Cofely"/>
    <n v="0"/>
    <x v="2"/>
    <n v="0"/>
    <x v="0"/>
    <n v="0"/>
    <s v="oui ?"/>
    <n v="0"/>
    <n v="0"/>
    <n v="0"/>
    <n v="0"/>
    <n v="0"/>
    <n v="0"/>
    <n v="0"/>
    <n v="0"/>
    <n v="0"/>
    <n v="0"/>
    <n v="0"/>
    <n v="0"/>
    <n v="0"/>
    <n v="0"/>
  </r>
  <r>
    <s v="BDD ADEME/ARENE "/>
    <n v="1"/>
    <n v="43202"/>
    <n v="93"/>
    <n v="93029"/>
    <s v="DRANCY"/>
    <n v="93700"/>
    <s v="OPH Drancy"/>
    <s v="Collective"/>
    <s v="Chaufferie dédiée"/>
    <s v="Résidentiel Tertiaire"/>
    <n v="900"/>
    <s v="&lt;1 MW"/>
    <n v="0"/>
    <n v="0"/>
    <n v="1350"/>
    <n v="260"/>
    <n v="3023.8"/>
    <s v="&lt;1 200 MWh/an"/>
    <s v="Maître d'œuvre : COFELY, alimente residence de 568 logements + 2 batiments communaux"/>
    <s v="PF, Pindus, Ppaysagère"/>
    <x v="4"/>
    <n v="0"/>
    <x v="0"/>
    <s v="oui"/>
    <s v="oui"/>
    <n v="1"/>
    <n v="0"/>
    <n v="792"/>
    <n v="0"/>
    <n v="360"/>
    <n v="0"/>
    <n v="1152"/>
    <n v="198"/>
    <n v="0"/>
    <n v="0"/>
    <n v="0"/>
    <n v="0"/>
    <n v="1350"/>
    <n v="0"/>
  </r>
  <r>
    <s v="BDD ADEME/ARENE "/>
    <n v="1"/>
    <n v="41471"/>
    <n v="93"/>
    <n v="93051"/>
    <s v="NOISY-LE-GRAND"/>
    <n v="93160"/>
    <s v="Ville de Noisy-le-Grand"/>
    <s v="Collective"/>
    <s v="Réseau de chaleur existant"/>
    <n v="0"/>
    <n v="1220"/>
    <s v="&gt;1 MW"/>
    <n v="0"/>
    <n v="0"/>
    <n v="1000"/>
    <n v="310"/>
    <n v="3605.3"/>
    <s v="&gt;1 200 MWh/an"/>
    <s v="AAPB 1"/>
    <n v="0"/>
    <x v="3"/>
    <n v="0"/>
    <x v="0"/>
    <n v="0"/>
    <n v="0"/>
    <n v="0"/>
    <n v="0"/>
    <n v="600"/>
    <n v="0"/>
    <n v="0"/>
    <n v="0"/>
    <n v="600"/>
    <n v="400"/>
    <n v="0"/>
    <n v="0"/>
    <n v="0"/>
    <n v="0"/>
    <n v="1000"/>
    <n v="0"/>
  </r>
  <r>
    <s v="BDD ADEME/ARENE "/>
    <n v="1"/>
    <n v="42780"/>
    <n v="93"/>
    <n v="93066"/>
    <s v="SAINT-DENIS"/>
    <n v="93200"/>
    <s v="Plaine Commune Energie (Cofely)"/>
    <s v="Collective"/>
    <s v="Réseau de chaleur existant"/>
    <n v="0"/>
    <n v="26500"/>
    <s v="&gt;1 MW"/>
    <n v="0"/>
    <s v="multiple"/>
    <n v="48000"/>
    <n v="12157"/>
    <n v="141385.91"/>
    <s v="&gt;1 200 MWh/an"/>
    <s v="AAP Biomasse S5"/>
    <n v="0"/>
    <x v="4"/>
    <n v="0"/>
    <x v="0"/>
    <s v="oui"/>
    <n v="0"/>
    <n v="1"/>
    <n v="0"/>
    <n v="20000"/>
    <n v="0"/>
    <n v="10000"/>
    <n v="0"/>
    <n v="30000"/>
    <n v="18000"/>
    <n v="0"/>
    <n v="0"/>
    <n v="0"/>
    <n v="0"/>
    <n v="48000"/>
    <n v="0"/>
  </r>
  <r>
    <m/>
    <m/>
    <m/>
    <m/>
    <m/>
    <m/>
    <m/>
    <m/>
    <m/>
    <m/>
    <m/>
    <m/>
    <m/>
    <m/>
    <m/>
    <m/>
    <m/>
    <m/>
    <m/>
    <m/>
    <m/>
    <x v="22"/>
    <m/>
    <x v="5"/>
    <m/>
    <m/>
    <m/>
    <m/>
    <m/>
    <m/>
    <m/>
    <m/>
    <m/>
    <m/>
    <m/>
    <m/>
    <m/>
    <m/>
    <m/>
    <m/>
  </r>
  <r>
    <s v="BDD ADEME/ARENE "/>
    <n v="1"/>
    <n v="41471"/>
    <n v="93"/>
    <n v="93071"/>
    <s v="SEVRAN"/>
    <n v="93270"/>
    <s v="SEBIO"/>
    <s v="Collective"/>
    <s v="chaufferie sur réseau de chaleur"/>
    <n v="0"/>
    <n v="7500"/>
    <s v="&gt;1 MW"/>
    <n v="0"/>
    <n v="0"/>
    <n v="15000"/>
    <n v="2773"/>
    <n v="32249.99"/>
    <s v="&gt;1 200 MWh/an"/>
    <s v="AAP B2"/>
    <n v="0"/>
    <x v="16"/>
    <n v="0"/>
    <x v="0"/>
    <s v="oui"/>
    <s v="oui"/>
    <n v="1"/>
    <n v="0"/>
    <n v="7500"/>
    <n v="0"/>
    <n v="5250"/>
    <n v="0"/>
    <n v="12750"/>
    <n v="0"/>
    <n v="0"/>
    <n v="2250.0000000000005"/>
    <n v="0"/>
    <n v="0"/>
    <n v="15000"/>
    <n v="0"/>
  </r>
  <r>
    <s v="BDD ADEME/ARENE "/>
    <n v="1"/>
    <n v="42097"/>
    <n v="93"/>
    <n v="93072"/>
    <s v="STAINS"/>
    <n v="93240"/>
    <s v="Ville de Saint Denis (COFELY)"/>
    <s v="Collective"/>
    <s v="chaufferie sur réseau de chaleur"/>
    <n v="0"/>
    <n v="16000"/>
    <s v="&gt;1 MW"/>
    <n v="0"/>
    <n v="0"/>
    <n v="22160"/>
    <n v="7766"/>
    <n v="90318.58"/>
    <s v="&gt;1 200 MWh/an"/>
    <s v="Concessionnaire :  COFELY"/>
    <s v="PF : 10 000t, Plaquettes urbaines : 12 000t, PBFV : 12 000t"/>
    <x v="11"/>
    <n v="0"/>
    <x v="0"/>
    <s v="oui"/>
    <s v="oui"/>
    <n v="1"/>
    <n v="0"/>
    <n v="6000"/>
    <n v="0"/>
    <n v="7000"/>
    <n v="0"/>
    <n v="13000"/>
    <n v="4580"/>
    <n v="0"/>
    <n v="4580"/>
    <n v="0"/>
    <n v="0"/>
    <n v="22160"/>
    <n v="0"/>
  </r>
  <r>
    <s v="BDD ADEME/ARENE "/>
    <n v="1"/>
    <n v="41206"/>
    <n v="93"/>
    <n v="93073"/>
    <s v="TREMBLAY-EN-FRANCE"/>
    <n v="93290"/>
    <s v="L'Oréal CENTREAL"/>
    <s v="Industrielle"/>
    <s v="Chaufferie dédiée"/>
    <s v="Tertiaire"/>
    <n v="500"/>
    <s v="&lt;1 MW"/>
    <n v="0"/>
    <n v="0"/>
    <n v="220"/>
    <n v="90"/>
    <n v="1046.7"/>
    <s v="&lt;1 200 MWh/an"/>
    <s v="logistique transport de marchandises"/>
    <s v="Granulés"/>
    <x v="2"/>
    <n v="0"/>
    <x v="0"/>
    <n v="0"/>
    <n v="0"/>
    <n v="0"/>
    <n v="0"/>
    <n v="0"/>
    <n v="0"/>
    <n v="0"/>
    <n v="220"/>
    <n v="220"/>
    <n v="0"/>
    <n v="0"/>
    <n v="0"/>
    <n v="0"/>
    <n v="0"/>
    <n v="220"/>
    <n v="0"/>
  </r>
  <r>
    <s v="BDD ADEME/ARENE "/>
    <n v="1"/>
    <n v="41471"/>
    <n v="94"/>
    <n v="94033"/>
    <s v="FONTENAY-SOUS-BOIS"/>
    <n v="94120"/>
    <s v="Ville de Fontenay-sous-Bois/ RCU"/>
    <s v="Collective"/>
    <s v="Réseau de chaleur existant"/>
    <n v="0"/>
    <n v="17400"/>
    <s v="&gt;1 MW"/>
    <n v="0"/>
    <n v="0"/>
    <n v="6043"/>
    <n v="2468"/>
    <n v="28702.84"/>
    <s v="&gt;1 200 MWh/an"/>
    <s v="Régie de Fontenay. RCU : Régie du Chauffage Urbain. Réseau HP. Les granulés bois proviennent des massifs forestiers de Sologne et de la forêt d’Orléans gérés durablement par l‘ONF (certification PEFC)."/>
    <s v="Granulé"/>
    <x v="15"/>
    <n v="0"/>
    <x v="0"/>
    <n v="0"/>
    <n v="0"/>
    <n v="0"/>
    <n v="0"/>
    <n v="0"/>
    <n v="0"/>
    <n v="0"/>
    <n v="0"/>
    <n v="0"/>
    <n v="0"/>
    <n v="0"/>
    <n v="0"/>
    <n v="6043"/>
    <n v="0"/>
    <n v="6043"/>
    <n v="0"/>
  </r>
  <r>
    <s v="BDD ADEME/ARENE "/>
    <n v="1"/>
    <n v="43200"/>
    <n v="94"/>
    <n v="94041"/>
    <s v="IVRY-SUR-SEINE"/>
    <n v="94200"/>
    <s v="APHP (Dalkia)"/>
    <s v="Collective"/>
    <s v="Chaufferie dédiée"/>
    <s v="Tertiaire"/>
    <n v="2000"/>
    <s v="&gt;1 MW"/>
    <n v="0"/>
    <n v="0"/>
    <n v="4400"/>
    <n v="793"/>
    <n v="9222.59"/>
    <s v="&gt;1 200 MWh/an"/>
    <n v="0"/>
    <s v="plaquettes forestières"/>
    <x v="0"/>
    <n v="0"/>
    <x v="0"/>
    <s v="oui"/>
    <s v="oui"/>
    <n v="1"/>
    <n v="0"/>
    <n v="3300"/>
    <n v="0"/>
    <n v="0"/>
    <n v="0"/>
    <n v="3300"/>
    <n v="1100"/>
    <n v="0"/>
    <n v="0"/>
    <n v="0"/>
    <n v="0"/>
    <n v="4400"/>
    <n v="0"/>
  </r>
  <r>
    <s v="BDD ADEME/ARENE "/>
    <n v="1"/>
    <n v="41471"/>
    <n v="94"/>
    <n v="94044"/>
    <s v="LIMEIL-BRÉVANNES"/>
    <n v="94450"/>
    <s v="Société de Chaleur de Limeil Brevanne"/>
    <s v="Collective"/>
    <s v="Chaufferie dédiée"/>
    <s v="Résidentiel"/>
    <n v="800"/>
    <s v="&lt;1 MW"/>
    <n v="2000"/>
    <s v="chaudière biomasse liquide"/>
    <n v="3000"/>
    <n v="289.01384083044979"/>
    <n v="3361.2309688581313"/>
    <s v="&lt;1 200 MWh/an"/>
    <s v="couplé à une chaudière biomasse liquide &quot;acide gras&quot; de 2MW!_x000a_Eco quartier des Temps Durables"/>
    <s v="élagage 40%, plaquette indus 60%"/>
    <x v="11"/>
    <n v="0"/>
    <x v="0"/>
    <s v="oui"/>
    <s v="oui"/>
    <n v="1"/>
    <n v="0"/>
    <n v="1200"/>
    <n v="0"/>
    <n v="1800"/>
    <n v="0"/>
    <n v="3000"/>
    <n v="0"/>
    <n v="0"/>
    <n v="0"/>
    <n v="0"/>
    <n v="0"/>
    <n v="3000"/>
    <n v="0"/>
  </r>
  <r>
    <s v="BDD ADEME/ARENE "/>
    <n v="1"/>
    <n v="42108"/>
    <n v="94"/>
    <n v="94059"/>
    <s v="LE PLESSIS-TRÉVISE"/>
    <n v="94420"/>
    <s v="promoteur SMBI"/>
    <s v="Collective"/>
    <s v="Chaufferie dédiée"/>
    <n v="0"/>
    <n v="200"/>
    <s v="&lt;1 MW"/>
    <n v="0"/>
    <n v="0"/>
    <n v="0"/>
    <n v="10"/>
    <n v="116.30000000000001"/>
    <s v="&lt;1 200 MWh/an"/>
    <n v="0"/>
    <n v="0"/>
    <x v="14"/>
    <n v="0"/>
    <x v="3"/>
    <n v="0"/>
    <n v="0"/>
    <n v="0"/>
    <n v="0"/>
    <n v="0"/>
    <n v="0"/>
    <n v="0"/>
    <n v="0"/>
    <n v="0"/>
    <n v="0"/>
    <n v="0"/>
    <n v="0"/>
    <n v="0"/>
    <n v="0"/>
    <n v="0"/>
    <n v="0"/>
  </r>
  <r>
    <s v="BDD Région"/>
    <n v="1"/>
    <n v="42108"/>
    <n v="94"/>
    <n v="94079"/>
    <s v="VILLIERS-SUR-MARNE"/>
    <n v="94350"/>
    <s v="promoteur SMBI"/>
    <s v="Collective"/>
    <s v="Chaufferie dédiée"/>
    <n v="0"/>
    <n v="200"/>
    <s v="&lt;1 MW"/>
    <n v="0"/>
    <n v="0"/>
    <n v="0"/>
    <n v="0"/>
    <n v="0"/>
    <s v="&lt;1 200 MWh/an"/>
    <n v="0"/>
    <n v="0"/>
    <x v="21"/>
    <n v="0"/>
    <x v="4"/>
    <n v="0"/>
    <n v="0"/>
    <n v="0"/>
    <n v="0"/>
    <n v="0"/>
    <n v="0"/>
    <n v="0"/>
    <n v="0"/>
    <n v="0"/>
    <n v="0"/>
    <n v="0"/>
    <n v="0"/>
    <n v="0"/>
    <n v="0"/>
    <n v="0"/>
    <n v="0"/>
  </r>
  <r>
    <s v="BDD ADEME/ARENE "/>
    <n v="1"/>
    <n v="42710"/>
    <n v="95"/>
    <n v="95018"/>
    <s v="ARGENTEUIL"/>
    <n v="95100"/>
    <s v="ARGEVALOR (Dalkia)"/>
    <s v="Collective"/>
    <s v="Réseau de chaleur existant"/>
    <n v="0"/>
    <n v="1700"/>
    <s v="&gt;1 MW"/>
    <n v="0"/>
    <n v="0"/>
    <n v="4700"/>
    <n v="798"/>
    <n v="9280.74"/>
    <s v="&gt;1 200 MWh/an"/>
    <n v="0"/>
    <n v="0"/>
    <x v="16"/>
    <n v="0"/>
    <x v="0"/>
    <s v="oui"/>
    <s v="oui"/>
    <n v="1"/>
    <n v="0"/>
    <n v="2820"/>
    <n v="0"/>
    <n v="0"/>
    <n v="0"/>
    <n v="2820"/>
    <n v="1880"/>
    <n v="0"/>
    <n v="0"/>
    <n v="0"/>
    <n v="0"/>
    <n v="4700"/>
    <n v="0"/>
  </r>
  <r>
    <s v="BDD ADEME/ARENE "/>
    <n v="1"/>
    <n v="41752"/>
    <n v="95"/>
    <n v="95150"/>
    <s v="CHAUSSY"/>
    <n v="95710"/>
    <s v="Fondation Charles Léopold MAYER pour le progrès de l’homme, Bergerie de Villarceaux"/>
    <s v="Collective"/>
    <s v="Chaufferie dédiée"/>
    <s v="Tertiaire"/>
    <n v="600"/>
    <s v="&lt;1 MW"/>
    <n v="170"/>
    <s v="bois"/>
    <n v="300"/>
    <n v="60"/>
    <n v="697.80000000000007"/>
    <s v="&lt;1 200 MWh/an"/>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x v="11"/>
    <n v="0"/>
    <x v="0"/>
    <n v="0"/>
    <s v="oui"/>
    <n v="1"/>
    <n v="0"/>
    <n v="300"/>
    <n v="0"/>
    <n v="0"/>
    <n v="0"/>
    <n v="300"/>
    <n v="0"/>
    <n v="0"/>
    <n v="0"/>
    <n v="0"/>
    <n v="0"/>
    <n v="300"/>
    <n v="0"/>
  </r>
  <r>
    <s v="BDD ADEME/ARENE "/>
    <n v="1"/>
    <n v="41085"/>
    <n v="95"/>
    <n v="95210"/>
    <s v="ENGHIEN-LES-BAINS"/>
    <n v="95880"/>
    <s v="Ville d'Enghien les Bains"/>
    <s v="Collective"/>
    <s v="Chaufferie dédiée"/>
    <s v="Tertiaire"/>
    <n v="70"/>
    <s v="&lt;1 MW"/>
    <n v="0"/>
    <n v="0"/>
    <n v="70"/>
    <n v="29"/>
    <n v="337.27000000000004"/>
    <s v="&lt;1 200 MWh/an"/>
    <s v="Gymnase de la Coussaye"/>
    <s v="Granulés"/>
    <x v="15"/>
    <n v="0"/>
    <x v="0"/>
    <s v="oui"/>
    <s v="oui"/>
    <n v="1"/>
    <n v="0"/>
    <n v="0"/>
    <n v="0"/>
    <n v="0"/>
    <n v="70"/>
    <n v="70"/>
    <n v="0"/>
    <n v="0"/>
    <n v="0"/>
    <n v="0"/>
    <n v="0"/>
    <n v="70"/>
    <n v="0"/>
  </r>
  <r>
    <s v="BDD ADEME/ARENE "/>
    <n v="1"/>
    <n v="42215"/>
    <n v="95"/>
    <n v="95252"/>
    <s v="FRANCONVILLE"/>
    <n v="95130"/>
    <s v="SEFIR (Cofely)"/>
    <s v="Collective"/>
    <s v="Réseau de chaleur existant"/>
    <n v="0"/>
    <n v="10000"/>
    <s v="&gt;1 MW"/>
    <n v="0"/>
    <n v="0"/>
    <n v="21477.744004240096"/>
    <n v="4578"/>
    <n v="53242.140000000007"/>
    <s v="&gt;1 200 MWh/an"/>
    <s v="AAP B3"/>
    <n v="0"/>
    <x v="8"/>
    <n v="0"/>
    <x v="0"/>
    <n v="0"/>
    <n v="0"/>
    <n v="0"/>
    <n v="0"/>
    <n v="4680.7440042400958"/>
    <n v="1452"/>
    <n v="0"/>
    <n v="0"/>
    <n v="6132.7440042400958"/>
    <n v="8895"/>
    <n v="2200"/>
    <n v="4250"/>
    <n v="0"/>
    <n v="0"/>
    <n v="21477.744004240096"/>
    <n v="0"/>
  </r>
  <r>
    <s v="BDD ADEME/ARENE "/>
    <n v="1"/>
    <n v="41085"/>
    <n v="95"/>
    <n v="95268"/>
    <s v="GARGES-LÈS-GONESSE"/>
    <n v="95140"/>
    <s v="Département du Val d'Oise"/>
    <s v="Collective"/>
    <s v="Chaufferie dédiée"/>
    <s v="Tertiaire"/>
    <n v="320"/>
    <s v="&lt;1 MW"/>
    <n v="1400"/>
    <s v="Gaz naturel"/>
    <n v="317"/>
    <n v="89"/>
    <n v="1035.0700000000002"/>
    <s v="&lt;1 200 MWh/an"/>
    <s v="Collège Pablo Picasso 75 ml"/>
    <s v="Plaquettes paysagères et forestières depuis la plateforme BIOVIVA d'Attainville"/>
    <x v="6"/>
    <n v="0"/>
    <x v="0"/>
    <s v="oui"/>
    <s v="oui"/>
    <n v="1"/>
    <n v="0"/>
    <n v="317"/>
    <n v="0"/>
    <n v="0"/>
    <n v="0"/>
    <n v="317"/>
    <n v="0"/>
    <n v="0"/>
    <n v="0"/>
    <n v="0"/>
    <n v="0"/>
    <n v="317"/>
    <n v="0"/>
  </r>
  <r>
    <s v="BDD ADEME/ARENE "/>
    <n v="1"/>
    <n v="41085"/>
    <n v="95"/>
    <n v="95331"/>
    <s v="LASSY"/>
    <n v="95270"/>
    <s v="GASMA SCEA"/>
    <s v="Industrielle"/>
    <s v="Chaufferie dédiée"/>
    <s v="Agriculture"/>
    <n v="720"/>
    <s v="&lt;1 MW"/>
    <n v="0"/>
    <n v="0"/>
    <n v="960"/>
    <n v="250"/>
    <n v="2907.5"/>
    <s v="&lt;1 200 MWh/an"/>
    <s v="Horticulture"/>
    <s v="plaquettes élagage"/>
    <x v="9"/>
    <n v="0"/>
    <x v="0"/>
    <n v="0"/>
    <n v="0"/>
    <n v="0"/>
    <n v="0"/>
    <n v="250"/>
    <n v="0"/>
    <n v="0"/>
    <n v="0"/>
    <n v="250"/>
    <n v="0"/>
    <n v="0"/>
    <n v="0"/>
    <n v="0"/>
    <n v="710"/>
    <n v="960"/>
    <n v="0"/>
  </r>
  <r>
    <s v="BDD ADEME/ARENE "/>
    <n v="1"/>
    <n v="41085"/>
    <n v="95"/>
    <n v="95428"/>
    <s v="MONTMORENCY"/>
    <n v="95160"/>
    <s v="Ville de Montmorency"/>
    <s v="Collective"/>
    <s v="Chaufferie dédiée"/>
    <s v="Tertiaire"/>
    <n v="220"/>
    <s v="&lt;1 MW"/>
    <n v="0"/>
    <n v="0"/>
    <n v="80"/>
    <n v="23"/>
    <n v="267.49"/>
    <s v="&lt;1 200 MWh/an"/>
    <n v="0"/>
    <s v="Plaquettes paysagères en provenance de la plateforme BIOVIVA de Roissy"/>
    <x v="10"/>
    <n v="0"/>
    <x v="0"/>
    <s v="oui"/>
    <s v="oui"/>
    <n v="1"/>
    <n v="0"/>
    <n v="80"/>
    <n v="0"/>
    <n v="0"/>
    <n v="0"/>
    <n v="80"/>
    <n v="0"/>
    <n v="0"/>
    <n v="0"/>
    <n v="0"/>
    <n v="0"/>
    <n v="80"/>
    <n v="0"/>
  </r>
  <r>
    <s v="BDD ADEME/ARENE "/>
    <n v="1"/>
    <n v="41620"/>
    <n v="95"/>
    <n v="95450"/>
    <s v="NEUVILLE-SUR-OISE"/>
    <n v="95000"/>
    <s v="Service Départemental d'Incendie et de Secours du Val d'Oise (SDIS)"/>
    <s v="Collective"/>
    <s v="Chaufferie dédiée"/>
    <s v="Tertiaire"/>
    <n v="930"/>
    <s v="&lt;1 MW"/>
    <n v="0"/>
    <n v="0"/>
    <n v="458"/>
    <n v="91.600000000000009"/>
    <n v="1065.3080000000002"/>
    <s v="&lt;1 200 MWh/an"/>
    <n v="0"/>
    <n v="0"/>
    <x v="15"/>
    <n v="0"/>
    <x v="0"/>
    <n v="0"/>
    <s v="oui"/>
    <n v="1"/>
    <n v="0"/>
    <n v="0"/>
    <n v="0"/>
    <n v="0"/>
    <n v="0"/>
    <n v="0"/>
    <n v="0"/>
    <n v="0"/>
    <n v="0"/>
    <n v="0"/>
    <n v="458"/>
    <n v="458"/>
    <n v="0"/>
  </r>
  <r>
    <s v="BDD ADEME/ARENE "/>
    <n v="1"/>
    <n v="41085"/>
    <n v="95"/>
    <n v="95488"/>
    <s v="PIERRELAYE"/>
    <n v="95480"/>
    <s v="Société Picheta"/>
    <s v="Collective"/>
    <s v="Chaufferie dédiée"/>
    <s v="Industrie"/>
    <n v="110"/>
    <s v="&lt;1 MW"/>
    <n v="0"/>
    <n v="0"/>
    <n v="45"/>
    <n v="12"/>
    <n v="139.56"/>
    <s v="&lt;1 200 MWh/an"/>
    <n v="0"/>
    <s v="PF, autoalimentation"/>
    <x v="6"/>
    <n v="0"/>
    <x v="0"/>
    <s v="oui"/>
    <n v="0"/>
    <n v="1"/>
    <n v="0"/>
    <n v="45"/>
    <n v="0"/>
    <n v="0"/>
    <n v="0"/>
    <n v="45"/>
    <n v="0"/>
    <n v="0"/>
    <n v="0"/>
    <n v="0"/>
    <n v="0"/>
    <n v="45"/>
    <n v="0"/>
  </r>
  <r>
    <s v="BDD ADEME/ARENE "/>
    <n v="1"/>
    <n v="41620"/>
    <n v="95"/>
    <n v="95500"/>
    <s v="PONTOISE"/>
    <n v="95000"/>
    <s v="SDC 12/14 rue Séré-Depoin à PONTOISE représenté par son syndic, SERGIC"/>
    <s v="Collective"/>
    <s v="Chaufferie dédiée"/>
    <s v="Résidentiel"/>
    <n v="90"/>
    <s v="&lt;1 MW"/>
    <n v="0"/>
    <n v="0"/>
    <n v="50.6"/>
    <n v="10.120000000000001"/>
    <n v="117.69560000000001"/>
    <s v="&lt;1 200 MWh/an"/>
    <n v="0"/>
    <n v="0"/>
    <x v="6"/>
    <n v="0"/>
    <x v="0"/>
    <n v="0"/>
    <s v="oui"/>
    <n v="1"/>
    <n v="0"/>
    <n v="0"/>
    <n v="0"/>
    <n v="0"/>
    <n v="0"/>
    <n v="0"/>
    <n v="0"/>
    <n v="0"/>
    <n v="0"/>
    <n v="0"/>
    <n v="50.6"/>
    <n v="50.6"/>
    <n v="0"/>
  </r>
  <r>
    <s v="BDD ADEME/ARENE "/>
    <n v="1"/>
    <n v="41085"/>
    <n v="95"/>
    <n v="95510"/>
    <s v="PUISEUX-PONTOISE"/>
    <n v="95650"/>
    <s v="CACP - CRAM"/>
    <s v="Collective"/>
    <s v="Chaufferie dédiée"/>
    <s v="Agriculture"/>
    <n v="250"/>
    <s v="&lt;1 MW"/>
    <n v="0"/>
    <n v="0"/>
    <n v="201.42857142857142"/>
    <n v="66"/>
    <n v="767.58"/>
    <s v="&lt;1 200 MWh/an"/>
    <s v="Réalisation d'une chaufferie bois de 250 kW au _x000a_centre horticole de la Communauté d'Agglomération de Cergy-Pontoise à Puiseux Pontoise (95)."/>
    <s v="Connexes industrie du bois et plaquettes forestières, appro interne - CIB + PF"/>
    <x v="11"/>
    <n v="0"/>
    <x v="0"/>
    <s v="oui"/>
    <s v="oui"/>
    <n v="1"/>
    <n v="0"/>
    <n v="201.42857142857142"/>
    <n v="0"/>
    <n v="0"/>
    <n v="0"/>
    <n v="201.42857142857142"/>
    <n v="0"/>
    <n v="0"/>
    <n v="0"/>
    <n v="0"/>
    <n v="0"/>
    <n v="201.42857142857142"/>
    <n v="0"/>
  </r>
  <r>
    <s v="BDD ADEME/ARENE "/>
    <n v="1"/>
    <n v="41169"/>
    <n v="95"/>
    <n v="95527"/>
    <s v="ROISSY-EN-FRANCE"/>
    <n v="95700"/>
    <s v="ADP"/>
    <s v="Industrielle"/>
    <s v="Réseau de chaleur existant"/>
    <n v="0"/>
    <n v="14000"/>
    <s v="&gt;1 MW"/>
    <n v="0"/>
    <n v="0"/>
    <n v="50520"/>
    <n v="6607"/>
    <n v="76839.41"/>
    <s v="&gt;1 200 MWh/an"/>
    <s v="BCIAT 2010"/>
    <s v="75%PF + 25% plaquette urbaine (PBFV)"/>
    <x v="3"/>
    <n v="0"/>
    <x v="0"/>
    <s v="oui"/>
    <n v="0"/>
    <n v="1"/>
    <n v="0"/>
    <n v="15600"/>
    <n v="0"/>
    <n v="0"/>
    <n v="0"/>
    <n v="15600"/>
    <n v="34920"/>
    <n v="0"/>
    <n v="0"/>
    <n v="0"/>
    <n v="0"/>
    <n v="50520"/>
    <n v="0"/>
  </r>
  <r>
    <s v="BDD ADEME/ARENE "/>
    <n v="1"/>
    <n v="41085"/>
    <n v="95"/>
    <n v="95563"/>
    <s v="SAINT-LEU-LA-FORÊT"/>
    <n v="95320"/>
    <s v="Département du Val d'Oise"/>
    <s v="Collective"/>
    <s v="Chaufferie dédiée"/>
    <s v="Tertiaire"/>
    <n v="360"/>
    <s v="&lt;1 MW"/>
    <n v="0"/>
    <n v="0"/>
    <n v="300"/>
    <n v="69"/>
    <n v="802.47"/>
    <s v="&lt;1 200 MWh/an"/>
    <s v="Bâtiment d'enseignement_x000a__x000a_Chauffage du collège LANDOWSKA_x000a__x000a_Exploitant : IDEX Energies"/>
    <s v="PF"/>
    <x v="10"/>
    <n v="0"/>
    <x v="0"/>
    <s v="oui"/>
    <s v="oui"/>
    <n v="1"/>
    <n v="0"/>
    <n v="300"/>
    <n v="0"/>
    <n v="0"/>
    <n v="0"/>
    <n v="300"/>
    <n v="0"/>
    <n v="0"/>
    <n v="0"/>
    <n v="0"/>
    <n v="0"/>
    <n v="300"/>
    <n v="0"/>
  </r>
  <r>
    <s v="BDD ADEME/ARENE "/>
    <n v="1"/>
    <n v="41754"/>
    <n v="95"/>
    <n v="95572"/>
    <s v="SAINT-OUEN-L'AUMÔNE"/>
    <n v="95310"/>
    <s v="Communauté d'agglomération de Cergy Pontoise"/>
    <s v="Collective"/>
    <s v="Réseau de chaleur existant"/>
    <n v="0"/>
    <n v="25000"/>
    <s v="&gt;1 MW"/>
    <n v="0"/>
    <n v="0"/>
    <n v="23160"/>
    <n v="10300"/>
    <n v="119789.00000000001"/>
    <s v="&gt;1 200 MWh/an"/>
    <s v="Concessionnaire : DALKIA_x000a__x000a_Approvisionnement : SYLVENERGIE"/>
    <s v="Produits connexes de scieries (Picardie) - Bois d'élagage/d'abattage - Refus de criblage de compost"/>
    <x v="6"/>
    <n v="0"/>
    <x v="0"/>
    <n v="0"/>
    <s v="oui"/>
    <n v="1"/>
    <n v="0"/>
    <n v="8040"/>
    <n v="0"/>
    <n v="4620"/>
    <n v="0"/>
    <n v="12660"/>
    <n v="3900"/>
    <n v="0"/>
    <n v="6600"/>
    <n v="0"/>
    <n v="0"/>
    <n v="23160"/>
    <n v="0"/>
  </r>
  <r>
    <s v="BDD ADEME/ARENE "/>
    <n v="1"/>
    <n v="41085"/>
    <n v="95"/>
    <n v="95610"/>
    <s v="THÉMÉRICOURT"/>
    <n v="95450"/>
    <s v="Ville de Théméricourt"/>
    <s v="Collective"/>
    <s v="Chaufferie dédiée"/>
    <s v="Résidentiel Tertiaire"/>
    <n v="60"/>
    <s v="&lt;1 MW"/>
    <n v="0"/>
    <n v="0"/>
    <n v="0"/>
    <n v="0"/>
    <n v="0"/>
    <s v="&lt;1 200 MWh/an"/>
    <s v="Régie - alimente HLM, bibliothèque, mairie"/>
    <s v="bois granulé"/>
    <x v="15"/>
    <n v="0"/>
    <x v="0"/>
    <n v="0"/>
    <n v="0"/>
    <n v="0"/>
    <n v="0"/>
    <n v="0"/>
    <n v="0"/>
    <n v="0"/>
    <n v="0"/>
    <n v="0"/>
    <n v="0"/>
    <n v="0"/>
    <n v="0"/>
    <n v="0"/>
    <n v="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n v="6"/>
    <n v="43200"/>
    <n v="75"/>
    <n v="75116"/>
    <s v="PARIS 16E ARRONDISSEMENT"/>
    <n v="75016"/>
    <s v="Agronergy"/>
    <s v="Collective"/>
    <s v="chaufferie sur réseau de chaleur"/>
    <n v="0"/>
    <n v="810"/>
    <s v="&lt;1 MW"/>
    <n v="0"/>
    <n v="0"/>
    <n v="556"/>
    <n v="204"/>
    <n v="2372.52"/>
    <s v="&lt;1 200 MWh/an"/>
    <s v="AAP B6"/>
    <n v="0"/>
    <x v="0"/>
    <n v="0"/>
    <s v="2 - En fonctionnement"/>
    <s v="oui"/>
    <n v="0"/>
    <n v="1"/>
    <n v="0"/>
    <n v="0"/>
    <n v="0"/>
    <n v="0"/>
    <n v="556"/>
    <n v="556"/>
    <n v="0"/>
    <n v="0"/>
    <n v="0"/>
    <n v="0"/>
  </r>
  <r>
    <n v="1"/>
    <d v="2017-02-14T00:00:00"/>
    <n v="77"/>
    <n v="77058"/>
    <s v="BUSSY-SAINT-GEORGES"/>
    <n v="77600"/>
    <s v="Energie Développement _x000a_Local (EDL) : IDEX"/>
    <s v="Collective"/>
    <s v="Chaufferie dédiée"/>
    <s v="Résidentiel Tertiaire"/>
    <n v="1500"/>
    <s v="&gt;1 MW"/>
    <n v="0"/>
    <n v="0"/>
    <n v="8000"/>
    <n v="600"/>
    <n v="6978.0000000000009"/>
    <s v="&gt;1 200 MWh/an"/>
    <s v="AAPB4"/>
    <n v="0"/>
    <x v="1"/>
    <n v="0"/>
    <s v="3 - En cours de construction"/>
    <s v="oui"/>
    <s v="oui"/>
    <n v="1"/>
    <n v="0"/>
    <n v="5600"/>
    <n v="0"/>
    <n v="2400"/>
    <n v="0"/>
    <n v="8000"/>
    <n v="0"/>
    <n v="0"/>
    <n v="0"/>
    <n v="0"/>
  </r>
  <r>
    <n v="1"/>
    <d v="2015-09-09T00:00:00"/>
    <n v="77"/>
    <n v="77067"/>
    <s v="CESSON"/>
    <n v="77240"/>
    <s v="Mairie de Cesson"/>
    <s v="Collective"/>
    <s v="Chaufferie dédiée"/>
    <s v="Tertiaire"/>
    <n v="112"/>
    <s v="&lt;1 MW"/>
    <n v="0"/>
    <n v="0"/>
    <n v="32"/>
    <n v="8.1230769230769226"/>
    <n v="94.471384615384622"/>
    <s v="&lt;1 200 MWh/an"/>
    <s v="Chaufferie maison de la petite enfance de 2x56kw granulés provenance Provins 4 fois 8 tonnes par an"/>
    <n v="0"/>
    <x v="2"/>
    <n v="0"/>
    <s v="2 - En fonctionnement"/>
    <n v="0"/>
    <n v="0"/>
    <n v="0"/>
    <n v="0"/>
    <n v="0"/>
    <n v="0"/>
    <n v="0"/>
    <n v="32"/>
    <n v="32"/>
    <n v="0"/>
    <n v="0"/>
    <n v="0"/>
    <n v="0"/>
  </r>
  <r>
    <n v="1"/>
    <d v="2014-04-24T00:00:00"/>
    <n v="77"/>
    <n v="77067"/>
    <s v="CESSON"/>
    <n v="77240"/>
    <s v="Immo 3F"/>
    <s v="Collective"/>
    <s v="Chaufferie dédiée"/>
    <s v="Résidentiel"/>
    <n v="300"/>
    <s v="&lt;1 MW"/>
    <n v="0"/>
    <n v="0"/>
    <n v="160"/>
    <n v="32"/>
    <n v="372.16"/>
    <s v="&lt;1 200 MWh/an"/>
    <s v="chaufferie à granulé"/>
    <n v="0"/>
    <x v="3"/>
    <n v="0"/>
    <s v="2 - En fonctionnement"/>
    <n v="0"/>
    <s v="oui"/>
    <n v="1"/>
    <n v="0"/>
    <n v="0"/>
    <n v="0"/>
    <n v="0"/>
    <n v="0"/>
    <n v="0"/>
    <n v="0"/>
    <n v="0"/>
    <n v="0"/>
    <n v="0"/>
  </r>
  <r>
    <n v="1"/>
    <d v="2016-04-04T00:00:00"/>
    <n v="77"/>
    <n v="77088"/>
    <s v="LA CHAPELLE-LA-REINE"/>
    <n v="77760"/>
    <s v="OPH Seine et Marne"/>
    <s v="Collective"/>
    <s v="Chaufferie dédiée"/>
    <s v="Résidentiel"/>
    <n v="500"/>
    <s v="&lt;1 MW"/>
    <n v="0"/>
    <n v="0"/>
    <n v="450"/>
    <n v="95"/>
    <n v="1104.8500000000001"/>
    <s v="&lt;1 200 MWh/an"/>
    <s v="réhabilitation de 189 logements "/>
    <n v="0"/>
    <x v="4"/>
    <n v="0"/>
    <s v="2 - En fonctionnement"/>
    <n v="0"/>
    <s v="oui"/>
    <n v="1"/>
    <n v="0"/>
    <n v="0"/>
    <n v="0"/>
    <n v="0"/>
    <n v="0"/>
    <n v="0"/>
    <n v="0"/>
    <n v="0"/>
    <n v="0"/>
    <n v="0"/>
  </r>
  <r>
    <n v="1"/>
    <d v="2018-04-25T00:00:00"/>
    <n v="77"/>
    <n v="77088"/>
    <s v="LA CHAPELLE-LA-REINE"/>
    <n v="77760"/>
    <s v="Commune de la Chapelle-la-Reine"/>
    <s v="Collective"/>
    <s v="chaufferie sur réseau de chaleur"/>
    <n v="0"/>
    <n v="150"/>
    <s v="&lt;1 MW"/>
    <n v="0"/>
    <n v="0"/>
    <n v="0"/>
    <n v="50"/>
    <n v="581.5"/>
    <s v="&lt;1 200 MWh/an"/>
    <n v="0"/>
    <n v="0"/>
    <x v="5"/>
    <n v="0"/>
    <s v="2 - En fonctionnement"/>
    <n v="0"/>
    <s v="oui"/>
    <n v="1"/>
    <n v="0"/>
    <n v="0"/>
    <n v="0"/>
    <n v="0"/>
    <n v="0"/>
    <n v="0"/>
    <n v="0"/>
    <n v="0"/>
    <n v="0"/>
    <n v="0"/>
  </r>
  <r>
    <n v="1"/>
    <d v="2014-04-24T00:00:00"/>
    <n v="77"/>
    <n v="77091"/>
    <s v="LES CHAPELLES-BOURBON"/>
    <n v="77610"/>
    <s v="Ville Chapelles-bourbon"/>
    <s v="Collective"/>
    <s v="Chaufferie dédiée"/>
    <s v="Tertiaire"/>
    <n v="100"/>
    <s v="&lt;1 MW"/>
    <n v="0"/>
    <n v="0"/>
    <n v="30"/>
    <n v="13"/>
    <n v="151.19"/>
    <s v="&lt;1 200 MWh/an"/>
    <s v="Chaufferie pour l'école, mairie et salle des fêtes"/>
    <n v="0"/>
    <x v="6"/>
    <n v="0"/>
    <s v="2 - En fonctionnement"/>
    <n v="0"/>
    <n v="0"/>
    <n v="0"/>
    <n v="0"/>
    <n v="0"/>
    <n v="0"/>
    <n v="0"/>
    <n v="30"/>
    <n v="30"/>
    <n v="0"/>
    <n v="0"/>
    <n v="0"/>
    <n v="0"/>
  </r>
  <r>
    <n v="1"/>
    <d v="2015-04-03T00:00:00"/>
    <n v="77"/>
    <n v="77099"/>
    <s v="CHÂTEAU-LANDON"/>
    <n v="77570"/>
    <s v="DUSOGAT (SOBOGAT - Dusapt)"/>
    <s v="Industrielle"/>
    <s v="Chaufferie dédiée"/>
    <s v="Industrie"/>
    <n v="1200"/>
    <s v="&gt;1 MW"/>
    <n v="0"/>
    <n v="0"/>
    <n v="400"/>
    <n v="540"/>
    <n v="6280.2000000000007"/>
    <s v="&gt;1 200 MWh/an"/>
    <s v="batiments charpentes"/>
    <s v="appro interne PBFV"/>
    <x v="7"/>
    <n v="0"/>
    <s v="2 - En fonctionnement"/>
    <s v="oui"/>
    <n v="0"/>
    <n v="1"/>
    <n v="0"/>
    <n v="0"/>
    <n v="400"/>
    <n v="0"/>
    <n v="0"/>
    <n v="400"/>
    <n v="0"/>
    <n v="0"/>
    <n v="0"/>
    <n v="0"/>
  </r>
  <r>
    <n v="1"/>
    <d v="2014-10-15T00:00:00"/>
    <n v="77"/>
    <n v="77122"/>
    <s v="COMBS-LA-VILLE"/>
    <n v="77380"/>
    <s v="Ville de Combs la Ville"/>
    <s v="Collective"/>
    <s v="Chaufferie dédiée"/>
    <s v="Tertiaire"/>
    <n v="112"/>
    <s v="&lt;1 MW"/>
    <n v="0"/>
    <n v="0"/>
    <n v="15"/>
    <n v="3.0507352941176471"/>
    <n v="35.480051470588236"/>
    <s v="&lt;1 200 MWh/an"/>
    <s v="Double chaufferie Okofen à plaquettes 2*56 kw pour le groupe scolaire Beausoleil de Combs la ville avec deux silos textile de 8,5 tonnes de capacité par silo"/>
    <s v="plaquettes forestières en provenance de Seine et Marne et des Vosges"/>
    <x v="8"/>
    <n v="0"/>
    <s v="2 - En fonctionnement"/>
    <n v="0"/>
    <n v="0"/>
    <n v="0"/>
    <n v="0"/>
    <n v="0"/>
    <n v="0"/>
    <n v="0"/>
    <n v="0"/>
    <n v="0"/>
    <n v="0"/>
    <n v="0"/>
    <n v="0"/>
    <n v="0"/>
  </r>
  <r>
    <n v="1"/>
    <d v="2013-07-16T00:00:00"/>
    <n v="77"/>
    <n v="77153"/>
    <s v="DAMMARTIN-EN-GOËLE"/>
    <n v="77230"/>
    <s v="Ville de Dammartin"/>
    <s v="Collective"/>
    <s v="Chaufferie dédiée"/>
    <s v="Tertiaire"/>
    <n v="56"/>
    <s v="&lt;1 MW"/>
    <n v="0"/>
    <n v="0"/>
    <n v="4"/>
    <n v="2"/>
    <n v="23.26"/>
    <s v="&lt;1 200 MWh/an"/>
    <s v="réhabilitation batiment la chaumière, espace jeunesse, ADEME a aidé l'étude de faisa uniquement_x000a_exploitant Dalkia, mais qui pourrait être Arbante plus tard (celui qui a fourni la chaudière Okofen)"/>
    <s v="Granulé  Appro Valfrance via la gestion en direct de la ville du P1"/>
    <x v="3"/>
    <n v="0"/>
    <s v="2 - En fonctionnement"/>
    <n v="0"/>
    <s v="oui"/>
    <n v="1"/>
    <n v="0"/>
    <n v="0"/>
    <n v="0"/>
    <n v="0"/>
    <n v="4"/>
    <n v="4"/>
    <n v="0"/>
    <n v="0"/>
    <n v="0"/>
    <n v="0"/>
  </r>
  <r>
    <n v="1"/>
    <d v="2014-02-24T00:00:00"/>
    <n v="77"/>
    <n v="77186"/>
    <s v="FONTAINEBLEAU"/>
    <n v="77300"/>
    <s v="Foyers de Seine et Marne"/>
    <s v="Collective"/>
    <s v="Chaufferie dédiée"/>
    <s v="Résidentiel Tertiaire"/>
    <n v="1500"/>
    <s v="&gt;1 MW"/>
    <n v="0"/>
    <n v="0"/>
    <n v="629"/>
    <n v="184"/>
    <n v="2139.92"/>
    <s v="&gt;1 200 MWh/an"/>
    <s v="chaufferie bois de la faisandrie desservant 365 logement, installée par CIEC - logements sociaux, étudiants et résidence + ecole + commerce"/>
    <n v="0"/>
    <x v="8"/>
    <n v="0"/>
    <s v="2 - En fonctionnement"/>
    <n v="0"/>
    <s v="oui"/>
    <n v="1"/>
    <n v="0"/>
    <n v="0"/>
    <n v="0"/>
    <n v="0"/>
    <n v="0"/>
    <n v="0"/>
    <n v="0"/>
    <n v="0"/>
    <n v="0"/>
    <n v="0"/>
  </r>
  <r>
    <n v="1"/>
    <d v="2012-06-25T00:00:00"/>
    <n v="77"/>
    <n v="77251"/>
    <s v="LIEUSAINT"/>
    <n v="77127"/>
    <s v="Ferme de Servigny"/>
    <s v="Industrielle"/>
    <s v="Chaufferie dédiée"/>
    <s v="Agriculture"/>
    <n v="80"/>
    <s v="&lt;1 MW"/>
    <n v="0"/>
    <n v="0"/>
    <n v="45"/>
    <n v="17"/>
    <n v="197.71"/>
    <s v="&lt;1 200 MWh/an"/>
    <n v="0"/>
    <s v="PF+granulés, fournisseur Terre Energie"/>
    <x v="6"/>
    <n v="0"/>
    <s v="2 - En fonctionnement"/>
    <n v="0"/>
    <n v="0"/>
    <n v="0"/>
    <n v="0"/>
    <n v="0"/>
    <n v="0"/>
    <n v="0"/>
    <n v="0"/>
    <n v="0"/>
    <n v="0"/>
    <n v="0"/>
    <n v="0"/>
    <n v="0"/>
  </r>
  <r>
    <n v="1"/>
    <d v="2018-10-04T00:00:00"/>
    <n v="77"/>
    <n v="77283"/>
    <s v="MAY-EN-MULTIEN"/>
    <n v="77145"/>
    <s v="association la présence"/>
    <s v="Collective"/>
    <s v="Chaufferie dédiée"/>
    <s v="Résidentiel"/>
    <n v="200"/>
    <s v="&lt;1 MW"/>
    <n v="0"/>
    <n v="0"/>
    <n v="90"/>
    <n v="30.094582975064487"/>
    <n v="350"/>
    <s v="&lt;1 200 MWh/an"/>
    <s v="chaufferie miscanthus"/>
    <s v="miscanthus"/>
    <x v="1"/>
    <n v="0"/>
    <s v="3 - En cours de construction"/>
    <n v="0"/>
    <s v="oui"/>
    <n v="1"/>
    <n v="0"/>
    <n v="0"/>
    <n v="0"/>
    <n v="0"/>
    <n v="0"/>
    <n v="0"/>
    <n v="0"/>
    <n v="0"/>
    <n v="0"/>
    <n v="0"/>
  </r>
  <r>
    <n v="1"/>
    <d v="2014-04-24T00:00:00"/>
    <n v="77"/>
    <n v="77294"/>
    <s v="MITRY-MORY"/>
    <n v="77290"/>
    <s v="L'Oréal"/>
    <s v="Industrielle"/>
    <s v="Chaufferie dédiée"/>
    <s v="Industrie"/>
    <n v="500"/>
    <s v="&lt;1 MW"/>
    <n v="0"/>
    <n v="0"/>
    <n v="220"/>
    <n v="95"/>
    <n v="1104.8500000000001"/>
    <s v="&lt;1 200 MWh/an"/>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n v="0"/>
    <x v="2"/>
    <n v="0"/>
    <s v="2 - En fonctionnement"/>
    <n v="0"/>
    <n v="0"/>
    <n v="0"/>
    <n v="0"/>
    <n v="0"/>
    <n v="0"/>
    <n v="0"/>
    <n v="220"/>
    <n v="220"/>
    <n v="0"/>
    <n v="0"/>
    <n v="0"/>
    <n v="0"/>
  </r>
  <r>
    <n v="1"/>
    <d v="2015-10-06T00:00:00"/>
    <n v="77"/>
    <n v="77305"/>
    <s v="MONTEREAU-FAULT-YONNE"/>
    <n v="77130"/>
    <s v="ERIVA"/>
    <s v="Collective"/>
    <s v="Création d'un réseau de chaleur"/>
    <n v="0"/>
    <n v="6000"/>
    <s v="&gt;1 MW"/>
    <n v="0"/>
    <n v="0"/>
    <n v="9500"/>
    <n v="1985"/>
    <n v="23085.550000000003"/>
    <s v="&gt;1 200 MWh/an"/>
    <s v="ERIVA = fialiale de Cofely+Coriance Alimentation du quartier de Surville_x000a_Extension du réseau de chaleur vers la future UIOM de Montereau_x000a__x000a_Maître d'œuvre : ERIVA"/>
    <n v="0"/>
    <x v="2"/>
    <n v="0"/>
    <s v="2 - En fonctionnement"/>
    <s v="oui"/>
    <s v="oui"/>
    <n v="1"/>
    <n v="0"/>
    <n v="9500"/>
    <n v="0"/>
    <n v="0"/>
    <n v="0"/>
    <n v="9500"/>
    <n v="0"/>
    <n v="0"/>
    <n v="0"/>
    <n v="0"/>
  </r>
  <r>
    <n v="1"/>
    <d v="2012-06-25T00:00:00"/>
    <n v="77"/>
    <n v="77327"/>
    <s v="NANGIS"/>
    <n v="77370"/>
    <s v="SYTRADEM"/>
    <s v="Industrielle"/>
    <s v="Chaufferie dédiée"/>
    <s v="Tertiaire"/>
    <n v="100"/>
    <s v="&lt;1 MW"/>
    <n v="0"/>
    <n v="0"/>
    <n v="100"/>
    <n v="30"/>
    <n v="348.90000000000003"/>
    <s v="&lt;1 200 MWh/an"/>
    <s v="Centre de tri_x000a__x000a_Approvisionnement : Boisynergie"/>
    <s v="Produits connexes de scieries CIB"/>
    <x v="9"/>
    <n v="0"/>
    <s v="2 - En fonctionnement"/>
    <s v="oui"/>
    <s v="oui"/>
    <n v="1"/>
    <n v="0"/>
    <n v="0"/>
    <n v="100"/>
    <n v="0"/>
    <n v="0"/>
    <n v="100"/>
    <n v="0"/>
    <n v="0"/>
    <n v="0"/>
    <n v="0"/>
  </r>
  <r>
    <n v="1"/>
    <d v="2018-04-12T00:00:00"/>
    <n v="77"/>
    <n v="77333"/>
    <s v="NEMOURS"/>
    <n v="77140"/>
    <s v="NEO (Dalkia)"/>
    <s v="Collective"/>
    <s v="chaufferie sur réseau de chaleur"/>
    <n v="0"/>
    <n v="3300"/>
    <s v="&gt;1 MW"/>
    <n v="0"/>
    <n v="0"/>
    <n v="8500"/>
    <n v="1567"/>
    <n v="18224.210000000003"/>
    <s v="&gt;1 200 MWh/an"/>
    <s v="AAPB2 rue papin,  habitants du quartier du Mont-Saint-Martin – en cours de rénovation -, mais aussi l’hôpital, la Zone d’Activité Industrielle du Rocher Vert, plusieurs écoles ainsi que d’autres bâtiments communaux"/>
    <n v="0"/>
    <x v="3"/>
    <n v="0"/>
    <s v="2 - En fonctionnement"/>
    <s v="oui"/>
    <s v="oui"/>
    <n v="1"/>
    <n v="0"/>
    <n v="6800"/>
    <n v="0"/>
    <n v="0"/>
    <n v="0"/>
    <n v="6800"/>
    <n v="1700"/>
    <n v="0"/>
    <n v="0"/>
    <n v="0"/>
  </r>
  <r>
    <n v="1"/>
    <d v="2016-04-04T00:00:00"/>
    <n v="77"/>
    <n v="77333"/>
    <s v="NEMOURS"/>
    <n v="77140"/>
    <s v="OPH 77"/>
    <s v="Collective"/>
    <s v="Chaufferie dédiée"/>
    <s v="Résidentiel"/>
    <n v="0"/>
    <s v="&lt;1 MW"/>
    <n v="0"/>
    <n v="0"/>
    <n v="0"/>
    <n v="0"/>
    <n v="0"/>
    <s v="&lt;1 200 MWh/an"/>
    <s v="quartier square Beauregard - 389 logements"/>
    <s v="agropellets bois miscanthus"/>
    <x v="8"/>
    <n v="0"/>
    <s v="2 - En fonctionnement"/>
    <n v="0"/>
    <n v="0"/>
    <n v="0"/>
    <n v="0"/>
    <n v="0"/>
    <n v="0"/>
    <n v="0"/>
    <n v="0"/>
    <n v="0"/>
    <n v="0"/>
    <n v="0"/>
    <n v="0"/>
    <n v="0"/>
  </r>
  <r>
    <n v="1"/>
    <d v="2015-04-28T00:00:00"/>
    <n v="77"/>
    <n v="77348"/>
    <s v="ORMESSON"/>
    <n v="77167"/>
    <s v="Commune d’Ormesson/chauffagiste local"/>
    <s v="Collective"/>
    <s v="Chaufferie dédiée"/>
    <s v="Tertiaire"/>
    <n v="35"/>
    <s v="&lt;1 MW"/>
    <n v="0"/>
    <n v="0"/>
    <n v="25"/>
    <n v="3.2869885768898195"/>
    <n v="38.227677149228604"/>
    <s v="&lt;1 200 MWh/an"/>
    <s v="chauffage de la mairie et de la salle polyvalente, 40kw annoncé et 40 tonnes consommées en théorie : http://www.levaudoue.fr/medias/files/pdm-plaquette-bilan-annee-2014.pdf"/>
    <s v="SCIC Gâtinais Bois Energie"/>
    <x v="8"/>
    <n v="0"/>
    <s v="2 - En fonctionnement"/>
    <n v="0"/>
    <n v="0"/>
    <n v="0"/>
    <n v="0"/>
    <n v="25"/>
    <n v="0"/>
    <n v="0"/>
    <n v="0"/>
    <n v="25"/>
    <n v="0"/>
    <n v="0"/>
    <n v="0"/>
    <n v="0"/>
  </r>
  <r>
    <n v="1"/>
    <d v="2012-06-25T00:00:00"/>
    <n v="77"/>
    <n v="77390"/>
    <s v="ROISSY-EN-BRIE"/>
    <n v="77680"/>
    <s v="OSICA"/>
    <s v="Collective"/>
    <s v="Chaufferie dédiée"/>
    <s v="Résidentiel"/>
    <n v="2500"/>
    <s v="&gt;1 MW"/>
    <n v="0"/>
    <n v="0"/>
    <n v="2200"/>
    <n v="619"/>
    <n v="7198.97"/>
    <s v="&gt;1 200 MWh/an"/>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x v="10"/>
    <n v="0"/>
    <s v="2 - En fonctionnement"/>
    <s v="oui"/>
    <s v="oui"/>
    <n v="1"/>
    <n v="0"/>
    <n v="440"/>
    <n v="0"/>
    <n v="1760"/>
    <n v="0"/>
    <n v="2200"/>
    <n v="0"/>
    <n v="0"/>
    <n v="0"/>
    <n v="0"/>
  </r>
  <r>
    <n v="1"/>
    <d v="2012-06-25T00:00:00"/>
    <n v="77"/>
    <n v="77470"/>
    <s v="TOURNAN-EN-BRIE"/>
    <n v="77220"/>
    <s v="OPHLM 77"/>
    <s v="Collective"/>
    <s v="Chaufferie dédiée"/>
    <s v="Résidentiel"/>
    <n v="460"/>
    <s v="&lt;1 MW"/>
    <n v="0"/>
    <n v="0"/>
    <n v="500"/>
    <n v="66"/>
    <n v="767.58"/>
    <s v="&lt;1 200 MWh/an"/>
    <s v="La volonté de l'OPHLM 77 est de créer un réseau et vendre de la chaleur à des organismes/bâtiments voisins._x000a__x000a_Approvisionnement :  TPS"/>
    <s v="Broyat de palettes, connexes scierie + PF (50/50)"/>
    <x v="11"/>
    <n v="0"/>
    <s v="2 - En fonctionnement"/>
    <n v="0"/>
    <s v="oui"/>
    <n v="1"/>
    <n v="0"/>
    <n v="500"/>
    <n v="0"/>
    <n v="0"/>
    <n v="0"/>
    <n v="500"/>
    <n v="0"/>
    <n v="0"/>
    <n v="0"/>
    <n v="0"/>
  </r>
  <r>
    <n v="1"/>
    <d v="2013-07-16T00:00:00"/>
    <n v="77"/>
    <n v="77470"/>
    <s v="TOURNAN-EN-BRIE"/>
    <n v="77220"/>
    <s v="SMAVOM"/>
    <s v="Collective"/>
    <s v="Création d'un réseau de chaleur"/>
    <n v="0"/>
    <n v="500"/>
    <s v="&lt;1 MW"/>
    <n v="0"/>
    <n v="0"/>
    <n v="600"/>
    <n v="105"/>
    <n v="1221.1500000000001"/>
    <s v="&lt;1 200 MWh/an"/>
    <s v="AAP B3 - SMAVOM est le syndicat pour les centres scolaires"/>
    <n v="0"/>
    <x v="8"/>
    <n v="0"/>
    <s v="2 - En fonctionnement"/>
    <n v="0"/>
    <s v="oui"/>
    <n v="1"/>
    <n v="0"/>
    <n v="600"/>
    <n v="0"/>
    <n v="0"/>
    <n v="0"/>
    <n v="600"/>
    <n v="0"/>
    <n v="0"/>
    <n v="0"/>
    <n v="0"/>
  </r>
  <r>
    <n v="1"/>
    <d v="2012-06-25T00:00:00"/>
    <n v="77"/>
    <n v="77479"/>
    <s v="VAIRES-SUR-MARNE"/>
    <n v="77360"/>
    <s v="OPHLM 77"/>
    <s v="Collective"/>
    <s v="Chaufferie dédiée"/>
    <s v="Résidentiel"/>
    <n v="605"/>
    <s v="&lt;1 MW"/>
    <n v="0"/>
    <n v="0"/>
    <n v="800"/>
    <n v="103"/>
    <n v="1197.8900000000001"/>
    <s v="&lt;1 200 MWh/an"/>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x v="11"/>
    <n v="0"/>
    <s v="2 - En fonctionnement"/>
    <n v="0"/>
    <s v="oui"/>
    <n v="1"/>
    <n v="0"/>
    <n v="800"/>
    <n v="0"/>
    <n v="0"/>
    <n v="0"/>
    <n v="800"/>
    <n v="0"/>
    <n v="0"/>
    <n v="0"/>
    <n v="0"/>
  </r>
  <r>
    <n v="1"/>
    <d v="2012-09-18T00:00:00"/>
    <n v="77"/>
    <n v="77495"/>
    <s v="VERT-SAINT-DENIS"/>
    <n v="77240"/>
    <s v="SAN de Sénart, maison environnement Sénart, installateur WEYA"/>
    <s v="Collective"/>
    <s v="Chaufferie dédiée"/>
    <s v="Tertiaire"/>
    <n v="90"/>
    <s v="&lt;1 MW"/>
    <n v="0"/>
    <n v="0"/>
    <n v="35"/>
    <n v="64.5"/>
    <n v="750.1350000000001"/>
    <s v="&lt;1 200 MWh/an"/>
    <s v="couverture bois 100%, 220m réseau, 808m2 de surfaces chauffées , Silo de 11M3 soit 7 tonnes de stockage; prestataire : siat, reprise partielle en interne, entretien - maintenance, complexe; Ph Vail en BE, L interrompu"/>
    <s v="granulés bois DIN plus"/>
    <x v="11"/>
    <n v="0"/>
    <s v="2 - En fonctionnement"/>
    <n v="0"/>
    <n v="0"/>
    <n v="0"/>
    <n v="0"/>
    <n v="0"/>
    <n v="0"/>
    <n v="0"/>
    <n v="35"/>
    <n v="35"/>
    <n v="0"/>
    <n v="0"/>
    <n v="0"/>
    <n v="0"/>
  </r>
  <r>
    <n v="1"/>
    <d v="2012-06-25T00:00:00"/>
    <n v="77"/>
    <n v="77514"/>
    <s v="VILLEPARISIS"/>
    <n v="77270"/>
    <s v="OPDHLM 77"/>
    <s v="Collective"/>
    <s v="Chaufferie dédiée"/>
    <s v="Résidentiel"/>
    <n v="1000"/>
    <s v="&gt;1 MW"/>
    <n v="0"/>
    <n v="0"/>
    <n v="700"/>
    <n v="230"/>
    <n v="2674.9"/>
    <s v="&lt;1 200 MWh/an"/>
    <s v="Chaufferie paille."/>
    <s v="paille"/>
    <x v="12"/>
    <n v="2013"/>
    <s v="1 - Arrêtée"/>
    <n v="0"/>
    <s v="oui"/>
    <n v="1"/>
    <n v="0"/>
    <n v="0"/>
    <n v="0"/>
    <n v="0"/>
    <n v="0"/>
    <n v="0"/>
    <n v="0"/>
    <n v="0"/>
    <n v="0"/>
    <n v="0"/>
  </r>
  <r>
    <n v="1"/>
    <d v="2014-04-25T00:00:00"/>
    <n v="78"/>
    <n v="78005"/>
    <s v="ACHÈRES"/>
    <n v="78260"/>
    <s v="Domnis Le foyer pour tous (Cofely)"/>
    <s v="Collective"/>
    <s v="Chaufferie dédiée"/>
    <s v="Résidentiel"/>
    <n v="2500"/>
    <s v="&gt;1 MW"/>
    <n v="0"/>
    <n v="0"/>
    <n v="3500"/>
    <n v="700"/>
    <n v="8141.0000000000009"/>
    <s v="&gt;1 200 MWh/an"/>
    <s v="Exploitant : COFELY_x000a__x000a_Approvisionnement : SOVEN"/>
    <s v="élagage + plaquettes forestières"/>
    <x v="13"/>
    <n v="0"/>
    <s v="2 - En fonctionnement"/>
    <s v="oui"/>
    <s v="oui"/>
    <n v="1"/>
    <n v="0"/>
    <n v="3500"/>
    <n v="0"/>
    <n v="0"/>
    <n v="0"/>
    <n v="3500"/>
    <n v="0"/>
    <n v="0"/>
    <n v="0"/>
    <n v="0"/>
  </r>
  <r>
    <n v="1"/>
    <d v="2018-04-25T00:00:00"/>
    <n v="78"/>
    <n v="78076"/>
    <s v="BOISSETS"/>
    <n v="78910"/>
    <s v="Commune des Boissets"/>
    <s v="Collective"/>
    <s v="Chaufferie dédiée"/>
    <n v="0"/>
    <n v="45"/>
    <s v="&lt;1 MW"/>
    <n v="0"/>
    <n v="0"/>
    <n v="0"/>
    <n v="4"/>
    <n v="46.52"/>
    <s v="&lt;1 200 MWh/an"/>
    <n v="0"/>
    <n v="0"/>
    <x v="5"/>
    <n v="0"/>
    <s v="2 - En fonctionnement"/>
    <n v="0"/>
    <s v="oui"/>
    <n v="1"/>
    <n v="0"/>
    <n v="0"/>
    <n v="0"/>
    <n v="0"/>
    <n v="0"/>
    <n v="0"/>
    <n v="0"/>
    <n v="0"/>
    <n v="0"/>
    <n v="0"/>
  </r>
  <r>
    <n v="1"/>
    <d v="2012-06-25T00:00:00"/>
    <n v="78"/>
    <n v="78077"/>
    <s v="LA BOISSIÈRE-ÉCOLE"/>
    <n v="78125"/>
    <s v="SCI La Boissière, Ferme de la Tremblaye"/>
    <s v="Industrielle"/>
    <s v="Chaufferie dédiée"/>
    <s v="Agriculture"/>
    <n v="500"/>
    <s v="&lt;1 MW"/>
    <n v="0"/>
    <n v="0"/>
    <n v="390"/>
    <n v="164"/>
    <n v="1907.3200000000002"/>
    <s v="&lt;1 200 MWh/an"/>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x v="13"/>
    <n v="0"/>
    <s v="2 - En fonctionnement"/>
    <s v="oui"/>
    <n v="0"/>
    <n v="1"/>
    <n v="0"/>
    <n v="390"/>
    <n v="0"/>
    <n v="0"/>
    <n v="0"/>
    <n v="390"/>
    <n v="0"/>
    <n v="0"/>
    <n v="0"/>
    <n v="0"/>
  </r>
  <r>
    <n v="1"/>
    <d v="2014-04-25T00:00:00"/>
    <n v="78"/>
    <n v="78092"/>
    <s v="BOUGIVAL"/>
    <n v="78380"/>
    <s v="Ville de Bougival"/>
    <s v="Collective"/>
    <s v="Chaufferie dédiée"/>
    <s v="Tertiaire"/>
    <n v="200"/>
    <s v="&lt;1 MW"/>
    <n v="0"/>
    <n v="0"/>
    <n v="16"/>
    <n v="5"/>
    <n v="58.150000000000006"/>
    <s v="&lt;1 200 MWh/an"/>
    <s v="Chaufferie biomasse à granulé bois pour groupe scolaire Monet http://www.ville-bougival.fr/IMG/pdf/Lettre_du_maire_decembre_2012_pour_web.pdf"/>
    <n v="0"/>
    <x v="2"/>
    <n v="0"/>
    <s v="2 - En fonctionnement"/>
    <n v="0"/>
    <s v="oui"/>
    <n v="1"/>
    <n v="0"/>
    <n v="0"/>
    <n v="0"/>
    <n v="0"/>
    <n v="0"/>
    <n v="0"/>
    <n v="0"/>
    <n v="0"/>
    <n v="0"/>
    <n v="0"/>
  </r>
  <r>
    <n v="1"/>
    <d v="2018-04-12T00:00:00"/>
    <n v="78"/>
    <n v="78123"/>
    <s v="CARRIÈRES-SOUS-POISSY"/>
    <n v="78955"/>
    <s v="Dalkia"/>
    <s v="Collective"/>
    <s v="Création d'un réseau de chaleur"/>
    <n v="0"/>
    <n v="600"/>
    <s v="&lt;1 MW"/>
    <n v="1800"/>
    <n v="0"/>
    <n v="700"/>
    <n v="241"/>
    <n v="2802.8300000000004"/>
    <s v="&lt;1 200 MWh/an"/>
    <n v="0"/>
    <n v="0"/>
    <x v="0"/>
    <n v="0"/>
    <s v="2 - En fonctionnement"/>
    <s v="oui"/>
    <n v="0"/>
    <n v="1"/>
    <n v="0"/>
    <n v="0"/>
    <n v="0"/>
    <n v="0"/>
    <n v="0"/>
    <n v="0"/>
    <n v="0"/>
    <n v="0"/>
    <n v="0"/>
    <n v="700"/>
  </r>
  <r>
    <n v="1"/>
    <d v="2015-04-08T00:00:00"/>
    <n v="78"/>
    <n v="78124"/>
    <s v="CARRIÈRES-SUR-SEINE"/>
    <n v="78420"/>
    <n v="0"/>
    <s v="Collective"/>
    <s v="Chaufferie dédiée"/>
    <n v="0"/>
    <n v="56"/>
    <s v="&lt;1 MW"/>
    <n v="0"/>
    <n v="0"/>
    <n v="0"/>
    <n v="7.308684436801375"/>
    <n v="85"/>
    <s v="&lt;1 200 MWh/an"/>
    <n v="0"/>
    <n v="0"/>
    <x v="14"/>
    <n v="0"/>
    <s v="5 - A l'étude"/>
    <n v="0"/>
    <n v="0"/>
    <n v="0"/>
    <n v="0"/>
    <n v="0"/>
    <n v="0"/>
    <n v="0"/>
    <n v="0"/>
    <n v="0"/>
    <n v="0"/>
    <n v="0"/>
    <n v="0"/>
    <n v="0"/>
  </r>
  <r>
    <n v="1"/>
    <d v="2015-04-08T00:00:00"/>
    <n v="78"/>
    <n v="78124"/>
    <s v="CARRIÈRES-SUR-SEINE"/>
    <n v="78420"/>
    <n v="0"/>
    <s v="Collective"/>
    <s v="Chaufferie dédiée"/>
    <n v="0"/>
    <n v="112"/>
    <s v="&lt;1 MW"/>
    <n v="0"/>
    <n v="0"/>
    <n v="0"/>
    <n v="18.572656921754081"/>
    <n v="215.99999999999997"/>
    <s v="&lt;1 200 MWh/an"/>
    <n v="0"/>
    <n v="0"/>
    <x v="14"/>
    <n v="0"/>
    <s v="5 - A l'étude"/>
    <n v="0"/>
    <n v="0"/>
    <n v="0"/>
    <n v="0"/>
    <n v="0"/>
    <n v="0"/>
    <n v="0"/>
    <n v="0"/>
    <n v="0"/>
    <n v="0"/>
    <n v="0"/>
    <n v="0"/>
    <n v="0"/>
  </r>
  <r>
    <n v="1"/>
    <d v="2012-06-25T00:00:00"/>
    <n v="78"/>
    <n v="78128"/>
    <s v="CERNAY-LA-VILLE"/>
    <n v="78720"/>
    <s v="Ville de Cernay"/>
    <s v="Collective"/>
    <s v="Chaufferie dédiée"/>
    <s v="Tertiaire"/>
    <n v="100"/>
    <s v="&lt;1 MW"/>
    <n v="0"/>
    <n v="0"/>
    <n v="29"/>
    <n v="8"/>
    <n v="93.04"/>
    <s v="&lt;1 200 MWh/an"/>
    <s v="alimentation école"/>
    <s v="granulés"/>
    <x v="10"/>
    <n v="0"/>
    <s v="2 - En fonctionnement"/>
    <s v="oui"/>
    <s v="oui"/>
    <n v="1"/>
    <n v="0"/>
    <n v="0"/>
    <n v="0"/>
    <n v="0"/>
    <n v="0"/>
    <n v="0"/>
    <n v="0"/>
    <n v="0"/>
    <n v="0"/>
    <n v="0"/>
  </r>
  <r>
    <n v="1"/>
    <d v="2016-04-04T00:00:00"/>
    <n v="78"/>
    <n v="78317"/>
    <s v="JAMBVILLE"/>
    <n v="78440"/>
    <s v="centre National de Formation et d'Activité Scouts et Guides de France (SGDF)"/>
    <s v="Collective"/>
    <s v="Chaufferie dédiée"/>
    <n v="0"/>
    <n v="220"/>
    <s v="&lt;1 MW"/>
    <n v="0"/>
    <n v="0"/>
    <n v="116"/>
    <n v="28"/>
    <n v="325.64000000000004"/>
    <s v="&lt;1 200 MWh/an"/>
    <s v="utilisation de plaquettes forestières, http://www.iledefrance.fr/sites/default/files/mariane/RAPCP15-373RAP.pdf, assure 80% des besoins sur la base de 405MWh/an"/>
    <s v="élagage"/>
    <x v="4"/>
    <n v="0"/>
    <s v="2 - En fonctionnement"/>
    <n v="0"/>
    <s v="oui"/>
    <n v="1"/>
    <n v="0"/>
    <n v="0"/>
    <n v="0"/>
    <n v="0"/>
    <n v="0"/>
    <n v="0"/>
    <n v="0"/>
    <n v="0"/>
    <n v="0"/>
    <n v="0"/>
  </r>
  <r>
    <n v="1"/>
    <d v="2014-11-17T00:00:00"/>
    <n v="78"/>
    <n v="78356"/>
    <s v="MAGNY-LES-HAMEAUX"/>
    <n v="78114"/>
    <s v="pôle médicosocial Gérondicap "/>
    <s v="Collective"/>
    <s v="Chaufferie dédiée"/>
    <s v="Tertiaire"/>
    <n v="175"/>
    <s v="&lt;1 MW"/>
    <n v="0"/>
    <n v="0"/>
    <n v="23.4375"/>
    <n v="4.7667738970588243"/>
    <n v="55.437580422794127"/>
    <s v="&lt;1 200 MWh/an"/>
    <s v="chaufferie à plaquettes"/>
    <n v="0"/>
    <x v="15"/>
    <n v="0"/>
    <s v="2 - En fonctionnement"/>
    <s v="oui"/>
    <n v="0"/>
    <n v="1"/>
    <n v="0"/>
    <n v="0"/>
    <n v="0"/>
    <n v="0"/>
    <n v="0"/>
    <n v="0"/>
    <n v="0"/>
    <n v="0"/>
    <n v="0"/>
    <n v="0"/>
  </r>
  <r>
    <n v="1"/>
    <d v="2012-06-25T00:00:00"/>
    <n v="78"/>
    <n v="78356"/>
    <s v="MAGNY-LES-HAMEAUX"/>
    <n v="78114"/>
    <s v="Vertdeco"/>
    <s v="Industrielle"/>
    <s v="Chaufferie dédiée"/>
    <s v="Tertiaire"/>
    <n v="300"/>
    <s v="&lt;1 MW"/>
    <n v="0"/>
    <n v="0"/>
    <n v="204"/>
    <n v="52"/>
    <n v="604.76"/>
    <s v="&lt;1 200 MWh/an"/>
    <s v="45 ml"/>
    <s v="Elagueurs du département et Parc naturel de la Haute Vallée de la Chevreuse, PF"/>
    <x v="6"/>
    <n v="0"/>
    <s v="2 - En fonctionnement"/>
    <n v="0"/>
    <n v="0"/>
    <n v="0"/>
    <n v="0"/>
    <n v="204"/>
    <n v="0"/>
    <n v="0"/>
    <n v="0"/>
    <n v="204"/>
    <n v="0"/>
    <n v="0"/>
    <n v="0"/>
    <n v="0"/>
  </r>
  <r>
    <n v="1"/>
    <d v="2018-04-10T00:00:00"/>
    <n v="78"/>
    <n v="78361"/>
    <s v="MANTES-LA-JOLIE"/>
    <n v="78200"/>
    <s v="SOMEC (Dalkia)"/>
    <s v="Collective"/>
    <s v="chaufferie sur réseau de chaleur"/>
    <n v="0"/>
    <n v="16000"/>
    <s v="&gt;1 MW"/>
    <n v="0"/>
    <n v="0"/>
    <n v="30000"/>
    <n v="7087"/>
    <n v="82421.810000000012"/>
    <s v="&gt;1 200 MWh/an"/>
    <s v="Maître d'œuvre : SOMEC (Dalkia), 6MW+8MW sur le Val Fourré, marque Vyncke, alimentation RC, biomasse 72% des besoins sur la ville de Mantes"/>
    <s v="PF + PBFV"/>
    <x v="3"/>
    <n v="0"/>
    <s v="2 - En fonctionnement"/>
    <s v="oui"/>
    <s v="oui"/>
    <n v="1"/>
    <n v="0"/>
    <n v="18000"/>
    <n v="0"/>
    <n v="6000"/>
    <n v="0"/>
    <n v="24000"/>
    <n v="6000"/>
    <n v="0"/>
    <n v="0"/>
    <n v="0"/>
  </r>
  <r>
    <n v="1"/>
    <d v="2014-11-17T00:00:00"/>
    <n v="78"/>
    <n v="78423"/>
    <s v="MONTIGNY-LE-BRETONNEUX"/>
    <n v="78180"/>
    <s v="Bouygues Energie et Services "/>
    <s v="Collective"/>
    <s v="Chaufferie dédiée"/>
    <s v="Tertiaire"/>
    <n v="440"/>
    <s v="&lt;1 MW"/>
    <n v="0"/>
    <n v="0"/>
    <n v="58.928571428571423"/>
    <n v="11.985031512605042"/>
    <n v="139.38591649159665"/>
    <s v="&lt;1 200 MWh/an"/>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n v="0"/>
    <x v="11"/>
    <n v="0"/>
    <s v="2 - En fonctionnement"/>
    <n v="0"/>
    <n v="0"/>
    <n v="0"/>
    <n v="0"/>
    <n v="0"/>
    <n v="0"/>
    <n v="0"/>
    <n v="0"/>
    <n v="0"/>
    <n v="0"/>
    <n v="0"/>
    <n v="0"/>
    <n v="0"/>
  </r>
  <r>
    <n v="1"/>
    <d v="2014-04-25T00:00:00"/>
    <n v="78"/>
    <n v="78440"/>
    <s v="LES MUREAUX"/>
    <n v="78130"/>
    <s v="EADS (CIEC)"/>
    <s v="Industrielle"/>
    <s v="Chaufferie dédiée"/>
    <s v="Tertiaire"/>
    <n v="4000"/>
    <s v="&gt;1 MW"/>
    <n v="0"/>
    <n v="0"/>
    <n v="6800"/>
    <n v="1383"/>
    <n v="16084.29"/>
    <s v="&gt;1 200 MWh/an"/>
    <s v="121 000m2 de locaux Astrium, BCIAT 2011"/>
    <s v="PF"/>
    <x v="8"/>
    <n v="0"/>
    <s v="2 - En fonctionnement"/>
    <s v="oui"/>
    <n v="0"/>
    <n v="1"/>
    <n v="0"/>
    <n v="4080"/>
    <n v="0"/>
    <n v="0"/>
    <n v="0"/>
    <n v="4080"/>
    <n v="2720"/>
    <n v="0"/>
    <n v="0"/>
    <n v="0"/>
  </r>
  <r>
    <n v="1"/>
    <d v="2015-07-30T00:00:00"/>
    <n v="78"/>
    <n v="78440"/>
    <s v="LES MUREAUX"/>
    <n v="78130"/>
    <s v="MBE ( Coriance)"/>
    <s v="Collective"/>
    <s v="Réseau de chaleur existant"/>
    <n v="0"/>
    <n v="5800"/>
    <s v="&gt;1 MW"/>
    <n v="0"/>
    <n v="0"/>
    <n v="12352"/>
    <n v="2828"/>
    <n v="32889.64"/>
    <s v="&gt;1 200 MWh/an"/>
    <s v="AAP B2, interconnexion entre 2 réseaux"/>
    <n v="0"/>
    <x v="12"/>
    <n v="0"/>
    <s v="1 - Arrêtée"/>
    <s v="oui"/>
    <s v="oui"/>
    <n v="1"/>
    <n v="0"/>
    <n v="7560"/>
    <n v="0"/>
    <n v="4792"/>
    <n v="0"/>
    <n v="12352"/>
    <n v="0"/>
    <n v="0"/>
    <n v="0"/>
    <n v="0"/>
  </r>
  <r>
    <n v="1"/>
    <d v="2018-04-12T00:00:00"/>
    <n v="78"/>
    <n v="78440"/>
    <s v="LES MUREAUX"/>
    <n v="78130"/>
    <s v="Airbus-groupe Dalkia"/>
    <s v="Industrielle"/>
    <s v="Chaufferie dédiée"/>
    <n v="0"/>
    <n v="2000"/>
    <s v="&gt;1 MW"/>
    <n v="0"/>
    <n v="0"/>
    <n v="4841"/>
    <n v="1024"/>
    <n v="11909.12"/>
    <s v="&gt;1 200 MWh/an"/>
    <n v="0"/>
    <n v="0"/>
    <x v="1"/>
    <n v="0"/>
    <s v="3 - En cours de construction"/>
    <s v="oui"/>
    <n v="0"/>
    <n v="1"/>
    <n v="0"/>
    <n v="3631"/>
    <n v="1210"/>
    <n v="0"/>
    <n v="0"/>
    <n v="4841"/>
    <n v="0"/>
    <n v="0"/>
    <n v="0"/>
    <n v="0"/>
  </r>
  <r>
    <n v="1"/>
    <d v="2013-12-13T00:00:00"/>
    <n v="78"/>
    <n v="78466"/>
    <s v="ORGEVAL"/>
    <n v="78630"/>
    <s v="Ville d'Orgeval"/>
    <s v="Collective"/>
    <s v="Chaufferie dédiée"/>
    <s v="Tertiaire"/>
    <n v="260"/>
    <s v="&lt;1 MW"/>
    <n v="0"/>
    <n v="0"/>
    <n v="85"/>
    <n v="17"/>
    <n v="197.71"/>
    <s v="&lt;1 200 MWh/an"/>
    <s v="COMMUNE D'ORGEVAL (78) : réalisation d’une chaufferie bois pour l’école Maternelle Picquenard"/>
    <n v="0"/>
    <x v="2"/>
    <n v="0"/>
    <s v="2 - En fonctionnement"/>
    <n v="0"/>
    <s v="oui"/>
    <n v="1"/>
    <n v="0"/>
    <n v="0"/>
    <n v="0"/>
    <n v="0"/>
    <n v="0"/>
    <n v="0"/>
    <n v="0"/>
    <n v="0"/>
    <n v="0"/>
    <n v="0"/>
  </r>
  <r>
    <n v="1"/>
    <d v="2012-06-25T00:00:00"/>
    <n v="78"/>
    <n v="78517"/>
    <s v="RAMBOUILLET"/>
    <n v="78120"/>
    <s v="GOULLARD"/>
    <s v="Industrielle"/>
    <s v="Chaufferie dédiée"/>
    <s v="Industrie"/>
    <n v="186"/>
    <s v="&lt;1 MW"/>
    <n v="0"/>
    <n v="0"/>
    <n v="60"/>
    <n v="20"/>
    <n v="232.60000000000002"/>
    <s v="&lt;1 200 MWh/an"/>
    <s v="Menuiserie et charpentes"/>
    <s v="appro interne"/>
    <x v="16"/>
    <n v="0"/>
    <s v="2 - En fonctionnement"/>
    <s v="oui"/>
    <n v="0"/>
    <n v="1"/>
    <n v="0"/>
    <n v="0"/>
    <n v="0"/>
    <n v="60"/>
    <n v="0"/>
    <n v="60"/>
    <n v="0"/>
    <n v="0"/>
    <n v="0"/>
    <n v="0"/>
  </r>
  <r>
    <n v="1"/>
    <d v="2013-12-12T00:00:00"/>
    <n v="78"/>
    <n v="78517"/>
    <s v="RAMBOUILLET"/>
    <n v="78120"/>
    <s v="Bergerie Nationale de Rambouillet"/>
    <s v="Collective"/>
    <s v="Chaufferie dédiée"/>
    <s v="Tertiaire"/>
    <n v="1000"/>
    <s v="&gt;1 MW"/>
    <n v="0"/>
    <n v="0"/>
    <n v="1200"/>
    <n v="245"/>
    <n v="2849.3500000000004"/>
    <s v="&lt;1 200 MWh/an"/>
    <n v="0"/>
    <n v="0"/>
    <x v="17"/>
    <n v="0"/>
    <s v="2 - En fonctionnement"/>
    <n v="0"/>
    <s v="oui"/>
    <n v="1"/>
    <n v="0"/>
    <n v="0"/>
    <n v="0"/>
    <n v="0"/>
    <n v="0"/>
    <n v="0"/>
    <n v="0"/>
    <n v="0"/>
    <n v="0"/>
    <n v="0"/>
  </r>
  <r>
    <n v="1"/>
    <d v="2012-06-25T00:00:00"/>
    <n v="78"/>
    <n v="78517"/>
    <s v="RAMBOUILLET"/>
    <n v="78120"/>
    <s v="Cofely - Gemey Maybelline Garnier (ex FAPROGI)"/>
    <s v="Collective"/>
    <s v="Chaufferie dédiée"/>
    <s v="Industrie"/>
    <n v="4000"/>
    <s v="&gt;1 MW"/>
    <n v="0"/>
    <n v="0"/>
    <n v="3875"/>
    <n v="800"/>
    <n v="9304"/>
    <s v="&gt;1 200 MWh/an"/>
    <s v="Maître d'œuvre : COFELY pour l'Oréal usine FAPROGI site industriel  fabrication prod cosmétiques  _x000a_alimentation en vapeur + eau chaude"/>
    <s v="PF + PBFV"/>
    <x v="3"/>
    <n v="0"/>
    <s v="2 - En fonctionnement"/>
    <s v="oui"/>
    <n v="0"/>
    <n v="1"/>
    <n v="0"/>
    <n v="1854.9999999999998"/>
    <n v="0"/>
    <n v="1850"/>
    <n v="0"/>
    <n v="3705"/>
    <n v="170"/>
    <n v="0"/>
    <n v="0"/>
    <n v="0"/>
  </r>
  <r>
    <n v="1"/>
    <d v="2012-06-25T00:00:00"/>
    <n v="78"/>
    <n v="78545"/>
    <s v="SAINT-CYR-L'ÉCOLE"/>
    <n v="78210"/>
    <s v="Immo 3F"/>
    <s v="Collective"/>
    <s v="Chaufferie dédiée"/>
    <s v="Résidentiel"/>
    <n v="500"/>
    <s v="&lt;1 MW"/>
    <n v="0"/>
    <n v="0"/>
    <n v="592"/>
    <n v="223"/>
    <n v="2593.4900000000002"/>
    <s v="&lt;1 200 MWh/an"/>
    <n v="0"/>
    <s v="PF"/>
    <x v="6"/>
    <n v="0"/>
    <s v="2 - En fonctionnement"/>
    <s v="oui"/>
    <s v="oui"/>
    <n v="1"/>
    <n v="0"/>
    <n v="592"/>
    <n v="0"/>
    <n v="0"/>
    <n v="0"/>
    <n v="592"/>
    <n v="0"/>
    <n v="0"/>
    <n v="0"/>
    <n v="0"/>
  </r>
  <r>
    <n v="1"/>
    <d v="2013-07-16T00:00:00"/>
    <n v="78"/>
    <n v="78551"/>
    <s v="SAINT-GERMAIN-EN-LAYE"/>
    <n v="78100"/>
    <s v="Enerlay (Dalkia)"/>
    <s v="Collective"/>
    <s v="Réseau de chaleur existant"/>
    <n v="0"/>
    <n v="5500"/>
    <s v="&gt;1 MW"/>
    <n v="0"/>
    <n v="0"/>
    <n v="12500"/>
    <n v="2454"/>
    <n v="28540.02"/>
    <s v="&gt;1 200 MWh/an"/>
    <s v="AAP B3"/>
    <n v="0"/>
    <x v="18"/>
    <n v="0"/>
    <s v="2 - En fonctionnement"/>
    <s v="oui"/>
    <s v="oui"/>
    <n v="1"/>
    <n v="0"/>
    <n v="12500"/>
    <n v="0"/>
    <n v="0"/>
    <n v="0"/>
    <n v="12500"/>
    <n v="0"/>
    <n v="0"/>
    <n v="0"/>
    <n v="0"/>
  </r>
  <r>
    <n v="1"/>
    <d v="2012-06-25T00:00:00"/>
    <n v="78"/>
    <n v="78564"/>
    <s v="SAINT-MARTIN-DE-BRÉTHENCOURT"/>
    <n v="78660"/>
    <s v="SYMIRIS"/>
    <s v="Industrielle"/>
    <s v="Chaufferie dédiée"/>
    <s v="Tertiaire"/>
    <n v="580"/>
    <s v="&lt;1 MW"/>
    <n v="0"/>
    <n v="0"/>
    <n v="600"/>
    <n v="40"/>
    <n v="465.20000000000005"/>
    <s v="&lt;1 200 MWh/an"/>
    <s v="Chaufferie du centre de tri de 580 kW, qui consommait de l'ordre de 600 tonnes/an."/>
    <s v="-"/>
    <x v="12"/>
    <n v="2007"/>
    <s v="1 - Arrêtée"/>
    <n v="0"/>
    <n v="0"/>
    <n v="0"/>
    <n v="0"/>
    <n v="0"/>
    <n v="0"/>
    <n v="0"/>
    <n v="0"/>
    <n v="0"/>
    <n v="0"/>
    <n v="0"/>
    <n v="0"/>
    <n v="0"/>
  </r>
  <r>
    <n v="1"/>
    <d v="2012-06-25T00:00:00"/>
    <n v="78"/>
    <n v="78575"/>
    <s v="SAINT-RÉMY-LÈS-CHEVREUSE"/>
    <n v="78470"/>
    <s v="Fondation de Coubertin"/>
    <s v="Industrielle"/>
    <s v="Chaufferie dédiée"/>
    <s v="Tertiaire"/>
    <n v="400"/>
    <s v="&lt;1 MW"/>
    <n v="0"/>
    <n v="0"/>
    <n v="450"/>
    <n v="135"/>
    <n v="1570.0500000000002"/>
    <s v="&lt;1 200 MWh/an"/>
    <s v="menuiserie. Voir la fiche arene : http://www.areneidf.org/medias/fichiers/Fiche_action_debat_bois.pdf"/>
    <s v="appro interne PBFV"/>
    <x v="19"/>
    <n v="0"/>
    <s v="2 - En fonctionnement"/>
    <n v="0"/>
    <n v="0"/>
    <n v="0"/>
    <n v="0"/>
    <n v="0"/>
    <n v="0"/>
    <n v="450"/>
    <n v="0"/>
    <n v="450"/>
    <n v="0"/>
    <n v="0"/>
    <n v="0"/>
    <n v="0"/>
  </r>
  <r>
    <n v="1"/>
    <d v="2013-12-12T00:00:00"/>
    <n v="78"/>
    <n v="78643"/>
    <s v="VERNOUILLET"/>
    <n v="78540"/>
    <s v="Ville de Vernouillet"/>
    <s v="Collective"/>
    <s v="Chaufferie dédiée"/>
    <s v="Tertiaire"/>
    <n v="80"/>
    <s v="&lt;1 MW"/>
    <n v="0"/>
    <n v="0"/>
    <n v="16"/>
    <n v="5"/>
    <n v="58.150000000000006"/>
    <s v="&lt;1 200 MWh/an"/>
    <s v=" Installation d'une chaufferie bois sur l'ecole maternelle tom pouce"/>
    <n v="0"/>
    <x v="11"/>
    <n v="0"/>
    <s v="2 - En fonctionnement"/>
    <n v="0"/>
    <s v="oui"/>
    <n v="1"/>
    <n v="0"/>
    <n v="0"/>
    <n v="0"/>
    <n v="0"/>
    <n v="0"/>
    <n v="0"/>
    <n v="0"/>
    <n v="0"/>
    <n v="0"/>
    <n v="0"/>
  </r>
  <r>
    <n v="1"/>
    <d v="2012-06-25T00:00:00"/>
    <n v="78"/>
    <n v="78647"/>
    <s v="VERT"/>
    <n v="78930"/>
    <s v="Belbeo'ch Elagage"/>
    <s v="Industrielle"/>
    <s v="Chaufferie dédiée"/>
    <s v="Tertiaire"/>
    <n v="30"/>
    <s v="&lt;1 MW"/>
    <n v="0"/>
    <n v="0"/>
    <n v="25"/>
    <n v="7"/>
    <n v="81.410000000000011"/>
    <s v="&lt;1 200 MWh/an"/>
    <n v="0"/>
    <s v="élagage CIB"/>
    <x v="17"/>
    <n v="0"/>
    <s v="2 - En fonctionnement"/>
    <n v="0"/>
    <n v="0"/>
    <n v="0"/>
    <n v="0"/>
    <n v="25"/>
    <n v="0"/>
    <n v="0"/>
    <n v="0"/>
    <n v="25"/>
    <n v="0"/>
    <n v="0"/>
    <n v="0"/>
    <n v="0"/>
  </r>
  <r>
    <n v="1"/>
    <d v="2012-06-25T00:00:00"/>
    <n v="91"/>
    <n v="91027"/>
    <s v="ATHIS-MONS"/>
    <n v="91200"/>
    <s v="Lycée Saint Charles"/>
    <s v="Collective"/>
    <s v="Chaufferie dédiée"/>
    <s v="Tertiaire"/>
    <n v="1200"/>
    <s v="&gt;1 MW"/>
    <n v="0"/>
    <n v="0"/>
    <n v="1000"/>
    <n v="250"/>
    <n v="2907.5"/>
    <s v="&gt;1 200 MWh/an"/>
    <s v="Exploitant : COFELY - Approvisionnement : SOVEN"/>
    <s v="élagage + plaquettes forestières"/>
    <x v="20"/>
    <n v="0"/>
    <s v="2 - En fonctionnement"/>
    <s v="oui"/>
    <n v="0"/>
    <n v="1"/>
    <n v="0"/>
    <n v="1000"/>
    <n v="0"/>
    <n v="0"/>
    <n v="0"/>
    <n v="1000"/>
    <n v="0"/>
    <n v="0"/>
    <n v="0"/>
    <n v="0"/>
  </r>
  <r>
    <n v="2"/>
    <d v="2018-04-10T00:00:00"/>
    <n v="91"/>
    <n v="91086"/>
    <s v="BONDOUFLE"/>
    <n v="91070"/>
    <n v="0"/>
    <s v="Collective"/>
    <s v="Création d'un réseau de chaleur"/>
    <n v="0"/>
    <n v="2200"/>
    <s v="&gt;1 MW"/>
    <n v="0"/>
    <n v="0"/>
    <n v="19014"/>
    <n v="860"/>
    <n v="10001.800000000001"/>
    <s v="&gt;1 200 MWh/an"/>
    <s v="AAP B7"/>
    <n v="0"/>
    <x v="1"/>
    <n v="0"/>
    <s v="3 - En cours de construction"/>
    <s v="oui"/>
    <n v="0"/>
    <n v="1"/>
    <n v="0"/>
    <n v="15714"/>
    <n v="0"/>
    <n v="2200"/>
    <n v="0"/>
    <n v="17914"/>
    <n v="1100"/>
    <n v="0"/>
    <n v="0"/>
    <n v="0"/>
  </r>
  <r>
    <n v="1"/>
    <d v="2015-10-06T00:00:00"/>
    <n v="91"/>
    <n v="91103"/>
    <s v="BRÉTIGNY-SUR-ORGE"/>
    <n v="91220"/>
    <s v="Ville de Brétigny sur Orge / SORGEM (SEM aménagement) - Cofely /OROBIA"/>
    <s v="Collective"/>
    <s v="Création d'un réseau de chaleur"/>
    <s v="Résidentiel"/>
    <n v="5000"/>
    <s v="&gt;1 MW"/>
    <n v="0"/>
    <n v="0"/>
    <n v="2500"/>
    <n v="650"/>
    <n v="7559.5000000000009"/>
    <s v="&gt;1 200 MWh/an"/>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n v="0"/>
    <x v="3"/>
    <n v="0"/>
    <s v="2 - En fonctionnement"/>
    <s v="oui"/>
    <s v="oui"/>
    <n v="1"/>
    <n v="0"/>
    <n v="2500"/>
    <n v="0"/>
    <n v="0"/>
    <n v="0"/>
    <n v="2500"/>
    <n v="0"/>
    <n v="0"/>
    <n v="0"/>
    <n v="0"/>
  </r>
  <r>
    <n v="1"/>
    <d v="2012-06-25T00:00:00"/>
    <n v="91"/>
    <n v="91174"/>
    <s v="CORBEIL-ESSONNES"/>
    <n v="91100"/>
    <s v="GONCALVES"/>
    <s v="Industrielle"/>
    <s v="Chaufferie dédiée"/>
    <s v="Industrie"/>
    <n v="220"/>
    <s v="&lt;1 MW"/>
    <n v="0"/>
    <n v="0"/>
    <n v="40"/>
    <n v="14"/>
    <n v="162.82000000000002"/>
    <s v="&lt;1 200 MWh/an"/>
    <s v="charpentes batiments"/>
    <s v="appro interne"/>
    <x v="17"/>
    <n v="0"/>
    <s v="2 - En fonctionnement"/>
    <n v="0"/>
    <n v="0"/>
    <n v="0"/>
    <n v="0"/>
    <n v="0"/>
    <n v="0"/>
    <n v="40"/>
    <n v="0"/>
    <n v="40"/>
    <n v="0"/>
    <n v="0"/>
    <n v="0"/>
    <n v="0"/>
  </r>
  <r>
    <n v="1"/>
    <d v="2014-05-23T00:00:00"/>
    <n v="91"/>
    <n v="91228"/>
    <s v="ÉVRY"/>
    <n v="91000"/>
    <s v="Centre hospitalier Sud francilien"/>
    <s v="Collective"/>
    <s v="Chaufferie dédiée"/>
    <s v="Tertiaire"/>
    <n v="3500"/>
    <s v="&gt;1 MW"/>
    <n v="0"/>
    <n v="0"/>
    <n v="8040"/>
    <n v="2500"/>
    <n v="29075.000000000004"/>
    <s v="&gt;1 200 MWh/an"/>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x v="11"/>
    <n v="0"/>
    <s v="2 - En fonctionnement"/>
    <n v="0"/>
    <n v="0"/>
    <n v="0"/>
    <n v="0"/>
    <n v="5628"/>
    <n v="0"/>
    <n v="0"/>
    <n v="0"/>
    <n v="5628"/>
    <n v="2412"/>
    <n v="0"/>
    <n v="0"/>
    <n v="0"/>
  </r>
  <r>
    <n v="1"/>
    <d v="2012-06-25T00:00:00"/>
    <n v="91"/>
    <n v="91274"/>
    <s v="GOMETZ-LA-VILLE"/>
    <n v="91400"/>
    <s v="Ferme du Ragonart"/>
    <s v="Industrielle"/>
    <s v="Chaufferie dédiée"/>
    <s v="Agriculture"/>
    <n v="90"/>
    <s v="&lt;1 MW"/>
    <n v="80"/>
    <s v="fioul"/>
    <n v="120"/>
    <n v="31"/>
    <n v="360.53000000000003"/>
    <s v="&lt;1 200 MWh/an"/>
    <s v="100 ml RC"/>
    <s v="Autoapprovisionnement par le propriétaire en PF"/>
    <x v="10"/>
    <n v="0"/>
    <s v="2 - En fonctionnement"/>
    <s v="oui"/>
    <n v="0"/>
    <n v="1"/>
    <n v="0"/>
    <n v="120"/>
    <n v="0"/>
    <n v="0"/>
    <n v="0"/>
    <n v="120"/>
    <n v="0"/>
    <n v="0"/>
    <n v="0"/>
    <n v="0"/>
  </r>
  <r>
    <n v="1"/>
    <d v="2012-06-25T00:00:00"/>
    <n v="91"/>
    <n v="91286"/>
    <s v="GRIGNY"/>
    <n v="91350"/>
    <s v="Ville de Grigny"/>
    <s v="Collective"/>
    <s v="Chaufferie dédiée"/>
    <s v="Résidentiel"/>
    <n v="80"/>
    <s v="&lt;1 MW"/>
    <n v="0"/>
    <n v="0"/>
    <n v="40"/>
    <n v="12"/>
    <n v="139.56"/>
    <s v="&lt;1 200 MWh/an"/>
    <s v="Apporvisionnement : Bioforêt (Bourgogne)"/>
    <s v="Plaquettes forestières (Bourgogne)"/>
    <x v="13"/>
    <n v="0"/>
    <s v="2 - En fonctionnement"/>
    <s v="oui"/>
    <s v="oui"/>
    <n v="1"/>
    <n v="0"/>
    <n v="0"/>
    <n v="0"/>
    <n v="0"/>
    <n v="0"/>
    <n v="0"/>
    <n v="40"/>
    <n v="0"/>
    <n v="0"/>
    <n v="0"/>
  </r>
  <r>
    <n v="1"/>
    <d v="2018-02-10T00:00:00"/>
    <n v="91"/>
    <n v="91359"/>
    <s v="MAISSE"/>
    <n v="91720"/>
    <s v="OPH 77"/>
    <s v="Collective"/>
    <s v="Chaufferie dédiée"/>
    <n v="0"/>
    <n v="20"/>
    <s v="&lt;1 MW"/>
    <n v="0"/>
    <n v="0"/>
    <n v="13"/>
    <n v="3.3"/>
    <n v="38.378999999999998"/>
    <s v="&lt;1 200 MWh/an"/>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n v="0"/>
    <x v="4"/>
    <n v="0"/>
    <s v="2 - En fonctionnement"/>
    <n v="0"/>
    <n v="0"/>
    <n v="0"/>
    <n v="0"/>
    <n v="13"/>
    <n v="0"/>
    <n v="0"/>
    <n v="0"/>
    <n v="13"/>
    <n v="0"/>
    <n v="0"/>
    <n v="0"/>
    <n v="0"/>
  </r>
  <r>
    <n v="1"/>
    <d v="2018-04-06T00:00:00"/>
    <n v="91"/>
    <n v="91377"/>
    <s v="MASSY"/>
    <n v="91300"/>
    <s v="ENORIS (ex-CURMA)"/>
    <s v="Industrielle"/>
    <s v="chaufferie sur réseau de chaleur"/>
    <n v="0"/>
    <n v="32000"/>
    <s v="&gt;1 MW"/>
    <n v="0"/>
    <n v="0"/>
    <n v="32000"/>
    <n v="0"/>
    <n v="0"/>
    <s v="&gt;1 200 MWh/an"/>
    <s v="Concessionnaire : COFELY - Approvisionnement : SOVEN - 20 000 tonnes bois et 10 000 tonnes charbon. 2 chaudières 32 MW. Utilisation de bois B francilien."/>
    <s v="plaquettes forestières (Picardie) =&gt; bois B francilien"/>
    <x v="6"/>
    <n v="0"/>
    <s v="2 - En fonctionnement"/>
    <n v="0"/>
    <n v="0"/>
    <n v="0"/>
    <n v="0"/>
    <n v="0"/>
    <n v="0"/>
    <n v="0"/>
    <n v="0"/>
    <n v="0"/>
    <n v="0"/>
    <n v="0"/>
    <n v="0"/>
    <n v="0"/>
  </r>
  <r>
    <n v="1"/>
    <d v="2015-04-28T00:00:00"/>
    <n v="91"/>
    <n v="91405"/>
    <s v="MILLY-LA-FORÊT"/>
    <n v="91490"/>
    <s v="PNR du Gâtinais Français/chauffagiste local"/>
    <s v="Collective"/>
    <s v="Chaufferie dédiée"/>
    <s v="Tertiaire"/>
    <n v="40"/>
    <s v="&lt;1 MW"/>
    <n v="0"/>
    <n v="0"/>
    <n v="16"/>
    <n v="2.6295908615118555"/>
    <n v="30.582141719382882"/>
    <s v="&lt;1 200 MWh/an"/>
    <s v="système de chauffage de la Maison du parc du gatinais, livré en 2013 : http://www.ekopolis.fr/realisations/maison-du-parc-naturel-regional-du-gatinais-francais"/>
    <s v="SCIC Gâtinais Bois Energie"/>
    <x v="3"/>
    <n v="0"/>
    <s v="2 - En fonctionnement"/>
    <n v="0"/>
    <n v="0"/>
    <n v="0"/>
    <s v="PNR"/>
    <n v="16"/>
    <n v="0"/>
    <n v="0"/>
    <n v="0"/>
    <n v="16"/>
    <n v="0"/>
    <n v="0"/>
    <n v="0"/>
    <n v="0"/>
  </r>
  <r>
    <n v="1"/>
    <d v="2017-02-14T00:00:00"/>
    <n v="91"/>
    <n v="91477"/>
    <s v="PALAISEAU"/>
    <n v="91120"/>
    <s v="Camille Claudel Energie (EDF Optimal Solutions)"/>
    <s v="Collective"/>
    <s v="Création d'un réseau de chaleur"/>
    <n v="0"/>
    <n v="2000"/>
    <s v="&gt;1 MW"/>
    <n v="0"/>
    <n v="0"/>
    <n v="5300"/>
    <n v="971"/>
    <n v="11292.730000000001"/>
    <s v="&gt;1 200 MWh/an"/>
    <s v="AAP B3"/>
    <n v="0"/>
    <x v="18"/>
    <n v="0"/>
    <s v="2 - En fonctionnement"/>
    <s v="oui"/>
    <n v="0"/>
    <n v="1"/>
    <n v="0"/>
    <n v="5300"/>
    <n v="0"/>
    <n v="0"/>
    <n v="0"/>
    <n v="5300"/>
    <n v="0"/>
    <n v="0"/>
    <n v="0"/>
    <n v="0"/>
  </r>
  <r>
    <n v="1"/>
    <d v="2018-04-25T00:00:00"/>
    <n v="91"/>
    <n v="91507"/>
    <s v="PRUNAY-SUR-ESSONNE"/>
    <n v="91720"/>
    <s v="SPL SIGAL"/>
    <s v="Collective"/>
    <s v="Création d'un réseau de chaleur"/>
    <n v="0"/>
    <n v="300"/>
    <s v="&lt;1 MW"/>
    <n v="0"/>
    <n v="0"/>
    <n v="0"/>
    <n v="38"/>
    <n v="441.94000000000005"/>
    <s v="&lt;1 200 MWh/an"/>
    <n v="0"/>
    <n v="0"/>
    <x v="0"/>
    <n v="0"/>
    <s v="2 - En fonctionnement"/>
    <n v="0"/>
    <s v="oui"/>
    <n v="1"/>
    <n v="0"/>
    <n v="0"/>
    <n v="0"/>
    <n v="0"/>
    <n v="0"/>
    <n v="0"/>
    <n v="0"/>
    <n v="0"/>
    <n v="0"/>
    <n v="0"/>
  </r>
  <r>
    <n v="1"/>
    <d v="2015-10-06T00:00:00"/>
    <n v="91"/>
    <n v="91521"/>
    <s v="RIS-ORANGIS"/>
    <n v="91130"/>
    <s v="DALKIA"/>
    <s v="Collective"/>
    <s v="Chaufferie dédiée"/>
    <s v="Résidentiel"/>
    <n v="800"/>
    <s v="&lt;1 MW"/>
    <n v="0"/>
    <n v="0"/>
    <n v="1100"/>
    <n v="211"/>
    <n v="2453.9300000000003"/>
    <s v="&lt;1 200 MWh/an"/>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x v="8"/>
    <n v="0"/>
    <s v="2 - En fonctionnement"/>
    <s v="oui"/>
    <s v="oui"/>
    <n v="1"/>
    <n v="0"/>
    <n v="660"/>
    <n v="0"/>
    <n v="0"/>
    <n v="0"/>
    <n v="660"/>
    <n v="440"/>
    <n v="0"/>
    <n v="0"/>
    <n v="0"/>
  </r>
  <r>
    <n v="1"/>
    <d v="2012-06-25T00:00:00"/>
    <n v="91"/>
    <n v="91589"/>
    <s v="SAVIGNY-SUR-ORGE"/>
    <n v="91600"/>
    <s v="Immo 3F"/>
    <s v="Collective"/>
    <s v="Chaufferie dédiée"/>
    <s v="Résidentiel"/>
    <n v="750"/>
    <s v="&lt;1 MW"/>
    <n v="0"/>
    <n v="0"/>
    <n v="514"/>
    <n v="170"/>
    <n v="1977.1000000000001"/>
    <s v="&lt;1 200 MWh/an"/>
    <s v="http://www.groupe3f.fr/immobiliere-3f/actualites/inauguration-d-une-chaufferie-bois-savigny-sur-orge-91"/>
    <s v="PF"/>
    <x v="11"/>
    <n v="0"/>
    <s v="2 - En fonctionnement"/>
    <s v="oui"/>
    <s v="oui"/>
    <n v="1"/>
    <n v="0"/>
    <n v="514"/>
    <n v="0"/>
    <n v="0"/>
    <n v="0"/>
    <n v="514"/>
    <n v="0"/>
    <n v="0"/>
    <n v="0"/>
    <n v="0"/>
  </r>
  <r>
    <n v="1"/>
    <d v="2012-06-25T00:00:00"/>
    <n v="91"/>
    <n v="91645"/>
    <s v="VERRIÈRES-LE-BUISSON"/>
    <n v="91370"/>
    <s v="Ville de Verrières les Buisson"/>
    <s v="Collective"/>
    <s v="Chaufferie dédiée"/>
    <s v="Tertiaire"/>
    <n v="220"/>
    <s v="&lt;1 MW"/>
    <n v="0"/>
    <n v="0"/>
    <n v="240"/>
    <n v="56"/>
    <n v="651.28000000000009"/>
    <s v="&lt;1 200 MWh/an"/>
    <s v="RC 167 ml chaudière WEYA, mail 05/03/2013 04:12_x000a_ya eu des soucis sur la livraison (échanges avec Maïté Dufour encore le 21/01/14)"/>
    <s v="PF, Fournisseur ONF"/>
    <x v="2"/>
    <n v="0"/>
    <s v="2 - En fonctionnement"/>
    <s v="oui"/>
    <s v="oui"/>
    <n v="1"/>
    <n v="0"/>
    <n v="240"/>
    <n v="0"/>
    <n v="0"/>
    <n v="0"/>
    <n v="240"/>
    <n v="0"/>
    <n v="0"/>
    <n v="0"/>
    <n v="0"/>
  </r>
  <r>
    <n v="1"/>
    <d v="2014-11-24T00:00:00"/>
    <n v="91"/>
    <n v="91692"/>
    <s v="LES ULIS"/>
    <n v="91940"/>
    <s v="Enerlis (Dalkia)"/>
    <s v="Collective"/>
    <s v="Réseau de chaleur existant"/>
    <n v="0"/>
    <n v="10000"/>
    <s v="&gt;1 MW"/>
    <n v="0"/>
    <n v="0"/>
    <n v="13000"/>
    <n v="2768"/>
    <n v="32191.840000000004"/>
    <s v="&gt;1 200 MWh/an"/>
    <s v="AAPB4"/>
    <n v="0"/>
    <x v="4"/>
    <n v="0"/>
    <s v="2 - En fonctionnement"/>
    <s v="oui"/>
    <s v="oui"/>
    <n v="1"/>
    <n v="0"/>
    <n v="10400"/>
    <n v="0"/>
    <n v="2600"/>
    <n v="0"/>
    <n v="13000"/>
    <n v="0"/>
    <n v="0"/>
    <n v="0"/>
    <n v="0"/>
  </r>
  <r>
    <n v="2"/>
    <d v="2018-04-05T00:00:00"/>
    <n v="92"/>
    <n v="92023"/>
    <s v="CLAMART"/>
    <n v="92140"/>
    <s v="Agronergy"/>
    <s v="Collective"/>
    <s v="Création d'un réseau de chaleur"/>
    <n v="0"/>
    <n v="1990"/>
    <s v="&gt;1 MW"/>
    <n v="0"/>
    <n v="0"/>
    <n v="1953"/>
    <n v="418"/>
    <n v="4861.34"/>
    <s v="&gt;1 200 MWh/an"/>
    <s v="AAPB7"/>
    <n v="0"/>
    <x v="5"/>
    <n v="0"/>
    <s v="2 - En fonctionnement"/>
    <s v="oui"/>
    <n v="0"/>
    <n v="1"/>
    <n v="0"/>
    <n v="900"/>
    <n v="0"/>
    <n v="1053"/>
    <n v="0"/>
    <n v="1953"/>
    <n v="0"/>
    <n v="0"/>
    <n v="0"/>
    <n v="0"/>
  </r>
  <r>
    <n v="1"/>
    <d v="2016-07-08T00:00:00"/>
    <n v="92"/>
    <n v="92024"/>
    <s v="CLICHY"/>
    <n v="92110"/>
    <s v="Changement de DSP (a priori un groupement Idex-Coriance CEVE)"/>
    <s v="Collective"/>
    <s v="Réseau de chaleur existant"/>
    <n v="0"/>
    <n v="5000"/>
    <s v="&gt;1 MW"/>
    <n v="0"/>
    <n v="0"/>
    <n v="15511.508281436332"/>
    <n v="2843"/>
    <n v="33064.090000000004"/>
    <s v="&gt;1 200 MWh/an"/>
    <s v="AAP B3"/>
    <n v="0"/>
    <x v="18"/>
    <n v="0"/>
    <s v="2 - En fonctionnement"/>
    <s v="oui"/>
    <s v="oui"/>
    <n v="1"/>
    <n v="0"/>
    <n v="4361.5082814363323"/>
    <n v="0"/>
    <n v="6000"/>
    <n v="0"/>
    <n v="10361.508281436332"/>
    <n v="5150"/>
    <n v="0"/>
    <n v="0"/>
    <n v="0"/>
  </r>
  <r>
    <n v="1"/>
    <d v="2014-11-24T00:00:00"/>
    <n v="92"/>
    <n v="92025"/>
    <s v="COLOMBES"/>
    <n v="92700"/>
    <s v="Colombes Habitat - Dalkia"/>
    <s v="Collective"/>
    <s v="Chaufferie dédiée"/>
    <s v="Résidentiel"/>
    <n v="800"/>
    <s v="&lt;1 MW"/>
    <n v="0"/>
    <n v="0"/>
    <n v="1386"/>
    <n v="265"/>
    <n v="3081.9500000000003"/>
    <s v="&lt;1 200 MWh/an"/>
    <s v="AAPB4, https://www.colombes.fr/actualites-23/dans-les-entrailles-de-la-chaufferie-bois-940.html?cHash=393db72a8a54fe39739dcdc0a20aa73c"/>
    <n v="0"/>
    <x v="18"/>
    <n v="0"/>
    <s v="2 - En fonctionnement"/>
    <n v="0"/>
    <n v="0"/>
    <n v="0"/>
    <n v="0"/>
    <n v="0"/>
    <n v="0"/>
    <n v="0"/>
    <n v="0"/>
    <n v="0"/>
    <n v="0"/>
    <n v="0"/>
    <n v="0"/>
    <n v="0"/>
  </r>
  <r>
    <n v="1"/>
    <d v="2013-07-16T00:00:00"/>
    <n v="92"/>
    <n v="92025"/>
    <s v="COLOMBES"/>
    <n v="92700"/>
    <s v="Boismarine (Dalkia)"/>
    <s v="Collective"/>
    <s v="Réseau de chaleur existant"/>
    <n v="0"/>
    <n v="1250"/>
    <s v="&gt;1 MW"/>
    <n v="0"/>
    <n v="0"/>
    <n v="3700"/>
    <n v="669"/>
    <n v="7780.47"/>
    <s v="&gt;1 200 MWh/an"/>
    <s v="AAP B2_x000a_travaux débutés juin 2013 ; inauguration entre mai et octobre 2014"/>
    <n v="0"/>
    <x v="8"/>
    <n v="0"/>
    <s v="2 - En fonctionnement"/>
    <s v="oui"/>
    <s v="oui"/>
    <n v="1"/>
    <n v="0"/>
    <n v="2220"/>
    <n v="0"/>
    <n v="0"/>
    <n v="0"/>
    <n v="2220"/>
    <n v="1480"/>
    <n v="0"/>
    <n v="0"/>
    <n v="0"/>
  </r>
  <r>
    <n v="2"/>
    <d v="2018-04-10T00:00:00"/>
    <n v="92"/>
    <n v="92026"/>
    <s v="COURBEVOIE"/>
    <n v="92400"/>
    <s v="IDEX ENERTHERM"/>
    <s v="Collective"/>
    <s v="chaufferie sur réseau de chaleur"/>
    <n v="0"/>
    <n v="45000"/>
    <s v="&gt;1 MW"/>
    <n v="0"/>
    <n v="0"/>
    <n v="36000"/>
    <n v="15477"/>
    <n v="179997.51"/>
    <s v="&gt;1 200 MWh/an"/>
    <s v="AAP B8"/>
    <n v="0"/>
    <x v="21"/>
    <n v="0"/>
    <s v="4 - En projet"/>
    <n v="0"/>
    <n v="0"/>
    <n v="0"/>
    <n v="0"/>
    <n v="0"/>
    <n v="0"/>
    <n v="0"/>
    <n v="3600"/>
    <n v="3600"/>
    <n v="0"/>
    <n v="0"/>
    <n v="0"/>
    <n v="32400"/>
  </r>
  <r>
    <n v="1"/>
    <d v="2013-12-12T00:00:00"/>
    <n v="92"/>
    <n v="92032"/>
    <s v="FONTENAY-AUX-ROSES"/>
    <n v="92260"/>
    <s v="OPDH 92"/>
    <s v="Collective"/>
    <s v="Chaufferie dédiée"/>
    <s v="Résidentiel"/>
    <n v="900"/>
    <s v="&lt;1 MW"/>
    <n v="0"/>
    <n v="0"/>
    <n v="1850"/>
    <n v="370"/>
    <n v="4303.1000000000004"/>
    <s v="&lt;1 200 MWh/an"/>
    <s v="chaudière biomasse sur la cité des Paradis"/>
    <n v="0"/>
    <x v="2"/>
    <n v="0"/>
    <s v="2 - En fonctionnement"/>
    <n v="0"/>
    <s v="oui"/>
    <n v="1"/>
    <n v="0"/>
    <n v="0"/>
    <n v="0"/>
    <n v="0"/>
    <n v="0"/>
    <n v="0"/>
    <n v="0"/>
    <n v="0"/>
    <n v="0"/>
    <n v="0"/>
  </r>
  <r>
    <n v="1"/>
    <d v="2017-02-14T00:00:00"/>
    <n v="92"/>
    <n v="92036"/>
    <s v="GENNEVILLIERS"/>
    <n v="92230"/>
    <s v="Gennevilliers Energie (Cofely)"/>
    <s v="Collective"/>
    <s v="Réseau de chaleur existant"/>
    <n v="0"/>
    <n v="17000"/>
    <s v="&gt;1 MW"/>
    <n v="0"/>
    <n v="0"/>
    <n v="27400"/>
    <n v="5331"/>
    <n v="61999.530000000006"/>
    <s v="&gt;1 200 MWh/an"/>
    <s v="AAPB4"/>
    <n v="0"/>
    <x v="0"/>
    <n v="0"/>
    <s v="2 - En fonctionnement"/>
    <s v="oui"/>
    <s v="oui"/>
    <n v="1"/>
    <n v="0"/>
    <n v="12900"/>
    <n v="0"/>
    <n v="8500"/>
    <n v="0"/>
    <n v="21400"/>
    <n v="4000"/>
    <n v="0"/>
    <n v="2000"/>
    <n v="0"/>
  </r>
  <r>
    <n v="1"/>
    <d v="2012-06-25T00:00:00"/>
    <n v="92"/>
    <n v="92050"/>
    <s v="NANTERRE"/>
    <n v="92000"/>
    <s v="Ville de Nanterre"/>
    <s v="Collective"/>
    <s v="Chaufferie dédiée"/>
    <s v="Tertiaire"/>
    <n v="50"/>
    <s v="&lt;1 MW"/>
    <n v="0"/>
    <n v="0"/>
    <n v="50"/>
    <n v="10"/>
    <n v="116.30000000000001"/>
    <s v="&lt;1 200 MWh/an"/>
    <s v="Chaufferie Bois Maison du Chemin de l'Ile, silo 40 m3, RC 1200 ml"/>
    <s v="Plaquettes forestières"/>
    <x v="11"/>
    <n v="0"/>
    <s v="2 - En fonctionnement"/>
    <s v="oui"/>
    <s v="oui"/>
    <n v="1"/>
    <n v="0"/>
    <n v="50"/>
    <n v="0"/>
    <n v="0"/>
    <n v="0"/>
    <n v="50"/>
    <n v="0"/>
    <n v="0"/>
    <n v="0"/>
    <n v="0"/>
  </r>
  <r>
    <n v="1"/>
    <d v="2014-05-23T00:00:00"/>
    <n v="92"/>
    <n v="92050"/>
    <s v="NANTERRE"/>
    <n v="92000"/>
    <s v="Enerbiosa pour EPASA - Idex"/>
    <s v="Collective"/>
    <s v="Chaufferie dédiée"/>
    <s v="Résidentiel"/>
    <n v="1600"/>
    <s v="&gt;1 MW"/>
    <n v="3200"/>
    <s v="Gaz naturel"/>
    <n v="2000"/>
    <n v="413"/>
    <n v="4803.1900000000005"/>
    <s v="&gt;1 200 MWh/an"/>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x v="11"/>
    <n v="0"/>
    <s v="2 - En fonctionnement"/>
    <s v="oui"/>
    <s v="oui"/>
    <n v="1"/>
    <n v="0"/>
    <n v="400"/>
    <n v="200"/>
    <n v="1400"/>
    <n v="0"/>
    <n v="2000"/>
    <n v="0"/>
    <n v="0"/>
    <n v="0"/>
    <n v="0"/>
  </r>
  <r>
    <n v="1"/>
    <d v="2018-04-10T00:00:00"/>
    <n v="92"/>
    <n v="92063"/>
    <s v="RUEIL-MALMAISON"/>
    <n v="92500"/>
    <s v="Ville de Rueil Malmaison"/>
    <s v="Collective"/>
    <s v="chaufferie sur réseau de chaleur"/>
    <n v="0"/>
    <n v="1770"/>
    <s v="&gt;1 MW"/>
    <n v="0"/>
    <n v="0"/>
    <n v="4416"/>
    <n v="940"/>
    <n v="10932.2"/>
    <s v="&gt;1 200 MWh/an"/>
    <s v="AAP B7"/>
    <n v="0"/>
    <x v="1"/>
    <n v="0"/>
    <s v="3 - En cours de construction"/>
    <s v="oui"/>
    <s v="oui"/>
    <n v="1"/>
    <n v="0"/>
    <n v="3680"/>
    <n v="0"/>
    <n v="0"/>
    <n v="0"/>
    <n v="3680"/>
    <n v="736"/>
    <n v="0"/>
    <n v="0"/>
    <n v="0"/>
  </r>
  <r>
    <n v="1"/>
    <d v="2012-06-25T00:00:00"/>
    <n v="92"/>
    <n v="92073"/>
    <s v="SURESNES"/>
    <n v="92150"/>
    <s v="Ville de Suresnes"/>
    <s v="Collective"/>
    <s v="Réseau de chaleur existant"/>
    <n v="0"/>
    <n v="600"/>
    <s v="&lt;1 MW"/>
    <n v="0"/>
    <n v="0"/>
    <n v="490"/>
    <n v="195.7"/>
    <n v="2275.991"/>
    <s v="&lt;1 200 MWh/an"/>
    <s v="Maître d'œuvre : DALKIA. Piscine + 2 Gymnases. Site des Raguidelles"/>
    <s v="Granulé"/>
    <x v="11"/>
    <n v="0"/>
    <s v="2 - En fonctionnement"/>
    <s v="oui"/>
    <s v="oui"/>
    <n v="1"/>
    <n v="0"/>
    <n v="0"/>
    <n v="0"/>
    <n v="0"/>
    <n v="0"/>
    <n v="0"/>
    <n v="0"/>
    <n v="0"/>
    <n v="0"/>
    <n v="490"/>
  </r>
  <r>
    <n v="1"/>
    <d v="2013-12-12T00:00:00"/>
    <n v="93"/>
    <n v="93001"/>
    <s v="AUBERVILLIERS"/>
    <n v="93300"/>
    <s v="OPHLM d'Aubervilliers"/>
    <s v="Collective"/>
    <s v="Chaufferie dédiée"/>
    <s v="Résidentiel"/>
    <n v="750"/>
    <s v="&lt;1 MW"/>
    <n v="0"/>
    <n v="0"/>
    <n v="1220"/>
    <n v="249"/>
    <n v="2895.8700000000003"/>
    <s v="&lt;1 200 MWh/an"/>
    <s v="cités chochennec/tillon/jarry 112 rue helène chochennec, 655 logements desservis"/>
    <n v="0"/>
    <x v="2"/>
    <n v="0"/>
    <s v="2 - En fonctionnement"/>
    <n v="0"/>
    <s v="oui"/>
    <n v="1"/>
    <n v="0"/>
    <n v="0"/>
    <n v="0"/>
    <n v="0"/>
    <n v="0"/>
    <n v="0"/>
    <n v="0"/>
    <n v="0"/>
    <n v="0"/>
    <n v="0"/>
  </r>
  <r>
    <n v="1"/>
    <d v="2013-07-16T00:00:00"/>
    <n v="93"/>
    <n v="93006"/>
    <s v="BAGNOLET"/>
    <n v="93170"/>
    <s v="SDCB (Cofely)"/>
    <s v="Collective"/>
    <s v="Réseau de chaleur existant"/>
    <n v="0"/>
    <n v="20000"/>
    <s v="&gt;1 MW"/>
    <n v="0"/>
    <n v="0"/>
    <n v="53002.18046906055"/>
    <n v="9114"/>
    <n v="105995.82"/>
    <s v="&gt;1 200 MWh/an"/>
    <n v="0"/>
    <n v="0"/>
    <x v="18"/>
    <n v="0"/>
    <s v="2 - En fonctionnement"/>
    <s v="oui"/>
    <s v="oui"/>
    <n v="1"/>
    <n v="0"/>
    <n v="16854.180469060553"/>
    <n v="0"/>
    <n v="13000"/>
    <n v="0"/>
    <n v="29854.180469060553"/>
    <n v="14940"/>
    <n v="0"/>
    <n v="8208"/>
    <n v="0"/>
  </r>
  <r>
    <n v="1"/>
    <d v="2015-10-06T00:00:00"/>
    <n v="93"/>
    <n v="93008"/>
    <s v="BOBIGNY"/>
    <n v="93000"/>
    <s v="APHP (Cofely)"/>
    <s v="Industrielle"/>
    <s v="Réseau de chaleur existant"/>
    <n v="0"/>
    <n v="3240"/>
    <s v="&gt;1 MW"/>
    <n v="0"/>
    <n v="0"/>
    <n v="5500"/>
    <n v="1231"/>
    <n v="14316.53"/>
    <s v="&gt;1 200 MWh/an"/>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x v="8"/>
    <n v="0"/>
    <s v="2 - En fonctionnement"/>
    <s v="oui"/>
    <s v="oui"/>
    <n v="1"/>
    <n v="0"/>
    <n v="3100"/>
    <n v="0"/>
    <n v="2400"/>
    <n v="0"/>
    <n v="5500"/>
    <n v="0"/>
    <n v="0"/>
    <n v="0"/>
    <n v="0"/>
  </r>
  <r>
    <n v="1"/>
    <d v="2015-07-30T00:00:00"/>
    <n v="93"/>
    <n v="93010"/>
    <s v="BONDY"/>
    <n v="93140"/>
    <s v="STB (Coriance)"/>
    <s v="Collective"/>
    <s v="chaufferie sur réseau de chaleur"/>
    <n v="0"/>
    <n v="4800"/>
    <s v="&gt;1 MW"/>
    <n v="0"/>
    <n v="0"/>
    <n v="9628"/>
    <n v="2252"/>
    <n v="26190.760000000002"/>
    <s v="&gt;1 200 MWh/an"/>
    <s v="AAP B2"/>
    <n v="0"/>
    <x v="8"/>
    <n v="0"/>
    <s v="2 - En fonctionnement"/>
    <s v="oui"/>
    <s v="oui"/>
    <n v="1"/>
    <n v="0"/>
    <n v="5461"/>
    <n v="0"/>
    <n v="4167"/>
    <n v="0"/>
    <n v="9628"/>
    <n v="0"/>
    <n v="0"/>
    <n v="0"/>
    <n v="0"/>
  </r>
  <r>
    <n v="1"/>
    <d v="2018-04-10T00:00:00"/>
    <n v="93"/>
    <n v="93010"/>
    <s v="BONDY"/>
    <n v="93140"/>
    <s v="CORIANCE"/>
    <s v="Collective"/>
    <s v="Création d'un réseau de chaleur"/>
    <n v="0"/>
    <n v="5000"/>
    <s v="&gt;1 MW"/>
    <n v="0"/>
    <n v="0"/>
    <n v="10108"/>
    <n v="2089"/>
    <n v="24295.070000000003"/>
    <s v="&gt;1 200 MWh/an"/>
    <s v="AAP B8"/>
    <n v="0"/>
    <x v="14"/>
    <n v="0"/>
    <s v="5 - A l'étude"/>
    <n v="0"/>
    <n v="0"/>
    <n v="0"/>
    <n v="0"/>
    <n v="6231"/>
    <n v="0"/>
    <n v="1800"/>
    <n v="0"/>
    <n v="8031"/>
    <n v="2077"/>
    <n v="0"/>
    <n v="0"/>
    <n v="0"/>
  </r>
  <r>
    <n v="1"/>
    <d v="2014-04-24T00:00:00"/>
    <n v="93"/>
    <n v="93029"/>
    <s v="DRANCY"/>
    <n v="93700"/>
    <s v="Centre Technique Intercommunal"/>
    <s v="Industrielle"/>
    <s v="Chaufferie dédiée"/>
    <s v="Industrie"/>
    <n v="300"/>
    <s v="&lt;1 MW"/>
    <n v="0"/>
    <n v="0"/>
    <n v="0"/>
    <n v="25.79535683576956"/>
    <n v="300"/>
    <s v="&lt;1 200 MWh/an"/>
    <s v="chaufferie Cofely"/>
    <n v="0"/>
    <x v="2"/>
    <n v="0"/>
    <s v="2 - En fonctionnement"/>
    <n v="0"/>
    <s v="oui ?"/>
    <n v="0"/>
    <n v="0"/>
    <n v="0"/>
    <n v="0"/>
    <n v="0"/>
    <n v="0"/>
    <n v="0"/>
    <n v="0"/>
    <n v="0"/>
    <n v="0"/>
    <n v="0"/>
  </r>
  <r>
    <n v="1"/>
    <d v="2018-04-12T00:00:00"/>
    <n v="93"/>
    <n v="93029"/>
    <s v="DRANCY"/>
    <n v="93700"/>
    <s v="OPH Drancy"/>
    <s v="Collective"/>
    <s v="Chaufferie dédiée"/>
    <s v="Résidentiel Tertiaire"/>
    <n v="900"/>
    <s v="&lt;1 MW"/>
    <n v="0"/>
    <n v="0"/>
    <n v="1350"/>
    <n v="260"/>
    <n v="3023.8"/>
    <s v="&lt;1 200 MWh/an"/>
    <s v="Maître d'œuvre : COFELY, alimente residence de 568 logements + 2 batiments communaux"/>
    <s v="PF, Pindus, Ppaysagère"/>
    <x v="4"/>
    <n v="0"/>
    <s v="2 - En fonctionnement"/>
    <s v="oui"/>
    <s v="oui"/>
    <n v="1"/>
    <n v="0"/>
    <n v="792"/>
    <n v="0"/>
    <n v="360"/>
    <n v="0"/>
    <n v="1152"/>
    <n v="198"/>
    <n v="0"/>
    <n v="0"/>
    <n v="0"/>
  </r>
  <r>
    <n v="1"/>
    <d v="2013-07-16T00:00:00"/>
    <n v="93"/>
    <n v="93051"/>
    <s v="NOISY-LE-GRAND"/>
    <n v="93160"/>
    <s v="Ville de Noisy-le-Grand"/>
    <s v="Collective"/>
    <s v="Réseau de chaleur existant"/>
    <n v="0"/>
    <n v="1220"/>
    <s v="&gt;1 MW"/>
    <n v="0"/>
    <n v="0"/>
    <n v="1000"/>
    <n v="310"/>
    <n v="3605.3"/>
    <s v="&gt;1 200 MWh/an"/>
    <s v="AAPB 1"/>
    <n v="0"/>
    <x v="3"/>
    <n v="0"/>
    <s v="2 - En fonctionnement"/>
    <n v="0"/>
    <n v="0"/>
    <n v="0"/>
    <n v="0"/>
    <n v="600"/>
    <n v="0"/>
    <n v="0"/>
    <n v="0"/>
    <n v="600"/>
    <n v="400"/>
    <n v="0"/>
    <n v="0"/>
    <n v="0"/>
  </r>
  <r>
    <n v="1"/>
    <d v="2017-02-14T00:00:00"/>
    <n v="93"/>
    <n v="93066"/>
    <s v="SAINT-DENIS"/>
    <n v="93200"/>
    <s v="Plaine Commune Energie (Cofely)"/>
    <s v="Collective"/>
    <s v="Réseau de chaleur existant"/>
    <n v="0"/>
    <n v="26500"/>
    <s v="&gt;1 MW"/>
    <n v="0"/>
    <s v="multiple"/>
    <n v="48000"/>
    <n v="12157"/>
    <n v="141385.91"/>
    <s v="&gt;1 200 MWh/an"/>
    <s v="AAP Biomasse S5"/>
    <n v="0"/>
    <x v="4"/>
    <n v="0"/>
    <s v="2 - En fonctionnement"/>
    <s v="oui"/>
    <n v="0"/>
    <n v="1"/>
    <n v="0"/>
    <n v="20000"/>
    <n v="0"/>
    <n v="10000"/>
    <n v="0"/>
    <n v="30000"/>
    <n v="18000"/>
    <n v="0"/>
    <n v="0"/>
    <n v="0"/>
  </r>
  <r>
    <n v="1"/>
    <d v="2018-04-25T00:00:00"/>
    <n v="93"/>
    <n v="93070"/>
    <s v="SAINT-OUEN"/>
    <n v="93400"/>
    <s v="CPCU"/>
    <s v="Collective"/>
    <s v="chaufferie sur réseau de chaleur"/>
    <n v="0"/>
    <n v="247000"/>
    <s v="&gt;1 MW"/>
    <n v="247000"/>
    <n v="0"/>
    <n v="83494"/>
    <n v="35895.958727429061"/>
    <n v="417470"/>
    <s v="&gt;1 200 MWh/an"/>
    <s v="centrale co-combustion biomasse-charbon, modifiée pour accepter des granulés de bois. Pbiomasse : 247 MW (2 ch mixte 50 % charbon / 50 % biomasse de 247 mw chacune) donnée DRIEE. Fonctionnement 5 000 h/an"/>
    <s v="granulés de bois"/>
    <x v="4"/>
    <n v="0"/>
    <s v="2 - En fonctionnement"/>
    <n v="0"/>
    <n v="0"/>
    <n v="0"/>
    <n v="0"/>
    <n v="0"/>
    <n v="0"/>
    <n v="0"/>
    <n v="0"/>
    <n v="0"/>
    <n v="0"/>
    <n v="0"/>
    <n v="0"/>
    <n v="83494"/>
  </r>
  <r>
    <n v="1"/>
    <d v="2013-07-16T00:00:00"/>
    <n v="93"/>
    <n v="93071"/>
    <s v="SEVRAN"/>
    <n v="93270"/>
    <s v="SEBIO"/>
    <s v="Collective"/>
    <s v="chaufferie sur réseau de chaleur"/>
    <n v="0"/>
    <n v="7500"/>
    <s v="&gt;1 MW"/>
    <n v="0"/>
    <n v="0"/>
    <n v="15000"/>
    <n v="2773"/>
    <n v="32249.99"/>
    <s v="&gt;1 200 MWh/an"/>
    <s v="AAP B2"/>
    <n v="0"/>
    <x v="18"/>
    <n v="0"/>
    <s v="2 - En fonctionnement"/>
    <s v="oui"/>
    <s v="oui"/>
    <n v="1"/>
    <n v="0"/>
    <n v="7500"/>
    <n v="0"/>
    <n v="5250"/>
    <n v="0"/>
    <n v="12750"/>
    <n v="0"/>
    <n v="0"/>
    <n v="2250.0000000000005"/>
    <n v="0"/>
  </r>
  <r>
    <n v="1"/>
    <d v="2015-04-03T00:00:00"/>
    <n v="93"/>
    <n v="93072"/>
    <s v="STAINS"/>
    <n v="93240"/>
    <s v="Ville de Saint Denis (COFELY)"/>
    <s v="Collective"/>
    <s v="chaufferie sur réseau de chaleur"/>
    <n v="0"/>
    <n v="16000"/>
    <s v="&gt;1 MW"/>
    <n v="0"/>
    <n v="0"/>
    <n v="22160"/>
    <n v="7766"/>
    <n v="90318.58"/>
    <s v="&gt;1 200 MWh/an"/>
    <s v="Concessionnaire :  COFELY"/>
    <s v="PF : 10 000t, Plaquettes urbaines : 12 000t, PBFV : 12 000t"/>
    <x v="11"/>
    <n v="0"/>
    <s v="2 - En fonctionnement"/>
    <s v="oui"/>
    <s v="oui"/>
    <n v="1"/>
    <n v="0"/>
    <n v="6000"/>
    <n v="0"/>
    <n v="7000"/>
    <n v="0"/>
    <n v="13000"/>
    <n v="4580"/>
    <n v="0"/>
    <n v="4580"/>
    <n v="0"/>
  </r>
  <r>
    <n v="1"/>
    <d v="2012-10-24T00:00:00"/>
    <n v="93"/>
    <n v="93073"/>
    <s v="TREMBLAY-EN-FRANCE"/>
    <n v="93290"/>
    <s v="L'Oréal CENTREAL"/>
    <s v="Industrielle"/>
    <s v="Chaufferie dédiée"/>
    <s v="Tertiaire"/>
    <n v="500"/>
    <s v="&lt;1 MW"/>
    <n v="0"/>
    <n v="0"/>
    <n v="220"/>
    <n v="90"/>
    <n v="1046.7"/>
    <s v="&lt;1 200 MWh/an"/>
    <s v="logistique transport de marchandises"/>
    <s v="Granulés"/>
    <x v="2"/>
    <n v="0"/>
    <s v="2 - En fonctionnement"/>
    <n v="0"/>
    <n v="0"/>
    <n v="0"/>
    <n v="0"/>
    <n v="0"/>
    <n v="0"/>
    <n v="0"/>
    <n v="220"/>
    <n v="220"/>
    <n v="0"/>
    <n v="0"/>
    <n v="0"/>
    <n v="0"/>
  </r>
  <r>
    <n v="1"/>
    <d v="2013-07-16T00:00:00"/>
    <n v="94"/>
    <n v="94033"/>
    <s v="FONTENAY-SOUS-BOIS"/>
    <n v="94120"/>
    <s v="Ville de Fontenay-sous-Bois/ RCU"/>
    <s v="Collective"/>
    <s v="Réseau de chaleur existant"/>
    <n v="0"/>
    <n v="17400"/>
    <s v="&gt;1 MW"/>
    <n v="0"/>
    <n v="0"/>
    <n v="6043"/>
    <n v="2468"/>
    <n v="28702.84"/>
    <s v="&gt;1 200 MWh/an"/>
    <s v="Régie de Fontenay. RCU : Régie du Chauffage Urbain. Réseau HP. Les granulés bois proviennent des massifs forestiers de Sologne et de la forêt d’Orléans gérés durablement par l‘ONF (certification PEFC)."/>
    <s v="Granulé"/>
    <x v="15"/>
    <n v="0"/>
    <s v="2 - En fonctionnement"/>
    <n v="0"/>
    <n v="0"/>
    <n v="0"/>
    <n v="0"/>
    <n v="0"/>
    <n v="0"/>
    <n v="0"/>
    <n v="0"/>
    <n v="0"/>
    <n v="0"/>
    <n v="0"/>
    <n v="0"/>
    <n v="6043"/>
  </r>
  <r>
    <n v="1"/>
    <d v="2018-04-10T00:00:00"/>
    <n v="94"/>
    <n v="94041"/>
    <s v="IVRY-SUR-SEINE"/>
    <n v="94200"/>
    <s v="APHP (Dalkia)"/>
    <s v="Collective"/>
    <s v="Chaufferie dédiée"/>
    <s v="Tertiaire"/>
    <n v="2000"/>
    <s v="&gt;1 MW"/>
    <n v="0"/>
    <n v="0"/>
    <n v="4400"/>
    <n v="793"/>
    <n v="9222.59"/>
    <s v="&gt;1 200 MWh/an"/>
    <n v="0"/>
    <s v="plaquettes forestières"/>
    <x v="0"/>
    <n v="0"/>
    <s v="2 - En fonctionnement"/>
    <s v="oui"/>
    <s v="oui"/>
    <n v="1"/>
    <n v="0"/>
    <n v="3300"/>
    <n v="0"/>
    <n v="0"/>
    <n v="0"/>
    <n v="3300"/>
    <n v="1100"/>
    <n v="0"/>
    <n v="0"/>
    <n v="0"/>
  </r>
  <r>
    <n v="1"/>
    <d v="2013-07-16T00:00:00"/>
    <n v="94"/>
    <n v="94044"/>
    <s v="LIMEIL-BRÉVANNES"/>
    <n v="94450"/>
    <s v="Société de Chaleur de Limeil Brevanne"/>
    <s v="Collective"/>
    <s v="Chaufferie dédiée"/>
    <s v="Résidentiel"/>
    <n v="800"/>
    <s v="&lt;1 MW"/>
    <n v="2000"/>
    <s v="chaudière biomasse liquide"/>
    <n v="3000"/>
    <n v="289.01384083044979"/>
    <n v="3361.2309688581313"/>
    <s v="&lt;1 200 MWh/an"/>
    <s v="couplé à une chaudière biomasse liquide &quot;acide gras&quot; de 2MW!_x000a_Eco quartier des Temps Durables"/>
    <s v="élagage 40%, plaquette indus 60%"/>
    <x v="11"/>
    <n v="0"/>
    <s v="2 - En fonctionnement"/>
    <s v="oui"/>
    <s v="oui"/>
    <n v="1"/>
    <n v="0"/>
    <n v="1200"/>
    <n v="0"/>
    <n v="1800"/>
    <n v="0"/>
    <n v="3000"/>
    <n v="0"/>
    <n v="0"/>
    <n v="0"/>
    <n v="0"/>
  </r>
  <r>
    <n v="1"/>
    <d v="2015-04-14T00:00:00"/>
    <n v="94"/>
    <n v="94059"/>
    <s v="LE PLESSIS-TRÉVISE"/>
    <n v="94420"/>
    <s v="promoteur SMBI"/>
    <s v="Collective"/>
    <s v="Chaufferie dédiée"/>
    <n v="0"/>
    <n v="200"/>
    <s v="&lt;1 MW"/>
    <n v="0"/>
    <n v="0"/>
    <n v="0"/>
    <n v="10"/>
    <n v="116.30000000000001"/>
    <s v="&lt;1 200 MWh/an"/>
    <n v="0"/>
    <n v="0"/>
    <x v="14"/>
    <n v="0"/>
    <s v="5 - A l'étude"/>
    <n v="0"/>
    <n v="0"/>
    <n v="0"/>
    <n v="0"/>
    <n v="0"/>
    <n v="0"/>
    <n v="0"/>
    <n v="0"/>
    <n v="0"/>
    <n v="0"/>
    <n v="0"/>
    <n v="0"/>
    <n v="0"/>
  </r>
  <r>
    <n v="1"/>
    <d v="2015-04-14T00:00:00"/>
    <n v="94"/>
    <n v="94079"/>
    <s v="VILLIERS-SUR-MARNE"/>
    <n v="94350"/>
    <s v="promoteur SMBI"/>
    <s v="Collective"/>
    <s v="Chaufferie dédiée"/>
    <n v="0"/>
    <n v="200"/>
    <s v="&lt;1 MW"/>
    <n v="0"/>
    <n v="0"/>
    <n v="0"/>
    <n v="0"/>
    <n v="0"/>
    <s v="&lt;1 200 MWh/an"/>
    <n v="0"/>
    <n v="0"/>
    <x v="21"/>
    <n v="0"/>
    <s v="4 - En projet"/>
    <n v="0"/>
    <n v="0"/>
    <n v="0"/>
    <n v="0"/>
    <n v="0"/>
    <n v="0"/>
    <n v="0"/>
    <n v="0"/>
    <n v="0"/>
    <n v="0"/>
    <n v="0"/>
    <n v="0"/>
    <n v="0"/>
  </r>
  <r>
    <n v="1"/>
    <d v="2016-12-06T00:00:00"/>
    <n v="95"/>
    <n v="95018"/>
    <s v="ARGENTEUIL"/>
    <n v="95100"/>
    <s v="ARGEVALOR (Dalkia)"/>
    <s v="Collective"/>
    <s v="Réseau de chaleur existant"/>
    <n v="0"/>
    <n v="1700"/>
    <s v="&gt;1 MW"/>
    <n v="0"/>
    <n v="0"/>
    <n v="4700"/>
    <n v="798"/>
    <n v="9280.74"/>
    <s v="&gt;1 200 MWh/an"/>
    <n v="0"/>
    <n v="0"/>
    <x v="18"/>
    <n v="0"/>
    <s v="2 - En fonctionnement"/>
    <s v="oui"/>
    <s v="oui"/>
    <n v="1"/>
    <n v="0"/>
    <n v="2820"/>
    <n v="0"/>
    <n v="0"/>
    <n v="0"/>
    <n v="2820"/>
    <n v="1880"/>
    <n v="0"/>
    <n v="0"/>
    <n v="0"/>
  </r>
  <r>
    <n v="1"/>
    <d v="2014-04-23T00:00:00"/>
    <n v="95"/>
    <n v="95150"/>
    <s v="CHAUSSY"/>
    <n v="95710"/>
    <s v="Fondation Charles Léopold MAYER pour le progrès de l’homme, Bergerie de Villarceaux"/>
    <s v="Collective"/>
    <s v="Chaufferie dédiée"/>
    <s v="Tertiaire"/>
    <n v="600"/>
    <s v="&lt;1 MW"/>
    <n v="170"/>
    <s v="bois"/>
    <n v="300"/>
    <n v="60"/>
    <n v="697.80000000000007"/>
    <s v="&lt;1 200 MWh/an"/>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x v="11"/>
    <n v="0"/>
    <s v="2 - En fonctionnement"/>
    <n v="0"/>
    <s v="oui"/>
    <n v="1"/>
    <n v="0"/>
    <n v="300"/>
    <n v="0"/>
    <n v="0"/>
    <n v="0"/>
    <n v="300"/>
    <n v="0"/>
    <n v="0"/>
    <n v="0"/>
    <n v="0"/>
  </r>
  <r>
    <n v="1"/>
    <d v="2012-06-25T00:00:00"/>
    <n v="95"/>
    <n v="95210"/>
    <s v="ENGHIEN-LES-BAINS"/>
    <n v="95880"/>
    <s v="Ville d'Enghien les Bains"/>
    <s v="Collective"/>
    <s v="Chaufferie dédiée"/>
    <s v="Tertiaire"/>
    <n v="70"/>
    <s v="&lt;1 MW"/>
    <n v="0"/>
    <n v="0"/>
    <n v="70"/>
    <n v="29"/>
    <n v="337.27000000000004"/>
    <s v="&lt;1 200 MWh/an"/>
    <s v="Gymnase de la Coussaye"/>
    <s v="Granulés"/>
    <x v="15"/>
    <n v="0"/>
    <s v="2 - En fonctionnement"/>
    <s v="oui"/>
    <s v="oui"/>
    <n v="1"/>
    <n v="0"/>
    <n v="0"/>
    <n v="0"/>
    <n v="0"/>
    <n v="70"/>
    <n v="70"/>
    <n v="0"/>
    <n v="0"/>
    <n v="0"/>
    <n v="0"/>
  </r>
  <r>
    <n v="1"/>
    <d v="2015-07-30T00:00:00"/>
    <n v="95"/>
    <n v="95252"/>
    <s v="FRANCONVILLE"/>
    <n v="95130"/>
    <s v="SEFIR (Cofely)"/>
    <s v="Collective"/>
    <s v="Réseau de chaleur existant"/>
    <n v="0"/>
    <n v="10000"/>
    <s v="&gt;1 MW"/>
    <n v="0"/>
    <n v="0"/>
    <n v="21477.744004240096"/>
    <n v="4578"/>
    <n v="53242.140000000007"/>
    <s v="&gt;1 200 MWh/an"/>
    <s v="AAP B3"/>
    <n v="0"/>
    <x v="8"/>
    <n v="0"/>
    <s v="2 - En fonctionnement"/>
    <n v="0"/>
    <n v="0"/>
    <n v="0"/>
    <n v="0"/>
    <n v="4680.7440042400958"/>
    <n v="1452"/>
    <n v="0"/>
    <n v="0"/>
    <n v="6132.7440042400958"/>
    <n v="8895"/>
    <n v="2200"/>
    <n v="4250"/>
    <n v="0"/>
  </r>
  <r>
    <n v="1"/>
    <d v="2012-06-25T00:00:00"/>
    <n v="95"/>
    <n v="95268"/>
    <s v="GARGES-LÈS-GONESSE"/>
    <n v="95140"/>
    <s v="Département du Val d'Oise"/>
    <s v="Collective"/>
    <s v="Chaufferie dédiée"/>
    <s v="Tertiaire"/>
    <n v="320"/>
    <s v="&lt;1 MW"/>
    <n v="1400"/>
    <s v="Gaz naturel"/>
    <n v="317"/>
    <n v="89"/>
    <n v="1035.0700000000002"/>
    <s v="&lt;1 200 MWh/an"/>
    <s v="Collège Pablo Picasso 75 ml"/>
    <s v="Plaquettes paysagères et forestières depuis la plateforme BIOVIVA d'Attainville"/>
    <x v="6"/>
    <n v="0"/>
    <s v="2 - En fonctionnement"/>
    <s v="oui"/>
    <s v="oui"/>
    <n v="1"/>
    <n v="0"/>
    <n v="317"/>
    <n v="0"/>
    <n v="0"/>
    <n v="0"/>
    <n v="317"/>
    <n v="0"/>
    <n v="0"/>
    <n v="0"/>
    <n v="0"/>
  </r>
  <r>
    <n v="1"/>
    <d v="2012-06-25T00:00:00"/>
    <n v="95"/>
    <n v="95331"/>
    <s v="LASSY"/>
    <n v="95270"/>
    <s v="GASMA SCEA"/>
    <s v="Industrielle"/>
    <s v="Chaufferie dédiée"/>
    <s v="Agriculture"/>
    <n v="720"/>
    <s v="&lt;1 MW"/>
    <n v="0"/>
    <n v="0"/>
    <n v="960"/>
    <n v="250"/>
    <n v="2907.5"/>
    <s v="&lt;1 200 MWh/an"/>
    <s v="Horticulture"/>
    <s v="plaquettes élagage"/>
    <x v="9"/>
    <n v="0"/>
    <s v="2 - En fonctionnement"/>
    <n v="0"/>
    <n v="0"/>
    <n v="0"/>
    <n v="0"/>
    <n v="250"/>
    <n v="0"/>
    <n v="0"/>
    <n v="0"/>
    <n v="250"/>
    <n v="0"/>
    <n v="0"/>
    <n v="0"/>
    <n v="0"/>
  </r>
  <r>
    <n v="1"/>
    <d v="2012-06-25T00:00:00"/>
    <n v="95"/>
    <n v="95428"/>
    <s v="MONTMORENCY"/>
    <n v="95160"/>
    <s v="Ville de Montmorency"/>
    <s v="Collective"/>
    <s v="Chaufferie dédiée"/>
    <s v="Tertiaire"/>
    <n v="220"/>
    <s v="&lt;1 MW"/>
    <n v="0"/>
    <n v="0"/>
    <n v="80"/>
    <n v="23"/>
    <n v="267.49"/>
    <s v="&lt;1 200 MWh/an"/>
    <n v="0"/>
    <s v="Plaquettes paysagères en provenance de la plateforme BIOVIVA de Roissy"/>
    <x v="10"/>
    <n v="0"/>
    <s v="2 - En fonctionnement"/>
    <s v="oui"/>
    <s v="oui"/>
    <n v="1"/>
    <n v="0"/>
    <n v="80"/>
    <n v="0"/>
    <n v="0"/>
    <n v="0"/>
    <n v="80"/>
    <n v="0"/>
    <n v="0"/>
    <n v="0"/>
    <n v="0"/>
  </r>
  <r>
    <n v="1"/>
    <d v="2013-12-12T00:00:00"/>
    <n v="95"/>
    <n v="95450"/>
    <s v="NEUVILLE-SUR-OISE"/>
    <n v="95000"/>
    <s v="Service Départemental d'Incendie et de Secours du Val d'Oise (SDIS)"/>
    <s v="Collective"/>
    <s v="Chaufferie dédiée"/>
    <s v="Tertiaire"/>
    <n v="930"/>
    <s v="&lt;1 MW"/>
    <n v="0"/>
    <n v="0"/>
    <n v="458"/>
    <n v="91.600000000000009"/>
    <n v="1065.3080000000002"/>
    <s v="&lt;1 200 MWh/an"/>
    <n v="0"/>
    <n v="0"/>
    <x v="15"/>
    <n v="0"/>
    <s v="2 - En fonctionnement"/>
    <n v="0"/>
    <s v="oui"/>
    <n v="1"/>
    <n v="0"/>
    <n v="0"/>
    <n v="0"/>
    <n v="0"/>
    <n v="0"/>
    <n v="0"/>
    <n v="0"/>
    <n v="0"/>
    <n v="0"/>
    <n v="0"/>
  </r>
  <r>
    <n v="1"/>
    <d v="2012-06-25T00:00:00"/>
    <n v="95"/>
    <n v="95488"/>
    <s v="PIERRELAYE"/>
    <n v="95480"/>
    <s v="Société Picheta"/>
    <s v="Collective"/>
    <s v="Chaufferie dédiée"/>
    <s v="Industrie"/>
    <n v="110"/>
    <s v="&lt;1 MW"/>
    <n v="0"/>
    <n v="0"/>
    <n v="45"/>
    <n v="12"/>
    <n v="139.56"/>
    <s v="&lt;1 200 MWh/an"/>
    <n v="0"/>
    <s v="PF, autoalimentation"/>
    <x v="6"/>
    <n v="0"/>
    <s v="2 - En fonctionnement"/>
    <s v="oui"/>
    <n v="0"/>
    <n v="1"/>
    <n v="0"/>
    <n v="45"/>
    <n v="0"/>
    <n v="0"/>
    <n v="0"/>
    <n v="45"/>
    <n v="0"/>
    <n v="0"/>
    <n v="0"/>
    <n v="0"/>
  </r>
  <r>
    <n v="1"/>
    <d v="2013-12-12T00:00:00"/>
    <n v="95"/>
    <n v="95500"/>
    <s v="PONTOISE"/>
    <n v="95000"/>
    <s v="SDC 12/14 rue Séré-Depoin à PONTOISE représenté par son syndic, SERGIC"/>
    <s v="Collective"/>
    <s v="Chaufferie dédiée"/>
    <s v="Résidentiel"/>
    <n v="90"/>
    <s v="&lt;1 MW"/>
    <n v="0"/>
    <n v="0"/>
    <n v="50.6"/>
    <n v="10.120000000000001"/>
    <n v="117.69560000000001"/>
    <s v="&lt;1 200 MWh/an"/>
    <n v="0"/>
    <n v="0"/>
    <x v="6"/>
    <n v="0"/>
    <s v="2 - En fonctionnement"/>
    <n v="0"/>
    <s v="oui"/>
    <n v="1"/>
    <n v="0"/>
    <n v="0"/>
    <n v="0"/>
    <n v="0"/>
    <n v="0"/>
    <n v="0"/>
    <n v="0"/>
    <n v="0"/>
    <n v="0"/>
    <n v="0"/>
  </r>
  <r>
    <n v="1"/>
    <d v="2012-06-25T00:00:00"/>
    <n v="95"/>
    <n v="95510"/>
    <s v="PUISEUX-PONTOISE"/>
    <n v="95650"/>
    <s v="CACP - CRAM"/>
    <s v="Collective"/>
    <s v="Chaufferie dédiée"/>
    <s v="Agriculture"/>
    <n v="250"/>
    <s v="&lt;1 MW"/>
    <n v="0"/>
    <n v="0"/>
    <n v="201.42857142857142"/>
    <n v="66"/>
    <n v="767.58"/>
    <s v="&lt;1 200 MWh/an"/>
    <s v="Réalisation d'une chaufferie bois de 250 kW au _x000a_centre horticole de la Communauté d'Agglomération de Cergy-Pontoise à Puiseux Pontoise (95)."/>
    <s v="Connexes industrie du bois et plaquettes forestières, appro interne - CIB + PF"/>
    <x v="11"/>
    <n v="0"/>
    <s v="2 - En fonctionnement"/>
    <s v="oui"/>
    <s v="oui"/>
    <n v="1"/>
    <n v="0"/>
    <n v="201.42857142857142"/>
    <n v="0"/>
    <n v="0"/>
    <n v="0"/>
    <n v="201.42857142857142"/>
    <n v="0"/>
    <n v="0"/>
    <n v="0"/>
    <n v="0"/>
  </r>
  <r>
    <n v="1"/>
    <d v="2012-09-17T00:00:00"/>
    <n v="95"/>
    <n v="95527"/>
    <s v="ROISSY-EN-FRANCE"/>
    <n v="95700"/>
    <s v="ADP"/>
    <s v="Industrielle"/>
    <s v="Réseau de chaleur existant"/>
    <n v="0"/>
    <n v="14000"/>
    <s v="&gt;1 MW"/>
    <n v="0"/>
    <n v="0"/>
    <n v="50520"/>
    <n v="6607"/>
    <n v="76839.41"/>
    <s v="&gt;1 200 MWh/an"/>
    <s v="BCIAT 2010"/>
    <s v="75%PF + 25% plaquette urbaine (PBFV)"/>
    <x v="3"/>
    <n v="0"/>
    <s v="2 - En fonctionnement"/>
    <s v="oui"/>
    <n v="0"/>
    <n v="1"/>
    <n v="0"/>
    <n v="15600"/>
    <n v="0"/>
    <n v="0"/>
    <n v="0"/>
    <n v="15600"/>
    <n v="34920"/>
    <n v="0"/>
    <n v="0"/>
    <n v="0"/>
  </r>
  <r>
    <n v="1"/>
    <d v="2012-06-25T00:00:00"/>
    <n v="95"/>
    <n v="95563"/>
    <s v="SAINT-LEU-LA-FORÊT"/>
    <n v="95320"/>
    <s v="Département du Val d'Oise"/>
    <s v="Collective"/>
    <s v="Chaufferie dédiée"/>
    <s v="Tertiaire"/>
    <n v="360"/>
    <s v="&lt;1 MW"/>
    <n v="0"/>
    <n v="0"/>
    <n v="300"/>
    <n v="69"/>
    <n v="802.47"/>
    <s v="&lt;1 200 MWh/an"/>
    <s v="Bâtiment d'enseignement_x000a__x000a_Chauffage du collège LANDOWSKA_x000a__x000a_Exploitant : IDEX Energies"/>
    <s v="PF"/>
    <x v="10"/>
    <n v="0"/>
    <s v="2 - En fonctionnement"/>
    <s v="oui"/>
    <s v="oui"/>
    <n v="1"/>
    <n v="0"/>
    <n v="300"/>
    <n v="0"/>
    <n v="0"/>
    <n v="0"/>
    <n v="300"/>
    <n v="0"/>
    <n v="0"/>
    <n v="0"/>
    <n v="0"/>
  </r>
  <r>
    <n v="1"/>
    <d v="2014-04-25T00:00:00"/>
    <n v="95"/>
    <n v="95572"/>
    <s v="SAINT-OUEN-L'AUMÔNE"/>
    <n v="95310"/>
    <s v="Communauté d'agglomération de Cergy Pontoise"/>
    <s v="Collective"/>
    <s v="Réseau de chaleur existant"/>
    <n v="0"/>
    <n v="25000"/>
    <s v="&gt;1 MW"/>
    <n v="0"/>
    <n v="0"/>
    <n v="23160"/>
    <n v="10300"/>
    <n v="119789.00000000001"/>
    <s v="&gt;1 200 MWh/an"/>
    <s v="Concessionnaire : DALKIA_x000a__x000a_Approvisionnement : SYLVENERGIE"/>
    <s v="Produits connexes de scieries (Picardie) - Bois d'élagage/d'abattage - Refus de criblage de compost"/>
    <x v="6"/>
    <n v="0"/>
    <s v="2 - En fonctionnement"/>
    <n v="0"/>
    <s v="oui"/>
    <n v="1"/>
    <n v="0"/>
    <n v="8040"/>
    <n v="0"/>
    <n v="4620"/>
    <n v="0"/>
    <n v="12660"/>
    <n v="3900"/>
    <n v="0"/>
    <n v="6600"/>
    <n v="0"/>
  </r>
  <r>
    <n v="1"/>
    <d v="2012-06-25T00:00:00"/>
    <n v="95"/>
    <n v="95610"/>
    <s v="THÉMÉRICOURT"/>
    <n v="95450"/>
    <s v="Ville de Théméricourt"/>
    <s v="Collective"/>
    <s v="Chaufferie dédiée"/>
    <s v="Résidentiel Tertiaire"/>
    <n v="60"/>
    <s v="&lt;1 MW"/>
    <n v="0"/>
    <n v="0"/>
    <n v="0"/>
    <n v="0"/>
    <n v="0"/>
    <s v="&lt;1 200 MWh/an"/>
    <s v="Régie - alimente HLM, bibliothèque, mairie"/>
    <s v="bois granulé"/>
    <x v="15"/>
    <n v="0"/>
    <s v="2 - En fonctionnement"/>
    <n v="0"/>
    <n v="0"/>
    <n v="0"/>
    <n v="0"/>
    <n v="0"/>
    <n v="0"/>
    <n v="0"/>
    <n v="0"/>
    <n v="0"/>
    <n v="0"/>
    <n v="0"/>
    <n v="0"/>
    <n v="0"/>
  </r>
  <r>
    <n v="1"/>
    <d v="2012-06-25T00:00:00"/>
    <n v="95"/>
    <n v="95656"/>
    <s v="VIENNE-EN-ARTHIES"/>
    <n v="95510"/>
    <s v="Ferme des Millonets"/>
    <s v="Collective"/>
    <s v="Chaufferie dédiée"/>
    <s v="Agriculture"/>
    <n v="70"/>
    <s v="&lt;1 MW"/>
    <n v="0"/>
    <n v="0"/>
    <n v="25"/>
    <n v="5"/>
    <n v="58.150000000000006"/>
    <s v="&lt;1 200 MWh/an"/>
    <s v="Type et catégorie de chaufferie"/>
    <s v="PF élagage"/>
    <x v="13"/>
    <n v="0"/>
    <s v="2 - En fonctionnement"/>
    <s v="oui"/>
    <n v="0"/>
    <n v="1"/>
    <n v="0"/>
    <n v="25"/>
    <n v="0"/>
    <n v="0"/>
    <n v="0"/>
    <n v="25"/>
    <n v="0"/>
    <n v="0"/>
    <n v="0"/>
    <n v="0"/>
  </r>
</pivotCacheRecords>
</file>

<file path=xl/pivotCache/pivotCacheRecords5.xml><?xml version="1.0" encoding="utf-8"?>
<pivotCacheRecords xmlns="http://schemas.openxmlformats.org/spreadsheetml/2006/main" xmlns:r="http://schemas.openxmlformats.org/officeDocument/2006/relationships" count="112">
  <r>
    <s v="BDD ADEME/ARENE "/>
    <n v="6"/>
    <n v="43200"/>
    <x v="0"/>
    <n v="75116"/>
    <s v="PARIS 16E ARRONDISSEMENT"/>
    <n v="75016"/>
    <s v="Agronergy"/>
    <s v="Collective"/>
    <s v="chaufferie sur réseau de chaleur"/>
    <n v="0"/>
    <n v="810"/>
    <s v="&lt;1 MW"/>
    <n v="0"/>
    <n v="0"/>
    <n v="556"/>
    <n v="204"/>
    <n v="2372.52"/>
    <s v="&lt;1 200 MWh/an"/>
    <s v="AAP B6"/>
    <n v="0"/>
    <n v="2017"/>
    <n v="0"/>
    <x v="0"/>
    <s v="oui"/>
    <n v="0"/>
    <n v="1"/>
    <n v="0"/>
    <n v="0"/>
    <n v="0"/>
    <n v="0"/>
    <n v="556"/>
    <n v="556"/>
    <n v="0"/>
    <n v="0"/>
    <n v="0"/>
    <n v="0"/>
  </r>
  <r>
    <s v="BDD ADEME/ARENE "/>
    <n v="1"/>
    <d v="2017-02-14T00:00:00"/>
    <x v="1"/>
    <n v="77058"/>
    <s v="BUSSY-SAINT-GEORGES"/>
    <n v="77600"/>
    <s v="Energie Développement _x000a_Local (EDL) : IDEX"/>
    <s v="Collective"/>
    <s v="Chaufferie dédiée"/>
    <s v="Résidentiel Tertiaire"/>
    <n v="1500"/>
    <s v="&gt;1 MW"/>
    <n v="0"/>
    <n v="0"/>
    <n v="8000"/>
    <n v="600"/>
    <n v="6978.0000000000009"/>
    <s v="&gt;1 200 MWh/an"/>
    <s v="AAPB4"/>
    <n v="0"/>
    <n v="2019"/>
    <n v="0"/>
    <x v="1"/>
    <s v="oui"/>
    <s v="oui"/>
    <n v="1"/>
    <n v="0"/>
    <n v="5600"/>
    <n v="0"/>
    <n v="2400"/>
    <n v="0"/>
    <n v="8000"/>
    <n v="0"/>
    <n v="0"/>
    <n v="0"/>
    <n v="0"/>
  </r>
  <r>
    <s v="BDD ADEME/ARENE "/>
    <n v="1"/>
    <d v="2015-09-09T00:00:00"/>
    <x v="1"/>
    <n v="77067"/>
    <s v="CESSON"/>
    <n v="77240"/>
    <s v="Mairie de Cesson"/>
    <s v="Collective"/>
    <s v="Chaufferie dédiée"/>
    <s v="Tertiaire"/>
    <n v="112"/>
    <s v="&lt;1 MW"/>
    <n v="0"/>
    <n v="0"/>
    <n v="32"/>
    <n v="8.1230769230769226"/>
    <n v="94.471384615384622"/>
    <s v="&lt;1 200 MWh/an"/>
    <s v="Chaufferie maison de la petite enfance de 2x56kw granulés provenance Provins 4 fois 8 tonnes par an"/>
    <n v="0"/>
    <n v="2012"/>
    <n v="0"/>
    <x v="0"/>
    <n v="0"/>
    <n v="0"/>
    <n v="0"/>
    <n v="0"/>
    <n v="0"/>
    <n v="0"/>
    <n v="0"/>
    <n v="32"/>
    <n v="32"/>
    <n v="0"/>
    <n v="0"/>
    <n v="0"/>
    <n v="0"/>
  </r>
  <r>
    <s v="BDD ADEME/ARENE "/>
    <n v="1"/>
    <d v="2014-04-24T00:00:00"/>
    <x v="1"/>
    <n v="77067"/>
    <s v="CESSON"/>
    <n v="77240"/>
    <s v="Immo 3F"/>
    <s v="Collective"/>
    <s v="Chaufferie dédiée"/>
    <s v="Résidentiel"/>
    <n v="300"/>
    <s v="&lt;1 MW"/>
    <n v="0"/>
    <n v="0"/>
    <n v="160"/>
    <n v="32"/>
    <n v="372.16"/>
    <s v="&lt;1 200 MWh/an"/>
    <s v="chaufferie à granulé"/>
    <n v="0"/>
    <n v="2013"/>
    <n v="0"/>
    <x v="0"/>
    <n v="0"/>
    <s v="oui"/>
    <n v="1"/>
    <n v="0"/>
    <n v="0"/>
    <n v="0"/>
    <n v="0"/>
    <n v="0"/>
    <n v="0"/>
    <n v="0"/>
    <n v="0"/>
    <n v="0"/>
    <n v="0"/>
  </r>
  <r>
    <s v="BDD ADEME/ARENE "/>
    <n v="1"/>
    <d v="2016-04-04T00:00:00"/>
    <x v="1"/>
    <n v="77088"/>
    <s v="LA CHAPELLE-LA-REINE"/>
    <n v="77760"/>
    <s v="OPH Seine et Marne"/>
    <s v="Collective"/>
    <s v="Chaufferie dédiée"/>
    <s v="Résidentiel"/>
    <n v="500"/>
    <s v="&lt;1 MW"/>
    <n v="0"/>
    <n v="0"/>
    <n v="450"/>
    <n v="95"/>
    <n v="1104.8500000000001"/>
    <s v="&lt;1 200 MWh/an"/>
    <s v="réhabilitation de 189 logements "/>
    <n v="0"/>
    <n v="2016"/>
    <n v="0"/>
    <x v="0"/>
    <n v="0"/>
    <s v="oui"/>
    <n v="1"/>
    <n v="0"/>
    <n v="0"/>
    <n v="0"/>
    <n v="0"/>
    <n v="0"/>
    <n v="0"/>
    <n v="0"/>
    <n v="0"/>
    <n v="0"/>
    <n v="0"/>
  </r>
  <r>
    <s v="BDD ADEME/ARENE "/>
    <n v="1"/>
    <d v="2018-04-25T00:00:00"/>
    <x v="1"/>
    <n v="77088"/>
    <s v="LA CHAPELLE-LA-REINE"/>
    <n v="77760"/>
    <s v="Commune de la Chapelle-la-Reine"/>
    <s v="Collective"/>
    <s v="chaufferie sur réseau de chaleur"/>
    <n v="0"/>
    <n v="150"/>
    <s v="&lt;1 MW"/>
    <n v="0"/>
    <n v="0"/>
    <n v="0"/>
    <n v="50"/>
    <n v="581.5"/>
    <s v="&lt;1 200 MWh/an"/>
    <n v="0"/>
    <n v="0"/>
    <n v="2018"/>
    <n v="0"/>
    <x v="0"/>
    <n v="0"/>
    <s v="oui"/>
    <n v="1"/>
    <n v="0"/>
    <n v="0"/>
    <n v="0"/>
    <n v="0"/>
    <n v="0"/>
    <n v="0"/>
    <n v="0"/>
    <n v="0"/>
    <n v="0"/>
    <n v="0"/>
  </r>
  <r>
    <s v="BDD ADEME/ARENE "/>
    <n v="1"/>
    <d v="2014-04-24T00:00:00"/>
    <x v="1"/>
    <n v="77091"/>
    <s v="LES CHAPELLES-BOURBON"/>
    <n v="77610"/>
    <s v="Ville Chapelles-bourbon"/>
    <s v="Collective"/>
    <s v="Chaufferie dédiée"/>
    <s v="Tertiaire"/>
    <n v="100"/>
    <s v="&lt;1 MW"/>
    <n v="0"/>
    <n v="0"/>
    <n v="30"/>
    <n v="13"/>
    <n v="151.19"/>
    <s v="&lt;1 200 MWh/an"/>
    <s v="Chaufferie pour l'école, mairie et salle des fêtes"/>
    <n v="0"/>
    <n v="2009"/>
    <n v="0"/>
    <x v="0"/>
    <n v="0"/>
    <n v="0"/>
    <n v="0"/>
    <n v="0"/>
    <n v="0"/>
    <n v="0"/>
    <n v="0"/>
    <n v="30"/>
    <n v="30"/>
    <n v="0"/>
    <n v="0"/>
    <n v="0"/>
    <n v="0"/>
  </r>
  <r>
    <s v="BDD ADEME/ARENE "/>
    <n v="1"/>
    <d v="2015-04-03T00:00:00"/>
    <x v="1"/>
    <n v="77099"/>
    <s v="CHÂTEAU-LANDON"/>
    <n v="77570"/>
    <s v="DUSOGAT (SOBOGAT - Dusapt)"/>
    <s v="Industrielle"/>
    <s v="Chaufferie dédiée"/>
    <s v="Industrie"/>
    <n v="1200"/>
    <s v="&gt;1 MW"/>
    <n v="0"/>
    <n v="0"/>
    <n v="400"/>
    <n v="540"/>
    <n v="6280.2000000000007"/>
    <s v="&gt;1 200 MWh/an"/>
    <s v="batiments charpentes"/>
    <s v="appro interne PBFV"/>
    <n v="2004"/>
    <n v="0"/>
    <x v="0"/>
    <s v="oui"/>
    <n v="0"/>
    <n v="1"/>
    <n v="0"/>
    <n v="0"/>
    <n v="400"/>
    <n v="0"/>
    <n v="0"/>
    <n v="400"/>
    <n v="0"/>
    <n v="0"/>
    <n v="0"/>
    <n v="0"/>
  </r>
  <r>
    <s v="BDD ADEME/ARENE "/>
    <n v="1"/>
    <d v="2014-10-15T00:00:00"/>
    <x v="1"/>
    <n v="77122"/>
    <s v="COMBS-LA-VILLE"/>
    <n v="77380"/>
    <s v="Ville de Combs la Ville"/>
    <s v="Collective"/>
    <s v="Chaufferie dédiée"/>
    <s v="Tertiaire"/>
    <n v="112"/>
    <s v="&lt;1 MW"/>
    <n v="0"/>
    <n v="0"/>
    <n v="15"/>
    <n v="3.0507352941176471"/>
    <n v="35.480051470588236"/>
    <s v="&lt;1 200 MWh/an"/>
    <s v="Double chaufferie Okofen à plaquettes 2*56 kw pour le groupe scolaire Beausoleil de Combs la ville avec deux silos textile de 8,5 tonnes de capacité par silo"/>
    <s v="plaquettes forestières en provenance de Seine et Marne et des Vosges"/>
    <n v="2014"/>
    <n v="0"/>
    <x v="0"/>
    <n v="0"/>
    <n v="0"/>
    <n v="0"/>
    <n v="0"/>
    <n v="0"/>
    <n v="0"/>
    <n v="0"/>
    <n v="0"/>
    <n v="0"/>
    <n v="0"/>
    <n v="0"/>
    <n v="0"/>
    <n v="0"/>
  </r>
  <r>
    <s v="BDD ADEME/ARENE "/>
    <n v="1"/>
    <d v="2013-07-16T00:00:00"/>
    <x v="1"/>
    <n v="77153"/>
    <s v="DAMMARTIN-EN-GOËLE"/>
    <n v="77230"/>
    <s v="Ville de Dammartin"/>
    <s v="Collective"/>
    <s v="Chaufferie dédiée"/>
    <s v="Tertiaire"/>
    <n v="56"/>
    <s v="&lt;1 MW"/>
    <n v="0"/>
    <n v="0"/>
    <n v="4"/>
    <n v="2"/>
    <n v="23.26"/>
    <s v="&lt;1 200 MWh/an"/>
    <s v="réhabilitation batiment la chaumière, espace jeunesse, ADEME a aidé l'étude de faisa uniquement_x000a_exploitant Dalkia, mais qui pourrait être Arbante plus tard (celui qui a fourni la chaudière Okofen)"/>
    <s v="Granulé  Appro Valfrance via la gestion en direct de la ville du P1"/>
    <n v="2013"/>
    <n v="0"/>
    <x v="0"/>
    <n v="0"/>
    <s v="oui"/>
    <n v="1"/>
    <n v="0"/>
    <n v="0"/>
    <n v="0"/>
    <n v="0"/>
    <n v="4"/>
    <n v="4"/>
    <n v="0"/>
    <n v="0"/>
    <n v="0"/>
    <n v="0"/>
  </r>
  <r>
    <s v="BDD ADEME/ARENE "/>
    <n v="1"/>
    <d v="2014-02-24T00:00:00"/>
    <x v="1"/>
    <n v="77186"/>
    <s v="FONTAINEBLEAU"/>
    <n v="77300"/>
    <s v="Foyers de Seine et Marne"/>
    <s v="Collective"/>
    <s v="Chaufferie dédiée"/>
    <s v="Résidentiel Tertiaire"/>
    <n v="1500"/>
    <s v="&gt;1 MW"/>
    <n v="0"/>
    <n v="0"/>
    <n v="629"/>
    <n v="184"/>
    <n v="2139.92"/>
    <s v="&gt;1 200 MWh/an"/>
    <s v="chaufferie bois de la faisandrie desservant 365 logement, installée par CIEC - logements sociaux, étudiants et résidence + ecole + commerce"/>
    <n v="0"/>
    <n v="2014"/>
    <n v="0"/>
    <x v="0"/>
    <n v="0"/>
    <s v="oui"/>
    <n v="1"/>
    <n v="0"/>
    <n v="0"/>
    <n v="0"/>
    <n v="0"/>
    <n v="0"/>
    <n v="0"/>
    <n v="0"/>
    <n v="0"/>
    <n v="0"/>
    <n v="0"/>
  </r>
  <r>
    <s v="BDD ADEME/ARENE "/>
    <n v="1"/>
    <d v="2012-06-25T00:00:00"/>
    <x v="1"/>
    <n v="77251"/>
    <s v="LIEUSAINT"/>
    <n v="77127"/>
    <s v="Ferme de Servigny"/>
    <s v="Industrielle"/>
    <s v="Chaufferie dédiée"/>
    <s v="Agriculture"/>
    <n v="80"/>
    <s v="&lt;1 MW"/>
    <n v="0"/>
    <n v="0"/>
    <n v="45"/>
    <n v="17"/>
    <n v="197.71"/>
    <s v="&lt;1 200 MWh/an"/>
    <n v="0"/>
    <s v="PF+granulés, fournisseur Terre Energie"/>
    <n v="2009"/>
    <n v="0"/>
    <x v="0"/>
    <n v="0"/>
    <n v="0"/>
    <n v="0"/>
    <n v="0"/>
    <n v="0"/>
    <n v="0"/>
    <n v="0"/>
    <n v="0"/>
    <n v="0"/>
    <n v="0"/>
    <n v="0"/>
    <n v="0"/>
    <n v="0"/>
  </r>
  <r>
    <s v="Région"/>
    <n v="1"/>
    <d v="2018-10-04T00:00:00"/>
    <x v="1"/>
    <n v="77283"/>
    <s v="MAY-EN-MULTIEN"/>
    <n v="77145"/>
    <s v="association la présence"/>
    <s v="Collective"/>
    <s v="Chaufferie dédiée"/>
    <s v="Résidentiel"/>
    <n v="200"/>
    <s v="&lt;1 MW"/>
    <n v="0"/>
    <n v="0"/>
    <n v="90"/>
    <n v="30.094582975064487"/>
    <n v="350"/>
    <s v="&lt;1 200 MWh/an"/>
    <s v="chaufferie miscanthus"/>
    <s v="miscanthus"/>
    <n v="2019"/>
    <n v="0"/>
    <x v="1"/>
    <n v="0"/>
    <s v="oui"/>
    <n v="1"/>
    <n v="0"/>
    <n v="0"/>
    <n v="0"/>
    <n v="0"/>
    <n v="0"/>
    <n v="0"/>
    <n v="0"/>
    <n v="0"/>
    <n v="0"/>
    <n v="0"/>
  </r>
  <r>
    <s v="BDD ADEME/ARENE "/>
    <n v="1"/>
    <d v="2014-04-24T00:00:00"/>
    <x v="1"/>
    <n v="77294"/>
    <s v="MITRY-MORY"/>
    <n v="77290"/>
    <s v="L'Oréal"/>
    <s v="Industrielle"/>
    <s v="Chaufferie dédiée"/>
    <s v="Industrie"/>
    <n v="500"/>
    <s v="&lt;1 MW"/>
    <n v="0"/>
    <n v="0"/>
    <n v="220"/>
    <n v="95"/>
    <n v="1104.8500000000001"/>
    <s v="&lt;1 200 MWh/an"/>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n v="0"/>
    <n v="2012"/>
    <n v="0"/>
    <x v="0"/>
    <n v="0"/>
    <n v="0"/>
    <n v="0"/>
    <n v="0"/>
    <n v="0"/>
    <n v="0"/>
    <n v="0"/>
    <n v="220"/>
    <n v="220"/>
    <n v="0"/>
    <n v="0"/>
    <n v="0"/>
    <n v="0"/>
  </r>
  <r>
    <s v="BDD ADEME/ARENE "/>
    <n v="1"/>
    <d v="2015-10-06T00:00:00"/>
    <x v="1"/>
    <n v="77305"/>
    <s v="MONTEREAU-FAULT-YONNE"/>
    <n v="77130"/>
    <s v="ERIVA"/>
    <s v="Collective"/>
    <s v="Création d'un réseau de chaleur"/>
    <n v="0"/>
    <n v="6000"/>
    <s v="&gt;1 MW"/>
    <n v="0"/>
    <n v="0"/>
    <n v="9500"/>
    <n v="1985"/>
    <n v="23085.550000000003"/>
    <s v="&gt;1 200 MWh/an"/>
    <s v="ERIVA = fialiale de Cofely+Coriance Alimentation du quartier de Surville_x000a_Extension du réseau de chaleur vers la future UIOM de Montereau_x000a__x000a_Maître d'œuvre : ERIVA"/>
    <n v="0"/>
    <n v="2012"/>
    <n v="0"/>
    <x v="0"/>
    <s v="oui"/>
    <s v="oui"/>
    <n v="1"/>
    <n v="0"/>
    <n v="9500"/>
    <n v="0"/>
    <n v="0"/>
    <n v="0"/>
    <n v="9500"/>
    <n v="0"/>
    <n v="0"/>
    <n v="0"/>
    <n v="0"/>
  </r>
  <r>
    <s v="BDD ADEME/ARENE "/>
    <n v="1"/>
    <d v="2012-06-25T00:00:00"/>
    <x v="1"/>
    <n v="77327"/>
    <s v="NANGIS"/>
    <n v="77370"/>
    <s v="SYTRADEM"/>
    <s v="Industrielle"/>
    <s v="Chaufferie dédiée"/>
    <s v="Tertiaire"/>
    <n v="100"/>
    <s v="&lt;1 MW"/>
    <n v="0"/>
    <n v="0"/>
    <n v="100"/>
    <n v="30"/>
    <n v="348.90000000000003"/>
    <s v="&lt;1 200 MWh/an"/>
    <s v="Centre de tri_x000a__x000a_Approvisionnement : Boisynergie"/>
    <s v="Produits connexes de scieries CIB"/>
    <n v="2005"/>
    <n v="0"/>
    <x v="0"/>
    <s v="oui"/>
    <s v="oui"/>
    <n v="1"/>
    <n v="0"/>
    <n v="0"/>
    <n v="100"/>
    <n v="0"/>
    <n v="0"/>
    <n v="100"/>
    <n v="0"/>
    <n v="0"/>
    <n v="0"/>
    <n v="0"/>
  </r>
  <r>
    <s v="BDD ADEME/ARENE "/>
    <n v="1"/>
    <d v="2018-04-12T00:00:00"/>
    <x v="1"/>
    <n v="77333"/>
    <s v="NEMOURS"/>
    <n v="77140"/>
    <s v="NEO (Dalkia)"/>
    <s v="Collective"/>
    <s v="chaufferie sur réseau de chaleur"/>
    <n v="0"/>
    <n v="3300"/>
    <s v="&gt;1 MW"/>
    <n v="0"/>
    <n v="0"/>
    <n v="8500"/>
    <n v="1567"/>
    <n v="18224.210000000003"/>
    <s v="&gt;1 200 MWh/an"/>
    <s v="AAPB2 rue papin,  habitants du quartier du Mont-Saint-Martin – en cours de rénovation -, mais aussi l’hôpital, la Zone d’Activité Industrielle du Rocher Vert, plusieurs écoles ainsi que d’autres bâtiments communaux"/>
    <n v="0"/>
    <n v="2013"/>
    <n v="0"/>
    <x v="0"/>
    <s v="oui"/>
    <s v="oui"/>
    <n v="1"/>
    <n v="0"/>
    <n v="6800"/>
    <n v="0"/>
    <n v="0"/>
    <n v="0"/>
    <n v="6800"/>
    <n v="1700"/>
    <n v="0"/>
    <n v="0"/>
    <n v="0"/>
  </r>
  <r>
    <s v="BDD ADEME/ARENE "/>
    <n v="1"/>
    <d v="2016-04-04T00:00:00"/>
    <x v="1"/>
    <n v="77333"/>
    <s v="NEMOURS"/>
    <n v="77140"/>
    <s v="OPH 77"/>
    <s v="Collective"/>
    <s v="Chaufferie dédiée"/>
    <s v="Résidentiel"/>
    <n v="0"/>
    <s v="&lt;1 MW"/>
    <n v="0"/>
    <n v="0"/>
    <n v="0"/>
    <n v="0"/>
    <n v="0"/>
    <s v="&lt;1 200 MWh/an"/>
    <s v="quartier square Beauregard - 389 logements"/>
    <s v="agropellets bois miscanthus"/>
    <n v="2014"/>
    <n v="0"/>
    <x v="0"/>
    <n v="0"/>
    <n v="0"/>
    <n v="0"/>
    <n v="0"/>
    <n v="0"/>
    <n v="0"/>
    <n v="0"/>
    <n v="0"/>
    <n v="0"/>
    <n v="0"/>
    <n v="0"/>
    <n v="0"/>
    <n v="0"/>
  </r>
  <r>
    <s v="BDD ADEME/ARENE "/>
    <n v="1"/>
    <d v="2015-04-28T00:00:00"/>
    <x v="1"/>
    <n v="77348"/>
    <s v="ORMESSON"/>
    <n v="77167"/>
    <s v="Commune d’Ormesson/chauffagiste local"/>
    <s v="Collective"/>
    <s v="Chaufferie dédiée"/>
    <s v="Tertiaire"/>
    <n v="35"/>
    <s v="&lt;1 MW"/>
    <n v="0"/>
    <n v="0"/>
    <n v="25"/>
    <n v="3.2869885768898195"/>
    <n v="38.227677149228604"/>
    <s v="&lt;1 200 MWh/an"/>
    <s v="chauffage de la mairie et de la salle polyvalente, 40kw annoncé et 40 tonnes consommées en théorie : http://www.levaudoue.fr/medias/files/pdm-plaquette-bilan-annee-2014.pdf"/>
    <s v="SCIC Gâtinais Bois Energie"/>
    <n v="2014"/>
    <n v="0"/>
    <x v="0"/>
    <n v="0"/>
    <n v="0"/>
    <n v="0"/>
    <n v="0"/>
    <n v="25"/>
    <n v="0"/>
    <n v="0"/>
    <n v="0"/>
    <n v="25"/>
    <n v="0"/>
    <n v="0"/>
    <n v="0"/>
    <n v="0"/>
  </r>
  <r>
    <s v="BDD ADEME/ARENE "/>
    <n v="1"/>
    <d v="2012-06-25T00:00:00"/>
    <x v="1"/>
    <n v="77390"/>
    <s v="ROISSY-EN-BRIE"/>
    <n v="77680"/>
    <s v="OSICA"/>
    <s v="Collective"/>
    <s v="Chaufferie dédiée"/>
    <s v="Résidentiel"/>
    <n v="2500"/>
    <s v="&gt;1 MW"/>
    <n v="0"/>
    <n v="0"/>
    <n v="2200"/>
    <n v="619"/>
    <n v="7198.97"/>
    <s v="&gt;1 200 MWh/an"/>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n v="2008"/>
    <n v="0"/>
    <x v="0"/>
    <s v="oui"/>
    <s v="oui"/>
    <n v="1"/>
    <n v="0"/>
    <n v="440"/>
    <n v="0"/>
    <n v="1760"/>
    <n v="0"/>
    <n v="2200"/>
    <n v="0"/>
    <n v="0"/>
    <n v="0"/>
    <n v="0"/>
  </r>
  <r>
    <s v="BDD ADEME/ARENE "/>
    <n v="1"/>
    <d v="2012-06-25T00:00:00"/>
    <x v="1"/>
    <n v="77470"/>
    <s v="TOURNAN-EN-BRIE"/>
    <n v="77220"/>
    <s v="OPHLM 77"/>
    <s v="Collective"/>
    <s v="Chaufferie dédiée"/>
    <s v="Résidentiel"/>
    <n v="460"/>
    <s v="&lt;1 MW"/>
    <n v="0"/>
    <n v="0"/>
    <n v="500"/>
    <n v="66"/>
    <n v="767.58"/>
    <s v="&lt;1 200 MWh/an"/>
    <s v="La volonté de l'OPHLM 77 est de créer un réseau et vendre de la chaleur à des organismes/bâtiments voisins._x000a__x000a_Approvisionnement :  TPS"/>
    <s v="Broyat de palettes, connexes scierie + PF (50/50)"/>
    <n v="2011"/>
    <n v="0"/>
    <x v="0"/>
    <n v="0"/>
    <s v="oui"/>
    <n v="1"/>
    <n v="0"/>
    <n v="500"/>
    <n v="0"/>
    <n v="0"/>
    <n v="0"/>
    <n v="500"/>
    <n v="0"/>
    <n v="0"/>
    <n v="0"/>
    <n v="0"/>
  </r>
  <r>
    <s v="BDD ADEME/ARENE "/>
    <n v="1"/>
    <d v="2013-07-16T00:00:00"/>
    <x v="1"/>
    <n v="77470"/>
    <s v="TOURNAN-EN-BRIE"/>
    <n v="77220"/>
    <s v="SMAVOM"/>
    <s v="Collective"/>
    <s v="Création d'un réseau de chaleur"/>
    <n v="0"/>
    <n v="500"/>
    <s v="&lt;1 MW"/>
    <n v="0"/>
    <n v="0"/>
    <n v="600"/>
    <n v="105"/>
    <n v="1221.1500000000001"/>
    <s v="&lt;1 200 MWh/an"/>
    <s v="AAP B3 - SMAVOM est le syndicat pour les centres scolaires"/>
    <n v="0"/>
    <n v="2014"/>
    <n v="0"/>
    <x v="0"/>
    <n v="0"/>
    <s v="oui"/>
    <n v="1"/>
    <n v="0"/>
    <n v="600"/>
    <n v="0"/>
    <n v="0"/>
    <n v="0"/>
    <n v="600"/>
    <n v="0"/>
    <n v="0"/>
    <n v="0"/>
    <n v="0"/>
  </r>
  <r>
    <s v="BDD ADEME/ARENE "/>
    <n v="1"/>
    <d v="2012-06-25T00:00:00"/>
    <x v="1"/>
    <n v="77479"/>
    <s v="VAIRES-SUR-MARNE"/>
    <n v="77360"/>
    <s v="OPHLM 77"/>
    <s v="Collective"/>
    <s v="Chaufferie dédiée"/>
    <s v="Résidentiel"/>
    <n v="605"/>
    <s v="&lt;1 MW"/>
    <n v="0"/>
    <n v="0"/>
    <n v="800"/>
    <n v="103"/>
    <n v="1197.8900000000001"/>
    <s v="&lt;1 200 MWh/an"/>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n v="2011"/>
    <n v="0"/>
    <x v="0"/>
    <n v="0"/>
    <s v="oui"/>
    <n v="1"/>
    <n v="0"/>
    <n v="800"/>
    <n v="0"/>
    <n v="0"/>
    <n v="0"/>
    <n v="800"/>
    <n v="0"/>
    <n v="0"/>
    <n v="0"/>
    <n v="0"/>
  </r>
  <r>
    <s v="BDD ADEME/ARENE "/>
    <n v="1"/>
    <d v="2012-09-18T00:00:00"/>
    <x v="1"/>
    <n v="77495"/>
    <s v="VERT-SAINT-DENIS"/>
    <n v="77240"/>
    <s v="SAN de Sénart, maison environnement Sénart, installateur WEYA"/>
    <s v="Collective"/>
    <s v="Chaufferie dédiée"/>
    <s v="Tertiaire"/>
    <n v="90"/>
    <s v="&lt;1 MW"/>
    <n v="0"/>
    <n v="0"/>
    <n v="35"/>
    <n v="64.5"/>
    <n v="750.1350000000001"/>
    <s v="&lt;1 200 MWh/an"/>
    <s v="couverture bois 100%, 220m réseau, 808m2 de surfaces chauffées , Silo de 11M3 soit 7 tonnes de stockage; prestataire : siat, reprise partielle en interne, entretien - maintenance, complexe; Ph Vail en BE, L interrompu"/>
    <s v="granulés bois DIN plus"/>
    <n v="2011"/>
    <n v="0"/>
    <x v="0"/>
    <n v="0"/>
    <n v="0"/>
    <n v="0"/>
    <n v="0"/>
    <n v="0"/>
    <n v="0"/>
    <n v="0"/>
    <n v="35"/>
    <n v="35"/>
    <n v="0"/>
    <n v="0"/>
    <n v="0"/>
    <n v="0"/>
  </r>
  <r>
    <s v="BDD Région"/>
    <n v="1"/>
    <d v="2012-06-25T00:00:00"/>
    <x v="1"/>
    <n v="77514"/>
    <s v="VILLEPARISIS"/>
    <n v="77270"/>
    <s v="OPDHLM 77"/>
    <s v="Collective"/>
    <s v="Chaufferie dédiée"/>
    <s v="Résidentiel"/>
    <n v="1000"/>
    <s v="&gt;1 MW"/>
    <n v="0"/>
    <n v="0"/>
    <n v="700"/>
    <n v="230"/>
    <n v="2674.9"/>
    <s v="&lt;1 200 MWh/an"/>
    <s v="Chaufferie paille."/>
    <s v="paille"/>
    <m/>
    <n v="2013"/>
    <x v="2"/>
    <n v="0"/>
    <s v="oui"/>
    <n v="1"/>
    <n v="0"/>
    <n v="0"/>
    <n v="0"/>
    <n v="0"/>
    <n v="0"/>
    <n v="0"/>
    <n v="0"/>
    <n v="0"/>
    <n v="0"/>
    <n v="0"/>
  </r>
  <r>
    <s v="BDD ADEME/ARENE "/>
    <n v="1"/>
    <d v="2014-04-25T00:00:00"/>
    <x v="2"/>
    <n v="78005"/>
    <s v="ACHÈRES"/>
    <n v="78260"/>
    <s v="Domnis Le foyer pour tous (Cofely)"/>
    <s v="Collective"/>
    <s v="Chaufferie dédiée"/>
    <s v="Résidentiel"/>
    <n v="2500"/>
    <s v="&gt;1 MW"/>
    <n v="0"/>
    <n v="0"/>
    <n v="3500"/>
    <n v="700"/>
    <n v="8141.0000000000009"/>
    <s v="&gt;1 200 MWh/an"/>
    <s v="Exploitant : COFELY_x000a__x000a_Approvisionnement : SOVEN"/>
    <s v="élagage + plaquettes forestières"/>
    <n v="2007"/>
    <n v="0"/>
    <x v="0"/>
    <s v="oui"/>
    <s v="oui"/>
    <n v="1"/>
    <n v="0"/>
    <n v="3500"/>
    <n v="0"/>
    <n v="0"/>
    <n v="0"/>
    <n v="3500"/>
    <n v="0"/>
    <n v="0"/>
    <n v="0"/>
    <n v="0"/>
  </r>
  <r>
    <s v="BDD ADEME/ARENE "/>
    <n v="1"/>
    <d v="2018-04-25T00:00:00"/>
    <x v="2"/>
    <n v="78076"/>
    <s v="BOISSETS"/>
    <n v="78910"/>
    <s v="Commune des Boissets"/>
    <s v="Collective"/>
    <s v="Chaufferie dédiée"/>
    <n v="0"/>
    <n v="45"/>
    <s v="&lt;1 MW"/>
    <n v="0"/>
    <n v="0"/>
    <n v="0"/>
    <n v="4"/>
    <n v="46.52"/>
    <s v="&lt;1 200 MWh/an"/>
    <n v="0"/>
    <n v="0"/>
    <n v="2018"/>
    <n v="0"/>
    <x v="0"/>
    <n v="0"/>
    <s v="oui"/>
    <n v="1"/>
    <n v="0"/>
    <n v="0"/>
    <n v="0"/>
    <n v="0"/>
    <n v="0"/>
    <n v="0"/>
    <n v="0"/>
    <n v="0"/>
    <n v="0"/>
    <n v="0"/>
  </r>
  <r>
    <s v="BDD ADEME/ARENE "/>
    <n v="1"/>
    <d v="2012-06-25T00:00:00"/>
    <x v="2"/>
    <n v="78077"/>
    <s v="LA BOISSIÈRE-ÉCOLE"/>
    <n v="78125"/>
    <s v="SCI La Boissière, Ferme de la Tremblaye"/>
    <s v="Industrielle"/>
    <s v="Chaufferie dédiée"/>
    <s v="Agriculture"/>
    <n v="500"/>
    <s v="&lt;1 MW"/>
    <n v="0"/>
    <n v="0"/>
    <n v="390"/>
    <n v="164"/>
    <n v="1907.3200000000002"/>
    <s v="&lt;1 200 MWh/an"/>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n v="2007"/>
    <n v="0"/>
    <x v="0"/>
    <s v="oui"/>
    <n v="0"/>
    <n v="1"/>
    <n v="0"/>
    <n v="390"/>
    <n v="0"/>
    <n v="0"/>
    <n v="0"/>
    <n v="390"/>
    <n v="0"/>
    <n v="0"/>
    <n v="0"/>
    <n v="0"/>
  </r>
  <r>
    <s v="BDD ADEME/ARENE "/>
    <n v="1"/>
    <d v="2014-04-25T00:00:00"/>
    <x v="2"/>
    <n v="78092"/>
    <s v="BOUGIVAL"/>
    <n v="78380"/>
    <s v="Ville de Bougival"/>
    <s v="Collective"/>
    <s v="Chaufferie dédiée"/>
    <s v="Tertiaire"/>
    <n v="200"/>
    <s v="&lt;1 MW"/>
    <n v="0"/>
    <n v="0"/>
    <n v="16"/>
    <n v="5"/>
    <n v="58.150000000000006"/>
    <s v="&lt;1 200 MWh/an"/>
    <s v="Chaufferie biomasse à granulé bois pour groupe scolaire Monet http://www.ville-bougival.fr/IMG/pdf/Lettre_du_maire_decembre_2012_pour_web.pdf"/>
    <n v="0"/>
    <n v="2012"/>
    <n v="0"/>
    <x v="0"/>
    <n v="0"/>
    <s v="oui"/>
    <n v="1"/>
    <n v="0"/>
    <n v="0"/>
    <n v="0"/>
    <n v="0"/>
    <n v="0"/>
    <n v="0"/>
    <n v="0"/>
    <n v="0"/>
    <n v="0"/>
    <n v="0"/>
  </r>
  <r>
    <s v="BDD ADEME/ARENE "/>
    <n v="1"/>
    <d v="2018-04-12T00:00:00"/>
    <x v="2"/>
    <n v="78123"/>
    <s v="CARRIÈRES-SOUS-POISSY"/>
    <n v="78955"/>
    <s v="Dalkia"/>
    <s v="Collective"/>
    <s v="Création d'un réseau de chaleur"/>
    <n v="0"/>
    <n v="600"/>
    <s v="&lt;1 MW"/>
    <n v="1800"/>
    <n v="0"/>
    <n v="700"/>
    <n v="241"/>
    <n v="2802.8300000000004"/>
    <s v="&lt;1 200 MWh/an"/>
    <n v="0"/>
    <n v="0"/>
    <n v="2017"/>
    <n v="0"/>
    <x v="0"/>
    <s v="oui"/>
    <n v="0"/>
    <n v="1"/>
    <n v="0"/>
    <n v="0"/>
    <n v="0"/>
    <n v="0"/>
    <n v="0"/>
    <n v="0"/>
    <n v="0"/>
    <n v="0"/>
    <n v="0"/>
    <n v="700"/>
  </r>
  <r>
    <s v="BDD ADEME/ARENE "/>
    <n v="1"/>
    <d v="2015-04-08T00:00:00"/>
    <x v="2"/>
    <n v="78124"/>
    <s v="CARRIÈRES-SUR-SEINE"/>
    <n v="78420"/>
    <n v="0"/>
    <s v="Collective"/>
    <s v="Chaufferie dédiée"/>
    <n v="0"/>
    <n v="56"/>
    <s v="&lt;1 MW"/>
    <n v="0"/>
    <n v="0"/>
    <n v="0"/>
    <n v="7.308684436801375"/>
    <n v="85"/>
    <s v="&lt;1 200 MWh/an"/>
    <n v="0"/>
    <n v="0"/>
    <n v="2021"/>
    <n v="0"/>
    <x v="3"/>
    <n v="0"/>
    <n v="0"/>
    <n v="0"/>
    <n v="0"/>
    <n v="0"/>
    <n v="0"/>
    <n v="0"/>
    <n v="0"/>
    <n v="0"/>
    <n v="0"/>
    <n v="0"/>
    <n v="0"/>
    <n v="0"/>
  </r>
  <r>
    <s v="BDD ADEME/ARENE "/>
    <n v="1"/>
    <d v="2015-04-08T00:00:00"/>
    <x v="2"/>
    <n v="78124"/>
    <s v="CARRIÈRES-SUR-SEINE"/>
    <n v="78420"/>
    <n v="0"/>
    <s v="Collective"/>
    <s v="Chaufferie dédiée"/>
    <n v="0"/>
    <n v="112"/>
    <s v="&lt;1 MW"/>
    <n v="0"/>
    <n v="0"/>
    <n v="0"/>
    <n v="18.572656921754081"/>
    <n v="215.99999999999997"/>
    <s v="&lt;1 200 MWh/an"/>
    <n v="0"/>
    <n v="0"/>
    <n v="2021"/>
    <n v="0"/>
    <x v="3"/>
    <n v="0"/>
    <n v="0"/>
    <n v="0"/>
    <n v="0"/>
    <n v="0"/>
    <n v="0"/>
    <n v="0"/>
    <n v="0"/>
    <n v="0"/>
    <n v="0"/>
    <n v="0"/>
    <n v="0"/>
    <n v="0"/>
  </r>
  <r>
    <s v="BDD ADEME/ARENE "/>
    <n v="1"/>
    <d v="2012-06-25T00:00:00"/>
    <x v="2"/>
    <n v="78128"/>
    <s v="CERNAY-LA-VILLE"/>
    <n v="78720"/>
    <s v="Ville de Cernay"/>
    <s v="Collective"/>
    <s v="Chaufferie dédiée"/>
    <s v="Tertiaire"/>
    <n v="100"/>
    <s v="&lt;1 MW"/>
    <n v="0"/>
    <n v="0"/>
    <n v="29"/>
    <n v="8"/>
    <n v="93.04"/>
    <s v="&lt;1 200 MWh/an"/>
    <s v="alimentation école"/>
    <s v="granulés"/>
    <n v="2008"/>
    <n v="0"/>
    <x v="0"/>
    <s v="oui"/>
    <s v="oui"/>
    <n v="1"/>
    <n v="0"/>
    <n v="0"/>
    <n v="0"/>
    <n v="0"/>
    <n v="0"/>
    <n v="0"/>
    <n v="0"/>
    <n v="0"/>
    <n v="0"/>
    <n v="0"/>
  </r>
  <r>
    <s v="BDD ADEME/ARENE "/>
    <n v="1"/>
    <d v="2016-04-04T00:00:00"/>
    <x v="2"/>
    <n v="78317"/>
    <s v="JAMBVILLE"/>
    <n v="78440"/>
    <s v="centre National de Formation et d'Activité Scouts et Guides de France (SGDF)"/>
    <s v="Collective"/>
    <s v="Chaufferie dédiée"/>
    <n v="0"/>
    <n v="220"/>
    <s v="&lt;1 MW"/>
    <n v="0"/>
    <n v="0"/>
    <n v="116"/>
    <n v="28"/>
    <n v="325.64000000000004"/>
    <s v="&lt;1 200 MWh/an"/>
    <s v="utilisation de plaquettes forestières, http://www.iledefrance.fr/sites/default/files/mariane/RAPCP15-373RAP.pdf, assure 80% des besoins sur la base de 405MWh/an"/>
    <s v="élagage"/>
    <n v="2016"/>
    <n v="0"/>
    <x v="0"/>
    <n v="0"/>
    <s v="oui"/>
    <n v="1"/>
    <n v="0"/>
    <n v="0"/>
    <n v="0"/>
    <n v="0"/>
    <n v="0"/>
    <n v="0"/>
    <n v="0"/>
    <n v="0"/>
    <n v="0"/>
    <n v="0"/>
  </r>
  <r>
    <s v="BDD ADEME/ARENE "/>
    <n v="1"/>
    <d v="2014-11-17T00:00:00"/>
    <x v="2"/>
    <n v="78356"/>
    <s v="MAGNY-LES-HAMEAUX"/>
    <n v="78114"/>
    <s v="pôle médicosocial Gérondicap "/>
    <s v="Collective"/>
    <s v="Chaufferie dédiée"/>
    <s v="Tertiaire"/>
    <n v="175"/>
    <s v="&lt;1 MW"/>
    <n v="0"/>
    <n v="0"/>
    <n v="23.4375"/>
    <n v="4.7667738970588243"/>
    <n v="55.437580422794127"/>
    <s v="&lt;1 200 MWh/an"/>
    <s v="chaufferie à plaquettes"/>
    <n v="0"/>
    <n v="2010"/>
    <n v="0"/>
    <x v="0"/>
    <s v="oui"/>
    <n v="0"/>
    <n v="1"/>
    <n v="0"/>
    <n v="0"/>
    <n v="0"/>
    <n v="0"/>
    <n v="0"/>
    <n v="0"/>
    <n v="0"/>
    <n v="0"/>
    <n v="0"/>
    <n v="0"/>
  </r>
  <r>
    <s v="BDD ADEME/ARENE "/>
    <n v="1"/>
    <d v="2012-06-25T00:00:00"/>
    <x v="2"/>
    <n v="78356"/>
    <s v="MAGNY-LES-HAMEAUX"/>
    <n v="78114"/>
    <s v="Vertdeco"/>
    <s v="Industrielle"/>
    <s v="Chaufferie dédiée"/>
    <s v="Tertiaire"/>
    <n v="300"/>
    <s v="&lt;1 MW"/>
    <n v="0"/>
    <n v="0"/>
    <n v="204"/>
    <n v="52"/>
    <n v="604.76"/>
    <s v="&lt;1 200 MWh/an"/>
    <s v="45 ml"/>
    <s v="Elagueurs du département et Parc naturel de la Haute Vallée de la Chevreuse, PF"/>
    <n v="2009"/>
    <n v="0"/>
    <x v="0"/>
    <n v="0"/>
    <n v="0"/>
    <n v="0"/>
    <n v="0"/>
    <n v="204"/>
    <n v="0"/>
    <n v="0"/>
    <n v="0"/>
    <n v="204"/>
    <n v="0"/>
    <n v="0"/>
    <n v="0"/>
    <n v="0"/>
  </r>
  <r>
    <s v="BDD ADEME/ARENE "/>
    <n v="1"/>
    <d v="2018-04-10T00:00:00"/>
    <x v="2"/>
    <n v="78361"/>
    <s v="MANTES-LA-JOLIE"/>
    <n v="78200"/>
    <s v="SOMEC (Dalkia)"/>
    <s v="Collective"/>
    <s v="chaufferie sur réseau de chaleur"/>
    <n v="0"/>
    <n v="16000"/>
    <s v="&gt;1 MW"/>
    <n v="0"/>
    <n v="0"/>
    <n v="30000"/>
    <n v="7087"/>
    <n v="82421.810000000012"/>
    <s v="&gt;1 200 MWh/an"/>
    <s v="Maître d'œuvre : SOMEC (Dalkia), 6MW+8MW sur le Val Fourré, marque Vyncke, alimentation RC, biomasse 72% des besoins sur la ville de Mantes"/>
    <s v="PF + PBFV"/>
    <n v="2013"/>
    <n v="0"/>
    <x v="0"/>
    <s v="oui"/>
    <s v="oui"/>
    <n v="1"/>
    <n v="0"/>
    <n v="18000"/>
    <n v="0"/>
    <n v="6000"/>
    <n v="0"/>
    <n v="24000"/>
    <n v="6000"/>
    <n v="0"/>
    <n v="0"/>
    <n v="0"/>
  </r>
  <r>
    <s v="BDD ADEME/ARENE "/>
    <n v="1"/>
    <d v="2014-11-17T00:00:00"/>
    <x v="2"/>
    <n v="78423"/>
    <s v="MONTIGNY-LE-BRETONNEUX"/>
    <n v="78180"/>
    <s v="Bouygues Energie et Services "/>
    <s v="Collective"/>
    <s v="Chaufferie dédiée"/>
    <s v="Tertiaire"/>
    <n v="440"/>
    <s v="&lt;1 MW"/>
    <n v="0"/>
    <n v="0"/>
    <n v="58.928571428571423"/>
    <n v="11.985031512605042"/>
    <n v="139.38591649159665"/>
    <s v="&lt;1 200 MWh/an"/>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n v="0"/>
    <n v="2011"/>
    <n v="0"/>
    <x v="0"/>
    <n v="0"/>
    <n v="0"/>
    <n v="0"/>
    <n v="0"/>
    <n v="0"/>
    <n v="0"/>
    <n v="0"/>
    <n v="0"/>
    <n v="0"/>
    <n v="0"/>
    <n v="0"/>
    <n v="0"/>
    <n v="0"/>
  </r>
  <r>
    <s v="BDD ADEME/ARENE "/>
    <n v="1"/>
    <d v="2014-04-25T00:00:00"/>
    <x v="2"/>
    <n v="78440"/>
    <s v="LES MUREAUX"/>
    <n v="78130"/>
    <s v="EADS (CIEC)"/>
    <s v="Industrielle"/>
    <s v="Chaufferie dédiée"/>
    <s v="Tertiaire"/>
    <n v="4000"/>
    <s v="&gt;1 MW"/>
    <n v="0"/>
    <n v="0"/>
    <n v="6800"/>
    <n v="1383"/>
    <n v="16084.29"/>
    <s v="&gt;1 200 MWh/an"/>
    <s v="121 000m2 de locaux Astrium, BCIAT 2011"/>
    <s v="PF"/>
    <n v="2014"/>
    <n v="0"/>
    <x v="0"/>
    <s v="oui"/>
    <n v="0"/>
    <n v="1"/>
    <n v="0"/>
    <n v="4080"/>
    <n v="0"/>
    <n v="0"/>
    <n v="0"/>
    <n v="4080"/>
    <n v="2720"/>
    <n v="0"/>
    <n v="0"/>
    <n v="0"/>
  </r>
  <r>
    <s v="BDD ADEME/ARENE "/>
    <n v="1"/>
    <d v="2015-07-30T00:00:00"/>
    <x v="2"/>
    <n v="78440"/>
    <s v="LES MUREAUX"/>
    <n v="78130"/>
    <s v="MBE ( Coriance)"/>
    <s v="Collective"/>
    <s v="Réseau de chaleur existant"/>
    <n v="0"/>
    <n v="5800"/>
    <s v="&gt;1 MW"/>
    <n v="0"/>
    <n v="0"/>
    <n v="12352"/>
    <n v="2828"/>
    <n v="32889.64"/>
    <s v="&gt;1 200 MWh/an"/>
    <s v="AAP B2, interconnexion entre 2 réseaux"/>
    <n v="0"/>
    <m/>
    <n v="0"/>
    <x v="2"/>
    <s v="oui"/>
    <s v="oui"/>
    <n v="1"/>
    <n v="0"/>
    <n v="7560"/>
    <n v="0"/>
    <n v="4792"/>
    <n v="0"/>
    <n v="12352"/>
    <n v="0"/>
    <n v="0"/>
    <n v="0"/>
    <n v="0"/>
  </r>
  <r>
    <s v="BDD ADEME/ARENE "/>
    <n v="1"/>
    <d v="2018-04-12T00:00:00"/>
    <x v="2"/>
    <n v="78440"/>
    <s v="LES MUREAUX"/>
    <n v="78130"/>
    <s v="Airbus-groupe Dalkia"/>
    <s v="Industrielle"/>
    <s v="Chaufferie dédiée"/>
    <n v="0"/>
    <n v="2000"/>
    <s v="&gt;1 MW"/>
    <n v="0"/>
    <n v="0"/>
    <n v="4841"/>
    <n v="1024"/>
    <n v="11909.12"/>
    <s v="&gt;1 200 MWh/an"/>
    <n v="0"/>
    <n v="0"/>
    <n v="2019"/>
    <n v="0"/>
    <x v="1"/>
    <s v="oui"/>
    <n v="0"/>
    <n v="1"/>
    <n v="0"/>
    <n v="3631"/>
    <n v="1210"/>
    <n v="0"/>
    <n v="0"/>
    <n v="4841"/>
    <n v="0"/>
    <n v="0"/>
    <n v="0"/>
    <n v="0"/>
  </r>
  <r>
    <s v="BDD ADEME/ARENE "/>
    <n v="1"/>
    <d v="2013-12-13T00:00:00"/>
    <x v="2"/>
    <n v="78466"/>
    <s v="ORGEVAL"/>
    <n v="78630"/>
    <s v="Ville d'Orgeval"/>
    <s v="Collective"/>
    <s v="Chaufferie dédiée"/>
    <s v="Tertiaire"/>
    <n v="260"/>
    <s v="&lt;1 MW"/>
    <n v="0"/>
    <n v="0"/>
    <n v="85"/>
    <n v="17"/>
    <n v="197.71"/>
    <s v="&lt;1 200 MWh/an"/>
    <s v="COMMUNE D'ORGEVAL (78) : réalisation d’une chaufferie bois pour l’école Maternelle Picquenard"/>
    <n v="0"/>
    <n v="2012"/>
    <n v="0"/>
    <x v="0"/>
    <n v="0"/>
    <s v="oui"/>
    <n v="1"/>
    <n v="0"/>
    <n v="0"/>
    <n v="0"/>
    <n v="0"/>
    <n v="0"/>
    <n v="0"/>
    <n v="0"/>
    <n v="0"/>
    <n v="0"/>
    <n v="0"/>
  </r>
  <r>
    <s v="BDD ADEME/ARENE "/>
    <n v="1"/>
    <d v="2012-06-25T00:00:00"/>
    <x v="2"/>
    <n v="78517"/>
    <s v="RAMBOUILLET"/>
    <n v="78120"/>
    <s v="GOULLARD"/>
    <s v="Industrielle"/>
    <s v="Chaufferie dédiée"/>
    <s v="Industrie"/>
    <n v="186"/>
    <s v="&lt;1 MW"/>
    <n v="0"/>
    <n v="0"/>
    <n v="60"/>
    <n v="20"/>
    <n v="232.60000000000002"/>
    <s v="&lt;1 200 MWh/an"/>
    <s v="Menuiserie et charpentes"/>
    <s v="appro interne"/>
    <n v="2001"/>
    <n v="0"/>
    <x v="0"/>
    <s v="oui"/>
    <n v="0"/>
    <n v="1"/>
    <n v="0"/>
    <n v="0"/>
    <n v="0"/>
    <n v="60"/>
    <n v="0"/>
    <n v="60"/>
    <n v="0"/>
    <n v="0"/>
    <n v="0"/>
    <n v="0"/>
  </r>
  <r>
    <s v="BDD ADEME/ARENE "/>
    <n v="1"/>
    <d v="2013-12-12T00:00:00"/>
    <x v="2"/>
    <n v="78517"/>
    <s v="RAMBOUILLET"/>
    <n v="78120"/>
    <s v="Bergerie Nationale de Rambouillet"/>
    <s v="Collective"/>
    <s v="Chaufferie dédiée"/>
    <s v="Tertiaire"/>
    <n v="1000"/>
    <s v="&gt;1 MW"/>
    <n v="0"/>
    <n v="0"/>
    <n v="1200"/>
    <n v="245"/>
    <n v="2849.3500000000004"/>
    <s v="&lt;1 200 MWh/an"/>
    <n v="0"/>
    <n v="0"/>
    <n v="2002"/>
    <n v="0"/>
    <x v="0"/>
    <n v="0"/>
    <s v="oui"/>
    <n v="1"/>
    <n v="0"/>
    <n v="0"/>
    <n v="0"/>
    <n v="0"/>
    <n v="0"/>
    <n v="0"/>
    <n v="0"/>
    <n v="0"/>
    <n v="0"/>
    <n v="0"/>
  </r>
  <r>
    <s v="BDD ADEME/ARENE "/>
    <n v="1"/>
    <d v="2012-06-25T00:00:00"/>
    <x v="2"/>
    <n v="78517"/>
    <s v="RAMBOUILLET"/>
    <n v="78120"/>
    <s v="Cofely - Gemey Maybelline Garnier (ex FAPROGI)"/>
    <s v="Collective"/>
    <s v="Chaufferie dédiée"/>
    <s v="Industrie"/>
    <n v="4000"/>
    <s v="&gt;1 MW"/>
    <n v="0"/>
    <n v="0"/>
    <n v="3875"/>
    <n v="800"/>
    <n v="9304"/>
    <s v="&gt;1 200 MWh/an"/>
    <s v="Maître d'œuvre : COFELY pour l'Oréal usine FAPROGI site industriel  fabrication prod cosmétiques  _x000a_alimentation en vapeur + eau chaude"/>
    <s v="PF + PBFV"/>
    <n v="2013"/>
    <n v="0"/>
    <x v="0"/>
    <s v="oui"/>
    <n v="0"/>
    <n v="1"/>
    <n v="0"/>
    <n v="1854.9999999999998"/>
    <n v="0"/>
    <n v="1850"/>
    <n v="0"/>
    <n v="3705"/>
    <n v="170"/>
    <n v="0"/>
    <n v="0"/>
    <n v="0"/>
  </r>
  <r>
    <s v="BDD ADEME/ARENE "/>
    <n v="1"/>
    <d v="2012-06-25T00:00:00"/>
    <x v="2"/>
    <n v="78545"/>
    <s v="SAINT-CYR-L'ÉCOLE"/>
    <n v="78210"/>
    <s v="Immo 3F"/>
    <s v="Collective"/>
    <s v="Chaufferie dédiée"/>
    <s v="Résidentiel"/>
    <n v="500"/>
    <s v="&lt;1 MW"/>
    <n v="0"/>
    <n v="0"/>
    <n v="592"/>
    <n v="223"/>
    <n v="2593.4900000000002"/>
    <s v="&lt;1 200 MWh/an"/>
    <n v="0"/>
    <s v="PF"/>
    <n v="2009"/>
    <n v="0"/>
    <x v="0"/>
    <s v="oui"/>
    <s v="oui"/>
    <n v="1"/>
    <n v="0"/>
    <n v="592"/>
    <n v="0"/>
    <n v="0"/>
    <n v="0"/>
    <n v="592"/>
    <n v="0"/>
    <n v="0"/>
    <n v="0"/>
    <n v="0"/>
  </r>
  <r>
    <s v="BDD ADEME/ARENE "/>
    <n v="1"/>
    <d v="2013-07-16T00:00:00"/>
    <x v="2"/>
    <n v="78551"/>
    <s v="SAINT-GERMAIN-EN-LAYE"/>
    <n v="78100"/>
    <s v="Enerlay (Dalkia)"/>
    <s v="Collective"/>
    <s v="Réseau de chaleur existant"/>
    <n v="0"/>
    <n v="5500"/>
    <s v="&gt;1 MW"/>
    <n v="0"/>
    <n v="0"/>
    <n v="12500"/>
    <n v="2454"/>
    <n v="28540.02"/>
    <s v="&gt;1 200 MWh/an"/>
    <s v="AAP B3"/>
    <n v="0"/>
    <n v="2015"/>
    <n v="0"/>
    <x v="0"/>
    <s v="oui"/>
    <s v="oui"/>
    <n v="1"/>
    <n v="0"/>
    <n v="12500"/>
    <n v="0"/>
    <n v="0"/>
    <n v="0"/>
    <n v="12500"/>
    <n v="0"/>
    <n v="0"/>
    <n v="0"/>
    <n v="0"/>
  </r>
  <r>
    <s v="BDD ADEME/ARENE "/>
    <n v="1"/>
    <d v="2012-06-25T00:00:00"/>
    <x v="2"/>
    <n v="78564"/>
    <s v="SAINT-MARTIN-DE-BRÉTHENCOURT"/>
    <n v="78660"/>
    <s v="SYMIRIS"/>
    <s v="Industrielle"/>
    <s v="Chaufferie dédiée"/>
    <s v="Tertiaire"/>
    <n v="580"/>
    <s v="&lt;1 MW"/>
    <n v="0"/>
    <n v="0"/>
    <n v="600"/>
    <n v="40"/>
    <n v="465.20000000000005"/>
    <s v="&lt;1 200 MWh/an"/>
    <s v="Chaufferie du centre de tri de 580 kW, qui consommait de l'ordre de 600 tonnes/an."/>
    <s v="-"/>
    <m/>
    <n v="2007"/>
    <x v="2"/>
    <n v="0"/>
    <n v="0"/>
    <n v="0"/>
    <n v="0"/>
    <n v="0"/>
    <n v="0"/>
    <n v="0"/>
    <n v="0"/>
    <n v="0"/>
    <n v="0"/>
    <n v="0"/>
    <n v="0"/>
    <n v="0"/>
  </r>
  <r>
    <s v="BDD ADEME/ARENE "/>
    <n v="1"/>
    <d v="2012-06-25T00:00:00"/>
    <x v="2"/>
    <n v="78575"/>
    <s v="SAINT-RÉMY-LÈS-CHEVREUSE"/>
    <n v="78470"/>
    <s v="Fondation de Coubertin"/>
    <s v="Industrielle"/>
    <s v="Chaufferie dédiée"/>
    <s v="Tertiaire"/>
    <n v="400"/>
    <s v="&lt;1 MW"/>
    <n v="0"/>
    <n v="0"/>
    <n v="450"/>
    <n v="135"/>
    <n v="1570.0500000000002"/>
    <s v="&lt;1 200 MWh/an"/>
    <s v="menuiserie. Voir la fiche arene : http://www.areneidf.org/medias/fichiers/Fiche_action_debat_bois.pdf"/>
    <s v="appro interne PBFV"/>
    <n v="2003"/>
    <n v="0"/>
    <x v="0"/>
    <n v="0"/>
    <n v="0"/>
    <n v="0"/>
    <n v="0"/>
    <n v="0"/>
    <n v="0"/>
    <n v="450"/>
    <n v="0"/>
    <n v="450"/>
    <n v="0"/>
    <n v="0"/>
    <n v="0"/>
    <n v="0"/>
  </r>
  <r>
    <s v="BDD ADEME/ARENE "/>
    <n v="1"/>
    <d v="2013-12-12T00:00:00"/>
    <x v="2"/>
    <n v="78643"/>
    <s v="VERNOUILLET"/>
    <n v="78540"/>
    <s v="Ville de Vernouillet"/>
    <s v="Collective"/>
    <s v="Chaufferie dédiée"/>
    <s v="Tertiaire"/>
    <n v="80"/>
    <s v="&lt;1 MW"/>
    <n v="0"/>
    <n v="0"/>
    <n v="16"/>
    <n v="5"/>
    <n v="58.150000000000006"/>
    <s v="&lt;1 200 MWh/an"/>
    <s v=" Installation d'une chaufferie bois sur l'ecole maternelle tom pouce"/>
    <n v="0"/>
    <n v="2011"/>
    <n v="0"/>
    <x v="0"/>
    <n v="0"/>
    <s v="oui"/>
    <n v="1"/>
    <n v="0"/>
    <n v="0"/>
    <n v="0"/>
    <n v="0"/>
    <n v="0"/>
    <n v="0"/>
    <n v="0"/>
    <n v="0"/>
    <n v="0"/>
    <n v="0"/>
  </r>
  <r>
    <s v="BDD ADEME/ARENE "/>
    <n v="1"/>
    <d v="2012-06-25T00:00:00"/>
    <x v="2"/>
    <n v="78647"/>
    <s v="VERT"/>
    <n v="78930"/>
    <s v="Belbeo'ch Elagage"/>
    <s v="Industrielle"/>
    <s v="Chaufferie dédiée"/>
    <s v="Tertiaire"/>
    <n v="30"/>
    <s v="&lt;1 MW"/>
    <n v="0"/>
    <n v="0"/>
    <n v="25"/>
    <n v="7"/>
    <n v="81.410000000000011"/>
    <s v="&lt;1 200 MWh/an"/>
    <n v="0"/>
    <s v="élagage CIB"/>
    <n v="2002"/>
    <n v="0"/>
    <x v="0"/>
    <n v="0"/>
    <n v="0"/>
    <n v="0"/>
    <n v="0"/>
    <n v="25"/>
    <n v="0"/>
    <n v="0"/>
    <n v="0"/>
    <n v="25"/>
    <n v="0"/>
    <n v="0"/>
    <n v="0"/>
    <n v="0"/>
  </r>
  <r>
    <s v="BDD ADEME/ARENE "/>
    <n v="1"/>
    <d v="2012-06-25T00:00:00"/>
    <x v="3"/>
    <n v="91027"/>
    <s v="ATHIS-MONS"/>
    <n v="91200"/>
    <s v="Lycée Saint Charles"/>
    <s v="Collective"/>
    <s v="Chaufferie dédiée"/>
    <s v="Tertiaire"/>
    <n v="1200"/>
    <s v="&gt;1 MW"/>
    <n v="0"/>
    <n v="0"/>
    <n v="1000"/>
    <n v="250"/>
    <n v="2907.5"/>
    <s v="&gt;1 200 MWh/an"/>
    <s v="Exploitant : COFELY - Approvisionnement : SOVEN"/>
    <s v="élagage + plaquettes forestières"/>
    <n v="2006"/>
    <n v="0"/>
    <x v="0"/>
    <s v="oui"/>
    <n v="0"/>
    <n v="1"/>
    <n v="0"/>
    <n v="1000"/>
    <n v="0"/>
    <n v="0"/>
    <n v="0"/>
    <n v="1000"/>
    <n v="0"/>
    <n v="0"/>
    <n v="0"/>
    <n v="0"/>
  </r>
  <r>
    <s v="BDD ADEME/ARENE "/>
    <n v="2"/>
    <d v="2018-04-10T00:00:00"/>
    <x v="3"/>
    <n v="91086"/>
    <s v="BONDOUFLE"/>
    <n v="91070"/>
    <n v="0"/>
    <s v="Collective"/>
    <s v="Création d'un réseau de chaleur"/>
    <n v="0"/>
    <n v="2200"/>
    <s v="&gt;1 MW"/>
    <n v="0"/>
    <n v="0"/>
    <n v="19014"/>
    <n v="860"/>
    <n v="10001.800000000001"/>
    <s v="&gt;1 200 MWh/an"/>
    <s v="AAP B7"/>
    <n v="0"/>
    <n v="2019"/>
    <n v="0"/>
    <x v="1"/>
    <s v="oui"/>
    <n v="0"/>
    <n v="1"/>
    <n v="0"/>
    <n v="15714"/>
    <n v="0"/>
    <n v="2200"/>
    <n v="0"/>
    <n v="17914"/>
    <n v="1100"/>
    <n v="0"/>
    <n v="0"/>
    <n v="0"/>
  </r>
  <r>
    <s v="BDD ADEME/ARENE "/>
    <n v="1"/>
    <d v="2015-10-06T00:00:00"/>
    <x v="3"/>
    <n v="91103"/>
    <s v="BRÉTIGNY-SUR-ORGE"/>
    <n v="91220"/>
    <s v="Ville de Brétigny sur Orge / SORGEM (SEM aménagement) - Cofely /OROBIA"/>
    <s v="Collective"/>
    <s v="Création d'un réseau de chaleur"/>
    <s v="Résidentiel"/>
    <n v="5000"/>
    <s v="&gt;1 MW"/>
    <n v="0"/>
    <n v="0"/>
    <n v="2500"/>
    <n v="650"/>
    <n v="7559.5000000000009"/>
    <s v="&gt;1 200 MWh/an"/>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n v="0"/>
    <n v="2013"/>
    <n v="0"/>
    <x v="0"/>
    <s v="oui"/>
    <s v="oui"/>
    <n v="1"/>
    <n v="0"/>
    <n v="2500"/>
    <n v="0"/>
    <n v="0"/>
    <n v="0"/>
    <n v="2500"/>
    <n v="0"/>
    <n v="0"/>
    <n v="0"/>
    <n v="0"/>
  </r>
  <r>
    <s v="BDD ADEME/ARENE "/>
    <n v="1"/>
    <d v="2012-06-25T00:00:00"/>
    <x v="3"/>
    <n v="91174"/>
    <s v="CORBEIL-ESSONNES"/>
    <n v="91100"/>
    <s v="GONCALVES"/>
    <s v="Industrielle"/>
    <s v="Chaufferie dédiée"/>
    <s v="Industrie"/>
    <n v="220"/>
    <s v="&lt;1 MW"/>
    <n v="0"/>
    <n v="0"/>
    <n v="40"/>
    <n v="14"/>
    <n v="162.82000000000002"/>
    <s v="&lt;1 200 MWh/an"/>
    <s v="charpentes batiments"/>
    <s v="appro interne"/>
    <n v="2002"/>
    <n v="0"/>
    <x v="0"/>
    <n v="0"/>
    <n v="0"/>
    <n v="0"/>
    <n v="0"/>
    <n v="0"/>
    <n v="0"/>
    <n v="40"/>
    <n v="0"/>
    <n v="40"/>
    <n v="0"/>
    <n v="0"/>
    <n v="0"/>
    <n v="0"/>
  </r>
  <r>
    <s v="BDD ADEME/ARENE "/>
    <n v="1"/>
    <d v="2014-05-23T00:00:00"/>
    <x v="3"/>
    <n v="91228"/>
    <s v="ÉVRY"/>
    <n v="91000"/>
    <s v="Centre hospitalier Sud francilien"/>
    <s v="Collective"/>
    <s v="Chaufferie dédiée"/>
    <s v="Tertiaire"/>
    <n v="3500"/>
    <s v="&gt;1 MW"/>
    <n v="0"/>
    <n v="0"/>
    <n v="8040"/>
    <n v="2500"/>
    <n v="29075.000000000004"/>
    <s v="&gt;1 200 MWh/an"/>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n v="2011"/>
    <n v="0"/>
    <x v="0"/>
    <n v="0"/>
    <n v="0"/>
    <n v="0"/>
    <n v="0"/>
    <n v="5628"/>
    <n v="0"/>
    <n v="0"/>
    <n v="0"/>
    <n v="5628"/>
    <n v="2412"/>
    <n v="0"/>
    <n v="0"/>
    <n v="0"/>
  </r>
  <r>
    <s v="BDD ADEME/ARENE "/>
    <n v="1"/>
    <d v="2012-06-25T00:00:00"/>
    <x v="3"/>
    <n v="91274"/>
    <s v="GOMETZ-LA-VILLE"/>
    <n v="91400"/>
    <s v="Ferme du Ragonart"/>
    <s v="Industrielle"/>
    <s v="Chaufferie dédiée"/>
    <s v="Agriculture"/>
    <n v="90"/>
    <s v="&lt;1 MW"/>
    <n v="80"/>
    <s v="fioul"/>
    <n v="120"/>
    <n v="31"/>
    <n v="360.53000000000003"/>
    <s v="&lt;1 200 MWh/an"/>
    <s v="100 ml RC"/>
    <s v="Autoapprovisionnement par le propriétaire en PF"/>
    <n v="2008"/>
    <n v="0"/>
    <x v="0"/>
    <s v="oui"/>
    <n v="0"/>
    <n v="1"/>
    <n v="0"/>
    <n v="120"/>
    <n v="0"/>
    <n v="0"/>
    <n v="0"/>
    <n v="120"/>
    <n v="0"/>
    <n v="0"/>
    <n v="0"/>
    <n v="0"/>
  </r>
  <r>
    <s v="BDD ADEME/ARENE "/>
    <n v="1"/>
    <d v="2012-06-25T00:00:00"/>
    <x v="3"/>
    <n v="91286"/>
    <s v="GRIGNY"/>
    <n v="91350"/>
    <s v="Ville de Grigny"/>
    <s v="Collective"/>
    <s v="Chaufferie dédiée"/>
    <s v="Résidentiel"/>
    <n v="80"/>
    <s v="&lt;1 MW"/>
    <n v="0"/>
    <n v="0"/>
    <n v="40"/>
    <n v="12"/>
    <n v="139.56"/>
    <s v="&lt;1 200 MWh/an"/>
    <s v="Apporvisionnement : Bioforêt (Bourgogne)"/>
    <s v="Plaquettes forestières (Bourgogne)"/>
    <n v="2007"/>
    <n v="0"/>
    <x v="0"/>
    <s v="oui"/>
    <s v="oui"/>
    <n v="1"/>
    <n v="0"/>
    <n v="0"/>
    <n v="0"/>
    <n v="0"/>
    <n v="0"/>
    <n v="0"/>
    <n v="40"/>
    <n v="0"/>
    <n v="0"/>
    <n v="0"/>
  </r>
  <r>
    <s v="BDD ADEME/ARENE "/>
    <n v="1"/>
    <d v="2018-02-10T00:00:00"/>
    <x v="3"/>
    <n v="91359"/>
    <s v="MAISSE"/>
    <n v="91720"/>
    <s v="OPH 77"/>
    <s v="Collective"/>
    <s v="Chaufferie dédiée"/>
    <n v="0"/>
    <n v="20"/>
    <s v="&lt;1 MW"/>
    <n v="0"/>
    <n v="0"/>
    <n v="13"/>
    <n v="3.3"/>
    <n v="38.378999999999998"/>
    <s v="&lt;1 200 MWh/an"/>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n v="0"/>
    <n v="2016"/>
    <n v="0"/>
    <x v="0"/>
    <n v="0"/>
    <n v="0"/>
    <n v="0"/>
    <n v="0"/>
    <n v="13"/>
    <n v="0"/>
    <n v="0"/>
    <n v="0"/>
    <n v="13"/>
    <n v="0"/>
    <n v="0"/>
    <n v="0"/>
    <n v="0"/>
  </r>
  <r>
    <s v="BDD ADEME/ARENE "/>
    <n v="1"/>
    <d v="2018-04-06T00:00:00"/>
    <x v="3"/>
    <n v="91377"/>
    <s v="MASSY"/>
    <n v="91300"/>
    <s v="ENORIS (ex-CURMA)"/>
    <s v="Industrielle"/>
    <s v="chaufferie sur réseau de chaleur"/>
    <n v="0"/>
    <n v="32000"/>
    <s v="&gt;1 MW"/>
    <n v="0"/>
    <n v="0"/>
    <n v="32000"/>
    <n v="0"/>
    <n v="0"/>
    <s v="&gt;1 200 MWh/an"/>
    <s v="Concessionnaire : COFELY - Approvisionnement : SOVEN - 20 000 tonnes bois et 10 000 tonnes charbon. 2 chaudières 32 MW. Utilisation de bois B francilien."/>
    <s v="plaquettes forestières (Picardie) =&gt; bois B francilien"/>
    <n v="2009"/>
    <n v="0"/>
    <x v="0"/>
    <n v="0"/>
    <n v="0"/>
    <n v="0"/>
    <n v="0"/>
    <n v="0"/>
    <n v="0"/>
    <n v="0"/>
    <n v="0"/>
    <n v="0"/>
    <n v="0"/>
    <n v="0"/>
    <n v="0"/>
    <n v="0"/>
  </r>
  <r>
    <s v="BDD ADEME/ARENE "/>
    <n v="1"/>
    <d v="2015-04-28T00:00:00"/>
    <x v="3"/>
    <n v="91405"/>
    <s v="MILLY-LA-FORÊT"/>
    <n v="91490"/>
    <s v="PNR du Gâtinais Français/chauffagiste local"/>
    <s v="Collective"/>
    <s v="Chaufferie dédiée"/>
    <s v="Tertiaire"/>
    <n v="40"/>
    <s v="&lt;1 MW"/>
    <n v="0"/>
    <n v="0"/>
    <n v="16"/>
    <n v="2.6295908615118555"/>
    <n v="30.582141719382882"/>
    <s v="&lt;1 200 MWh/an"/>
    <s v="système de chauffage de la Maison du parc du gatinais, livré en 2013 : http://www.ekopolis.fr/realisations/maison-du-parc-naturel-regional-du-gatinais-francais"/>
    <s v="SCIC Gâtinais Bois Energie"/>
    <n v="2013"/>
    <n v="0"/>
    <x v="0"/>
    <n v="0"/>
    <n v="0"/>
    <n v="0"/>
    <s v="PNR"/>
    <n v="16"/>
    <n v="0"/>
    <n v="0"/>
    <n v="0"/>
    <n v="16"/>
    <n v="0"/>
    <n v="0"/>
    <n v="0"/>
    <n v="0"/>
  </r>
  <r>
    <s v="BDD ADEME/ARENE "/>
    <n v="1"/>
    <d v="2017-02-14T00:00:00"/>
    <x v="3"/>
    <n v="91477"/>
    <s v="PALAISEAU"/>
    <n v="91120"/>
    <s v="Camille Claudel Energie (EDF Optimal Solutions)"/>
    <s v="Collective"/>
    <s v="Création d'un réseau de chaleur"/>
    <n v="0"/>
    <n v="2000"/>
    <s v="&gt;1 MW"/>
    <n v="0"/>
    <n v="0"/>
    <n v="5300"/>
    <n v="971"/>
    <n v="11292.730000000001"/>
    <s v="&gt;1 200 MWh/an"/>
    <s v="AAP B3"/>
    <n v="0"/>
    <n v="2015"/>
    <n v="0"/>
    <x v="0"/>
    <s v="oui"/>
    <n v="0"/>
    <n v="1"/>
    <n v="0"/>
    <n v="5300"/>
    <n v="0"/>
    <n v="0"/>
    <n v="0"/>
    <n v="5300"/>
    <n v="0"/>
    <n v="0"/>
    <n v="0"/>
    <n v="0"/>
  </r>
  <r>
    <s v="BDD ADEME/ARENE "/>
    <n v="1"/>
    <d v="2018-04-25T00:00:00"/>
    <x v="3"/>
    <n v="91507"/>
    <s v="PRUNAY-SUR-ESSONNE"/>
    <n v="91720"/>
    <s v="SPL SIGAL"/>
    <s v="Collective"/>
    <s v="Création d'un réseau de chaleur"/>
    <n v="0"/>
    <n v="300"/>
    <s v="&lt;1 MW"/>
    <n v="0"/>
    <n v="0"/>
    <n v="0"/>
    <n v="38"/>
    <n v="441.94000000000005"/>
    <s v="&lt;1 200 MWh/an"/>
    <n v="0"/>
    <n v="0"/>
    <n v="2017"/>
    <n v="0"/>
    <x v="0"/>
    <n v="0"/>
    <s v="oui"/>
    <n v="1"/>
    <n v="0"/>
    <n v="0"/>
    <n v="0"/>
    <n v="0"/>
    <n v="0"/>
    <n v="0"/>
    <n v="0"/>
    <n v="0"/>
    <n v="0"/>
    <n v="0"/>
  </r>
  <r>
    <s v="BDD ADEME/ARENE "/>
    <n v="1"/>
    <d v="2015-10-06T00:00:00"/>
    <x v="3"/>
    <n v="91521"/>
    <s v="RIS-ORANGIS"/>
    <n v="91130"/>
    <s v="DALKIA"/>
    <s v="Collective"/>
    <s v="Chaufferie dédiée"/>
    <s v="Résidentiel"/>
    <n v="800"/>
    <s v="&lt;1 MW"/>
    <n v="0"/>
    <n v="0"/>
    <n v="1100"/>
    <n v="211"/>
    <n v="2453.9300000000003"/>
    <s v="&lt;1 200 MWh/an"/>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n v="2014"/>
    <n v="0"/>
    <x v="0"/>
    <s v="oui"/>
    <s v="oui"/>
    <n v="1"/>
    <n v="0"/>
    <n v="660"/>
    <n v="0"/>
    <n v="0"/>
    <n v="0"/>
    <n v="660"/>
    <n v="440"/>
    <n v="0"/>
    <n v="0"/>
    <n v="0"/>
  </r>
  <r>
    <s v="BDD ADEME/ARENE "/>
    <n v="1"/>
    <d v="2012-06-25T00:00:00"/>
    <x v="3"/>
    <n v="91589"/>
    <s v="SAVIGNY-SUR-ORGE"/>
    <n v="91600"/>
    <s v="Immo 3F"/>
    <s v="Collective"/>
    <s v="Chaufferie dédiée"/>
    <s v="Résidentiel"/>
    <n v="750"/>
    <s v="&lt;1 MW"/>
    <n v="0"/>
    <n v="0"/>
    <n v="514"/>
    <n v="170"/>
    <n v="1977.1000000000001"/>
    <s v="&lt;1 200 MWh/an"/>
    <s v="http://www.groupe3f.fr/immobiliere-3f/actualites/inauguration-d-une-chaufferie-bois-savigny-sur-orge-91"/>
    <s v="PF"/>
    <n v="2011"/>
    <n v="0"/>
    <x v="0"/>
    <s v="oui"/>
    <s v="oui"/>
    <n v="1"/>
    <n v="0"/>
    <n v="514"/>
    <n v="0"/>
    <n v="0"/>
    <n v="0"/>
    <n v="514"/>
    <n v="0"/>
    <n v="0"/>
    <n v="0"/>
    <n v="0"/>
  </r>
  <r>
    <s v="BDD ADEME/ARENE "/>
    <n v="1"/>
    <d v="2012-06-25T00:00:00"/>
    <x v="3"/>
    <n v="91645"/>
    <s v="VERRIÈRES-LE-BUISSON"/>
    <n v="91370"/>
    <s v="Ville de Verrières les Buisson"/>
    <s v="Collective"/>
    <s v="Chaufferie dédiée"/>
    <s v="Tertiaire"/>
    <n v="220"/>
    <s v="&lt;1 MW"/>
    <n v="0"/>
    <n v="0"/>
    <n v="240"/>
    <n v="56"/>
    <n v="651.28000000000009"/>
    <s v="&lt;1 200 MWh/an"/>
    <s v="RC 167 ml chaudière WEYA, mail 05/03/2013 04:12_x000a_ya eu des soucis sur la livraison (échanges avec Maïté Dufour encore le 21/01/14)"/>
    <s v="PF, Fournisseur ONF"/>
    <n v="2012"/>
    <n v="0"/>
    <x v="0"/>
    <s v="oui"/>
    <s v="oui"/>
    <n v="1"/>
    <n v="0"/>
    <n v="240"/>
    <n v="0"/>
    <n v="0"/>
    <n v="0"/>
    <n v="240"/>
    <n v="0"/>
    <n v="0"/>
    <n v="0"/>
    <n v="0"/>
  </r>
  <r>
    <s v="BDD ADEME/ARENE "/>
    <n v="1"/>
    <d v="2014-11-24T00:00:00"/>
    <x v="3"/>
    <n v="91692"/>
    <s v="LES ULIS"/>
    <n v="91940"/>
    <s v="Enerlis (Dalkia)"/>
    <s v="Collective"/>
    <s v="Réseau de chaleur existant"/>
    <n v="0"/>
    <n v="10000"/>
    <s v="&gt;1 MW"/>
    <n v="0"/>
    <n v="0"/>
    <n v="13000"/>
    <n v="2768"/>
    <n v="32191.840000000004"/>
    <s v="&gt;1 200 MWh/an"/>
    <s v="AAPB4"/>
    <n v="0"/>
    <n v="2016"/>
    <n v="0"/>
    <x v="0"/>
    <s v="oui"/>
    <s v="oui"/>
    <n v="1"/>
    <n v="0"/>
    <n v="10400"/>
    <n v="0"/>
    <n v="2600"/>
    <n v="0"/>
    <n v="13000"/>
    <n v="0"/>
    <n v="0"/>
    <n v="0"/>
    <n v="0"/>
  </r>
  <r>
    <s v="BDD ADEME/ARENE "/>
    <n v="2"/>
    <d v="2018-04-05T00:00:00"/>
    <x v="4"/>
    <n v="92023"/>
    <s v="CLAMART"/>
    <n v="92140"/>
    <s v="Agronergy"/>
    <s v="Collective"/>
    <s v="Création d'un réseau de chaleur"/>
    <n v="0"/>
    <n v="1990"/>
    <s v="&gt;1 MW"/>
    <n v="0"/>
    <n v="0"/>
    <n v="1953"/>
    <n v="418"/>
    <n v="4861.34"/>
    <s v="&gt;1 200 MWh/an"/>
    <s v="AAPB7"/>
    <n v="0"/>
    <n v="2018"/>
    <n v="0"/>
    <x v="0"/>
    <s v="oui"/>
    <n v="0"/>
    <n v="1"/>
    <n v="0"/>
    <n v="900"/>
    <n v="0"/>
    <n v="1053"/>
    <n v="0"/>
    <n v="1953"/>
    <n v="0"/>
    <n v="0"/>
    <n v="0"/>
    <n v="0"/>
  </r>
  <r>
    <s v="BDD ADEME/ARENE "/>
    <n v="1"/>
    <d v="2016-07-08T00:00:00"/>
    <x v="4"/>
    <n v="92024"/>
    <s v="CLICHY"/>
    <n v="92110"/>
    <s v="Changement de DSP (a priori un groupement Idex-Coriance CEVE)"/>
    <s v="Collective"/>
    <s v="Réseau de chaleur existant"/>
    <n v="0"/>
    <n v="5000"/>
    <s v="&gt;1 MW"/>
    <n v="0"/>
    <n v="0"/>
    <n v="15511.508281436332"/>
    <n v="2843"/>
    <n v="33064.090000000004"/>
    <s v="&gt;1 200 MWh/an"/>
    <s v="AAP B3"/>
    <n v="0"/>
    <n v="2015"/>
    <n v="0"/>
    <x v="0"/>
    <s v="oui"/>
    <s v="oui"/>
    <n v="1"/>
    <n v="0"/>
    <n v="4361.5082814363323"/>
    <n v="0"/>
    <n v="6000"/>
    <n v="0"/>
    <n v="10361.508281436332"/>
    <n v="5150"/>
    <n v="0"/>
    <n v="0"/>
    <n v="0"/>
  </r>
  <r>
    <s v="BDD ADEME/ARENE "/>
    <n v="1"/>
    <d v="2014-11-24T00:00:00"/>
    <x v="4"/>
    <n v="92025"/>
    <s v="COLOMBES"/>
    <n v="92700"/>
    <s v="Colombes Habitat - Dalkia"/>
    <s v="Collective"/>
    <s v="Chaufferie dédiée"/>
    <s v="Résidentiel"/>
    <n v="800"/>
    <s v="&lt;1 MW"/>
    <n v="0"/>
    <n v="0"/>
    <n v="1386"/>
    <n v="265"/>
    <n v="3081.9500000000003"/>
    <s v="&lt;1 200 MWh/an"/>
    <s v="AAPB4, https://www.colombes.fr/actualites-23/dans-les-entrailles-de-la-chaufferie-bois-940.html?cHash=393db72a8a54fe39739dcdc0a20aa73c"/>
    <n v="0"/>
    <n v="2015"/>
    <n v="0"/>
    <x v="0"/>
    <n v="0"/>
    <n v="0"/>
    <n v="0"/>
    <n v="0"/>
    <n v="0"/>
    <n v="0"/>
    <n v="0"/>
    <n v="0"/>
    <n v="0"/>
    <n v="0"/>
    <n v="0"/>
    <n v="0"/>
    <n v="0"/>
  </r>
  <r>
    <s v="BDD ADEME/ARENE "/>
    <n v="1"/>
    <d v="2013-07-16T00:00:00"/>
    <x v="4"/>
    <n v="92025"/>
    <s v="COLOMBES"/>
    <n v="92700"/>
    <s v="Boismarine (Dalkia)"/>
    <s v="Collective"/>
    <s v="Réseau de chaleur existant"/>
    <n v="0"/>
    <n v="1250"/>
    <s v="&gt;1 MW"/>
    <n v="0"/>
    <n v="0"/>
    <n v="3700"/>
    <n v="669"/>
    <n v="7780.47"/>
    <s v="&gt;1 200 MWh/an"/>
    <s v="AAP B2_x000a_travaux débutés juin 2013 ; inauguration entre mai et octobre 2014"/>
    <n v="0"/>
    <n v="2014"/>
    <n v="0"/>
    <x v="0"/>
    <s v="oui"/>
    <s v="oui"/>
    <n v="1"/>
    <n v="0"/>
    <n v="2220"/>
    <n v="0"/>
    <n v="0"/>
    <n v="0"/>
    <n v="2220"/>
    <n v="1480"/>
    <n v="0"/>
    <n v="0"/>
    <n v="0"/>
  </r>
  <r>
    <s v="BDD ADEME/ARENE "/>
    <n v="2"/>
    <d v="2018-04-10T00:00:00"/>
    <x v="4"/>
    <n v="92026"/>
    <s v="COURBEVOIE"/>
    <n v="92400"/>
    <s v="IDEX ENERTHERM"/>
    <s v="Collective"/>
    <s v="chaufferie sur réseau de chaleur"/>
    <n v="0"/>
    <n v="45000"/>
    <s v="&gt;1 MW"/>
    <n v="0"/>
    <n v="0"/>
    <n v="36000"/>
    <n v="15477"/>
    <n v="179997.51"/>
    <s v="&gt;1 200 MWh/an"/>
    <s v="AAP B8"/>
    <n v="0"/>
    <n v="2020"/>
    <n v="0"/>
    <x v="4"/>
    <n v="0"/>
    <n v="0"/>
    <n v="0"/>
    <n v="0"/>
    <n v="0"/>
    <n v="0"/>
    <n v="0"/>
    <n v="3600"/>
    <n v="3600"/>
    <n v="0"/>
    <n v="0"/>
    <n v="0"/>
    <n v="32400"/>
  </r>
  <r>
    <s v="BDD ADEME/ARENE "/>
    <n v="1"/>
    <d v="2013-12-12T00:00:00"/>
    <x v="4"/>
    <n v="92032"/>
    <s v="FONTENAY-AUX-ROSES"/>
    <n v="92260"/>
    <s v="OPDH 92"/>
    <s v="Collective"/>
    <s v="Chaufferie dédiée"/>
    <s v="Résidentiel"/>
    <n v="900"/>
    <s v="&lt;1 MW"/>
    <n v="0"/>
    <n v="0"/>
    <n v="1850"/>
    <n v="370"/>
    <n v="4303.1000000000004"/>
    <s v="&lt;1 200 MWh/an"/>
    <s v="chaudière biomasse sur la cité des Paradis"/>
    <n v="0"/>
    <n v="2012"/>
    <n v="0"/>
    <x v="0"/>
    <n v="0"/>
    <s v="oui"/>
    <n v="1"/>
    <n v="0"/>
    <n v="0"/>
    <n v="0"/>
    <n v="0"/>
    <n v="0"/>
    <n v="0"/>
    <n v="0"/>
    <n v="0"/>
    <n v="0"/>
    <n v="0"/>
  </r>
  <r>
    <s v="BDD ADEME/ARENE "/>
    <n v="1"/>
    <d v="2017-02-14T00:00:00"/>
    <x v="4"/>
    <n v="92036"/>
    <s v="GENNEVILLIERS"/>
    <n v="92230"/>
    <s v="Gennevilliers Energie (Cofely)"/>
    <s v="Collective"/>
    <s v="Réseau de chaleur existant"/>
    <n v="0"/>
    <n v="17000"/>
    <s v="&gt;1 MW"/>
    <n v="0"/>
    <n v="0"/>
    <n v="27400"/>
    <n v="5331"/>
    <n v="61999.530000000006"/>
    <s v="&gt;1 200 MWh/an"/>
    <s v="AAPB4"/>
    <n v="0"/>
    <n v="2017"/>
    <n v="0"/>
    <x v="0"/>
    <s v="oui"/>
    <s v="oui"/>
    <n v="1"/>
    <n v="0"/>
    <n v="12900"/>
    <n v="0"/>
    <n v="8500"/>
    <n v="0"/>
    <n v="21400"/>
    <n v="4000"/>
    <n v="0"/>
    <n v="2000"/>
    <n v="0"/>
  </r>
  <r>
    <s v="BDD ADEME/ARENE "/>
    <n v="1"/>
    <d v="2012-06-25T00:00:00"/>
    <x v="4"/>
    <n v="92050"/>
    <s v="NANTERRE"/>
    <n v="92000"/>
    <s v="Ville de Nanterre"/>
    <s v="Collective"/>
    <s v="Chaufferie dédiée"/>
    <s v="Tertiaire"/>
    <n v="50"/>
    <s v="&lt;1 MW"/>
    <n v="0"/>
    <n v="0"/>
    <n v="50"/>
    <n v="10"/>
    <n v="116.30000000000001"/>
    <s v="&lt;1 200 MWh/an"/>
    <s v="Chaufferie Bois Maison du Chemin de l'Ile, silo 40 m3, RC 1200 ml"/>
    <s v="Plaquettes forestières"/>
    <n v="2011"/>
    <n v="0"/>
    <x v="0"/>
    <s v="oui"/>
    <s v="oui"/>
    <n v="1"/>
    <n v="0"/>
    <n v="50"/>
    <n v="0"/>
    <n v="0"/>
    <n v="0"/>
    <n v="50"/>
    <n v="0"/>
    <n v="0"/>
    <n v="0"/>
    <n v="0"/>
  </r>
  <r>
    <s v="BDD ADEME/ARENE "/>
    <n v="1"/>
    <d v="2014-05-23T00:00:00"/>
    <x v="4"/>
    <n v="92050"/>
    <s v="NANTERRE"/>
    <n v="92000"/>
    <s v="Enerbiosa pour EPASA - Idex"/>
    <s v="Collective"/>
    <s v="Chaufferie dédiée"/>
    <s v="Résidentiel"/>
    <n v="1600"/>
    <s v="&gt;1 MW"/>
    <n v="3200"/>
    <s v="Gaz naturel"/>
    <n v="2000"/>
    <n v="413"/>
    <n v="4803.1900000000005"/>
    <s v="&gt;1 200 MWh/an"/>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n v="2011"/>
    <n v="0"/>
    <x v="0"/>
    <s v="oui"/>
    <s v="oui"/>
    <n v="1"/>
    <n v="0"/>
    <n v="400"/>
    <n v="200"/>
    <n v="1400"/>
    <n v="0"/>
    <n v="2000"/>
    <n v="0"/>
    <n v="0"/>
    <n v="0"/>
    <n v="0"/>
  </r>
  <r>
    <s v="BDD ADEME/ARENE "/>
    <n v="1"/>
    <d v="2018-04-10T00:00:00"/>
    <x v="4"/>
    <n v="92063"/>
    <s v="RUEIL-MALMAISON"/>
    <n v="92500"/>
    <s v="Ville de Rueil Malmaison"/>
    <s v="Collective"/>
    <s v="chaufferie sur réseau de chaleur"/>
    <n v="0"/>
    <n v="1770"/>
    <s v="&gt;1 MW"/>
    <n v="0"/>
    <n v="0"/>
    <n v="4416"/>
    <n v="940"/>
    <n v="10932.2"/>
    <s v="&gt;1 200 MWh/an"/>
    <s v="AAP B7"/>
    <n v="0"/>
    <n v="2019"/>
    <n v="0"/>
    <x v="1"/>
    <s v="oui"/>
    <s v="oui"/>
    <n v="1"/>
    <n v="0"/>
    <n v="3680"/>
    <n v="0"/>
    <n v="0"/>
    <n v="0"/>
    <n v="3680"/>
    <n v="736"/>
    <n v="0"/>
    <n v="0"/>
    <n v="0"/>
  </r>
  <r>
    <s v="BDD ADEME/ARENE "/>
    <n v="1"/>
    <d v="2012-06-25T00:00:00"/>
    <x v="4"/>
    <n v="92073"/>
    <s v="SURESNES"/>
    <n v="92150"/>
    <s v="Ville de Suresnes"/>
    <s v="Collective"/>
    <s v="Réseau de chaleur existant"/>
    <n v="0"/>
    <n v="600"/>
    <s v="&lt;1 MW"/>
    <n v="0"/>
    <n v="0"/>
    <n v="490"/>
    <n v="195.7"/>
    <n v="2275.991"/>
    <s v="&lt;1 200 MWh/an"/>
    <s v="Maître d'œuvre : DALKIA. Piscine + 2 Gymnases. Site des Raguidelles"/>
    <s v="Granulé"/>
    <n v="2011"/>
    <n v="0"/>
    <x v="0"/>
    <s v="oui"/>
    <s v="oui"/>
    <n v="1"/>
    <n v="0"/>
    <n v="0"/>
    <n v="0"/>
    <n v="0"/>
    <n v="0"/>
    <n v="0"/>
    <n v="0"/>
    <n v="0"/>
    <n v="0"/>
    <n v="490"/>
  </r>
  <r>
    <s v="BDD ADEME/ARENE "/>
    <n v="1"/>
    <d v="2013-12-12T00:00:00"/>
    <x v="5"/>
    <n v="93001"/>
    <s v="AUBERVILLIERS"/>
    <n v="93300"/>
    <s v="OPHLM d'Aubervilliers"/>
    <s v="Collective"/>
    <s v="Chaufferie dédiée"/>
    <s v="Résidentiel"/>
    <n v="750"/>
    <s v="&lt;1 MW"/>
    <n v="0"/>
    <n v="0"/>
    <n v="1220"/>
    <n v="249"/>
    <n v="2895.8700000000003"/>
    <s v="&lt;1 200 MWh/an"/>
    <s v="cités chochennec/tillon/jarry 112 rue helène chochennec, 655 logements desservis"/>
    <n v="0"/>
    <n v="2012"/>
    <n v="0"/>
    <x v="0"/>
    <n v="0"/>
    <s v="oui"/>
    <n v="1"/>
    <n v="0"/>
    <n v="0"/>
    <n v="0"/>
    <n v="0"/>
    <n v="0"/>
    <n v="0"/>
    <n v="0"/>
    <n v="0"/>
    <n v="0"/>
    <n v="0"/>
  </r>
  <r>
    <s v="BDD ADEME/ARENE "/>
    <n v="1"/>
    <d v="2013-07-16T00:00:00"/>
    <x v="5"/>
    <n v="93006"/>
    <s v="BAGNOLET"/>
    <n v="93170"/>
    <s v="SDCB (Cofely)"/>
    <s v="Collective"/>
    <s v="Réseau de chaleur existant"/>
    <n v="0"/>
    <n v="20000"/>
    <s v="&gt;1 MW"/>
    <n v="0"/>
    <n v="0"/>
    <n v="53002.18046906055"/>
    <n v="9114"/>
    <n v="105995.82"/>
    <s v="&gt;1 200 MWh/an"/>
    <n v="0"/>
    <n v="0"/>
    <n v="2015"/>
    <n v="0"/>
    <x v="0"/>
    <s v="oui"/>
    <s v="oui"/>
    <n v="1"/>
    <n v="0"/>
    <n v="16854.180469060553"/>
    <n v="0"/>
    <n v="13000"/>
    <n v="0"/>
    <n v="29854.180469060553"/>
    <n v="14940"/>
    <n v="0"/>
    <n v="8208"/>
    <n v="0"/>
  </r>
  <r>
    <s v="BDD ADEME/ARENE "/>
    <n v="1"/>
    <d v="2015-10-06T00:00:00"/>
    <x v="5"/>
    <n v="93008"/>
    <s v="BOBIGNY"/>
    <n v="93000"/>
    <s v="APHP (Cofely)"/>
    <s v="Industrielle"/>
    <s v="Réseau de chaleur existant"/>
    <n v="0"/>
    <n v="3240"/>
    <s v="&gt;1 MW"/>
    <n v="0"/>
    <n v="0"/>
    <n v="5500"/>
    <n v="1231"/>
    <n v="14316.53"/>
    <s v="&gt;1 200 MWh/an"/>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n v="2014"/>
    <n v="0"/>
    <x v="0"/>
    <s v="oui"/>
    <s v="oui"/>
    <n v="1"/>
    <n v="0"/>
    <n v="3100"/>
    <n v="0"/>
    <n v="2400"/>
    <n v="0"/>
    <n v="5500"/>
    <n v="0"/>
    <n v="0"/>
    <n v="0"/>
    <n v="0"/>
  </r>
  <r>
    <s v="BDD ADEME/ARENE "/>
    <n v="1"/>
    <d v="2015-07-30T00:00:00"/>
    <x v="5"/>
    <n v="93010"/>
    <s v="BONDY"/>
    <n v="93140"/>
    <s v="STB (Coriance)"/>
    <s v="Collective"/>
    <s v="chaufferie sur réseau de chaleur"/>
    <n v="0"/>
    <n v="4800"/>
    <s v="&gt;1 MW"/>
    <n v="0"/>
    <n v="0"/>
    <n v="9628"/>
    <n v="2252"/>
    <n v="26190.760000000002"/>
    <s v="&gt;1 200 MWh/an"/>
    <s v="AAP B2"/>
    <n v="0"/>
    <n v="2014"/>
    <n v="0"/>
    <x v="0"/>
    <s v="oui"/>
    <s v="oui"/>
    <n v="1"/>
    <n v="0"/>
    <n v="5461"/>
    <n v="0"/>
    <n v="4167"/>
    <n v="0"/>
    <n v="9628"/>
    <n v="0"/>
    <n v="0"/>
    <n v="0"/>
    <n v="0"/>
  </r>
  <r>
    <s v="BDD ADEME/ARENE "/>
    <n v="1"/>
    <d v="2018-04-10T00:00:00"/>
    <x v="5"/>
    <n v="93010"/>
    <s v="BONDY"/>
    <n v="93140"/>
    <s v="CORIANCE"/>
    <s v="Collective"/>
    <s v="Création d'un réseau de chaleur"/>
    <n v="0"/>
    <n v="5000"/>
    <s v="&gt;1 MW"/>
    <n v="0"/>
    <n v="0"/>
    <n v="10108"/>
    <n v="2089"/>
    <n v="24295.070000000003"/>
    <s v="&gt;1 200 MWh/an"/>
    <s v="AAP B8"/>
    <n v="0"/>
    <n v="2021"/>
    <n v="0"/>
    <x v="3"/>
    <n v="0"/>
    <n v="0"/>
    <n v="0"/>
    <n v="0"/>
    <n v="6231"/>
    <n v="0"/>
    <n v="1800"/>
    <n v="0"/>
    <n v="8031"/>
    <n v="2077"/>
    <n v="0"/>
    <n v="0"/>
    <n v="0"/>
  </r>
  <r>
    <s v="BDD ADEME/ARENE "/>
    <n v="1"/>
    <d v="2014-04-24T00:00:00"/>
    <x v="5"/>
    <n v="93029"/>
    <s v="DRANCY"/>
    <n v="93700"/>
    <s v="Centre Technique Intercommunal"/>
    <s v="Industrielle"/>
    <s v="Chaufferie dédiée"/>
    <s v="Industrie"/>
    <n v="300"/>
    <s v="&lt;1 MW"/>
    <n v="0"/>
    <n v="0"/>
    <n v="0"/>
    <n v="25.79535683576956"/>
    <n v="300"/>
    <s v="&lt;1 200 MWh/an"/>
    <s v="chaufferie Cofely"/>
    <n v="0"/>
    <n v="2012"/>
    <n v="0"/>
    <x v="0"/>
    <n v="0"/>
    <s v="oui ?"/>
    <n v="0"/>
    <n v="0"/>
    <n v="0"/>
    <n v="0"/>
    <n v="0"/>
    <n v="0"/>
    <n v="0"/>
    <n v="0"/>
    <n v="0"/>
    <n v="0"/>
    <n v="0"/>
  </r>
  <r>
    <s v="BDD ADEME/ARENE "/>
    <n v="1"/>
    <d v="2018-04-12T00:00:00"/>
    <x v="5"/>
    <n v="93029"/>
    <s v="DRANCY"/>
    <n v="93700"/>
    <s v="OPH Drancy"/>
    <s v="Collective"/>
    <s v="Chaufferie dédiée"/>
    <s v="Résidentiel Tertiaire"/>
    <n v="900"/>
    <s v="&lt;1 MW"/>
    <n v="0"/>
    <n v="0"/>
    <n v="1350"/>
    <n v="260"/>
    <n v="3023.8"/>
    <s v="&lt;1 200 MWh/an"/>
    <s v="Maître d'œuvre : COFELY, alimente residence de 568 logements + 2 batiments communaux"/>
    <s v="PF, Pindus, Ppaysagère"/>
    <n v="2016"/>
    <n v="0"/>
    <x v="0"/>
    <s v="oui"/>
    <s v="oui"/>
    <n v="1"/>
    <n v="0"/>
    <n v="792"/>
    <n v="0"/>
    <n v="360"/>
    <n v="0"/>
    <n v="1152"/>
    <n v="198"/>
    <n v="0"/>
    <n v="0"/>
    <n v="0"/>
  </r>
  <r>
    <s v="BDD ADEME/ARENE "/>
    <n v="1"/>
    <d v="2013-07-16T00:00:00"/>
    <x v="5"/>
    <n v="93051"/>
    <s v="NOISY-LE-GRAND"/>
    <n v="93160"/>
    <s v="Ville de Noisy-le-Grand"/>
    <s v="Collective"/>
    <s v="Réseau de chaleur existant"/>
    <n v="0"/>
    <n v="1220"/>
    <s v="&gt;1 MW"/>
    <n v="0"/>
    <n v="0"/>
    <n v="1000"/>
    <n v="310"/>
    <n v="3605.3"/>
    <s v="&gt;1 200 MWh/an"/>
    <s v="AAPB 1"/>
    <n v="0"/>
    <n v="2013"/>
    <n v="0"/>
    <x v="0"/>
    <n v="0"/>
    <n v="0"/>
    <n v="0"/>
    <n v="0"/>
    <n v="600"/>
    <n v="0"/>
    <n v="0"/>
    <n v="0"/>
    <n v="600"/>
    <n v="400"/>
    <n v="0"/>
    <n v="0"/>
    <n v="0"/>
  </r>
  <r>
    <s v="BDD ADEME/ARENE "/>
    <n v="1"/>
    <d v="2017-02-14T00:00:00"/>
    <x v="5"/>
    <n v="93066"/>
    <s v="SAINT-DENIS"/>
    <n v="93200"/>
    <s v="Plaine Commune Energie (Cofely)"/>
    <s v="Collective"/>
    <s v="Réseau de chaleur existant"/>
    <n v="0"/>
    <n v="26500"/>
    <s v="&gt;1 MW"/>
    <n v="0"/>
    <s v="multiple"/>
    <n v="48000"/>
    <n v="12157"/>
    <n v="141385.91"/>
    <s v="&gt;1 200 MWh/an"/>
    <s v="AAP Biomasse S5"/>
    <n v="0"/>
    <n v="2016"/>
    <n v="0"/>
    <x v="0"/>
    <s v="oui"/>
    <n v="0"/>
    <n v="1"/>
    <n v="0"/>
    <n v="20000"/>
    <n v="0"/>
    <n v="10000"/>
    <n v="0"/>
    <n v="30000"/>
    <n v="18000"/>
    <n v="0"/>
    <n v="0"/>
    <n v="0"/>
  </r>
  <r>
    <s v="BDD ADEME/ARENE "/>
    <n v="1"/>
    <d v="2018-04-25T00:00:00"/>
    <x v="5"/>
    <n v="93070"/>
    <s v="SAINT-OUEN"/>
    <n v="93400"/>
    <s v="CPCU"/>
    <s v="Collective"/>
    <s v="chaufferie sur réseau de chaleur"/>
    <n v="0"/>
    <n v="247000"/>
    <s v="&gt;1 MW"/>
    <n v="247000"/>
    <n v="0"/>
    <n v="83494"/>
    <n v="35895.958727429061"/>
    <n v="417470"/>
    <s v="&gt;1 200 MWh/an"/>
    <s v="centrale co-combustion biomasse-charbon, modifiée pour accepter des granulés de bois. Pbiomasse : 247 MW (2 ch mixte 50 % charbon / 50 % biomasse de 247 mw chacune) donnée DRIEE. Fonctionnement 5 000 h/an"/>
    <s v="granulés de bois"/>
    <n v="2016"/>
    <n v="0"/>
    <x v="0"/>
    <n v="0"/>
    <n v="0"/>
    <n v="0"/>
    <n v="0"/>
    <n v="0"/>
    <n v="0"/>
    <n v="0"/>
    <n v="0"/>
    <n v="0"/>
    <n v="0"/>
    <n v="0"/>
    <n v="0"/>
    <n v="83494"/>
  </r>
  <r>
    <s v="BDD ADEME/ARENE "/>
    <n v="1"/>
    <d v="2013-07-16T00:00:00"/>
    <x v="5"/>
    <n v="93071"/>
    <s v="SEVRAN"/>
    <n v="93270"/>
    <s v="SEBIO"/>
    <s v="Collective"/>
    <s v="chaufferie sur réseau de chaleur"/>
    <n v="0"/>
    <n v="7500"/>
    <s v="&gt;1 MW"/>
    <n v="0"/>
    <n v="0"/>
    <n v="15000"/>
    <n v="2773"/>
    <n v="32249.99"/>
    <s v="&gt;1 200 MWh/an"/>
    <s v="AAP B2"/>
    <n v="0"/>
    <n v="2015"/>
    <n v="0"/>
    <x v="0"/>
    <s v="oui"/>
    <s v="oui"/>
    <n v="1"/>
    <n v="0"/>
    <n v="7500"/>
    <n v="0"/>
    <n v="5250"/>
    <n v="0"/>
    <n v="12750"/>
    <n v="0"/>
    <n v="0"/>
    <n v="2250.0000000000005"/>
    <n v="0"/>
  </r>
  <r>
    <s v="BDD ADEME/ARENE "/>
    <n v="1"/>
    <d v="2015-04-03T00:00:00"/>
    <x v="5"/>
    <n v="93072"/>
    <s v="STAINS"/>
    <n v="93240"/>
    <s v="Ville de Saint Denis (COFELY)"/>
    <s v="Collective"/>
    <s v="chaufferie sur réseau de chaleur"/>
    <n v="0"/>
    <n v="16000"/>
    <s v="&gt;1 MW"/>
    <n v="0"/>
    <n v="0"/>
    <n v="22160"/>
    <n v="7766"/>
    <n v="90318.58"/>
    <s v="&gt;1 200 MWh/an"/>
    <s v="Concessionnaire :  COFELY"/>
    <s v="PF : 10 000t, Plaquettes urbaines : 12 000t, PBFV : 12 000t"/>
    <n v="2011"/>
    <n v="0"/>
    <x v="0"/>
    <s v="oui"/>
    <s v="oui"/>
    <n v="1"/>
    <n v="0"/>
    <n v="6000"/>
    <n v="0"/>
    <n v="7000"/>
    <n v="0"/>
    <n v="13000"/>
    <n v="4580"/>
    <n v="0"/>
    <n v="4580"/>
    <n v="0"/>
  </r>
  <r>
    <s v="BDD ADEME/ARENE "/>
    <n v="1"/>
    <d v="2012-10-24T00:00:00"/>
    <x v="5"/>
    <n v="93073"/>
    <s v="TREMBLAY-EN-FRANCE"/>
    <n v="93290"/>
    <s v="L'Oréal CENTREAL"/>
    <s v="Industrielle"/>
    <s v="Chaufferie dédiée"/>
    <s v="Tertiaire"/>
    <n v="500"/>
    <s v="&lt;1 MW"/>
    <n v="0"/>
    <n v="0"/>
    <n v="220"/>
    <n v="90"/>
    <n v="1046.7"/>
    <s v="&lt;1 200 MWh/an"/>
    <s v="logistique transport de marchandises"/>
    <s v="Granulés"/>
    <n v="2012"/>
    <n v="0"/>
    <x v="0"/>
    <n v="0"/>
    <n v="0"/>
    <n v="0"/>
    <n v="0"/>
    <n v="0"/>
    <n v="0"/>
    <n v="0"/>
    <n v="220"/>
    <n v="220"/>
    <n v="0"/>
    <n v="0"/>
    <n v="0"/>
    <n v="0"/>
  </r>
  <r>
    <s v="BDD ADEME/ARENE "/>
    <n v="1"/>
    <d v="2013-07-16T00:00:00"/>
    <x v="6"/>
    <n v="94033"/>
    <s v="FONTENAY-SOUS-BOIS"/>
    <n v="94120"/>
    <s v="Ville de Fontenay-sous-Bois/ RCU"/>
    <s v="Collective"/>
    <s v="Réseau de chaleur existant"/>
    <n v="0"/>
    <n v="17400"/>
    <s v="&gt;1 MW"/>
    <n v="0"/>
    <n v="0"/>
    <n v="6043"/>
    <n v="2468"/>
    <n v="28702.84"/>
    <s v="&gt;1 200 MWh/an"/>
    <s v="Régie de Fontenay. RCU : Régie du Chauffage Urbain. Réseau HP. Les granulés bois proviennent des massifs forestiers de Sologne et de la forêt d’Orléans gérés durablement par l‘ONF (certification PEFC)."/>
    <s v="Granulé"/>
    <n v="2010"/>
    <n v="0"/>
    <x v="0"/>
    <n v="0"/>
    <n v="0"/>
    <n v="0"/>
    <n v="0"/>
    <n v="0"/>
    <n v="0"/>
    <n v="0"/>
    <n v="0"/>
    <n v="0"/>
    <n v="0"/>
    <n v="0"/>
    <n v="0"/>
    <n v="6043"/>
  </r>
  <r>
    <s v="BDD ADEME/ARENE "/>
    <n v="1"/>
    <d v="2018-04-10T00:00:00"/>
    <x v="6"/>
    <n v="94041"/>
    <s v="IVRY-SUR-SEINE"/>
    <n v="94200"/>
    <s v="APHP (Dalkia)"/>
    <s v="Collective"/>
    <s v="Chaufferie dédiée"/>
    <s v="Tertiaire"/>
    <n v="2000"/>
    <s v="&gt;1 MW"/>
    <n v="0"/>
    <n v="0"/>
    <n v="4400"/>
    <n v="793"/>
    <n v="9222.59"/>
    <s v="&gt;1 200 MWh/an"/>
    <n v="0"/>
    <s v="plaquettes forestières"/>
    <n v="2017"/>
    <n v="0"/>
    <x v="0"/>
    <s v="oui"/>
    <s v="oui"/>
    <n v="1"/>
    <n v="0"/>
    <n v="3300"/>
    <n v="0"/>
    <n v="0"/>
    <n v="0"/>
    <n v="3300"/>
    <n v="1100"/>
    <n v="0"/>
    <n v="0"/>
    <n v="0"/>
  </r>
  <r>
    <s v="BDD ADEME/ARENE "/>
    <n v="1"/>
    <d v="2013-07-16T00:00:00"/>
    <x v="6"/>
    <n v="94044"/>
    <s v="LIMEIL-BRÉVANNES"/>
    <n v="94450"/>
    <s v="Société de Chaleur de Limeil Brevanne"/>
    <s v="Collective"/>
    <s v="Chaufferie dédiée"/>
    <s v="Résidentiel"/>
    <n v="800"/>
    <s v="&lt;1 MW"/>
    <n v="2000"/>
    <s v="chaudière biomasse liquide"/>
    <n v="3000"/>
    <n v="289.01384083044979"/>
    <n v="3361.2309688581313"/>
    <s v="&lt;1 200 MWh/an"/>
    <s v="couplé à une chaudière biomasse liquide &quot;acide gras&quot; de 2MW!_x000a_Eco quartier des Temps Durables"/>
    <s v="élagage 40%, plaquette indus 60%"/>
    <n v="2011"/>
    <n v="0"/>
    <x v="0"/>
    <s v="oui"/>
    <s v="oui"/>
    <n v="1"/>
    <n v="0"/>
    <n v="1200"/>
    <n v="0"/>
    <n v="1800"/>
    <n v="0"/>
    <n v="3000"/>
    <n v="0"/>
    <n v="0"/>
    <n v="0"/>
    <n v="0"/>
  </r>
  <r>
    <s v="BDD ADEME/ARENE "/>
    <n v="1"/>
    <d v="2015-04-14T00:00:00"/>
    <x v="6"/>
    <n v="94059"/>
    <s v="LE PLESSIS-TRÉVISE"/>
    <n v="94420"/>
    <s v="promoteur SMBI"/>
    <s v="Collective"/>
    <s v="Chaufferie dédiée"/>
    <n v="0"/>
    <n v="200"/>
    <s v="&lt;1 MW"/>
    <n v="0"/>
    <n v="0"/>
    <n v="0"/>
    <n v="10"/>
    <n v="116.30000000000001"/>
    <s v="&lt;1 200 MWh/an"/>
    <n v="0"/>
    <n v="0"/>
    <n v="2021"/>
    <n v="0"/>
    <x v="3"/>
    <n v="0"/>
    <n v="0"/>
    <n v="0"/>
    <n v="0"/>
    <n v="0"/>
    <n v="0"/>
    <n v="0"/>
    <n v="0"/>
    <n v="0"/>
    <n v="0"/>
    <n v="0"/>
    <n v="0"/>
    <n v="0"/>
  </r>
  <r>
    <s v="BDD Région"/>
    <n v="1"/>
    <d v="2015-04-14T00:00:00"/>
    <x v="6"/>
    <n v="94079"/>
    <s v="VILLIERS-SUR-MARNE"/>
    <n v="94350"/>
    <s v="promoteur SMBI"/>
    <s v="Collective"/>
    <s v="Chaufferie dédiée"/>
    <n v="0"/>
    <n v="200"/>
    <s v="&lt;1 MW"/>
    <n v="0"/>
    <n v="0"/>
    <n v="0"/>
    <n v="0"/>
    <n v="0"/>
    <s v="&lt;1 200 MWh/an"/>
    <n v="0"/>
    <n v="0"/>
    <n v="2020"/>
    <n v="0"/>
    <x v="4"/>
    <n v="0"/>
    <n v="0"/>
    <n v="0"/>
    <n v="0"/>
    <n v="0"/>
    <n v="0"/>
    <n v="0"/>
    <n v="0"/>
    <n v="0"/>
    <n v="0"/>
    <n v="0"/>
    <n v="0"/>
    <n v="0"/>
  </r>
  <r>
    <s v="BDD ADEME/ARENE "/>
    <n v="1"/>
    <d v="2016-12-06T00:00:00"/>
    <x v="7"/>
    <n v="95018"/>
    <s v="ARGENTEUIL"/>
    <n v="95100"/>
    <s v="ARGEVALOR (Dalkia)"/>
    <s v="Collective"/>
    <s v="Réseau de chaleur existant"/>
    <n v="0"/>
    <n v="1700"/>
    <s v="&gt;1 MW"/>
    <n v="0"/>
    <n v="0"/>
    <n v="4700"/>
    <n v="798"/>
    <n v="9280.74"/>
    <s v="&gt;1 200 MWh/an"/>
    <n v="0"/>
    <n v="0"/>
    <n v="2015"/>
    <n v="0"/>
    <x v="0"/>
    <s v="oui"/>
    <s v="oui"/>
    <n v="1"/>
    <n v="0"/>
    <n v="2820"/>
    <n v="0"/>
    <n v="0"/>
    <n v="0"/>
    <n v="2820"/>
    <n v="1880"/>
    <n v="0"/>
    <n v="0"/>
    <n v="0"/>
  </r>
  <r>
    <s v="BDD ADEME/ARENE "/>
    <n v="1"/>
    <d v="2014-04-23T00:00:00"/>
    <x v="7"/>
    <n v="95150"/>
    <s v="CHAUSSY"/>
    <n v="95710"/>
    <s v="Fondation Charles Léopold MAYER pour le progrès de l’homme, Bergerie de Villarceaux"/>
    <s v="Collective"/>
    <s v="Chaufferie dédiée"/>
    <s v="Tertiaire"/>
    <n v="600"/>
    <s v="&lt;1 MW"/>
    <n v="170"/>
    <s v="bois"/>
    <n v="300"/>
    <n v="60"/>
    <n v="697.80000000000007"/>
    <s v="&lt;1 200 MWh/an"/>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n v="2011"/>
    <n v="0"/>
    <x v="0"/>
    <n v="0"/>
    <s v="oui"/>
    <n v="1"/>
    <n v="0"/>
    <n v="300"/>
    <n v="0"/>
    <n v="0"/>
    <n v="0"/>
    <n v="300"/>
    <n v="0"/>
    <n v="0"/>
    <n v="0"/>
    <n v="0"/>
  </r>
  <r>
    <s v="BDD ADEME/ARENE "/>
    <n v="1"/>
    <d v="2012-06-25T00:00:00"/>
    <x v="7"/>
    <n v="95210"/>
    <s v="ENGHIEN-LES-BAINS"/>
    <n v="95880"/>
    <s v="Ville d'Enghien les Bains"/>
    <s v="Collective"/>
    <s v="Chaufferie dédiée"/>
    <s v="Tertiaire"/>
    <n v="70"/>
    <s v="&lt;1 MW"/>
    <n v="0"/>
    <n v="0"/>
    <n v="70"/>
    <n v="29"/>
    <n v="337.27000000000004"/>
    <s v="&lt;1 200 MWh/an"/>
    <s v="Gymnase de la Coussaye"/>
    <s v="Granulés"/>
    <n v="2010"/>
    <n v="0"/>
    <x v="0"/>
    <s v="oui"/>
    <s v="oui"/>
    <n v="1"/>
    <n v="0"/>
    <n v="0"/>
    <n v="0"/>
    <n v="0"/>
    <n v="70"/>
    <n v="70"/>
    <n v="0"/>
    <n v="0"/>
    <n v="0"/>
    <n v="0"/>
  </r>
  <r>
    <s v="BDD ADEME/ARENE "/>
    <n v="1"/>
    <d v="2015-07-30T00:00:00"/>
    <x v="7"/>
    <n v="95252"/>
    <s v="FRANCONVILLE"/>
    <n v="95130"/>
    <s v="SEFIR (Cofely)"/>
    <s v="Collective"/>
    <s v="Réseau de chaleur existant"/>
    <n v="0"/>
    <n v="10000"/>
    <s v="&gt;1 MW"/>
    <n v="0"/>
    <n v="0"/>
    <n v="21477.744004240096"/>
    <n v="4578"/>
    <n v="53242.140000000007"/>
    <s v="&gt;1 200 MWh/an"/>
    <s v="AAP B3"/>
    <n v="0"/>
    <n v="2014"/>
    <n v="0"/>
    <x v="0"/>
    <n v="0"/>
    <n v="0"/>
    <n v="0"/>
    <n v="0"/>
    <n v="4680.7440042400958"/>
    <n v="1452"/>
    <n v="0"/>
    <n v="0"/>
    <n v="6132.7440042400958"/>
    <n v="8895"/>
    <n v="2200"/>
    <n v="4250"/>
    <n v="0"/>
  </r>
  <r>
    <s v="BDD ADEME/ARENE "/>
    <n v="1"/>
    <d v="2012-06-25T00:00:00"/>
    <x v="7"/>
    <n v="95268"/>
    <s v="GARGES-LÈS-GONESSE"/>
    <n v="95140"/>
    <s v="Département du Val d'Oise"/>
    <s v="Collective"/>
    <s v="Chaufferie dédiée"/>
    <s v="Tertiaire"/>
    <n v="320"/>
    <s v="&lt;1 MW"/>
    <n v="1400"/>
    <s v="Gaz naturel"/>
    <n v="317"/>
    <n v="89"/>
    <n v="1035.0700000000002"/>
    <s v="&lt;1 200 MWh/an"/>
    <s v="Collège Pablo Picasso 75 ml"/>
    <s v="Plaquettes paysagères et forestières depuis la plateforme BIOVIVA d'Attainville"/>
    <n v="2009"/>
    <n v="0"/>
    <x v="0"/>
    <s v="oui"/>
    <s v="oui"/>
    <n v="1"/>
    <n v="0"/>
    <n v="317"/>
    <n v="0"/>
    <n v="0"/>
    <n v="0"/>
    <n v="317"/>
    <n v="0"/>
    <n v="0"/>
    <n v="0"/>
    <n v="0"/>
  </r>
  <r>
    <s v="BDD ADEME/ARENE "/>
    <n v="1"/>
    <d v="2012-06-25T00:00:00"/>
    <x v="7"/>
    <n v="95331"/>
    <s v="LASSY"/>
    <n v="95270"/>
    <s v="GASMA SCEA"/>
    <s v="Industrielle"/>
    <s v="Chaufferie dédiée"/>
    <s v="Agriculture"/>
    <n v="720"/>
    <s v="&lt;1 MW"/>
    <n v="0"/>
    <n v="0"/>
    <n v="960"/>
    <n v="250"/>
    <n v="2907.5"/>
    <s v="&lt;1 200 MWh/an"/>
    <s v="Horticulture"/>
    <s v="plaquettes élagage"/>
    <n v="2005"/>
    <n v="0"/>
    <x v="0"/>
    <n v="0"/>
    <n v="0"/>
    <n v="0"/>
    <n v="0"/>
    <n v="250"/>
    <n v="0"/>
    <n v="0"/>
    <n v="0"/>
    <n v="250"/>
    <n v="0"/>
    <n v="0"/>
    <n v="0"/>
    <n v="0"/>
  </r>
  <r>
    <s v="BDD ADEME/ARENE "/>
    <n v="1"/>
    <d v="2012-06-25T00:00:00"/>
    <x v="7"/>
    <n v="95428"/>
    <s v="MONTMORENCY"/>
    <n v="95160"/>
    <s v="Ville de Montmorency"/>
    <s v="Collective"/>
    <s v="Chaufferie dédiée"/>
    <s v="Tertiaire"/>
    <n v="220"/>
    <s v="&lt;1 MW"/>
    <n v="0"/>
    <n v="0"/>
    <n v="80"/>
    <n v="23"/>
    <n v="267.49"/>
    <s v="&lt;1 200 MWh/an"/>
    <n v="0"/>
    <s v="Plaquettes paysagères en provenance de la plateforme BIOVIVA de Roissy"/>
    <n v="2008"/>
    <n v="0"/>
    <x v="0"/>
    <s v="oui"/>
    <s v="oui"/>
    <n v="1"/>
    <n v="0"/>
    <n v="80"/>
    <n v="0"/>
    <n v="0"/>
    <n v="0"/>
    <n v="80"/>
    <n v="0"/>
    <n v="0"/>
    <n v="0"/>
    <n v="0"/>
  </r>
  <r>
    <s v="BDD ADEME/ARENE "/>
    <n v="1"/>
    <d v="2013-12-12T00:00:00"/>
    <x v="7"/>
    <n v="95450"/>
    <s v="NEUVILLE-SUR-OISE"/>
    <n v="95000"/>
    <s v="Service Départemental d'Incendie et de Secours du Val d'Oise (SDIS)"/>
    <s v="Collective"/>
    <s v="Chaufferie dédiée"/>
    <s v="Tertiaire"/>
    <n v="930"/>
    <s v="&lt;1 MW"/>
    <n v="0"/>
    <n v="0"/>
    <n v="458"/>
    <n v="91.600000000000009"/>
    <n v="1065.3080000000002"/>
    <s v="&lt;1 200 MWh/an"/>
    <n v="0"/>
    <n v="0"/>
    <n v="2010"/>
    <n v="0"/>
    <x v="0"/>
    <n v="0"/>
    <s v="oui"/>
    <n v="1"/>
    <n v="0"/>
    <n v="0"/>
    <n v="0"/>
    <n v="0"/>
    <n v="0"/>
    <n v="0"/>
    <n v="0"/>
    <n v="0"/>
    <n v="0"/>
    <n v="0"/>
  </r>
  <r>
    <s v="BDD ADEME/ARENE "/>
    <n v="1"/>
    <d v="2012-06-25T00:00:00"/>
    <x v="7"/>
    <n v="95488"/>
    <s v="PIERRELAYE"/>
    <n v="95480"/>
    <s v="Société Picheta"/>
    <s v="Collective"/>
    <s v="Chaufferie dédiée"/>
    <s v="Industrie"/>
    <n v="110"/>
    <s v="&lt;1 MW"/>
    <n v="0"/>
    <n v="0"/>
    <n v="45"/>
    <n v="12"/>
    <n v="139.56"/>
    <s v="&lt;1 200 MWh/an"/>
    <n v="0"/>
    <s v="PF, autoalimentation"/>
    <n v="2009"/>
    <n v="0"/>
    <x v="0"/>
    <s v="oui"/>
    <n v="0"/>
    <n v="1"/>
    <n v="0"/>
    <n v="45"/>
    <n v="0"/>
    <n v="0"/>
    <n v="0"/>
    <n v="45"/>
    <n v="0"/>
    <n v="0"/>
    <n v="0"/>
    <n v="0"/>
  </r>
  <r>
    <s v="BDD ADEME/ARENE "/>
    <n v="1"/>
    <d v="2013-12-12T00:00:00"/>
    <x v="7"/>
    <n v="95500"/>
    <s v="PONTOISE"/>
    <n v="95000"/>
    <s v="SDC 12/14 rue Séré-Depoin à PONTOISE représenté par son syndic, SERGIC"/>
    <s v="Collective"/>
    <s v="Chaufferie dédiée"/>
    <s v="Résidentiel"/>
    <n v="90"/>
    <s v="&lt;1 MW"/>
    <n v="0"/>
    <n v="0"/>
    <n v="50.6"/>
    <n v="10.120000000000001"/>
    <n v="117.69560000000001"/>
    <s v="&lt;1 200 MWh/an"/>
    <n v="0"/>
    <n v="0"/>
    <n v="2009"/>
    <n v="0"/>
    <x v="0"/>
    <n v="0"/>
    <s v="oui"/>
    <n v="1"/>
    <n v="0"/>
    <n v="0"/>
    <n v="0"/>
    <n v="0"/>
    <n v="0"/>
    <n v="0"/>
    <n v="0"/>
    <n v="0"/>
    <n v="0"/>
    <n v="0"/>
  </r>
  <r>
    <s v="BDD ADEME/ARENE "/>
    <n v="1"/>
    <d v="2012-06-25T00:00:00"/>
    <x v="7"/>
    <n v="95510"/>
    <s v="PUISEUX-PONTOISE"/>
    <n v="95650"/>
    <s v="CACP - CRAM"/>
    <s v="Collective"/>
    <s v="Chaufferie dédiée"/>
    <s v="Agriculture"/>
    <n v="250"/>
    <s v="&lt;1 MW"/>
    <n v="0"/>
    <n v="0"/>
    <n v="201.42857142857142"/>
    <n v="66"/>
    <n v="767.58"/>
    <s v="&lt;1 200 MWh/an"/>
    <s v="Réalisation d'une chaufferie bois de 250 kW au _x000a_centre horticole de la Communauté d'Agglomération de Cergy-Pontoise à Puiseux Pontoise (95)."/>
    <s v="Connexes industrie du bois et plaquettes forestières, appro interne - CIB + PF"/>
    <n v="2011"/>
    <n v="0"/>
    <x v="0"/>
    <s v="oui"/>
    <s v="oui"/>
    <n v="1"/>
    <n v="0"/>
    <n v="201.42857142857142"/>
    <n v="0"/>
    <n v="0"/>
    <n v="0"/>
    <n v="201.42857142857142"/>
    <n v="0"/>
    <n v="0"/>
    <n v="0"/>
    <n v="0"/>
  </r>
  <r>
    <s v="BDD ADEME/ARENE "/>
    <n v="1"/>
    <d v="2012-09-17T00:00:00"/>
    <x v="7"/>
    <n v="95527"/>
    <s v="ROISSY-EN-FRANCE"/>
    <n v="95700"/>
    <s v="ADP"/>
    <s v="Industrielle"/>
    <s v="Réseau de chaleur existant"/>
    <n v="0"/>
    <n v="14000"/>
    <s v="&gt;1 MW"/>
    <n v="0"/>
    <n v="0"/>
    <n v="50520"/>
    <n v="6607"/>
    <n v="76839.41"/>
    <s v="&gt;1 200 MWh/an"/>
    <s v="BCIAT 2010"/>
    <s v="75%PF + 25% plaquette urbaine (PBFV)"/>
    <n v="2013"/>
    <n v="0"/>
    <x v="0"/>
    <s v="oui"/>
    <n v="0"/>
    <n v="1"/>
    <n v="0"/>
    <n v="15600"/>
    <n v="0"/>
    <n v="0"/>
    <n v="0"/>
    <n v="15600"/>
    <n v="34920"/>
    <n v="0"/>
    <n v="0"/>
    <n v="0"/>
  </r>
  <r>
    <s v="BDD ADEME/ARENE "/>
    <n v="1"/>
    <d v="2012-06-25T00:00:00"/>
    <x v="7"/>
    <n v="95563"/>
    <s v="SAINT-LEU-LA-FORÊT"/>
    <n v="95320"/>
    <s v="Département du Val d'Oise"/>
    <s v="Collective"/>
    <s v="Chaufferie dédiée"/>
    <s v="Tertiaire"/>
    <n v="360"/>
    <s v="&lt;1 MW"/>
    <n v="0"/>
    <n v="0"/>
    <n v="300"/>
    <n v="69"/>
    <n v="802.47"/>
    <s v="&lt;1 200 MWh/an"/>
    <s v="Bâtiment d'enseignement_x000a__x000a_Chauffage du collège LANDOWSKA_x000a__x000a_Exploitant : IDEX Energies"/>
    <s v="PF"/>
    <n v="2008"/>
    <n v="0"/>
    <x v="0"/>
    <s v="oui"/>
    <s v="oui"/>
    <n v="1"/>
    <n v="0"/>
    <n v="300"/>
    <n v="0"/>
    <n v="0"/>
    <n v="0"/>
    <n v="300"/>
    <n v="0"/>
    <n v="0"/>
    <n v="0"/>
    <n v="0"/>
  </r>
  <r>
    <s v="BDD ADEME/ARENE "/>
    <n v="1"/>
    <d v="2014-04-25T00:00:00"/>
    <x v="7"/>
    <n v="95572"/>
    <s v="SAINT-OUEN-L'AUMÔNE"/>
    <n v="95310"/>
    <s v="Communauté d'agglomération de Cergy Pontoise"/>
    <s v="Collective"/>
    <s v="Réseau de chaleur existant"/>
    <n v="0"/>
    <n v="25000"/>
    <s v="&gt;1 MW"/>
    <n v="0"/>
    <n v="0"/>
    <n v="23160"/>
    <n v="10300"/>
    <n v="119789.00000000001"/>
    <s v="&gt;1 200 MWh/an"/>
    <s v="Concessionnaire : DALKIA_x000a__x000a_Approvisionnement : SYLVENERGIE"/>
    <s v="Produits connexes de scieries (Picardie) - Bois d'élagage/d'abattage - Refus de criblage de compost"/>
    <n v="2009"/>
    <n v="0"/>
    <x v="0"/>
    <n v="0"/>
    <s v="oui"/>
    <n v="1"/>
    <n v="0"/>
    <n v="8040"/>
    <n v="0"/>
    <n v="4620"/>
    <n v="0"/>
    <n v="12660"/>
    <n v="3900"/>
    <n v="0"/>
    <n v="6600"/>
    <n v="0"/>
  </r>
  <r>
    <s v="BDD ADEME/ARENE "/>
    <n v="1"/>
    <d v="2012-06-25T00:00:00"/>
    <x v="7"/>
    <n v="95610"/>
    <s v="THÉMÉRICOURT"/>
    <n v="95450"/>
    <s v="Ville de Théméricourt"/>
    <s v="Collective"/>
    <s v="Chaufferie dédiée"/>
    <s v="Résidentiel Tertiaire"/>
    <n v="60"/>
    <s v="&lt;1 MW"/>
    <n v="0"/>
    <n v="0"/>
    <n v="0"/>
    <n v="0"/>
    <n v="0"/>
    <s v="&lt;1 200 MWh/an"/>
    <s v="Régie - alimente HLM, bibliothèque, mairie"/>
    <s v="bois granulé"/>
    <n v="2010"/>
    <n v="0"/>
    <x v="0"/>
    <n v="0"/>
    <n v="0"/>
    <n v="0"/>
    <n v="0"/>
    <n v="0"/>
    <n v="0"/>
    <n v="0"/>
    <n v="0"/>
    <n v="0"/>
    <n v="0"/>
    <n v="0"/>
    <n v="0"/>
    <n v="0"/>
  </r>
  <r>
    <s v="BDD Région"/>
    <n v="1"/>
    <d v="2012-06-25T00:00:00"/>
    <x v="7"/>
    <n v="95656"/>
    <s v="VIENNE-EN-ARTHIES"/>
    <n v="95510"/>
    <s v="Ferme des Millonets"/>
    <s v="Collective"/>
    <s v="Chaufferie dédiée"/>
    <s v="Agriculture"/>
    <n v="70"/>
    <s v="&lt;1 MW"/>
    <n v="0"/>
    <n v="0"/>
    <n v="25"/>
    <n v="5"/>
    <n v="58.150000000000006"/>
    <s v="&lt;1 200 MWh/an"/>
    <s v="Type et catégorie de chaufferie"/>
    <s v="PF élagage"/>
    <n v="2007"/>
    <n v="0"/>
    <x v="0"/>
    <s v="oui"/>
    <n v="0"/>
    <n v="1"/>
    <n v="0"/>
    <n v="25"/>
    <n v="0"/>
    <n v="0"/>
    <n v="0"/>
    <n v="25"/>
    <n v="0"/>
    <n v="0"/>
    <n v="0"/>
    <n v="0"/>
  </r>
</pivotCacheRecords>
</file>

<file path=xl/pivotCache/pivotCacheRecords6.xml><?xml version="1.0" encoding="utf-8"?>
<pivotCacheRecords xmlns="http://schemas.openxmlformats.org/spreadsheetml/2006/main" xmlns:r="http://schemas.openxmlformats.org/officeDocument/2006/relationships" count="111">
  <r>
    <s v="BDD ADEME/ARENE "/>
    <n v="6"/>
    <n v="43200"/>
    <n v="75"/>
    <n v="75116"/>
    <s v="PARIS 16E ARRONDISSEMENT"/>
    <n v="75016"/>
    <s v="Agronergy"/>
    <x v="0"/>
    <x v="0"/>
    <n v="0"/>
    <n v="810"/>
    <s v="&lt;1 MW"/>
    <n v="0"/>
    <n v="0"/>
    <n v="556"/>
    <n v="204"/>
    <n v="2372.52"/>
    <s v="&lt;1 200 MWh/an"/>
    <s v="AAP B6"/>
    <n v="0"/>
    <x v="0"/>
    <n v="0"/>
    <x v="0"/>
    <s v="oui"/>
    <n v="0"/>
    <n v="1"/>
    <n v="0"/>
    <n v="0"/>
    <n v="0"/>
    <n v="0"/>
    <n v="556"/>
    <n v="556"/>
    <n v="0"/>
    <n v="0"/>
    <n v="0"/>
    <n v="0"/>
  </r>
  <r>
    <s v="BDD ADEME/ARENE "/>
    <n v="1"/>
    <d v="2017-02-14T00:00:00"/>
    <n v="77"/>
    <n v="77058"/>
    <s v="BUSSY-SAINT-GEORGES"/>
    <n v="77600"/>
    <s v="Energie Développement _x000a_Local (EDL) : IDEX"/>
    <x v="0"/>
    <x v="1"/>
    <s v="Résidentiel Tertiaire"/>
    <n v="1500"/>
    <s v="&gt;1 MW"/>
    <n v="0"/>
    <n v="0"/>
    <n v="8000"/>
    <n v="600"/>
    <n v="6978.0000000000009"/>
    <s v="&gt;1 200 MWh/an"/>
    <s v="AAPB4"/>
    <n v="0"/>
    <x v="1"/>
    <n v="0"/>
    <x v="1"/>
    <s v="oui"/>
    <s v="oui"/>
    <n v="1"/>
    <n v="0"/>
    <n v="5600"/>
    <n v="0"/>
    <n v="2400"/>
    <n v="0"/>
    <n v="8000"/>
    <n v="0"/>
    <n v="0"/>
    <n v="0"/>
    <n v="0"/>
  </r>
  <r>
    <s v="BDD ADEME/ARENE "/>
    <n v="1"/>
    <d v="2015-09-09T00:00:00"/>
    <n v="77"/>
    <n v="77067"/>
    <s v="CESSON"/>
    <n v="77240"/>
    <s v="Mairie de Cesson"/>
    <x v="0"/>
    <x v="1"/>
    <s v="Tertiaire"/>
    <n v="112"/>
    <s v="&lt;1 MW"/>
    <n v="0"/>
    <n v="0"/>
    <n v="32"/>
    <n v="8.1230769230769226"/>
    <n v="94.471384615384622"/>
    <s v="&lt;1 200 MWh/an"/>
    <s v="Chaufferie maison de la petite enfance de 2x56kw granulés provenance Provins 4 fois 8 tonnes par an"/>
    <n v="0"/>
    <x v="2"/>
    <n v="0"/>
    <x v="0"/>
    <n v="0"/>
    <n v="0"/>
    <n v="0"/>
    <n v="0"/>
    <n v="0"/>
    <n v="0"/>
    <n v="0"/>
    <n v="32"/>
    <n v="32"/>
    <n v="0"/>
    <n v="0"/>
    <n v="0"/>
    <n v="0"/>
  </r>
  <r>
    <s v="BDD ADEME/ARENE "/>
    <n v="1"/>
    <d v="2014-04-24T00:00:00"/>
    <n v="77"/>
    <n v="77067"/>
    <s v="CESSON"/>
    <n v="77240"/>
    <s v="Immo 3F"/>
    <x v="0"/>
    <x v="1"/>
    <s v="Résidentiel"/>
    <n v="300"/>
    <s v="&lt;1 MW"/>
    <n v="0"/>
    <n v="0"/>
    <n v="160"/>
    <n v="32"/>
    <n v="372.16"/>
    <s v="&lt;1 200 MWh/an"/>
    <s v="chaufferie à granulé"/>
    <n v="0"/>
    <x v="3"/>
    <n v="0"/>
    <x v="0"/>
    <n v="0"/>
    <s v="oui"/>
    <n v="1"/>
    <n v="0"/>
    <n v="0"/>
    <n v="0"/>
    <n v="0"/>
    <n v="0"/>
    <n v="0"/>
    <n v="0"/>
    <n v="0"/>
    <n v="0"/>
    <n v="0"/>
  </r>
  <r>
    <s v="BDD ADEME/ARENE "/>
    <n v="1"/>
    <d v="2016-04-04T00:00:00"/>
    <n v="77"/>
    <n v="77088"/>
    <s v="LA CHAPELLE-LA-REINE"/>
    <n v="77760"/>
    <s v="OPH Seine et Marne"/>
    <x v="0"/>
    <x v="1"/>
    <s v="Résidentiel"/>
    <n v="500"/>
    <s v="&lt;1 MW"/>
    <n v="0"/>
    <n v="0"/>
    <n v="450"/>
    <n v="95"/>
    <n v="1104.8500000000001"/>
    <s v="&lt;1 200 MWh/an"/>
    <s v="réhabilitation de 189 logements "/>
    <n v="0"/>
    <x v="4"/>
    <n v="0"/>
    <x v="0"/>
    <n v="0"/>
    <s v="oui"/>
    <n v="1"/>
    <n v="0"/>
    <n v="0"/>
    <n v="0"/>
    <n v="0"/>
    <n v="0"/>
    <n v="0"/>
    <n v="0"/>
    <n v="0"/>
    <n v="0"/>
    <n v="0"/>
  </r>
  <r>
    <s v="BDD ADEME/ARENE "/>
    <n v="1"/>
    <d v="2018-04-25T00:00:00"/>
    <n v="77"/>
    <n v="77088"/>
    <s v="LA CHAPELLE-LA-REINE"/>
    <n v="77760"/>
    <s v="Commune de la Chapelle-la-Reine"/>
    <x v="0"/>
    <x v="0"/>
    <n v="0"/>
    <n v="150"/>
    <s v="&lt;1 MW"/>
    <n v="0"/>
    <n v="0"/>
    <n v="0"/>
    <n v="50"/>
    <n v="581.5"/>
    <s v="&lt;1 200 MWh/an"/>
    <n v="0"/>
    <n v="0"/>
    <x v="5"/>
    <n v="0"/>
    <x v="0"/>
    <n v="0"/>
    <s v="oui"/>
    <n v="1"/>
    <n v="0"/>
    <n v="0"/>
    <n v="0"/>
    <n v="0"/>
    <n v="0"/>
    <n v="0"/>
    <n v="0"/>
    <n v="0"/>
    <n v="0"/>
    <n v="0"/>
  </r>
  <r>
    <s v="BDD ADEME/ARENE "/>
    <n v="1"/>
    <d v="2014-04-24T00:00:00"/>
    <n v="77"/>
    <n v="77091"/>
    <s v="LES CHAPELLES-BOURBON"/>
    <n v="77610"/>
    <s v="Ville Chapelles-bourbon"/>
    <x v="0"/>
    <x v="1"/>
    <s v="Tertiaire"/>
    <n v="100"/>
    <s v="&lt;1 MW"/>
    <n v="0"/>
    <n v="0"/>
    <n v="30"/>
    <n v="13"/>
    <n v="151.19"/>
    <s v="&lt;1 200 MWh/an"/>
    <s v="Chaufferie pour l'école, mairie et salle des fêtes"/>
    <n v="0"/>
    <x v="6"/>
    <n v="0"/>
    <x v="0"/>
    <n v="0"/>
    <n v="0"/>
    <n v="0"/>
    <n v="0"/>
    <n v="0"/>
    <n v="0"/>
    <n v="0"/>
    <n v="30"/>
    <n v="30"/>
    <n v="0"/>
    <n v="0"/>
    <n v="0"/>
    <n v="0"/>
  </r>
  <r>
    <s v="BDD ADEME/ARENE "/>
    <n v="1"/>
    <d v="2015-04-03T00:00:00"/>
    <n v="77"/>
    <n v="77099"/>
    <s v="CHÂTEAU-LANDON"/>
    <n v="77570"/>
    <s v="DUSOGAT (SOBOGAT - Dusapt)"/>
    <x v="1"/>
    <x v="1"/>
    <s v="Industrie"/>
    <n v="1200"/>
    <s v="&gt;1 MW"/>
    <n v="0"/>
    <n v="0"/>
    <n v="400"/>
    <n v="540"/>
    <n v="6280.2000000000007"/>
    <s v="&gt;1 200 MWh/an"/>
    <s v="batiments charpentes"/>
    <s v="appro interne PBFV"/>
    <x v="7"/>
    <n v="0"/>
    <x v="0"/>
    <s v="oui"/>
    <n v="0"/>
    <n v="1"/>
    <n v="0"/>
    <n v="0"/>
    <n v="400"/>
    <n v="0"/>
    <n v="0"/>
    <n v="400"/>
    <n v="0"/>
    <n v="0"/>
    <n v="0"/>
    <n v="0"/>
  </r>
  <r>
    <s v="BDD ADEME/ARENE "/>
    <n v="1"/>
    <d v="2014-10-15T00:00:00"/>
    <n v="77"/>
    <n v="77122"/>
    <s v="COMBS-LA-VILLE"/>
    <n v="77380"/>
    <s v="Ville de Combs la Ville"/>
    <x v="0"/>
    <x v="1"/>
    <s v="Tertiaire"/>
    <n v="112"/>
    <s v="&lt;1 MW"/>
    <n v="0"/>
    <n v="0"/>
    <n v="15"/>
    <n v="3.0507352941176471"/>
    <n v="35.480051470588236"/>
    <s v="&lt;1 200 MWh/an"/>
    <s v="Double chaufferie Okofen à plaquettes 2*56 kw pour le groupe scolaire Beausoleil de Combs la ville avec deux silos textile de 8,5 tonnes de capacité par silo"/>
    <s v="plaquettes forestières en provenance de Seine et Marne et des Vosges"/>
    <x v="8"/>
    <n v="0"/>
    <x v="0"/>
    <n v="0"/>
    <n v="0"/>
    <n v="0"/>
    <n v="0"/>
    <n v="0"/>
    <n v="0"/>
    <n v="0"/>
    <n v="0"/>
    <n v="0"/>
    <n v="0"/>
    <n v="0"/>
    <n v="0"/>
    <n v="0"/>
  </r>
  <r>
    <s v="BDD ADEME/ARENE "/>
    <n v="1"/>
    <d v="2013-07-16T00:00:00"/>
    <n v="77"/>
    <n v="77153"/>
    <s v="DAMMARTIN-EN-GOËLE"/>
    <n v="77230"/>
    <s v="Ville de Dammartin"/>
    <x v="0"/>
    <x v="1"/>
    <s v="Tertiaire"/>
    <n v="56"/>
    <s v="&lt;1 MW"/>
    <n v="0"/>
    <n v="0"/>
    <n v="4"/>
    <n v="2"/>
    <n v="23.26"/>
    <s v="&lt;1 200 MWh/an"/>
    <s v="réhabilitation batiment la chaumière, espace jeunesse, ADEME a aidé l'étude de faisa uniquement_x000a_exploitant Dalkia, mais qui pourrait être Arbante plus tard (celui qui a fourni la chaudière Okofen)"/>
    <s v="Granulé  Appro Valfrance via la gestion en direct de la ville du P1"/>
    <x v="3"/>
    <n v="0"/>
    <x v="0"/>
    <n v="0"/>
    <s v="oui"/>
    <n v="1"/>
    <n v="0"/>
    <n v="0"/>
    <n v="0"/>
    <n v="0"/>
    <n v="4"/>
    <n v="4"/>
    <n v="0"/>
    <n v="0"/>
    <n v="0"/>
    <n v="0"/>
  </r>
  <r>
    <s v="BDD ADEME/ARENE "/>
    <n v="1"/>
    <d v="2014-02-24T00:00:00"/>
    <n v="77"/>
    <n v="77186"/>
    <s v="FONTAINEBLEAU"/>
    <n v="77300"/>
    <s v="Foyers de Seine et Marne"/>
    <x v="0"/>
    <x v="1"/>
    <s v="Résidentiel Tertiaire"/>
    <n v="1500"/>
    <s v="&gt;1 MW"/>
    <n v="0"/>
    <n v="0"/>
    <n v="629"/>
    <n v="184"/>
    <n v="2139.92"/>
    <s v="&gt;1 200 MWh/an"/>
    <s v="chaufferie bois de la faisandrie desservant 365 logement, installée par CIEC - logements sociaux, étudiants et résidence + ecole + commerce"/>
    <n v="0"/>
    <x v="8"/>
    <n v="0"/>
    <x v="0"/>
    <n v="0"/>
    <s v="oui"/>
    <n v="1"/>
    <n v="0"/>
    <n v="0"/>
    <n v="0"/>
    <n v="0"/>
    <n v="0"/>
    <n v="0"/>
    <n v="0"/>
    <n v="0"/>
    <n v="0"/>
    <n v="0"/>
  </r>
  <r>
    <s v="BDD ADEME/ARENE "/>
    <n v="1"/>
    <d v="2012-06-25T00:00:00"/>
    <n v="77"/>
    <n v="77251"/>
    <s v="LIEUSAINT"/>
    <n v="77127"/>
    <s v="Ferme de Servigny"/>
    <x v="1"/>
    <x v="1"/>
    <s v="Agriculture"/>
    <n v="80"/>
    <s v="&lt;1 MW"/>
    <n v="0"/>
    <n v="0"/>
    <n v="45"/>
    <n v="17"/>
    <n v="197.71"/>
    <s v="&lt;1 200 MWh/an"/>
    <n v="0"/>
    <s v="PF+granulés, fournisseur Terre Energie"/>
    <x v="6"/>
    <n v="0"/>
    <x v="0"/>
    <n v="0"/>
    <n v="0"/>
    <n v="0"/>
    <n v="0"/>
    <n v="0"/>
    <n v="0"/>
    <n v="0"/>
    <n v="0"/>
    <n v="0"/>
    <n v="0"/>
    <n v="0"/>
    <n v="0"/>
    <n v="0"/>
  </r>
  <r>
    <s v="Région"/>
    <n v="1"/>
    <d v="2018-10-04T00:00:00"/>
    <n v="77"/>
    <n v="77283"/>
    <s v="MAY-EN-MULTIEN"/>
    <n v="77145"/>
    <s v="association la présence"/>
    <x v="0"/>
    <x v="1"/>
    <s v="Résidentiel"/>
    <n v="200"/>
    <s v="&lt;1 MW"/>
    <n v="0"/>
    <n v="0"/>
    <n v="90"/>
    <n v="30.094582975064487"/>
    <n v="350"/>
    <s v="&lt;1 200 MWh/an"/>
    <s v="chaufferie miscanthus"/>
    <s v="miscanthus"/>
    <x v="1"/>
    <n v="0"/>
    <x v="1"/>
    <n v="0"/>
    <s v="oui"/>
    <n v="1"/>
    <n v="0"/>
    <n v="0"/>
    <n v="0"/>
    <n v="0"/>
    <n v="0"/>
    <n v="0"/>
    <n v="0"/>
    <n v="0"/>
    <n v="0"/>
    <n v="0"/>
  </r>
  <r>
    <s v="BDD ADEME/ARENE "/>
    <n v="1"/>
    <d v="2014-04-24T00:00:00"/>
    <n v="77"/>
    <n v="77294"/>
    <s v="MITRY-MORY"/>
    <n v="77290"/>
    <s v="L'Oréal"/>
    <x v="1"/>
    <x v="1"/>
    <s v="Industrie"/>
    <n v="500"/>
    <s v="&lt;1 MW"/>
    <n v="0"/>
    <n v="0"/>
    <n v="220"/>
    <n v="95"/>
    <n v="1104.8500000000001"/>
    <s v="&lt;1 200 MWh/an"/>
    <s v="granulés,  appro WEYA, production de chaleur du site CENTREAL de L'OREAL. Ce site logistique gère les approvisionnements de produits capillaires de tous les salons de coiffure de France._x000a_fiche dispo ici : http://www.weya.fr/home/images/stories/doc_pdf/Fiche_loreal_new.pdf?phpMyAdmin=j6ycv8n6GpcsqXP27wPM4XrPh7b"/>
    <n v="0"/>
    <x v="2"/>
    <n v="0"/>
    <x v="0"/>
    <n v="0"/>
    <n v="0"/>
    <n v="0"/>
    <n v="0"/>
    <n v="0"/>
    <n v="0"/>
    <n v="0"/>
    <n v="220"/>
    <n v="220"/>
    <n v="0"/>
    <n v="0"/>
    <n v="0"/>
    <n v="0"/>
  </r>
  <r>
    <s v="BDD ADEME/ARENE "/>
    <n v="1"/>
    <d v="2015-10-06T00:00:00"/>
    <n v="77"/>
    <n v="77305"/>
    <s v="MONTEREAU-FAULT-YONNE"/>
    <n v="77130"/>
    <s v="ERIVA"/>
    <x v="0"/>
    <x v="2"/>
    <n v="0"/>
    <n v="6000"/>
    <s v="&gt;1 MW"/>
    <n v="0"/>
    <n v="0"/>
    <n v="9500"/>
    <n v="1985"/>
    <n v="23085.550000000003"/>
    <s v="&gt;1 200 MWh/an"/>
    <s v="ERIVA = fialiale de Cofely+Coriance Alimentation du quartier de Surville_x000a_Extension du réseau de chaleur vers la future UIOM de Montereau_x000a__x000a_Maître d'œuvre : ERIVA"/>
    <n v="0"/>
    <x v="2"/>
    <n v="0"/>
    <x v="0"/>
    <s v="oui"/>
    <s v="oui"/>
    <n v="1"/>
    <n v="0"/>
    <n v="9500"/>
    <n v="0"/>
    <n v="0"/>
    <n v="0"/>
    <n v="9500"/>
    <n v="0"/>
    <n v="0"/>
    <n v="0"/>
    <n v="0"/>
  </r>
  <r>
    <s v="BDD ADEME/ARENE "/>
    <n v="1"/>
    <d v="2012-06-25T00:00:00"/>
    <n v="77"/>
    <n v="77327"/>
    <s v="NANGIS"/>
    <n v="77370"/>
    <s v="SYTRADEM"/>
    <x v="1"/>
    <x v="1"/>
    <s v="Tertiaire"/>
    <n v="100"/>
    <s v="&lt;1 MW"/>
    <n v="0"/>
    <n v="0"/>
    <n v="100"/>
    <n v="30"/>
    <n v="348.90000000000003"/>
    <s v="&lt;1 200 MWh/an"/>
    <s v="Centre de tri_x000a__x000a_Approvisionnement : Boisynergie"/>
    <s v="Produits connexes de scieries CIB"/>
    <x v="9"/>
    <n v="0"/>
    <x v="0"/>
    <s v="oui"/>
    <s v="oui"/>
    <n v="1"/>
    <n v="0"/>
    <n v="0"/>
    <n v="100"/>
    <n v="0"/>
    <n v="0"/>
    <n v="100"/>
    <n v="0"/>
    <n v="0"/>
    <n v="0"/>
    <n v="0"/>
  </r>
  <r>
    <s v="BDD ADEME/ARENE "/>
    <n v="1"/>
    <d v="2018-04-12T00:00:00"/>
    <n v="77"/>
    <n v="77333"/>
    <s v="NEMOURS"/>
    <n v="77140"/>
    <s v="NEO (Dalkia)"/>
    <x v="0"/>
    <x v="0"/>
    <n v="0"/>
    <n v="3300"/>
    <s v="&gt;1 MW"/>
    <n v="0"/>
    <n v="0"/>
    <n v="8500"/>
    <n v="1567"/>
    <n v="18224.210000000003"/>
    <s v="&gt;1 200 MWh/an"/>
    <s v="AAPB2 rue papin,  habitants du quartier du Mont-Saint-Martin – en cours de rénovation -, mais aussi l’hôpital, la Zone d’Activité Industrielle du Rocher Vert, plusieurs écoles ainsi que d’autres bâtiments communaux"/>
    <n v="0"/>
    <x v="3"/>
    <n v="0"/>
    <x v="0"/>
    <s v="oui"/>
    <s v="oui"/>
    <n v="1"/>
    <n v="0"/>
    <n v="6800"/>
    <n v="0"/>
    <n v="0"/>
    <n v="0"/>
    <n v="6800"/>
    <n v="1700"/>
    <n v="0"/>
    <n v="0"/>
    <n v="0"/>
  </r>
  <r>
    <s v="BDD ADEME/ARENE "/>
    <n v="1"/>
    <d v="2016-04-04T00:00:00"/>
    <n v="77"/>
    <n v="77333"/>
    <s v="NEMOURS"/>
    <n v="77140"/>
    <s v="OPH 77"/>
    <x v="0"/>
    <x v="1"/>
    <s v="Résidentiel"/>
    <n v="0"/>
    <s v="&lt;1 MW"/>
    <n v="0"/>
    <n v="0"/>
    <n v="0"/>
    <n v="0"/>
    <n v="0"/>
    <s v="&lt;1 200 MWh/an"/>
    <s v="quartier square Beauregard - 389 logements"/>
    <s v="agropellets bois miscanthus"/>
    <x v="8"/>
    <n v="0"/>
    <x v="0"/>
    <n v="0"/>
    <n v="0"/>
    <n v="0"/>
    <n v="0"/>
    <n v="0"/>
    <n v="0"/>
    <n v="0"/>
    <n v="0"/>
    <n v="0"/>
    <n v="0"/>
    <n v="0"/>
    <n v="0"/>
    <n v="0"/>
  </r>
  <r>
    <s v="BDD ADEME/ARENE "/>
    <n v="1"/>
    <d v="2015-04-28T00:00:00"/>
    <n v="77"/>
    <n v="77348"/>
    <s v="ORMESSON"/>
    <n v="77167"/>
    <s v="Commune d’Ormesson/chauffagiste local"/>
    <x v="0"/>
    <x v="1"/>
    <s v="Tertiaire"/>
    <n v="35"/>
    <s v="&lt;1 MW"/>
    <n v="0"/>
    <n v="0"/>
    <n v="25"/>
    <n v="3.2869885768898195"/>
    <n v="38.227677149228604"/>
    <s v="&lt;1 200 MWh/an"/>
    <s v="chauffage de la mairie et de la salle polyvalente, 40kw annoncé et 40 tonnes consommées en théorie : http://www.levaudoue.fr/medias/files/pdm-plaquette-bilan-annee-2014.pdf"/>
    <s v="SCIC Gâtinais Bois Energie"/>
    <x v="8"/>
    <n v="0"/>
    <x v="0"/>
    <n v="0"/>
    <n v="0"/>
    <n v="0"/>
    <n v="0"/>
    <n v="25"/>
    <n v="0"/>
    <n v="0"/>
    <n v="0"/>
    <n v="25"/>
    <n v="0"/>
    <n v="0"/>
    <n v="0"/>
    <n v="0"/>
  </r>
  <r>
    <s v="BDD ADEME/ARENE "/>
    <n v="1"/>
    <d v="2012-06-25T00:00:00"/>
    <n v="77"/>
    <n v="77390"/>
    <s v="ROISSY-EN-BRIE"/>
    <n v="77680"/>
    <s v="OSICA"/>
    <x v="0"/>
    <x v="1"/>
    <s v="Résidentiel"/>
    <n v="2500"/>
    <s v="&gt;1 MW"/>
    <n v="0"/>
    <n v="0"/>
    <n v="2200"/>
    <n v="619"/>
    <n v="7198.97"/>
    <s v="&gt;1 200 MWh/an"/>
    <s v="Exploitant : CRAM_x000a_Approvisionnement : ECOSYS Grisy Suisne -77116  environs à  20 km de la Chaufferie Bois. _x000a_résidence La Renardière à Roissy-en-Brie _x000a_Chaudière Bois de Mq Compte  type C250 - P= 2500Kw"/>
    <s v="Produits connexes de scieries (Champagne-Ardenne) - broyat de palettes"/>
    <x v="10"/>
    <n v="0"/>
    <x v="0"/>
    <s v="oui"/>
    <s v="oui"/>
    <n v="1"/>
    <n v="0"/>
    <n v="440"/>
    <n v="0"/>
    <n v="1760"/>
    <n v="0"/>
    <n v="2200"/>
    <n v="0"/>
    <n v="0"/>
    <n v="0"/>
    <n v="0"/>
  </r>
  <r>
    <s v="BDD ADEME/ARENE "/>
    <n v="1"/>
    <d v="2012-06-25T00:00:00"/>
    <n v="77"/>
    <n v="77470"/>
    <s v="TOURNAN-EN-BRIE"/>
    <n v="77220"/>
    <s v="OPHLM 77"/>
    <x v="0"/>
    <x v="1"/>
    <s v="Résidentiel"/>
    <n v="460"/>
    <s v="&lt;1 MW"/>
    <n v="0"/>
    <n v="0"/>
    <n v="500"/>
    <n v="66"/>
    <n v="767.58"/>
    <s v="&lt;1 200 MWh/an"/>
    <s v="La volonté de l'OPHLM 77 est de créer un réseau et vendre de la chaleur à des organismes/bâtiments voisins._x000a__x000a_Approvisionnement :  TPS"/>
    <s v="Broyat de palettes, connexes scierie + PF (50/50)"/>
    <x v="11"/>
    <n v="0"/>
    <x v="0"/>
    <n v="0"/>
    <s v="oui"/>
    <n v="1"/>
    <n v="0"/>
    <n v="500"/>
    <n v="0"/>
    <n v="0"/>
    <n v="0"/>
    <n v="500"/>
    <n v="0"/>
    <n v="0"/>
    <n v="0"/>
    <n v="0"/>
  </r>
  <r>
    <s v="BDD ADEME/ARENE "/>
    <n v="1"/>
    <d v="2013-07-16T00:00:00"/>
    <n v="77"/>
    <n v="77470"/>
    <s v="TOURNAN-EN-BRIE"/>
    <n v="77220"/>
    <s v="SMAVOM"/>
    <x v="0"/>
    <x v="2"/>
    <n v="0"/>
    <n v="500"/>
    <s v="&lt;1 MW"/>
    <n v="0"/>
    <n v="0"/>
    <n v="600"/>
    <n v="105"/>
    <n v="1221.1500000000001"/>
    <s v="&lt;1 200 MWh/an"/>
    <s v="AAP B3 - SMAVOM est le syndicat pour les centres scolaires"/>
    <n v="0"/>
    <x v="8"/>
    <n v="0"/>
    <x v="0"/>
    <n v="0"/>
    <s v="oui"/>
    <n v="1"/>
    <n v="0"/>
    <n v="600"/>
    <n v="0"/>
    <n v="0"/>
    <n v="0"/>
    <n v="600"/>
    <n v="0"/>
    <n v="0"/>
    <n v="0"/>
    <n v="0"/>
  </r>
  <r>
    <s v="BDD ADEME/ARENE "/>
    <n v="1"/>
    <d v="2012-06-25T00:00:00"/>
    <n v="77"/>
    <n v="77479"/>
    <s v="VAIRES-SUR-MARNE"/>
    <n v="77360"/>
    <s v="OPHLM 77"/>
    <x v="0"/>
    <x v="1"/>
    <s v="Résidentiel"/>
    <n v="605"/>
    <s v="&lt;1 MW"/>
    <n v="0"/>
    <n v="0"/>
    <n v="800"/>
    <n v="103"/>
    <n v="1197.8900000000001"/>
    <s v="&lt;1 200 MWh/an"/>
    <s v="La volonté de l'OPHLM 77 est de créer un réseau et vendre de la chaleur à des organismes/bâtiments voisins._x000a__x000a_Approvisionnement :  TPS"/>
    <s v="Broyat de palettes + PF Broyat de palettes+PF en provenance de la société « Compost Val de Seine » à Chalifert dans la Seine et Marne a commande via SOVEN "/>
    <x v="11"/>
    <n v="0"/>
    <x v="0"/>
    <n v="0"/>
    <s v="oui"/>
    <n v="1"/>
    <n v="0"/>
    <n v="800"/>
    <n v="0"/>
    <n v="0"/>
    <n v="0"/>
    <n v="800"/>
    <n v="0"/>
    <n v="0"/>
    <n v="0"/>
    <n v="0"/>
  </r>
  <r>
    <s v="BDD ADEME/ARENE "/>
    <n v="1"/>
    <d v="2012-09-18T00:00:00"/>
    <n v="77"/>
    <n v="77495"/>
    <s v="VERT-SAINT-DENIS"/>
    <n v="77240"/>
    <s v="SAN de Sénart, maison environnement Sénart, installateur WEYA"/>
    <x v="0"/>
    <x v="1"/>
    <s v="Tertiaire"/>
    <n v="90"/>
    <s v="&lt;1 MW"/>
    <n v="0"/>
    <n v="0"/>
    <n v="35"/>
    <n v="64.5"/>
    <n v="750.1350000000001"/>
    <s v="&lt;1 200 MWh/an"/>
    <s v="couverture bois 100%, 220m réseau, 808m2 de surfaces chauffées , Silo de 11M3 soit 7 tonnes de stockage; prestataire : siat, reprise partielle en interne, entretien - maintenance, complexe; Ph Vail en BE, L interrompu"/>
    <s v="granulés bois DIN plus"/>
    <x v="11"/>
    <n v="0"/>
    <x v="0"/>
    <n v="0"/>
    <n v="0"/>
    <n v="0"/>
    <n v="0"/>
    <n v="0"/>
    <n v="0"/>
    <n v="0"/>
    <n v="35"/>
    <n v="35"/>
    <n v="0"/>
    <n v="0"/>
    <n v="0"/>
    <n v="0"/>
  </r>
  <r>
    <s v="BDD Région"/>
    <n v="1"/>
    <d v="2012-06-25T00:00:00"/>
    <n v="77"/>
    <n v="77514"/>
    <s v="VILLEPARISIS"/>
    <n v="77270"/>
    <s v="OPDHLM 77"/>
    <x v="0"/>
    <x v="1"/>
    <s v="Résidentiel"/>
    <n v="1000"/>
    <s v="&gt;1 MW"/>
    <n v="0"/>
    <n v="0"/>
    <n v="700"/>
    <n v="230"/>
    <n v="2674.9"/>
    <s v="&lt;1 200 MWh/an"/>
    <s v="Chaufferie paille."/>
    <s v="paille"/>
    <x v="12"/>
    <n v="2013"/>
    <x v="2"/>
    <n v="0"/>
    <s v="oui"/>
    <n v="1"/>
    <n v="0"/>
    <n v="0"/>
    <n v="0"/>
    <n v="0"/>
    <n v="0"/>
    <n v="0"/>
    <n v="0"/>
    <n v="0"/>
    <n v="0"/>
    <n v="0"/>
  </r>
  <r>
    <s v="BDD ADEME/ARENE "/>
    <n v="1"/>
    <d v="2014-04-25T00:00:00"/>
    <n v="78"/>
    <n v="78005"/>
    <s v="ACHÈRES"/>
    <n v="78260"/>
    <s v="Domnis Le foyer pour tous (Cofely)"/>
    <x v="0"/>
    <x v="1"/>
    <s v="Résidentiel"/>
    <n v="2500"/>
    <s v="&gt;1 MW"/>
    <n v="0"/>
    <n v="0"/>
    <n v="3500"/>
    <n v="700"/>
    <n v="8141.0000000000009"/>
    <s v="&gt;1 200 MWh/an"/>
    <s v="Exploitant : COFELY_x000a__x000a_Approvisionnement : SOVEN"/>
    <s v="élagage + plaquettes forestières"/>
    <x v="13"/>
    <n v="0"/>
    <x v="0"/>
    <s v="oui"/>
    <s v="oui"/>
    <n v="1"/>
    <n v="0"/>
    <n v="3500"/>
    <n v="0"/>
    <n v="0"/>
    <n v="0"/>
    <n v="3500"/>
    <n v="0"/>
    <n v="0"/>
    <n v="0"/>
    <n v="0"/>
  </r>
  <r>
    <s v="BDD ADEME/ARENE "/>
    <n v="1"/>
    <d v="2018-04-25T00:00:00"/>
    <n v="78"/>
    <n v="78076"/>
    <s v="BOISSETS"/>
    <n v="78910"/>
    <s v="Commune des Boissets"/>
    <x v="0"/>
    <x v="1"/>
    <n v="0"/>
    <n v="45"/>
    <s v="&lt;1 MW"/>
    <n v="0"/>
    <n v="0"/>
    <n v="0"/>
    <n v="4"/>
    <n v="46.52"/>
    <s v="&lt;1 200 MWh/an"/>
    <n v="0"/>
    <n v="0"/>
    <x v="5"/>
    <n v="0"/>
    <x v="0"/>
    <n v="0"/>
    <s v="oui"/>
    <n v="1"/>
    <n v="0"/>
    <n v="0"/>
    <n v="0"/>
    <n v="0"/>
    <n v="0"/>
    <n v="0"/>
    <n v="0"/>
    <n v="0"/>
    <n v="0"/>
    <n v="0"/>
  </r>
  <r>
    <s v="BDD ADEME/ARENE "/>
    <n v="1"/>
    <d v="2012-06-25T00:00:00"/>
    <n v="78"/>
    <n v="78077"/>
    <s v="LA BOISSIÈRE-ÉCOLE"/>
    <n v="78125"/>
    <s v="SCI La Boissière, Ferme de la Tremblaye"/>
    <x v="1"/>
    <x v="1"/>
    <s v="Agriculture"/>
    <n v="500"/>
    <s v="&lt;1 MW"/>
    <n v="0"/>
    <n v="0"/>
    <n v="390"/>
    <n v="164"/>
    <n v="1907.3200000000002"/>
    <s v="&lt;1 200 MWh/an"/>
    <s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_x000a_http://www.yvelines.fr/projet/la-boissiere-ecole-la-chaufferie-bois-de-la-ferme-de-la-tremblaye/"/>
    <s v="fournisseur local : élagage et plaquettes forestières CIB"/>
    <x v="13"/>
    <n v="0"/>
    <x v="0"/>
    <s v="oui"/>
    <n v="0"/>
    <n v="1"/>
    <n v="0"/>
    <n v="390"/>
    <n v="0"/>
    <n v="0"/>
    <n v="0"/>
    <n v="390"/>
    <n v="0"/>
    <n v="0"/>
    <n v="0"/>
    <n v="0"/>
  </r>
  <r>
    <s v="BDD ADEME/ARENE "/>
    <n v="1"/>
    <d v="2014-04-25T00:00:00"/>
    <n v="78"/>
    <n v="78092"/>
    <s v="BOUGIVAL"/>
    <n v="78380"/>
    <s v="Ville de Bougival"/>
    <x v="0"/>
    <x v="1"/>
    <s v="Tertiaire"/>
    <n v="200"/>
    <s v="&lt;1 MW"/>
    <n v="0"/>
    <n v="0"/>
    <n v="16"/>
    <n v="5"/>
    <n v="58.150000000000006"/>
    <s v="&lt;1 200 MWh/an"/>
    <s v="Chaufferie biomasse à granulé bois pour groupe scolaire Monet http://www.ville-bougival.fr/IMG/pdf/Lettre_du_maire_decembre_2012_pour_web.pdf"/>
    <n v="0"/>
    <x v="2"/>
    <n v="0"/>
    <x v="0"/>
    <n v="0"/>
    <s v="oui"/>
    <n v="1"/>
    <n v="0"/>
    <n v="0"/>
    <n v="0"/>
    <n v="0"/>
    <n v="0"/>
    <n v="0"/>
    <n v="0"/>
    <n v="0"/>
    <n v="0"/>
    <n v="0"/>
  </r>
  <r>
    <s v="BDD ADEME/ARENE "/>
    <n v="1"/>
    <d v="2018-04-12T00:00:00"/>
    <n v="78"/>
    <n v="78123"/>
    <s v="CARRIÈRES-SOUS-POISSY"/>
    <n v="78955"/>
    <s v="Dalkia"/>
    <x v="0"/>
    <x v="2"/>
    <n v="0"/>
    <n v="600"/>
    <s v="&lt;1 MW"/>
    <n v="1800"/>
    <n v="0"/>
    <n v="700"/>
    <n v="241"/>
    <n v="2802.8300000000004"/>
    <s v="&lt;1 200 MWh/an"/>
    <n v="0"/>
    <n v="0"/>
    <x v="0"/>
    <n v="0"/>
    <x v="0"/>
    <s v="oui"/>
    <n v="0"/>
    <n v="1"/>
    <n v="0"/>
    <n v="0"/>
    <n v="0"/>
    <n v="0"/>
    <n v="0"/>
    <n v="0"/>
    <n v="0"/>
    <n v="0"/>
    <n v="0"/>
    <n v="700"/>
  </r>
  <r>
    <s v="BDD ADEME/ARENE "/>
    <n v="1"/>
    <d v="2015-04-08T00:00:00"/>
    <n v="78"/>
    <n v="78124"/>
    <s v="CARRIÈRES-SUR-SEINE"/>
    <n v="78420"/>
    <n v="0"/>
    <x v="0"/>
    <x v="1"/>
    <n v="0"/>
    <n v="56"/>
    <s v="&lt;1 MW"/>
    <n v="0"/>
    <n v="0"/>
    <n v="0"/>
    <n v="7.308684436801375"/>
    <n v="85"/>
    <s v="&lt;1 200 MWh/an"/>
    <n v="0"/>
    <n v="0"/>
    <x v="14"/>
    <n v="0"/>
    <x v="3"/>
    <n v="0"/>
    <n v="0"/>
    <n v="0"/>
    <n v="0"/>
    <n v="0"/>
    <n v="0"/>
    <n v="0"/>
    <n v="0"/>
    <n v="0"/>
    <n v="0"/>
    <n v="0"/>
    <n v="0"/>
    <n v="0"/>
  </r>
  <r>
    <s v="BDD ADEME/ARENE "/>
    <n v="1"/>
    <d v="2015-04-08T00:00:00"/>
    <n v="78"/>
    <n v="78124"/>
    <s v="CARRIÈRES-SUR-SEINE"/>
    <n v="78420"/>
    <n v="0"/>
    <x v="0"/>
    <x v="1"/>
    <n v="0"/>
    <n v="112"/>
    <s v="&lt;1 MW"/>
    <n v="0"/>
    <n v="0"/>
    <n v="0"/>
    <n v="18.572656921754081"/>
    <n v="215.99999999999997"/>
    <s v="&lt;1 200 MWh/an"/>
    <n v="0"/>
    <n v="0"/>
    <x v="14"/>
    <n v="0"/>
    <x v="3"/>
    <n v="0"/>
    <n v="0"/>
    <n v="0"/>
    <n v="0"/>
    <n v="0"/>
    <n v="0"/>
    <n v="0"/>
    <n v="0"/>
    <n v="0"/>
    <n v="0"/>
    <n v="0"/>
    <n v="0"/>
    <n v="0"/>
  </r>
  <r>
    <s v="BDD ADEME/ARENE "/>
    <n v="1"/>
    <d v="2012-06-25T00:00:00"/>
    <n v="78"/>
    <n v="78128"/>
    <s v="CERNAY-LA-VILLE"/>
    <n v="78720"/>
    <s v="Ville de Cernay"/>
    <x v="0"/>
    <x v="1"/>
    <s v="Tertiaire"/>
    <n v="100"/>
    <s v="&lt;1 MW"/>
    <n v="0"/>
    <n v="0"/>
    <n v="29"/>
    <n v="8"/>
    <n v="93.04"/>
    <s v="&lt;1 200 MWh/an"/>
    <s v="alimentation école"/>
    <s v="granulés"/>
    <x v="10"/>
    <n v="0"/>
    <x v="0"/>
    <s v="oui"/>
    <s v="oui"/>
    <n v="1"/>
    <n v="0"/>
    <n v="0"/>
    <n v="0"/>
    <n v="0"/>
    <n v="0"/>
    <n v="0"/>
    <n v="0"/>
    <n v="0"/>
    <n v="0"/>
    <n v="0"/>
  </r>
  <r>
    <s v="BDD ADEME/ARENE "/>
    <n v="1"/>
    <d v="2016-04-04T00:00:00"/>
    <n v="78"/>
    <n v="78317"/>
    <s v="JAMBVILLE"/>
    <n v="78440"/>
    <s v="centre National de Formation et d'Activité Scouts et Guides de France (SGDF)"/>
    <x v="0"/>
    <x v="1"/>
    <n v="0"/>
    <n v="220"/>
    <s v="&lt;1 MW"/>
    <n v="0"/>
    <n v="0"/>
    <n v="116"/>
    <n v="28"/>
    <n v="325.64000000000004"/>
    <s v="&lt;1 200 MWh/an"/>
    <s v="utilisation de plaquettes forestières, http://www.iledefrance.fr/sites/default/files/mariane/RAPCP15-373RAP.pdf, assure 80% des besoins sur la base de 405MWh/an"/>
    <s v="élagage"/>
    <x v="4"/>
    <n v="0"/>
    <x v="0"/>
    <n v="0"/>
    <s v="oui"/>
    <n v="1"/>
    <n v="0"/>
    <n v="0"/>
    <n v="0"/>
    <n v="0"/>
    <n v="0"/>
    <n v="0"/>
    <n v="0"/>
    <n v="0"/>
    <n v="0"/>
    <n v="0"/>
  </r>
  <r>
    <s v="BDD ADEME/ARENE "/>
    <n v="1"/>
    <d v="2014-11-17T00:00:00"/>
    <n v="78"/>
    <n v="78356"/>
    <s v="MAGNY-LES-HAMEAUX"/>
    <n v="78114"/>
    <s v="pôle médicosocial Gérondicap "/>
    <x v="0"/>
    <x v="1"/>
    <s v="Tertiaire"/>
    <n v="175"/>
    <s v="&lt;1 MW"/>
    <n v="0"/>
    <n v="0"/>
    <n v="23.4375"/>
    <n v="4.7667738970588243"/>
    <n v="55.437580422794127"/>
    <s v="&lt;1 200 MWh/an"/>
    <s v="chaufferie à plaquettes"/>
    <n v="0"/>
    <x v="15"/>
    <n v="0"/>
    <x v="0"/>
    <s v="oui"/>
    <n v="0"/>
    <n v="1"/>
    <n v="0"/>
    <n v="0"/>
    <n v="0"/>
    <n v="0"/>
    <n v="0"/>
    <n v="0"/>
    <n v="0"/>
    <n v="0"/>
    <n v="0"/>
    <n v="0"/>
  </r>
  <r>
    <s v="BDD ADEME/ARENE "/>
    <n v="1"/>
    <d v="2012-06-25T00:00:00"/>
    <n v="78"/>
    <n v="78356"/>
    <s v="MAGNY-LES-HAMEAUX"/>
    <n v="78114"/>
    <s v="Vertdeco"/>
    <x v="1"/>
    <x v="1"/>
    <s v="Tertiaire"/>
    <n v="300"/>
    <s v="&lt;1 MW"/>
    <n v="0"/>
    <n v="0"/>
    <n v="204"/>
    <n v="52"/>
    <n v="604.76"/>
    <s v="&lt;1 200 MWh/an"/>
    <s v="45 ml"/>
    <s v="Elagueurs du département et Parc naturel de la Haute Vallée de la Chevreuse, PF"/>
    <x v="6"/>
    <n v="0"/>
    <x v="0"/>
    <n v="0"/>
    <n v="0"/>
    <n v="0"/>
    <n v="0"/>
    <n v="204"/>
    <n v="0"/>
    <n v="0"/>
    <n v="0"/>
    <n v="204"/>
    <n v="0"/>
    <n v="0"/>
    <n v="0"/>
    <n v="0"/>
  </r>
  <r>
    <s v="BDD ADEME/ARENE "/>
    <n v="1"/>
    <d v="2018-04-10T00:00:00"/>
    <n v="78"/>
    <n v="78361"/>
    <s v="MANTES-LA-JOLIE"/>
    <n v="78200"/>
    <s v="SOMEC (Dalkia)"/>
    <x v="0"/>
    <x v="0"/>
    <n v="0"/>
    <n v="16000"/>
    <s v="&gt;1 MW"/>
    <n v="0"/>
    <n v="0"/>
    <n v="30000"/>
    <n v="7087"/>
    <n v="82421.810000000012"/>
    <s v="&gt;1 200 MWh/an"/>
    <s v="Maître d'œuvre : SOMEC (Dalkia), 6MW+8MW sur le Val Fourré, marque Vyncke, alimentation RC, biomasse 72% des besoins sur la ville de Mantes"/>
    <s v="PF + PBFV"/>
    <x v="3"/>
    <n v="0"/>
    <x v="0"/>
    <s v="oui"/>
    <s v="oui"/>
    <n v="1"/>
    <n v="0"/>
    <n v="18000"/>
    <n v="0"/>
    <n v="6000"/>
    <n v="0"/>
    <n v="24000"/>
    <n v="6000"/>
    <n v="0"/>
    <n v="0"/>
    <n v="0"/>
  </r>
  <r>
    <s v="BDD ADEME/ARENE "/>
    <n v="1"/>
    <d v="2014-11-17T00:00:00"/>
    <n v="78"/>
    <n v="78423"/>
    <s v="MONTIGNY-LE-BRETONNEUX"/>
    <n v="78180"/>
    <s v="Bouygues Energie et Services "/>
    <x v="0"/>
    <x v="1"/>
    <s v="Tertiaire"/>
    <n v="440"/>
    <s v="&lt;1 MW"/>
    <n v="0"/>
    <n v="0"/>
    <n v="58.928571428571423"/>
    <n v="11.985031512605042"/>
    <n v="139.38591649159665"/>
    <s v="&lt;1 200 MWh/an"/>
    <s v="Un  chauffage  au  bois  a  été  installé,  notamment  pour  limiter  les _x000a_émissions de gaz à effet de serre et réduire la consommation d’énergie _x000a_primaire. _x000a_Il se compose de deux chaudières de 220 kW chacune, alimentées en _x000a_granulés  de  bois  à  partir  de  deux  silos  de  15  m 3 .  Ces  chaudières _x000a_permettent  de  chauffer  le  bâtiment,  produire  l’eau  chaude  sanitaire  et _x000a_prétraiter l’air neuf provenant des centrales de traitement d’air. _x000a_L’été, les chaudières agissent en complément du solaire thermique pour _x000a_refroidir le bâtiment via le groupe froid à absorption. _x000a_Maître d’ouvrage : Sodearif _x000a_Maître d’œuvre exécution / AMO construction durable : Elan _x000a_Groupement constructeur : Bouygues Bâtiment Ile-de-France et ETDE _x000a_Mainteneur : Exprimm (filiale d’etde) _x000a_Architectes : Hubert GODET Architecte et STUDIOS architecture _x000a_Surface : 11 813 m! en R+7, et  trois niveaux de stationnement en sous-sol _x000a_600 postes de travail _x000a_Coût VEFA : 3 994 &quot; HT/m! _x000a_326  m!  de  panneaux  photovoltaïques  (50  kWc)  pour  la  production  d’électricité  (renvoyée  sur  le _x000a_réseau),  200  m!  de  panneaux  solaires  thermiques,  un  ballon  d’eau  chaude  de  10m 3   utiles,  un _x000a_groupe froid de 75 kW, deux chaudières bois de 200 kW _x000a_Système de pilotage par Hypervision® _x000a_Réseau fibre optique EcoFlex’IT® "/>
    <n v="0"/>
    <x v="11"/>
    <n v="0"/>
    <x v="0"/>
    <n v="0"/>
    <n v="0"/>
    <n v="0"/>
    <n v="0"/>
    <n v="0"/>
    <n v="0"/>
    <n v="0"/>
    <n v="0"/>
    <n v="0"/>
    <n v="0"/>
    <n v="0"/>
    <n v="0"/>
    <n v="0"/>
  </r>
  <r>
    <s v="BDD ADEME/ARENE "/>
    <n v="1"/>
    <d v="2014-04-25T00:00:00"/>
    <n v="78"/>
    <n v="78440"/>
    <s v="LES MUREAUX"/>
    <n v="78130"/>
    <s v="EADS (CIEC)"/>
    <x v="1"/>
    <x v="1"/>
    <s v="Tertiaire"/>
    <n v="4000"/>
    <s v="&gt;1 MW"/>
    <n v="0"/>
    <n v="0"/>
    <n v="6800"/>
    <n v="1383"/>
    <n v="16084.29"/>
    <s v="&gt;1 200 MWh/an"/>
    <s v="121 000m2 de locaux Astrium, BCIAT 2011"/>
    <s v="PF"/>
    <x v="8"/>
    <n v="0"/>
    <x v="0"/>
    <s v="oui"/>
    <n v="0"/>
    <n v="1"/>
    <n v="0"/>
    <n v="4080"/>
    <n v="0"/>
    <n v="0"/>
    <n v="0"/>
    <n v="4080"/>
    <n v="2720"/>
    <n v="0"/>
    <n v="0"/>
    <n v="0"/>
  </r>
  <r>
    <s v="BDD ADEME/ARENE "/>
    <n v="1"/>
    <d v="2015-07-30T00:00:00"/>
    <n v="78"/>
    <n v="78440"/>
    <s v="LES MUREAUX"/>
    <n v="78130"/>
    <s v="MBE ( Coriance)"/>
    <x v="0"/>
    <x v="3"/>
    <n v="0"/>
    <n v="5800"/>
    <s v="&gt;1 MW"/>
    <n v="0"/>
    <n v="0"/>
    <n v="12352"/>
    <n v="2828"/>
    <n v="32889.64"/>
    <s v="&gt;1 200 MWh/an"/>
    <s v="AAP B2, interconnexion entre 2 réseaux"/>
    <n v="0"/>
    <x v="12"/>
    <n v="0"/>
    <x v="2"/>
    <s v="oui"/>
    <s v="oui"/>
    <n v="1"/>
    <n v="0"/>
    <n v="7560"/>
    <n v="0"/>
    <n v="4792"/>
    <n v="0"/>
    <n v="12352"/>
    <n v="0"/>
    <n v="0"/>
    <n v="0"/>
    <n v="0"/>
  </r>
  <r>
    <s v="BDD ADEME/ARENE "/>
    <n v="1"/>
    <d v="2018-04-12T00:00:00"/>
    <n v="78"/>
    <n v="78440"/>
    <s v="LES MUREAUX"/>
    <n v="78130"/>
    <s v="Airbus-groupe Dalkia"/>
    <x v="1"/>
    <x v="1"/>
    <n v="0"/>
    <n v="2000"/>
    <s v="&gt;1 MW"/>
    <n v="0"/>
    <n v="0"/>
    <n v="4841"/>
    <n v="1024"/>
    <n v="11909.12"/>
    <s v="&gt;1 200 MWh/an"/>
    <n v="0"/>
    <n v="0"/>
    <x v="1"/>
    <n v="0"/>
    <x v="1"/>
    <s v="oui"/>
    <n v="0"/>
    <n v="1"/>
    <n v="0"/>
    <n v="3631"/>
    <n v="1210"/>
    <n v="0"/>
    <n v="0"/>
    <n v="4841"/>
    <n v="0"/>
    <n v="0"/>
    <n v="0"/>
    <n v="0"/>
  </r>
  <r>
    <s v="BDD ADEME/ARENE "/>
    <n v="1"/>
    <d v="2013-12-13T00:00:00"/>
    <n v="78"/>
    <n v="78466"/>
    <s v="ORGEVAL"/>
    <n v="78630"/>
    <s v="Ville d'Orgeval"/>
    <x v="0"/>
    <x v="1"/>
    <s v="Tertiaire"/>
    <n v="260"/>
    <s v="&lt;1 MW"/>
    <n v="0"/>
    <n v="0"/>
    <n v="85"/>
    <n v="17"/>
    <n v="197.71"/>
    <s v="&lt;1 200 MWh/an"/>
    <s v="COMMUNE D'ORGEVAL (78) : réalisation d’une chaufferie bois pour l’école Maternelle Picquenard"/>
    <n v="0"/>
    <x v="2"/>
    <n v="0"/>
    <x v="0"/>
    <n v="0"/>
    <s v="oui"/>
    <n v="1"/>
    <n v="0"/>
    <n v="0"/>
    <n v="0"/>
    <n v="0"/>
    <n v="0"/>
    <n v="0"/>
    <n v="0"/>
    <n v="0"/>
    <n v="0"/>
    <n v="0"/>
  </r>
  <r>
    <s v="BDD ADEME/ARENE "/>
    <n v="1"/>
    <d v="2012-06-25T00:00:00"/>
    <n v="78"/>
    <n v="78517"/>
    <s v="RAMBOUILLET"/>
    <n v="78120"/>
    <s v="GOULLARD"/>
    <x v="1"/>
    <x v="1"/>
    <s v="Industrie"/>
    <n v="186"/>
    <s v="&lt;1 MW"/>
    <n v="0"/>
    <n v="0"/>
    <n v="60"/>
    <n v="20"/>
    <n v="232.60000000000002"/>
    <s v="&lt;1 200 MWh/an"/>
    <s v="Menuiserie et charpentes"/>
    <s v="appro interne"/>
    <x v="16"/>
    <n v="0"/>
    <x v="0"/>
    <s v="oui"/>
    <n v="0"/>
    <n v="1"/>
    <n v="0"/>
    <n v="0"/>
    <n v="0"/>
    <n v="60"/>
    <n v="0"/>
    <n v="60"/>
    <n v="0"/>
    <n v="0"/>
    <n v="0"/>
    <n v="0"/>
  </r>
  <r>
    <s v="BDD ADEME/ARENE "/>
    <n v="1"/>
    <d v="2013-12-12T00:00:00"/>
    <n v="78"/>
    <n v="78517"/>
    <s v="RAMBOUILLET"/>
    <n v="78120"/>
    <s v="Bergerie Nationale de Rambouillet"/>
    <x v="0"/>
    <x v="1"/>
    <s v="Tertiaire"/>
    <n v="1000"/>
    <s v="&gt;1 MW"/>
    <n v="0"/>
    <n v="0"/>
    <n v="1200"/>
    <n v="245"/>
    <n v="2849.3500000000004"/>
    <s v="&lt;1 200 MWh/an"/>
    <n v="0"/>
    <n v="0"/>
    <x v="17"/>
    <n v="0"/>
    <x v="0"/>
    <n v="0"/>
    <s v="oui"/>
    <n v="1"/>
    <n v="0"/>
    <n v="0"/>
    <n v="0"/>
    <n v="0"/>
    <n v="0"/>
    <n v="0"/>
    <n v="0"/>
    <n v="0"/>
    <n v="0"/>
    <n v="0"/>
  </r>
  <r>
    <s v="BDD ADEME/ARENE "/>
    <n v="1"/>
    <d v="2012-06-25T00:00:00"/>
    <n v="78"/>
    <n v="78517"/>
    <s v="RAMBOUILLET"/>
    <n v="78120"/>
    <s v="Cofely - Gemey Maybelline Garnier (ex FAPROGI)"/>
    <x v="0"/>
    <x v="1"/>
    <s v="Industrie"/>
    <n v="4000"/>
    <s v="&gt;1 MW"/>
    <n v="0"/>
    <n v="0"/>
    <n v="3875"/>
    <n v="800"/>
    <n v="9304"/>
    <s v="&gt;1 200 MWh/an"/>
    <s v="Maître d'œuvre : COFELY pour l'Oréal usine FAPROGI site industriel  fabrication prod cosmétiques  _x000a_alimentation en vapeur + eau chaude"/>
    <s v="PF + PBFV"/>
    <x v="3"/>
    <n v="0"/>
    <x v="0"/>
    <s v="oui"/>
    <n v="0"/>
    <n v="1"/>
    <n v="0"/>
    <n v="1854.9999999999998"/>
    <n v="0"/>
    <n v="1850"/>
    <n v="0"/>
    <n v="3705"/>
    <n v="170"/>
    <n v="0"/>
    <n v="0"/>
    <n v="0"/>
  </r>
  <r>
    <s v="BDD ADEME/ARENE "/>
    <n v="1"/>
    <d v="2012-06-25T00:00:00"/>
    <n v="78"/>
    <n v="78545"/>
    <s v="SAINT-CYR-L'ÉCOLE"/>
    <n v="78210"/>
    <s v="Immo 3F"/>
    <x v="0"/>
    <x v="1"/>
    <s v="Résidentiel"/>
    <n v="500"/>
    <s v="&lt;1 MW"/>
    <n v="0"/>
    <n v="0"/>
    <n v="592"/>
    <n v="223"/>
    <n v="2593.4900000000002"/>
    <s v="&lt;1 200 MWh/an"/>
    <n v="0"/>
    <s v="PF"/>
    <x v="6"/>
    <n v="0"/>
    <x v="0"/>
    <s v="oui"/>
    <s v="oui"/>
    <n v="1"/>
    <n v="0"/>
    <n v="592"/>
    <n v="0"/>
    <n v="0"/>
    <n v="0"/>
    <n v="592"/>
    <n v="0"/>
    <n v="0"/>
    <n v="0"/>
    <n v="0"/>
  </r>
  <r>
    <s v="BDD ADEME/ARENE "/>
    <n v="1"/>
    <d v="2013-07-16T00:00:00"/>
    <n v="78"/>
    <n v="78551"/>
    <s v="SAINT-GERMAIN-EN-LAYE"/>
    <n v="78100"/>
    <s v="Enerlay (Dalkia)"/>
    <x v="0"/>
    <x v="3"/>
    <n v="0"/>
    <n v="5500"/>
    <s v="&gt;1 MW"/>
    <n v="0"/>
    <n v="0"/>
    <n v="12500"/>
    <n v="2454"/>
    <n v="28540.02"/>
    <s v="&gt;1 200 MWh/an"/>
    <s v="AAP B3"/>
    <n v="0"/>
    <x v="18"/>
    <n v="0"/>
    <x v="0"/>
    <s v="oui"/>
    <s v="oui"/>
    <n v="1"/>
    <n v="0"/>
    <n v="12500"/>
    <n v="0"/>
    <n v="0"/>
    <n v="0"/>
    <n v="12500"/>
    <n v="0"/>
    <n v="0"/>
    <n v="0"/>
    <n v="0"/>
  </r>
  <r>
    <s v="BDD ADEME/ARENE "/>
    <n v="1"/>
    <d v="2012-06-25T00:00:00"/>
    <n v="78"/>
    <n v="78564"/>
    <s v="SAINT-MARTIN-DE-BRÉTHENCOURT"/>
    <n v="78660"/>
    <s v="SYMIRIS"/>
    <x v="1"/>
    <x v="1"/>
    <s v="Tertiaire"/>
    <n v="580"/>
    <s v="&lt;1 MW"/>
    <n v="0"/>
    <n v="0"/>
    <n v="600"/>
    <n v="40"/>
    <n v="465.20000000000005"/>
    <s v="&lt;1 200 MWh/an"/>
    <s v="Chaufferie du centre de tri de 580 kW, qui consommait de l'ordre de 600 tonnes/an."/>
    <s v="-"/>
    <x v="12"/>
    <n v="2007"/>
    <x v="2"/>
    <n v="0"/>
    <n v="0"/>
    <n v="0"/>
    <n v="0"/>
    <n v="0"/>
    <n v="0"/>
    <n v="0"/>
    <n v="0"/>
    <n v="0"/>
    <n v="0"/>
    <n v="0"/>
    <n v="0"/>
    <n v="0"/>
  </r>
  <r>
    <s v="BDD ADEME/ARENE "/>
    <n v="1"/>
    <d v="2012-06-25T00:00:00"/>
    <n v="78"/>
    <n v="78575"/>
    <s v="SAINT-RÉMY-LÈS-CHEVREUSE"/>
    <n v="78470"/>
    <s v="Fondation de Coubertin"/>
    <x v="1"/>
    <x v="1"/>
    <s v="Tertiaire"/>
    <n v="400"/>
    <s v="&lt;1 MW"/>
    <n v="0"/>
    <n v="0"/>
    <n v="450"/>
    <n v="135"/>
    <n v="1570.0500000000002"/>
    <s v="&lt;1 200 MWh/an"/>
    <s v="menuiserie. Voir la fiche arene : http://www.areneidf.org/medias/fichiers/Fiche_action_debat_bois.pdf"/>
    <s v="appro interne PBFV"/>
    <x v="19"/>
    <n v="0"/>
    <x v="0"/>
    <n v="0"/>
    <n v="0"/>
    <n v="0"/>
    <n v="0"/>
    <n v="0"/>
    <n v="0"/>
    <n v="450"/>
    <n v="0"/>
    <n v="450"/>
    <n v="0"/>
    <n v="0"/>
    <n v="0"/>
    <n v="0"/>
  </r>
  <r>
    <s v="BDD ADEME/ARENE "/>
    <n v="1"/>
    <d v="2013-12-12T00:00:00"/>
    <n v="78"/>
    <n v="78643"/>
    <s v="VERNOUILLET"/>
    <n v="78540"/>
    <s v="Ville de Vernouillet"/>
    <x v="0"/>
    <x v="1"/>
    <s v="Tertiaire"/>
    <n v="80"/>
    <s v="&lt;1 MW"/>
    <n v="0"/>
    <n v="0"/>
    <n v="16"/>
    <n v="5"/>
    <n v="58.150000000000006"/>
    <s v="&lt;1 200 MWh/an"/>
    <s v=" Installation d'une chaufferie bois sur l'ecole maternelle tom pouce"/>
    <n v="0"/>
    <x v="11"/>
    <n v="0"/>
    <x v="0"/>
    <n v="0"/>
    <s v="oui"/>
    <n v="1"/>
    <n v="0"/>
    <n v="0"/>
    <n v="0"/>
    <n v="0"/>
    <n v="0"/>
    <n v="0"/>
    <n v="0"/>
    <n v="0"/>
    <n v="0"/>
    <n v="0"/>
  </r>
  <r>
    <s v="BDD ADEME/ARENE "/>
    <n v="1"/>
    <d v="2012-06-25T00:00:00"/>
    <n v="78"/>
    <n v="78647"/>
    <s v="VERT"/>
    <n v="78930"/>
    <s v="Belbeo'ch Elagage"/>
    <x v="1"/>
    <x v="1"/>
    <s v="Tertiaire"/>
    <n v="30"/>
    <s v="&lt;1 MW"/>
    <n v="0"/>
    <n v="0"/>
    <n v="25"/>
    <n v="7"/>
    <n v="81.410000000000011"/>
    <s v="&lt;1 200 MWh/an"/>
    <n v="0"/>
    <s v="élagage CIB"/>
    <x v="17"/>
    <n v="0"/>
    <x v="0"/>
    <n v="0"/>
    <n v="0"/>
    <n v="0"/>
    <n v="0"/>
    <n v="25"/>
    <n v="0"/>
    <n v="0"/>
    <n v="0"/>
    <n v="25"/>
    <n v="0"/>
    <n v="0"/>
    <n v="0"/>
    <n v="0"/>
  </r>
  <r>
    <s v="BDD ADEME/ARENE "/>
    <n v="1"/>
    <d v="2012-06-25T00:00:00"/>
    <n v="91"/>
    <n v="91027"/>
    <s v="ATHIS-MONS"/>
    <n v="91200"/>
    <s v="Lycée Saint Charles"/>
    <x v="0"/>
    <x v="1"/>
    <s v="Tertiaire"/>
    <n v="1200"/>
    <s v="&gt;1 MW"/>
    <n v="0"/>
    <n v="0"/>
    <n v="1000"/>
    <n v="250"/>
    <n v="2907.5"/>
    <s v="&gt;1 200 MWh/an"/>
    <s v="Exploitant : COFELY - Approvisionnement : SOVEN"/>
    <s v="élagage + plaquettes forestières"/>
    <x v="20"/>
    <n v="0"/>
    <x v="0"/>
    <s v="oui"/>
    <n v="0"/>
    <n v="1"/>
    <n v="0"/>
    <n v="1000"/>
    <n v="0"/>
    <n v="0"/>
    <n v="0"/>
    <n v="1000"/>
    <n v="0"/>
    <n v="0"/>
    <n v="0"/>
    <n v="0"/>
  </r>
  <r>
    <s v="BDD ADEME/ARENE "/>
    <n v="2"/>
    <d v="2018-04-10T00:00:00"/>
    <n v="91"/>
    <n v="91086"/>
    <s v="BONDOUFLE"/>
    <n v="91070"/>
    <n v="0"/>
    <x v="0"/>
    <x v="2"/>
    <n v="0"/>
    <n v="2200"/>
    <s v="&gt;1 MW"/>
    <n v="0"/>
    <n v="0"/>
    <n v="19014"/>
    <n v="860"/>
    <n v="10001.800000000001"/>
    <s v="&gt;1 200 MWh/an"/>
    <s v="AAP B7"/>
    <n v="0"/>
    <x v="1"/>
    <n v="0"/>
    <x v="1"/>
    <s v="oui"/>
    <n v="0"/>
    <n v="1"/>
    <n v="0"/>
    <n v="15714"/>
    <n v="0"/>
    <n v="2200"/>
    <n v="0"/>
    <n v="17914"/>
    <n v="1100"/>
    <n v="0"/>
    <n v="0"/>
    <n v="0"/>
  </r>
  <r>
    <s v="BDD ADEME/ARENE "/>
    <n v="1"/>
    <d v="2015-10-06T00:00:00"/>
    <n v="91"/>
    <n v="91103"/>
    <s v="BRÉTIGNY-SUR-ORGE"/>
    <n v="91220"/>
    <s v="Ville de Brétigny sur Orge / SORGEM (SEM aménagement) - Cofely /OROBIA"/>
    <x v="0"/>
    <x v="2"/>
    <s v="Résidentiel"/>
    <n v="5000"/>
    <s v="&gt;1 MW"/>
    <n v="0"/>
    <n v="0"/>
    <n v="2500"/>
    <n v="650"/>
    <n v="7559.5000000000009"/>
    <s v="&gt;1 200 MWh/an"/>
    <s v="Eco quartier ZAC Clause Bois-Badeau, devait se faire en huiles alimentaires mais finalement interdit, exploitation cofely par filiale Orobia_x000a_'2chaudières Comte-R de 4MW et 1MWth_x000a_ le produit livré sur la chaufferie de Brétigny sur Orge est un granulé français certifié granulé premium NF Haute Performance,  produit à partir d’un mixte de sciures de feuillus et résineux provenant de scieries d’Orléans et de Sologne."/>
    <n v="0"/>
    <x v="3"/>
    <n v="0"/>
    <x v="0"/>
    <s v="oui"/>
    <s v="oui"/>
    <n v="1"/>
    <n v="0"/>
    <n v="2500"/>
    <n v="0"/>
    <n v="0"/>
    <n v="0"/>
    <n v="2500"/>
    <n v="0"/>
    <n v="0"/>
    <n v="0"/>
    <n v="0"/>
  </r>
  <r>
    <s v="BDD ADEME/ARENE "/>
    <n v="1"/>
    <d v="2012-06-25T00:00:00"/>
    <n v="91"/>
    <n v="91174"/>
    <s v="CORBEIL-ESSONNES"/>
    <n v="91100"/>
    <s v="GONCALVES"/>
    <x v="1"/>
    <x v="1"/>
    <s v="Industrie"/>
    <n v="220"/>
    <s v="&lt;1 MW"/>
    <n v="0"/>
    <n v="0"/>
    <n v="40"/>
    <n v="14"/>
    <n v="162.82000000000002"/>
    <s v="&lt;1 200 MWh/an"/>
    <s v="charpentes batiments"/>
    <s v="appro interne"/>
    <x v="17"/>
    <n v="0"/>
    <x v="0"/>
    <n v="0"/>
    <n v="0"/>
    <n v="0"/>
    <n v="0"/>
    <n v="0"/>
    <n v="0"/>
    <n v="40"/>
    <n v="0"/>
    <n v="40"/>
    <n v="0"/>
    <n v="0"/>
    <n v="0"/>
    <n v="0"/>
  </r>
  <r>
    <s v="BDD ADEME/ARENE "/>
    <n v="1"/>
    <d v="2014-05-23T00:00:00"/>
    <n v="91"/>
    <n v="91228"/>
    <s v="ÉVRY"/>
    <n v="91000"/>
    <s v="Centre hospitalier Sud francilien"/>
    <x v="0"/>
    <x v="1"/>
    <s v="Tertiaire"/>
    <n v="3500"/>
    <s v="&gt;1 MW"/>
    <n v="0"/>
    <n v="0"/>
    <n v="8040"/>
    <n v="2500"/>
    <n v="29075.000000000004"/>
    <s v="&gt;1 200 MWh/an"/>
    <s v="Trigénération turboden. Approvisionnement : ONF Energie. PPP rompu en mars 2014 - problème de qualité bois avec bois A donc 100% PF (mars2012)_x000a_trigénération froid chaud elec_x000a_chaufferie arrêtée pour problème techniques, remise en service espérée courant 2014"/>
    <s v="Approvisionnement : ONF Energie"/>
    <x v="11"/>
    <n v="0"/>
    <x v="0"/>
    <n v="0"/>
    <n v="0"/>
    <n v="0"/>
    <n v="0"/>
    <n v="5628"/>
    <n v="0"/>
    <n v="0"/>
    <n v="0"/>
    <n v="5628"/>
    <n v="2412"/>
    <n v="0"/>
    <n v="0"/>
    <n v="0"/>
  </r>
  <r>
    <s v="BDD ADEME/ARENE "/>
    <n v="1"/>
    <d v="2012-06-25T00:00:00"/>
    <n v="91"/>
    <n v="91274"/>
    <s v="GOMETZ-LA-VILLE"/>
    <n v="91400"/>
    <s v="Ferme du Ragonart"/>
    <x v="1"/>
    <x v="1"/>
    <s v="Agriculture"/>
    <n v="90"/>
    <s v="&lt;1 MW"/>
    <n v="80"/>
    <s v="fioul"/>
    <n v="120"/>
    <n v="31"/>
    <n v="360.53000000000003"/>
    <s v="&lt;1 200 MWh/an"/>
    <s v="100 ml RC"/>
    <s v="Autoapprovisionnement par le propriétaire en PF"/>
    <x v="10"/>
    <n v="0"/>
    <x v="0"/>
    <s v="oui"/>
    <n v="0"/>
    <n v="1"/>
    <n v="0"/>
    <n v="120"/>
    <n v="0"/>
    <n v="0"/>
    <n v="0"/>
    <n v="120"/>
    <n v="0"/>
    <n v="0"/>
    <n v="0"/>
    <n v="0"/>
  </r>
  <r>
    <s v="BDD ADEME/ARENE "/>
    <n v="1"/>
    <d v="2012-06-25T00:00:00"/>
    <n v="91"/>
    <n v="91286"/>
    <s v="GRIGNY"/>
    <n v="91350"/>
    <s v="Ville de Grigny"/>
    <x v="0"/>
    <x v="1"/>
    <s v="Résidentiel"/>
    <n v="80"/>
    <s v="&lt;1 MW"/>
    <n v="0"/>
    <n v="0"/>
    <n v="40"/>
    <n v="12"/>
    <n v="139.56"/>
    <s v="&lt;1 200 MWh/an"/>
    <s v="Apporvisionnement : Bioforêt (Bourgogne)"/>
    <s v="Plaquettes forestières (Bourgogne)"/>
    <x v="13"/>
    <n v="0"/>
    <x v="0"/>
    <s v="oui"/>
    <s v="oui"/>
    <n v="1"/>
    <n v="0"/>
    <n v="0"/>
    <n v="0"/>
    <n v="0"/>
    <n v="0"/>
    <n v="0"/>
    <n v="40"/>
    <n v="0"/>
    <n v="0"/>
    <n v="0"/>
  </r>
  <r>
    <s v="BDD ADEME/ARENE "/>
    <n v="1"/>
    <d v="2018-02-10T00:00:00"/>
    <n v="91"/>
    <n v="91359"/>
    <s v="MAISSE"/>
    <n v="91720"/>
    <s v="OPH 77"/>
    <x v="0"/>
    <x v="1"/>
    <n v="0"/>
    <n v="20"/>
    <s v="&lt;1 MW"/>
    <n v="0"/>
    <n v="0"/>
    <n v="13"/>
    <n v="3.3"/>
    <n v="38.378999999999998"/>
    <s v="&lt;1 200 MWh/an"/>
    <s v="L'écoquartier, de part ses certifications, s'inscrit dans une démarche environnementale. Le chauffage et l'eau chaude des logements locatifs sont par ailleurs fournis par une chaufferie collective bois, qui sera alimentée par une entreprise locale_x000a_8 lgts : batiment de plein pied, R+1 rehabilité."/>
    <n v="0"/>
    <x v="4"/>
    <n v="0"/>
    <x v="0"/>
    <n v="0"/>
    <n v="0"/>
    <n v="0"/>
    <n v="0"/>
    <n v="13"/>
    <n v="0"/>
    <n v="0"/>
    <n v="0"/>
    <n v="13"/>
    <n v="0"/>
    <n v="0"/>
    <n v="0"/>
    <n v="0"/>
  </r>
  <r>
    <s v="BDD ADEME/ARENE "/>
    <n v="1"/>
    <d v="2018-04-06T00:00:00"/>
    <n v="91"/>
    <n v="91377"/>
    <s v="MASSY"/>
    <n v="91300"/>
    <s v="ENORIS (ex-CURMA)"/>
    <x v="1"/>
    <x v="0"/>
    <n v="0"/>
    <n v="32000"/>
    <s v="&gt;1 MW"/>
    <n v="0"/>
    <n v="0"/>
    <n v="32000"/>
    <n v="0"/>
    <n v="0"/>
    <s v="&gt;1 200 MWh/an"/>
    <s v="Concessionnaire : COFELY - Approvisionnement : SOVEN - 20 000 tonnes bois et 10 000 tonnes charbon. 2 chaudières 32 MW. Utilisation de bois B francilien."/>
    <s v="plaquettes forestières (Picardie) =&gt; bois B francilien"/>
    <x v="6"/>
    <n v="0"/>
    <x v="0"/>
    <n v="0"/>
    <n v="0"/>
    <n v="0"/>
    <n v="0"/>
    <n v="0"/>
    <n v="0"/>
    <n v="0"/>
    <n v="0"/>
    <n v="0"/>
    <n v="0"/>
    <n v="0"/>
    <n v="0"/>
    <n v="0"/>
  </r>
  <r>
    <s v="BDD ADEME/ARENE "/>
    <n v="1"/>
    <d v="2015-04-28T00:00:00"/>
    <n v="91"/>
    <n v="91405"/>
    <s v="MILLY-LA-FORÊT"/>
    <n v="91490"/>
    <s v="PNR du Gâtinais Français/chauffagiste local"/>
    <x v="0"/>
    <x v="1"/>
    <s v="Tertiaire"/>
    <n v="40"/>
    <s v="&lt;1 MW"/>
    <n v="0"/>
    <n v="0"/>
    <n v="16"/>
    <n v="2.6295908615118555"/>
    <n v="30.582141719382882"/>
    <s v="&lt;1 200 MWh/an"/>
    <s v="système de chauffage de la Maison du parc du gatinais, livré en 2013 : http://www.ekopolis.fr/realisations/maison-du-parc-naturel-regional-du-gatinais-francais"/>
    <s v="SCIC Gâtinais Bois Energie"/>
    <x v="3"/>
    <n v="0"/>
    <x v="0"/>
    <n v="0"/>
    <n v="0"/>
    <n v="0"/>
    <s v="PNR"/>
    <n v="16"/>
    <n v="0"/>
    <n v="0"/>
    <n v="0"/>
    <n v="16"/>
    <n v="0"/>
    <n v="0"/>
    <n v="0"/>
    <n v="0"/>
  </r>
  <r>
    <s v="BDD ADEME/ARENE "/>
    <n v="1"/>
    <d v="2017-02-14T00:00:00"/>
    <n v="91"/>
    <n v="91477"/>
    <s v="PALAISEAU"/>
    <n v="91120"/>
    <s v="Camille Claudel Energie (EDF Optimal Solutions)"/>
    <x v="0"/>
    <x v="2"/>
    <n v="0"/>
    <n v="2000"/>
    <s v="&gt;1 MW"/>
    <n v="0"/>
    <n v="0"/>
    <n v="5300"/>
    <n v="971"/>
    <n v="11292.730000000001"/>
    <s v="&gt;1 200 MWh/an"/>
    <s v="AAP B3"/>
    <n v="0"/>
    <x v="18"/>
    <n v="0"/>
    <x v="0"/>
    <s v="oui"/>
    <n v="0"/>
    <n v="1"/>
    <n v="0"/>
    <n v="5300"/>
    <n v="0"/>
    <n v="0"/>
    <n v="0"/>
    <n v="5300"/>
    <n v="0"/>
    <n v="0"/>
    <n v="0"/>
    <n v="0"/>
  </r>
  <r>
    <s v="BDD ADEME/ARENE "/>
    <n v="1"/>
    <d v="2018-04-25T00:00:00"/>
    <n v="91"/>
    <n v="91507"/>
    <s v="PRUNAY-SUR-ESSONNE"/>
    <n v="91720"/>
    <s v="SPL SIGAL"/>
    <x v="0"/>
    <x v="2"/>
    <n v="0"/>
    <n v="300"/>
    <s v="&lt;1 MW"/>
    <n v="0"/>
    <n v="0"/>
    <n v="0"/>
    <n v="38"/>
    <n v="441.94000000000005"/>
    <s v="&lt;1 200 MWh/an"/>
    <n v="0"/>
    <n v="0"/>
    <x v="0"/>
    <n v="0"/>
    <x v="0"/>
    <n v="0"/>
    <s v="oui"/>
    <n v="1"/>
    <n v="0"/>
    <n v="0"/>
    <n v="0"/>
    <n v="0"/>
    <n v="0"/>
    <n v="0"/>
    <n v="0"/>
    <n v="0"/>
    <n v="0"/>
    <n v="0"/>
  </r>
  <r>
    <s v="BDD ADEME/ARENE "/>
    <n v="1"/>
    <d v="2015-10-06T00:00:00"/>
    <n v="91"/>
    <n v="91521"/>
    <s v="RIS-ORANGIS"/>
    <n v="91130"/>
    <s v="DALKIA"/>
    <x v="0"/>
    <x v="1"/>
    <s v="Résidentiel"/>
    <n v="800"/>
    <s v="&lt;1 MW"/>
    <n v="0"/>
    <n v="0"/>
    <n v="1100"/>
    <n v="211"/>
    <n v="2453.9300000000003"/>
    <s v="&lt;1 200 MWh/an"/>
    <s v="Maître d'œuvre : DALKIA (en AFUL avec l'AFTRP), écoquartier couplage géothermie-bois; prix du MWh très élevé…._x000a_Alimentation d'un éco quartier. La chaufferie bois a été installée en 2012 mais mise en service plus tardive pour attendre les besoin. Filtre céramique. 2014 année difficile, peu de production"/>
    <s v="PF"/>
    <x v="8"/>
    <n v="0"/>
    <x v="0"/>
    <s v="oui"/>
    <s v="oui"/>
    <n v="1"/>
    <n v="0"/>
    <n v="660"/>
    <n v="0"/>
    <n v="0"/>
    <n v="0"/>
    <n v="660"/>
    <n v="440"/>
    <n v="0"/>
    <n v="0"/>
    <n v="0"/>
  </r>
  <r>
    <s v="BDD ADEME/ARENE "/>
    <n v="1"/>
    <d v="2012-06-25T00:00:00"/>
    <n v="91"/>
    <n v="91589"/>
    <s v="SAVIGNY-SUR-ORGE"/>
    <n v="91600"/>
    <s v="Immo 3F"/>
    <x v="0"/>
    <x v="1"/>
    <s v="Résidentiel"/>
    <n v="750"/>
    <s v="&lt;1 MW"/>
    <n v="0"/>
    <n v="0"/>
    <n v="514"/>
    <n v="170"/>
    <n v="1977.1000000000001"/>
    <s v="&lt;1 200 MWh/an"/>
    <s v="http://www.groupe3f.fr/immobiliere-3f/actualites/inauguration-d-une-chaufferie-bois-savigny-sur-orge-91"/>
    <s v="PF"/>
    <x v="11"/>
    <n v="0"/>
    <x v="0"/>
    <s v="oui"/>
    <s v="oui"/>
    <n v="1"/>
    <n v="0"/>
    <n v="514"/>
    <n v="0"/>
    <n v="0"/>
    <n v="0"/>
    <n v="514"/>
    <n v="0"/>
    <n v="0"/>
    <n v="0"/>
    <n v="0"/>
  </r>
  <r>
    <s v="BDD ADEME/ARENE "/>
    <n v="1"/>
    <d v="2012-06-25T00:00:00"/>
    <n v="91"/>
    <n v="91645"/>
    <s v="VERRIÈRES-LE-BUISSON"/>
    <n v="91370"/>
    <s v="Ville de Verrières les Buisson"/>
    <x v="0"/>
    <x v="1"/>
    <s v="Tertiaire"/>
    <n v="220"/>
    <s v="&lt;1 MW"/>
    <n v="0"/>
    <n v="0"/>
    <n v="240"/>
    <n v="56"/>
    <n v="651.28000000000009"/>
    <s v="&lt;1 200 MWh/an"/>
    <s v="RC 167 ml chaudière WEYA, mail 05/03/2013 04:12_x000a_ya eu des soucis sur la livraison (échanges avec Maïté Dufour encore le 21/01/14)"/>
    <s v="PF, Fournisseur ONF"/>
    <x v="2"/>
    <n v="0"/>
    <x v="0"/>
    <s v="oui"/>
    <s v="oui"/>
    <n v="1"/>
    <n v="0"/>
    <n v="240"/>
    <n v="0"/>
    <n v="0"/>
    <n v="0"/>
    <n v="240"/>
    <n v="0"/>
    <n v="0"/>
    <n v="0"/>
    <n v="0"/>
  </r>
  <r>
    <s v="BDD ADEME/ARENE "/>
    <n v="1"/>
    <d v="2014-11-24T00:00:00"/>
    <n v="91"/>
    <n v="91692"/>
    <s v="LES ULIS"/>
    <n v="91940"/>
    <s v="Enerlis (Dalkia)"/>
    <x v="0"/>
    <x v="3"/>
    <n v="0"/>
    <n v="10000"/>
    <s v="&gt;1 MW"/>
    <n v="0"/>
    <n v="0"/>
    <n v="13000"/>
    <n v="2768"/>
    <n v="32191.840000000004"/>
    <s v="&gt;1 200 MWh/an"/>
    <s v="AAPB4"/>
    <n v="0"/>
    <x v="4"/>
    <n v="0"/>
    <x v="0"/>
    <s v="oui"/>
    <s v="oui"/>
    <n v="1"/>
    <n v="0"/>
    <n v="10400"/>
    <n v="0"/>
    <n v="2600"/>
    <n v="0"/>
    <n v="13000"/>
    <n v="0"/>
    <n v="0"/>
    <n v="0"/>
    <n v="0"/>
  </r>
  <r>
    <s v="BDD ADEME/ARENE "/>
    <n v="2"/>
    <d v="2018-04-05T00:00:00"/>
    <n v="92"/>
    <n v="92023"/>
    <s v="CLAMART"/>
    <n v="92140"/>
    <s v="Agronergy"/>
    <x v="0"/>
    <x v="2"/>
    <n v="0"/>
    <n v="1990"/>
    <s v="&gt;1 MW"/>
    <n v="0"/>
    <n v="0"/>
    <n v="1953"/>
    <n v="418"/>
    <n v="4861.34"/>
    <s v="&gt;1 200 MWh/an"/>
    <s v="AAPB7"/>
    <n v="0"/>
    <x v="5"/>
    <n v="0"/>
    <x v="0"/>
    <s v="oui"/>
    <n v="0"/>
    <n v="1"/>
    <n v="0"/>
    <n v="900"/>
    <n v="0"/>
    <n v="1053"/>
    <n v="0"/>
    <n v="1953"/>
    <n v="0"/>
    <n v="0"/>
    <n v="0"/>
    <n v="0"/>
  </r>
  <r>
    <s v="BDD ADEME/ARENE "/>
    <n v="1"/>
    <d v="2016-07-08T00:00:00"/>
    <n v="92"/>
    <n v="92024"/>
    <s v="CLICHY"/>
    <n v="92110"/>
    <s v="Changement de DSP (a priori un groupement Idex-Coriance CEVE)"/>
    <x v="0"/>
    <x v="3"/>
    <n v="0"/>
    <n v="5000"/>
    <s v="&gt;1 MW"/>
    <n v="0"/>
    <n v="0"/>
    <n v="15511.508281436332"/>
    <n v="2843"/>
    <n v="33064.090000000004"/>
    <s v="&gt;1 200 MWh/an"/>
    <s v="AAP B3"/>
    <n v="0"/>
    <x v="18"/>
    <n v="0"/>
    <x v="0"/>
    <s v="oui"/>
    <s v="oui"/>
    <n v="1"/>
    <n v="0"/>
    <n v="4361.5082814363323"/>
    <n v="0"/>
    <n v="6000"/>
    <n v="0"/>
    <n v="10361.508281436332"/>
    <n v="5150"/>
    <n v="0"/>
    <n v="0"/>
    <n v="0"/>
  </r>
  <r>
    <s v="BDD ADEME/ARENE "/>
    <n v="1"/>
    <d v="2014-11-24T00:00:00"/>
    <n v="92"/>
    <n v="92025"/>
    <s v="COLOMBES"/>
    <n v="92700"/>
    <s v="Colombes Habitat - Dalkia"/>
    <x v="0"/>
    <x v="1"/>
    <s v="Résidentiel"/>
    <n v="800"/>
    <s v="&lt;1 MW"/>
    <n v="0"/>
    <n v="0"/>
    <n v="1386"/>
    <n v="265"/>
    <n v="3081.9500000000003"/>
    <s v="&lt;1 200 MWh/an"/>
    <s v="AAPB4, https://www.colombes.fr/actualites-23/dans-les-entrailles-de-la-chaufferie-bois-940.html?cHash=393db72a8a54fe39739dcdc0a20aa73c"/>
    <n v="0"/>
    <x v="18"/>
    <n v="0"/>
    <x v="0"/>
    <n v="0"/>
    <n v="0"/>
    <n v="0"/>
    <n v="0"/>
    <n v="0"/>
    <n v="0"/>
    <n v="0"/>
    <n v="0"/>
    <n v="0"/>
    <n v="0"/>
    <n v="0"/>
    <n v="0"/>
    <n v="0"/>
  </r>
  <r>
    <s v="BDD ADEME/ARENE "/>
    <n v="1"/>
    <d v="2013-07-16T00:00:00"/>
    <n v="92"/>
    <n v="92025"/>
    <s v="COLOMBES"/>
    <n v="92700"/>
    <s v="Boismarine (Dalkia)"/>
    <x v="0"/>
    <x v="3"/>
    <n v="0"/>
    <n v="1250"/>
    <s v="&gt;1 MW"/>
    <n v="0"/>
    <n v="0"/>
    <n v="3700"/>
    <n v="669"/>
    <n v="7780.47"/>
    <s v="&gt;1 200 MWh/an"/>
    <s v="AAP B2_x000a_travaux débutés juin 2013 ; inauguration entre mai et octobre 2014"/>
    <n v="0"/>
    <x v="8"/>
    <n v="0"/>
    <x v="0"/>
    <s v="oui"/>
    <s v="oui"/>
    <n v="1"/>
    <n v="0"/>
    <n v="2220"/>
    <n v="0"/>
    <n v="0"/>
    <n v="0"/>
    <n v="2220"/>
    <n v="1480"/>
    <n v="0"/>
    <n v="0"/>
    <n v="0"/>
  </r>
  <r>
    <s v="BDD ADEME/ARENE "/>
    <n v="2"/>
    <d v="2018-04-10T00:00:00"/>
    <n v="92"/>
    <n v="92026"/>
    <s v="COURBEVOIE"/>
    <n v="92400"/>
    <s v="IDEX ENERTHERM"/>
    <x v="0"/>
    <x v="0"/>
    <n v="0"/>
    <n v="45000"/>
    <s v="&gt;1 MW"/>
    <n v="0"/>
    <n v="0"/>
    <n v="36000"/>
    <n v="15477"/>
    <n v="179997.51"/>
    <s v="&gt;1 200 MWh/an"/>
    <s v="AAP B8"/>
    <n v="0"/>
    <x v="21"/>
    <n v="0"/>
    <x v="4"/>
    <n v="0"/>
    <n v="0"/>
    <n v="0"/>
    <n v="0"/>
    <n v="0"/>
    <n v="0"/>
    <n v="0"/>
    <n v="3600"/>
    <n v="3600"/>
    <n v="0"/>
    <n v="0"/>
    <n v="0"/>
    <n v="32400"/>
  </r>
  <r>
    <s v="BDD ADEME/ARENE "/>
    <n v="1"/>
    <d v="2013-12-12T00:00:00"/>
    <n v="92"/>
    <n v="92032"/>
    <s v="FONTENAY-AUX-ROSES"/>
    <n v="92260"/>
    <s v="OPDH 92"/>
    <x v="0"/>
    <x v="1"/>
    <s v="Résidentiel"/>
    <n v="900"/>
    <s v="&lt;1 MW"/>
    <n v="0"/>
    <n v="0"/>
    <n v="1850"/>
    <n v="370"/>
    <n v="4303.1000000000004"/>
    <s v="&lt;1 200 MWh/an"/>
    <s v="chaudière biomasse sur la cité des Paradis"/>
    <n v="0"/>
    <x v="2"/>
    <n v="0"/>
    <x v="0"/>
    <n v="0"/>
    <s v="oui"/>
    <n v="1"/>
    <n v="0"/>
    <n v="0"/>
    <n v="0"/>
    <n v="0"/>
    <n v="0"/>
    <n v="0"/>
    <n v="0"/>
    <n v="0"/>
    <n v="0"/>
    <n v="0"/>
  </r>
  <r>
    <s v="BDD ADEME/ARENE "/>
    <n v="1"/>
    <d v="2017-02-14T00:00:00"/>
    <n v="92"/>
    <n v="92036"/>
    <s v="GENNEVILLIERS"/>
    <n v="92230"/>
    <s v="Gennevilliers Energie (Cofely)"/>
    <x v="0"/>
    <x v="3"/>
    <n v="0"/>
    <n v="17000"/>
    <s v="&gt;1 MW"/>
    <n v="0"/>
    <n v="0"/>
    <n v="27400"/>
    <n v="5331"/>
    <n v="61999.530000000006"/>
    <s v="&gt;1 200 MWh/an"/>
    <s v="AAPB4"/>
    <n v="0"/>
    <x v="0"/>
    <n v="0"/>
    <x v="0"/>
    <s v="oui"/>
    <s v="oui"/>
    <n v="1"/>
    <n v="0"/>
    <n v="12900"/>
    <n v="0"/>
    <n v="8500"/>
    <n v="0"/>
    <n v="21400"/>
    <n v="4000"/>
    <n v="0"/>
    <n v="2000"/>
    <n v="0"/>
  </r>
  <r>
    <s v="BDD ADEME/ARENE "/>
    <n v="1"/>
    <d v="2012-06-25T00:00:00"/>
    <n v="92"/>
    <n v="92050"/>
    <s v="NANTERRE"/>
    <n v="92000"/>
    <s v="Ville de Nanterre"/>
    <x v="0"/>
    <x v="1"/>
    <s v="Tertiaire"/>
    <n v="50"/>
    <s v="&lt;1 MW"/>
    <n v="0"/>
    <n v="0"/>
    <n v="50"/>
    <n v="10"/>
    <n v="116.30000000000001"/>
    <s v="&lt;1 200 MWh/an"/>
    <s v="Chaufferie Bois Maison du Chemin de l'Ile, silo 40 m3, RC 1200 ml"/>
    <s v="Plaquettes forestières"/>
    <x v="11"/>
    <n v="0"/>
    <x v="0"/>
    <s v="oui"/>
    <s v="oui"/>
    <n v="1"/>
    <n v="0"/>
    <n v="50"/>
    <n v="0"/>
    <n v="0"/>
    <n v="0"/>
    <n v="50"/>
    <n v="0"/>
    <n v="0"/>
    <n v="0"/>
    <n v="0"/>
  </r>
  <r>
    <s v="BDD ADEME/ARENE "/>
    <n v="1"/>
    <d v="2014-05-23T00:00:00"/>
    <n v="92"/>
    <n v="92050"/>
    <s v="NANTERRE"/>
    <n v="92000"/>
    <s v="Enerbiosa pour EPASA - Idex"/>
    <x v="0"/>
    <x v="1"/>
    <s v="Résidentiel"/>
    <n v="1600"/>
    <s v="&gt;1 MW"/>
    <n v="3200"/>
    <s v="Gaz naturel"/>
    <n v="2000"/>
    <n v="413"/>
    <n v="4803.1900000000005"/>
    <s v="&gt;1 200 MWh/an"/>
    <s v="Concessionnaire : ENERBIOSA (filiale d'ENERTHERM)_x000a_Approvionnement : Biocombustibles SA (associé à Belbéo'ch)_x000a_couverture bois : 80 % - Eco quartier Hoche - chaufferie en service depuis 2011_x000a_100 % de raccordements faits au 3e trimestre 2015"/>
    <s v="Bois en fin de vie - bois d'élagage - plaquettes forestières"/>
    <x v="11"/>
    <n v="0"/>
    <x v="0"/>
    <s v="oui"/>
    <s v="oui"/>
    <n v="1"/>
    <n v="0"/>
    <n v="400"/>
    <n v="200"/>
    <n v="1400"/>
    <n v="0"/>
    <n v="2000"/>
    <n v="0"/>
    <n v="0"/>
    <n v="0"/>
    <n v="0"/>
  </r>
  <r>
    <s v="BDD ADEME/ARENE "/>
    <n v="1"/>
    <d v="2018-04-10T00:00:00"/>
    <n v="92"/>
    <n v="92063"/>
    <s v="RUEIL-MALMAISON"/>
    <n v="92500"/>
    <s v="Ville de Rueil Malmaison"/>
    <x v="0"/>
    <x v="0"/>
    <n v="0"/>
    <n v="1770"/>
    <s v="&gt;1 MW"/>
    <n v="0"/>
    <n v="0"/>
    <n v="4416"/>
    <n v="940"/>
    <n v="10932.2"/>
    <s v="&gt;1 200 MWh/an"/>
    <s v="AAP B7"/>
    <n v="0"/>
    <x v="1"/>
    <n v="0"/>
    <x v="1"/>
    <s v="oui"/>
    <s v="oui"/>
    <n v="1"/>
    <n v="0"/>
    <n v="3680"/>
    <n v="0"/>
    <n v="0"/>
    <n v="0"/>
    <n v="3680"/>
    <n v="736"/>
    <n v="0"/>
    <n v="0"/>
    <n v="0"/>
  </r>
  <r>
    <s v="BDD ADEME/ARENE "/>
    <n v="1"/>
    <d v="2012-06-25T00:00:00"/>
    <n v="92"/>
    <n v="92073"/>
    <s v="SURESNES"/>
    <n v="92150"/>
    <s v="Ville de Suresnes"/>
    <x v="0"/>
    <x v="3"/>
    <n v="0"/>
    <n v="600"/>
    <s v="&lt;1 MW"/>
    <n v="0"/>
    <n v="0"/>
    <n v="490"/>
    <n v="195.7"/>
    <n v="2275.991"/>
    <s v="&lt;1 200 MWh/an"/>
    <s v="Maître d'œuvre : DALKIA. Piscine + 2 Gymnases. Site des Raguidelles"/>
    <s v="Granulé"/>
    <x v="11"/>
    <n v="0"/>
    <x v="0"/>
    <s v="oui"/>
    <s v="oui"/>
    <n v="1"/>
    <n v="0"/>
    <n v="0"/>
    <n v="0"/>
    <n v="0"/>
    <n v="0"/>
    <n v="0"/>
    <n v="0"/>
    <n v="0"/>
    <n v="0"/>
    <n v="490"/>
  </r>
  <r>
    <s v="BDD ADEME/ARENE "/>
    <n v="1"/>
    <d v="2013-12-12T00:00:00"/>
    <n v="93"/>
    <n v="93001"/>
    <s v="AUBERVILLIERS"/>
    <n v="93300"/>
    <s v="OPHLM d'Aubervilliers"/>
    <x v="0"/>
    <x v="1"/>
    <s v="Résidentiel"/>
    <n v="750"/>
    <s v="&lt;1 MW"/>
    <n v="0"/>
    <n v="0"/>
    <n v="1220"/>
    <n v="249"/>
    <n v="2895.8700000000003"/>
    <s v="&lt;1 200 MWh/an"/>
    <s v="cités chochennec/tillon/jarry 112 rue helène chochennec, 655 logements desservis"/>
    <n v="0"/>
    <x v="2"/>
    <n v="0"/>
    <x v="0"/>
    <n v="0"/>
    <s v="oui"/>
    <n v="1"/>
    <n v="0"/>
    <n v="0"/>
    <n v="0"/>
    <n v="0"/>
    <n v="0"/>
    <n v="0"/>
    <n v="0"/>
    <n v="0"/>
    <n v="0"/>
    <n v="0"/>
  </r>
  <r>
    <s v="BDD ADEME/ARENE "/>
    <n v="1"/>
    <d v="2013-07-16T00:00:00"/>
    <n v="93"/>
    <n v="93006"/>
    <s v="BAGNOLET"/>
    <n v="93170"/>
    <s v="SDCB (Cofely)"/>
    <x v="0"/>
    <x v="3"/>
    <n v="0"/>
    <n v="20000"/>
    <s v="&gt;1 MW"/>
    <n v="0"/>
    <n v="0"/>
    <n v="53002.18046906055"/>
    <n v="9114"/>
    <n v="105995.82"/>
    <s v="&gt;1 200 MWh/an"/>
    <n v="0"/>
    <n v="0"/>
    <x v="18"/>
    <n v="0"/>
    <x v="0"/>
    <s v="oui"/>
    <s v="oui"/>
    <n v="1"/>
    <n v="0"/>
    <n v="16854.180469060553"/>
    <n v="0"/>
    <n v="13000"/>
    <n v="0"/>
    <n v="29854.180469060553"/>
    <n v="14940"/>
    <n v="0"/>
    <n v="8208"/>
    <n v="0"/>
  </r>
  <r>
    <s v="BDD ADEME/ARENE "/>
    <n v="1"/>
    <d v="2015-10-06T00:00:00"/>
    <n v="93"/>
    <n v="93008"/>
    <s v="BOBIGNY"/>
    <n v="93000"/>
    <s v="APHP (Cofely)"/>
    <x v="1"/>
    <x v="3"/>
    <n v="0"/>
    <n v="3240"/>
    <s v="&gt;1 MW"/>
    <n v="0"/>
    <n v="0"/>
    <n v="5500"/>
    <n v="1231"/>
    <n v="14316.53"/>
    <s v="&gt;1 200 MWh/an"/>
    <s v="La chaufferie au bois de l'Hôpital Avicenne est une installation exemplaire qui permet de couvrir 80 % des besoins en chaleur de l'hôpital (chauffage et eau chaude) et d'éviter l'émission de 4 290 tonnes de CO2 par an. Le complément d'énergie nécessaire au fonctionnement de l'hôpital est assuré par trois chaudières mixtes gaz/fioul."/>
    <s v="plaquettes forestières, bois d'élagage prélevé dans un rayon de 40 à 80 km."/>
    <x v="8"/>
    <n v="0"/>
    <x v="0"/>
    <s v="oui"/>
    <s v="oui"/>
    <n v="1"/>
    <n v="0"/>
    <n v="3100"/>
    <n v="0"/>
    <n v="2400"/>
    <n v="0"/>
    <n v="5500"/>
    <n v="0"/>
    <n v="0"/>
    <n v="0"/>
    <n v="0"/>
  </r>
  <r>
    <s v="BDD ADEME/ARENE "/>
    <n v="1"/>
    <d v="2015-07-30T00:00:00"/>
    <n v="93"/>
    <n v="93010"/>
    <s v="BONDY"/>
    <n v="93140"/>
    <s v="STB (Coriance)"/>
    <x v="0"/>
    <x v="0"/>
    <n v="0"/>
    <n v="4800"/>
    <s v="&gt;1 MW"/>
    <n v="0"/>
    <n v="0"/>
    <n v="9628"/>
    <n v="2252"/>
    <n v="26190.760000000002"/>
    <s v="&gt;1 200 MWh/an"/>
    <s v="AAP B2"/>
    <n v="0"/>
    <x v="8"/>
    <n v="0"/>
    <x v="0"/>
    <s v="oui"/>
    <s v="oui"/>
    <n v="1"/>
    <n v="0"/>
    <n v="5461"/>
    <n v="0"/>
    <n v="4167"/>
    <n v="0"/>
    <n v="9628"/>
    <n v="0"/>
    <n v="0"/>
    <n v="0"/>
    <n v="0"/>
  </r>
  <r>
    <s v="BDD ADEME/ARENE "/>
    <n v="1"/>
    <d v="2018-04-10T00:00:00"/>
    <n v="93"/>
    <n v="93010"/>
    <s v="BONDY"/>
    <n v="93140"/>
    <s v="CORIANCE"/>
    <x v="0"/>
    <x v="2"/>
    <n v="0"/>
    <n v="5000"/>
    <s v="&gt;1 MW"/>
    <n v="0"/>
    <n v="0"/>
    <n v="10108"/>
    <n v="2089"/>
    <n v="24295.070000000003"/>
    <s v="&gt;1 200 MWh/an"/>
    <s v="AAP B8"/>
    <n v="0"/>
    <x v="14"/>
    <n v="0"/>
    <x v="3"/>
    <n v="0"/>
    <n v="0"/>
    <n v="0"/>
    <n v="0"/>
    <n v="6231"/>
    <n v="0"/>
    <n v="1800"/>
    <n v="0"/>
    <n v="8031"/>
    <n v="2077"/>
    <n v="0"/>
    <n v="0"/>
    <n v="0"/>
  </r>
  <r>
    <s v="BDD ADEME/ARENE "/>
    <n v="1"/>
    <d v="2014-04-24T00:00:00"/>
    <n v="93"/>
    <n v="93029"/>
    <s v="DRANCY"/>
    <n v="93700"/>
    <s v="Centre Technique Intercommunal"/>
    <x v="1"/>
    <x v="1"/>
    <s v="Industrie"/>
    <n v="300"/>
    <s v="&lt;1 MW"/>
    <n v="0"/>
    <n v="0"/>
    <n v="0"/>
    <n v="25.79535683576956"/>
    <n v="300"/>
    <s v="&lt;1 200 MWh/an"/>
    <s v="chaufferie Cofely"/>
    <n v="0"/>
    <x v="2"/>
    <n v="0"/>
    <x v="0"/>
    <n v="0"/>
    <s v="oui ?"/>
    <n v="0"/>
    <n v="0"/>
    <n v="0"/>
    <n v="0"/>
    <n v="0"/>
    <n v="0"/>
    <n v="0"/>
    <n v="0"/>
    <n v="0"/>
    <n v="0"/>
    <n v="0"/>
  </r>
  <r>
    <s v="BDD ADEME/ARENE "/>
    <n v="1"/>
    <d v="2018-04-12T00:00:00"/>
    <n v="93"/>
    <n v="93029"/>
    <s v="DRANCY"/>
    <n v="93700"/>
    <s v="OPH Drancy"/>
    <x v="0"/>
    <x v="1"/>
    <s v="Résidentiel Tertiaire"/>
    <n v="900"/>
    <s v="&lt;1 MW"/>
    <n v="0"/>
    <n v="0"/>
    <n v="1350"/>
    <n v="260"/>
    <n v="3023.8"/>
    <s v="&lt;1 200 MWh/an"/>
    <s v="Maître d'œuvre : COFELY, alimente residence de 568 logements + 2 batiments communaux"/>
    <s v="PF, Pindus, Ppaysagère"/>
    <x v="4"/>
    <n v="0"/>
    <x v="0"/>
    <s v="oui"/>
    <s v="oui"/>
    <n v="1"/>
    <n v="0"/>
    <n v="792"/>
    <n v="0"/>
    <n v="360"/>
    <n v="0"/>
    <n v="1152"/>
    <n v="198"/>
    <n v="0"/>
    <n v="0"/>
    <n v="0"/>
  </r>
  <r>
    <s v="BDD ADEME/ARENE "/>
    <n v="1"/>
    <d v="2013-07-16T00:00:00"/>
    <n v="93"/>
    <n v="93051"/>
    <s v="NOISY-LE-GRAND"/>
    <n v="93160"/>
    <s v="Ville de Noisy-le-Grand"/>
    <x v="0"/>
    <x v="3"/>
    <n v="0"/>
    <n v="1220"/>
    <s v="&gt;1 MW"/>
    <n v="0"/>
    <n v="0"/>
    <n v="1000"/>
    <n v="310"/>
    <n v="3605.3"/>
    <s v="&gt;1 200 MWh/an"/>
    <s v="AAPB 1"/>
    <n v="0"/>
    <x v="3"/>
    <n v="0"/>
    <x v="0"/>
    <n v="0"/>
    <n v="0"/>
    <n v="0"/>
    <n v="0"/>
    <n v="600"/>
    <n v="0"/>
    <n v="0"/>
    <n v="0"/>
    <n v="600"/>
    <n v="400"/>
    <n v="0"/>
    <n v="0"/>
    <n v="0"/>
  </r>
  <r>
    <s v="BDD ADEME/ARENE "/>
    <n v="1"/>
    <d v="2017-02-14T00:00:00"/>
    <n v="93"/>
    <n v="93066"/>
    <s v="SAINT-DENIS"/>
    <n v="93200"/>
    <s v="Plaine Commune Energie (Cofely)"/>
    <x v="0"/>
    <x v="3"/>
    <n v="0"/>
    <n v="26500"/>
    <s v="&gt;1 MW"/>
    <n v="0"/>
    <s v="multiple"/>
    <n v="48000"/>
    <n v="12157"/>
    <n v="141385.91"/>
    <s v="&gt;1 200 MWh/an"/>
    <s v="AAP Biomasse S5"/>
    <n v="0"/>
    <x v="4"/>
    <n v="0"/>
    <x v="0"/>
    <s v="oui"/>
    <n v="0"/>
    <n v="1"/>
    <n v="0"/>
    <n v="20000"/>
    <n v="0"/>
    <n v="10000"/>
    <n v="0"/>
    <n v="30000"/>
    <n v="18000"/>
    <n v="0"/>
    <n v="0"/>
    <n v="0"/>
  </r>
  <r>
    <s v="BDD ADEME/ARENE "/>
    <n v="1"/>
    <d v="2018-04-25T00:00:00"/>
    <n v="93"/>
    <n v="93070"/>
    <s v="SAINT-OUEN"/>
    <n v="93400"/>
    <s v="CPCU"/>
    <x v="0"/>
    <x v="0"/>
    <n v="0"/>
    <n v="247000"/>
    <s v="&gt;1 MW"/>
    <n v="247000"/>
    <n v="0"/>
    <n v="83494"/>
    <n v="35895.958727429061"/>
    <n v="417470"/>
    <s v="&gt;1 200 MWh/an"/>
    <s v="centrale co-combustion biomasse-charbon, modifiée pour accepter des granulés de bois. Pbiomasse : 247 MW (2 ch mixte 50 % charbon / 50 % biomasse de 247 mw chacune) donnée DRIEE. Fonctionnement 5 000 h/an"/>
    <s v="granulés de bois"/>
    <x v="4"/>
    <n v="0"/>
    <x v="0"/>
    <n v="0"/>
    <n v="0"/>
    <n v="0"/>
    <n v="0"/>
    <n v="0"/>
    <n v="0"/>
    <n v="0"/>
    <n v="0"/>
    <n v="0"/>
    <n v="0"/>
    <n v="0"/>
    <n v="0"/>
    <n v="83494"/>
  </r>
  <r>
    <s v="BDD ADEME/ARENE "/>
    <n v="1"/>
    <d v="2013-07-16T00:00:00"/>
    <n v="93"/>
    <n v="93071"/>
    <s v="SEVRAN"/>
    <n v="93270"/>
    <s v="SEBIO"/>
    <x v="0"/>
    <x v="0"/>
    <n v="0"/>
    <n v="7500"/>
    <s v="&gt;1 MW"/>
    <n v="0"/>
    <n v="0"/>
    <n v="15000"/>
    <n v="2773"/>
    <n v="32249.99"/>
    <s v="&gt;1 200 MWh/an"/>
    <s v="AAP B2"/>
    <n v="0"/>
    <x v="18"/>
    <n v="0"/>
    <x v="0"/>
    <s v="oui"/>
    <s v="oui"/>
    <n v="1"/>
    <n v="0"/>
    <n v="7500"/>
    <n v="0"/>
    <n v="5250"/>
    <n v="0"/>
    <n v="12750"/>
    <n v="0"/>
    <n v="0"/>
    <n v="2250.0000000000005"/>
    <n v="0"/>
  </r>
  <r>
    <s v="BDD ADEME/ARENE "/>
    <n v="1"/>
    <d v="2015-04-03T00:00:00"/>
    <n v="93"/>
    <n v="93072"/>
    <s v="STAINS"/>
    <n v="93240"/>
    <s v="Ville de Saint Denis (COFELY)"/>
    <x v="0"/>
    <x v="0"/>
    <n v="0"/>
    <n v="16000"/>
    <s v="&gt;1 MW"/>
    <n v="0"/>
    <n v="0"/>
    <n v="22160"/>
    <n v="7766"/>
    <n v="90318.58"/>
    <s v="&gt;1 200 MWh/an"/>
    <s v="Concessionnaire :  COFELY"/>
    <s v="PF : 10 000t, Plaquettes urbaines : 12 000t, PBFV : 12 000t"/>
    <x v="11"/>
    <n v="0"/>
    <x v="0"/>
    <s v="oui"/>
    <s v="oui"/>
    <n v="1"/>
    <n v="0"/>
    <n v="6000"/>
    <n v="0"/>
    <n v="7000"/>
    <n v="0"/>
    <n v="13000"/>
    <n v="4580"/>
    <n v="0"/>
    <n v="4580"/>
    <n v="0"/>
  </r>
  <r>
    <s v="BDD ADEME/ARENE "/>
    <n v="1"/>
    <d v="2012-10-24T00:00:00"/>
    <n v="93"/>
    <n v="93073"/>
    <s v="TREMBLAY-EN-FRANCE"/>
    <n v="93290"/>
    <s v="L'Oréal CENTREAL"/>
    <x v="1"/>
    <x v="1"/>
    <s v="Tertiaire"/>
    <n v="500"/>
    <s v="&lt;1 MW"/>
    <n v="0"/>
    <n v="0"/>
    <n v="220"/>
    <n v="90"/>
    <n v="1046.7"/>
    <s v="&lt;1 200 MWh/an"/>
    <s v="logistique transport de marchandises"/>
    <s v="Granulés"/>
    <x v="2"/>
    <n v="0"/>
    <x v="0"/>
    <n v="0"/>
    <n v="0"/>
    <n v="0"/>
    <n v="0"/>
    <n v="0"/>
    <n v="0"/>
    <n v="0"/>
    <n v="220"/>
    <n v="220"/>
    <n v="0"/>
    <n v="0"/>
    <n v="0"/>
    <n v="0"/>
  </r>
  <r>
    <s v="BDD ADEME/ARENE "/>
    <n v="1"/>
    <d v="2013-07-16T00:00:00"/>
    <n v="94"/>
    <n v="94033"/>
    <s v="FONTENAY-SOUS-BOIS"/>
    <n v="94120"/>
    <s v="Ville de Fontenay-sous-Bois/ RCU"/>
    <x v="0"/>
    <x v="3"/>
    <n v="0"/>
    <n v="17400"/>
    <s v="&gt;1 MW"/>
    <n v="0"/>
    <n v="0"/>
    <n v="6043"/>
    <n v="2468"/>
    <n v="28702.84"/>
    <s v="&gt;1 200 MWh/an"/>
    <s v="Régie de Fontenay. RCU : Régie du Chauffage Urbain. Réseau HP. Les granulés bois proviennent des massifs forestiers de Sologne et de la forêt d’Orléans gérés durablement par l‘ONF (certification PEFC)."/>
    <s v="Granulé"/>
    <x v="15"/>
    <n v="0"/>
    <x v="0"/>
    <n v="0"/>
    <n v="0"/>
    <n v="0"/>
    <n v="0"/>
    <n v="0"/>
    <n v="0"/>
    <n v="0"/>
    <n v="0"/>
    <n v="0"/>
    <n v="0"/>
    <n v="0"/>
    <n v="0"/>
    <n v="6043"/>
  </r>
  <r>
    <s v="BDD ADEME/ARENE "/>
    <n v="1"/>
    <d v="2018-04-10T00:00:00"/>
    <n v="94"/>
    <n v="94041"/>
    <s v="IVRY-SUR-SEINE"/>
    <n v="94200"/>
    <s v="APHP (Dalkia)"/>
    <x v="0"/>
    <x v="1"/>
    <s v="Tertiaire"/>
    <n v="2000"/>
    <s v="&gt;1 MW"/>
    <n v="0"/>
    <n v="0"/>
    <n v="4400"/>
    <n v="793"/>
    <n v="9222.59"/>
    <s v="&gt;1 200 MWh/an"/>
    <n v="0"/>
    <s v="plaquettes forestières"/>
    <x v="0"/>
    <n v="0"/>
    <x v="0"/>
    <s v="oui"/>
    <s v="oui"/>
    <n v="1"/>
    <n v="0"/>
    <n v="3300"/>
    <n v="0"/>
    <n v="0"/>
    <n v="0"/>
    <n v="3300"/>
    <n v="1100"/>
    <n v="0"/>
    <n v="0"/>
    <n v="0"/>
  </r>
  <r>
    <s v="BDD ADEME/ARENE "/>
    <n v="1"/>
    <d v="2013-07-16T00:00:00"/>
    <n v="94"/>
    <n v="94044"/>
    <s v="LIMEIL-BRÉVANNES"/>
    <n v="94450"/>
    <s v="Société de Chaleur de Limeil Brevanne"/>
    <x v="0"/>
    <x v="1"/>
    <s v="Résidentiel"/>
    <n v="800"/>
    <s v="&lt;1 MW"/>
    <n v="2000"/>
    <s v="chaudière biomasse liquide"/>
    <n v="3000"/>
    <n v="289.01384083044979"/>
    <n v="3361.2309688581313"/>
    <s v="&lt;1 200 MWh/an"/>
    <s v="couplé à une chaudière biomasse liquide &quot;acide gras&quot; de 2MW!_x000a_Eco quartier des Temps Durables"/>
    <s v="élagage 40%, plaquette indus 60%"/>
    <x v="11"/>
    <n v="0"/>
    <x v="0"/>
    <s v="oui"/>
    <s v="oui"/>
    <n v="1"/>
    <n v="0"/>
    <n v="1200"/>
    <n v="0"/>
    <n v="1800"/>
    <n v="0"/>
    <n v="3000"/>
    <n v="0"/>
    <n v="0"/>
    <n v="0"/>
    <n v="0"/>
  </r>
  <r>
    <s v="BDD ADEME/ARENE "/>
    <n v="1"/>
    <d v="2015-04-14T00:00:00"/>
    <n v="94"/>
    <n v="94059"/>
    <s v="LE PLESSIS-TRÉVISE"/>
    <n v="94420"/>
    <s v="promoteur SMBI"/>
    <x v="0"/>
    <x v="1"/>
    <n v="0"/>
    <n v="200"/>
    <s v="&lt;1 MW"/>
    <n v="0"/>
    <n v="0"/>
    <n v="0"/>
    <n v="10"/>
    <n v="116.30000000000001"/>
    <s v="&lt;1 200 MWh/an"/>
    <n v="0"/>
    <n v="0"/>
    <x v="14"/>
    <n v="0"/>
    <x v="3"/>
    <n v="0"/>
    <n v="0"/>
    <n v="0"/>
    <n v="0"/>
    <n v="0"/>
    <n v="0"/>
    <n v="0"/>
    <n v="0"/>
    <n v="0"/>
    <n v="0"/>
    <n v="0"/>
    <n v="0"/>
    <n v="0"/>
  </r>
  <r>
    <s v="BDD Région"/>
    <n v="1"/>
    <d v="2015-04-14T00:00:00"/>
    <n v="94"/>
    <n v="94079"/>
    <s v="VILLIERS-SUR-MARNE"/>
    <n v="94350"/>
    <s v="promoteur SMBI"/>
    <x v="0"/>
    <x v="1"/>
    <n v="0"/>
    <n v="200"/>
    <s v="&lt;1 MW"/>
    <n v="0"/>
    <n v="0"/>
    <n v="0"/>
    <n v="0"/>
    <n v="0"/>
    <s v="&lt;1 200 MWh/an"/>
    <n v="0"/>
    <n v="0"/>
    <x v="21"/>
    <n v="0"/>
    <x v="4"/>
    <n v="0"/>
    <n v="0"/>
    <n v="0"/>
    <n v="0"/>
    <n v="0"/>
    <n v="0"/>
    <n v="0"/>
    <n v="0"/>
    <n v="0"/>
    <n v="0"/>
    <n v="0"/>
    <n v="0"/>
    <n v="0"/>
  </r>
  <r>
    <s v="BDD ADEME/ARENE "/>
    <n v="1"/>
    <d v="2016-12-06T00:00:00"/>
    <n v="95"/>
    <n v="95018"/>
    <s v="ARGENTEUIL"/>
    <n v="95100"/>
    <s v="ARGEVALOR (Dalkia)"/>
    <x v="0"/>
    <x v="3"/>
    <n v="0"/>
    <n v="1700"/>
    <s v="&gt;1 MW"/>
    <n v="0"/>
    <n v="0"/>
    <n v="4700"/>
    <n v="798"/>
    <n v="9280.74"/>
    <s v="&gt;1 200 MWh/an"/>
    <n v="0"/>
    <n v="0"/>
    <x v="18"/>
    <n v="0"/>
    <x v="0"/>
    <s v="oui"/>
    <s v="oui"/>
    <n v="1"/>
    <n v="0"/>
    <n v="2820"/>
    <n v="0"/>
    <n v="0"/>
    <n v="0"/>
    <n v="2820"/>
    <n v="1880"/>
    <n v="0"/>
    <n v="0"/>
    <n v="0"/>
  </r>
  <r>
    <s v="BDD ADEME/ARENE "/>
    <n v="1"/>
    <d v="2014-04-23T00:00:00"/>
    <n v="95"/>
    <n v="95150"/>
    <s v="CHAUSSY"/>
    <n v="95710"/>
    <s v="Fondation Charles Léopold MAYER pour le progrès de l’homme, Bergerie de Villarceaux"/>
    <x v="0"/>
    <x v="1"/>
    <s v="Tertiaire"/>
    <n v="600"/>
    <s v="&lt;1 MW"/>
    <n v="170"/>
    <s v="bois"/>
    <n v="300"/>
    <n v="60"/>
    <n v="697.80000000000007"/>
    <s v="&lt;1 200 MWh/an"/>
    <s v="réalisation d’une chaufferie bois sur la ferme de la Bergerie, (centre d'hébergement de groupe de la Fondation) hameau de Villarceaux, plaquettes bois forestières, chauffage des bâtiments + appoint sur solaire thermique et ECS (80m2) : accueil et hébergement de groupes (80 lits)"/>
    <s v="plaquette bois forestière. optimisation prévue en 2014 (MDE) + appro en direct à partir des 250 hectares du domaine (2015)"/>
    <x v="11"/>
    <n v="0"/>
    <x v="0"/>
    <n v="0"/>
    <s v="oui"/>
    <n v="1"/>
    <n v="0"/>
    <n v="300"/>
    <n v="0"/>
    <n v="0"/>
    <n v="0"/>
    <n v="300"/>
    <n v="0"/>
    <n v="0"/>
    <n v="0"/>
    <n v="0"/>
  </r>
  <r>
    <s v="BDD ADEME/ARENE "/>
    <n v="1"/>
    <d v="2012-06-25T00:00:00"/>
    <n v="95"/>
    <n v="95210"/>
    <s v="ENGHIEN-LES-BAINS"/>
    <n v="95880"/>
    <s v="Ville d'Enghien les Bains"/>
    <x v="0"/>
    <x v="1"/>
    <s v="Tertiaire"/>
    <n v="70"/>
    <s v="&lt;1 MW"/>
    <n v="0"/>
    <n v="0"/>
    <n v="70"/>
    <n v="29"/>
    <n v="337.27000000000004"/>
    <s v="&lt;1 200 MWh/an"/>
    <s v="Gymnase de la Coussaye"/>
    <s v="Granulés"/>
    <x v="15"/>
    <n v="0"/>
    <x v="0"/>
    <s v="oui"/>
    <s v="oui"/>
    <n v="1"/>
    <n v="0"/>
    <n v="0"/>
    <n v="0"/>
    <n v="0"/>
    <n v="70"/>
    <n v="70"/>
    <n v="0"/>
    <n v="0"/>
    <n v="0"/>
    <n v="0"/>
  </r>
  <r>
    <s v="BDD ADEME/ARENE "/>
    <n v="1"/>
    <d v="2015-07-30T00:00:00"/>
    <n v="95"/>
    <n v="95252"/>
    <s v="FRANCONVILLE"/>
    <n v="95130"/>
    <s v="SEFIR (Cofely)"/>
    <x v="0"/>
    <x v="3"/>
    <n v="0"/>
    <n v="10000"/>
    <s v="&gt;1 MW"/>
    <n v="0"/>
    <n v="0"/>
    <n v="21477.744004240096"/>
    <n v="4578"/>
    <n v="53242.140000000007"/>
    <s v="&gt;1 200 MWh/an"/>
    <s v="AAP B3"/>
    <n v="0"/>
    <x v="8"/>
    <n v="0"/>
    <x v="0"/>
    <n v="0"/>
    <n v="0"/>
    <n v="0"/>
    <n v="0"/>
    <n v="4680.7440042400958"/>
    <n v="1452"/>
    <n v="0"/>
    <n v="0"/>
    <n v="6132.7440042400958"/>
    <n v="8895"/>
    <n v="2200"/>
    <n v="4250"/>
    <n v="0"/>
  </r>
  <r>
    <s v="BDD ADEME/ARENE "/>
    <n v="1"/>
    <d v="2012-06-25T00:00:00"/>
    <n v="95"/>
    <n v="95268"/>
    <s v="GARGES-LÈS-GONESSE"/>
    <n v="95140"/>
    <s v="Département du Val d'Oise"/>
    <x v="0"/>
    <x v="1"/>
    <s v="Tertiaire"/>
    <n v="320"/>
    <s v="&lt;1 MW"/>
    <n v="1400"/>
    <s v="Gaz naturel"/>
    <n v="317"/>
    <n v="89"/>
    <n v="1035.0700000000002"/>
    <s v="&lt;1 200 MWh/an"/>
    <s v="Collège Pablo Picasso 75 ml"/>
    <s v="Plaquettes paysagères et forestières depuis la plateforme BIOVIVA d'Attainville"/>
    <x v="6"/>
    <n v="0"/>
    <x v="0"/>
    <s v="oui"/>
    <s v="oui"/>
    <n v="1"/>
    <n v="0"/>
    <n v="317"/>
    <n v="0"/>
    <n v="0"/>
    <n v="0"/>
    <n v="317"/>
    <n v="0"/>
    <n v="0"/>
    <n v="0"/>
    <n v="0"/>
  </r>
  <r>
    <s v="BDD ADEME/ARENE "/>
    <n v="1"/>
    <d v="2012-06-25T00:00:00"/>
    <n v="95"/>
    <n v="95331"/>
    <s v="LASSY"/>
    <n v="95270"/>
    <s v="GASMA SCEA"/>
    <x v="1"/>
    <x v="1"/>
    <s v="Agriculture"/>
    <n v="720"/>
    <s v="&lt;1 MW"/>
    <n v="0"/>
    <n v="0"/>
    <n v="960"/>
    <n v="250"/>
    <n v="2907.5"/>
    <s v="&lt;1 200 MWh/an"/>
    <s v="Horticulture"/>
    <s v="plaquettes élagage"/>
    <x v="9"/>
    <n v="0"/>
    <x v="0"/>
    <n v="0"/>
    <n v="0"/>
    <n v="0"/>
    <n v="0"/>
    <n v="250"/>
    <n v="0"/>
    <n v="0"/>
    <n v="0"/>
    <n v="250"/>
    <n v="0"/>
    <n v="0"/>
    <n v="0"/>
    <n v="0"/>
  </r>
  <r>
    <s v="BDD ADEME/ARENE "/>
    <n v="1"/>
    <d v="2012-06-25T00:00:00"/>
    <n v="95"/>
    <n v="95428"/>
    <s v="MONTMORENCY"/>
    <n v="95160"/>
    <s v="Ville de Montmorency"/>
    <x v="0"/>
    <x v="1"/>
    <s v="Tertiaire"/>
    <n v="220"/>
    <s v="&lt;1 MW"/>
    <n v="0"/>
    <n v="0"/>
    <n v="80"/>
    <n v="23"/>
    <n v="267.49"/>
    <s v="&lt;1 200 MWh/an"/>
    <n v="0"/>
    <s v="Plaquettes paysagères en provenance de la plateforme BIOVIVA de Roissy"/>
    <x v="10"/>
    <n v="0"/>
    <x v="0"/>
    <s v="oui"/>
    <s v="oui"/>
    <n v="1"/>
    <n v="0"/>
    <n v="80"/>
    <n v="0"/>
    <n v="0"/>
    <n v="0"/>
    <n v="80"/>
    <n v="0"/>
    <n v="0"/>
    <n v="0"/>
    <n v="0"/>
  </r>
  <r>
    <s v="BDD ADEME/ARENE "/>
    <n v="1"/>
    <d v="2013-12-12T00:00:00"/>
    <n v="95"/>
    <n v="95450"/>
    <s v="NEUVILLE-SUR-OISE"/>
    <n v="95000"/>
    <s v="Service Départemental d'Incendie et de Secours du Val d'Oise (SDIS)"/>
    <x v="0"/>
    <x v="1"/>
    <s v="Tertiaire"/>
    <n v="930"/>
    <s v="&lt;1 MW"/>
    <n v="0"/>
    <n v="0"/>
    <n v="458"/>
    <n v="91.600000000000009"/>
    <n v="1065.3080000000002"/>
    <s v="&lt;1 200 MWh/an"/>
    <n v="0"/>
    <n v="0"/>
    <x v="15"/>
    <n v="0"/>
    <x v="0"/>
    <n v="0"/>
    <s v="oui"/>
    <n v="1"/>
    <n v="0"/>
    <n v="0"/>
    <n v="0"/>
    <n v="0"/>
    <n v="0"/>
    <n v="0"/>
    <n v="0"/>
    <n v="0"/>
    <n v="0"/>
    <n v="0"/>
  </r>
  <r>
    <s v="BDD ADEME/ARENE "/>
    <n v="1"/>
    <d v="2012-06-25T00:00:00"/>
    <n v="95"/>
    <n v="95488"/>
    <s v="PIERRELAYE"/>
    <n v="95480"/>
    <s v="Société Picheta"/>
    <x v="0"/>
    <x v="1"/>
    <s v="Industrie"/>
    <n v="110"/>
    <s v="&lt;1 MW"/>
    <n v="0"/>
    <n v="0"/>
    <n v="45"/>
    <n v="12"/>
    <n v="139.56"/>
    <s v="&lt;1 200 MWh/an"/>
    <n v="0"/>
    <s v="PF, autoalimentation"/>
    <x v="6"/>
    <n v="0"/>
    <x v="0"/>
    <s v="oui"/>
    <n v="0"/>
    <n v="1"/>
    <n v="0"/>
    <n v="45"/>
    <n v="0"/>
    <n v="0"/>
    <n v="0"/>
    <n v="45"/>
    <n v="0"/>
    <n v="0"/>
    <n v="0"/>
    <n v="0"/>
  </r>
  <r>
    <s v="BDD ADEME/ARENE "/>
    <n v="1"/>
    <d v="2013-12-12T00:00:00"/>
    <n v="95"/>
    <n v="95500"/>
    <s v="PONTOISE"/>
    <n v="95000"/>
    <s v="SDC 12/14 rue Séré-Depoin à PONTOISE représenté par son syndic, SERGIC"/>
    <x v="0"/>
    <x v="1"/>
    <s v="Résidentiel"/>
    <n v="90"/>
    <s v="&lt;1 MW"/>
    <n v="0"/>
    <n v="0"/>
    <n v="50.6"/>
    <n v="10.120000000000001"/>
    <n v="117.69560000000001"/>
    <s v="&lt;1 200 MWh/an"/>
    <n v="0"/>
    <n v="0"/>
    <x v="6"/>
    <n v="0"/>
    <x v="0"/>
    <n v="0"/>
    <s v="oui"/>
    <n v="1"/>
    <n v="0"/>
    <n v="0"/>
    <n v="0"/>
    <n v="0"/>
    <n v="0"/>
    <n v="0"/>
    <n v="0"/>
    <n v="0"/>
    <n v="0"/>
    <n v="0"/>
  </r>
  <r>
    <s v="BDD ADEME/ARENE "/>
    <n v="1"/>
    <d v="2012-06-25T00:00:00"/>
    <n v="95"/>
    <n v="95510"/>
    <s v="PUISEUX-PONTOISE"/>
    <n v="95650"/>
    <s v="CACP - CRAM"/>
    <x v="0"/>
    <x v="1"/>
    <s v="Agriculture"/>
    <n v="250"/>
    <s v="&lt;1 MW"/>
    <n v="0"/>
    <n v="0"/>
    <n v="201.42857142857142"/>
    <n v="66"/>
    <n v="767.58"/>
    <s v="&lt;1 200 MWh/an"/>
    <s v="Réalisation d'une chaufferie bois de 250 kW au _x000a_centre horticole de la Communauté d'Agglomération de Cergy-Pontoise à Puiseux Pontoise (95)."/>
    <s v="Connexes industrie du bois et plaquettes forestières, appro interne - CIB + PF"/>
    <x v="11"/>
    <n v="0"/>
    <x v="0"/>
    <s v="oui"/>
    <s v="oui"/>
    <n v="1"/>
    <n v="0"/>
    <n v="201.42857142857142"/>
    <n v="0"/>
    <n v="0"/>
    <n v="0"/>
    <n v="201.42857142857142"/>
    <n v="0"/>
    <n v="0"/>
    <n v="0"/>
    <n v="0"/>
  </r>
  <r>
    <s v="BDD ADEME/ARENE "/>
    <n v="1"/>
    <d v="2012-09-17T00:00:00"/>
    <n v="95"/>
    <n v="95527"/>
    <s v="ROISSY-EN-FRANCE"/>
    <n v="95700"/>
    <s v="ADP"/>
    <x v="1"/>
    <x v="3"/>
    <n v="0"/>
    <n v="14000"/>
    <s v="&gt;1 MW"/>
    <n v="0"/>
    <n v="0"/>
    <n v="50520"/>
    <n v="6607"/>
    <n v="76839.41"/>
    <s v="&gt;1 200 MWh/an"/>
    <s v="BCIAT 2010"/>
    <s v="75%PF + 25% plaquette urbaine (PBFV)"/>
    <x v="3"/>
    <n v="0"/>
    <x v="0"/>
    <s v="oui"/>
    <n v="0"/>
    <n v="1"/>
    <n v="0"/>
    <n v="15600"/>
    <n v="0"/>
    <n v="0"/>
    <n v="0"/>
    <n v="15600"/>
    <n v="34920"/>
    <n v="0"/>
    <n v="0"/>
    <n v="0"/>
  </r>
  <r>
    <s v="BDD ADEME/ARENE "/>
    <n v="1"/>
    <d v="2012-06-25T00:00:00"/>
    <n v="95"/>
    <n v="95563"/>
    <s v="SAINT-LEU-LA-FORÊT"/>
    <n v="95320"/>
    <s v="Département du Val d'Oise"/>
    <x v="0"/>
    <x v="1"/>
    <s v="Tertiaire"/>
    <n v="360"/>
    <s v="&lt;1 MW"/>
    <n v="0"/>
    <n v="0"/>
    <n v="300"/>
    <n v="69"/>
    <n v="802.47"/>
    <s v="&lt;1 200 MWh/an"/>
    <s v="Bâtiment d'enseignement_x000a__x000a_Chauffage du collège LANDOWSKA_x000a__x000a_Exploitant : IDEX Energies"/>
    <s v="PF"/>
    <x v="10"/>
    <n v="0"/>
    <x v="0"/>
    <s v="oui"/>
    <s v="oui"/>
    <n v="1"/>
    <n v="0"/>
    <n v="300"/>
    <n v="0"/>
    <n v="0"/>
    <n v="0"/>
    <n v="300"/>
    <n v="0"/>
    <n v="0"/>
    <n v="0"/>
    <n v="0"/>
  </r>
  <r>
    <s v="BDD ADEME/ARENE "/>
    <n v="1"/>
    <d v="2014-04-25T00:00:00"/>
    <n v="95"/>
    <n v="95572"/>
    <s v="SAINT-OUEN-L'AUMÔNE"/>
    <n v="95310"/>
    <s v="Communauté d'agglomération de Cergy Pontoise"/>
    <x v="0"/>
    <x v="3"/>
    <n v="0"/>
    <n v="25000"/>
    <s v="&gt;1 MW"/>
    <n v="0"/>
    <n v="0"/>
    <n v="23160"/>
    <n v="10300"/>
    <n v="119789.00000000001"/>
    <s v="&gt;1 200 MWh/an"/>
    <s v="Concessionnaire : DALKIA_x000a__x000a_Approvisionnement : SYLVENERGIE"/>
    <s v="Produits connexes de scieries (Picardie) - Bois d'élagage/d'abattage - Refus de criblage de compost"/>
    <x v="6"/>
    <n v="0"/>
    <x v="0"/>
    <n v="0"/>
    <s v="oui"/>
    <n v="1"/>
    <n v="0"/>
    <n v="8040"/>
    <n v="0"/>
    <n v="4620"/>
    <n v="0"/>
    <n v="12660"/>
    <n v="3900"/>
    <n v="0"/>
    <n v="6600"/>
    <n v="0"/>
  </r>
  <r>
    <s v="BDD ADEME/ARENE "/>
    <n v="1"/>
    <d v="2012-06-25T00:00:00"/>
    <n v="95"/>
    <n v="95610"/>
    <s v="THÉMÉRICOURT"/>
    <n v="95450"/>
    <s v="Ville de Théméricourt"/>
    <x v="0"/>
    <x v="1"/>
    <s v="Résidentiel Tertiaire"/>
    <n v="60"/>
    <s v="&lt;1 MW"/>
    <n v="0"/>
    <n v="0"/>
    <n v="0"/>
    <n v="0"/>
    <n v="0"/>
    <s v="&lt;1 200 MWh/an"/>
    <s v="Régie - alimente HLM, bibliothèque, mairie"/>
    <s v="bois granulé"/>
    <x v="15"/>
    <n v="0"/>
    <x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Tableau croisé dynamique4" cacheId="4" applyNumberFormats="0" applyBorderFormats="0" applyFontFormats="0" applyPatternFormats="0" applyAlignmentFormats="0" applyWidthHeightFormats="1" dataCaption="Valeurs" updatedVersion="4" minRefreshableVersion="3" useAutoFormatting="1" itemPrintTitles="1" createdVersion="6" indent="0" outline="1" outlineData="1" multipleFieldFilters="0">
  <location ref="A157:D166" firstHeaderRow="0" firstDataRow="1" firstDataCol="1" rowPageCount="1" colPageCount="1"/>
  <pivotFields count="37">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dataField="1" showAll="0"/>
    <pivotField showAll="0" defaultSubtotal="0"/>
    <pivotField showAll="0"/>
    <pivotField showAll="0"/>
    <pivotField showAll="0"/>
    <pivotField showAll="0"/>
    <pivotField axis="axisPage" multipleItemSelectionAllowed="1" showAll="0">
      <items count="7">
        <item h="1" x="2"/>
        <item x="0"/>
        <item h="1" x="1"/>
        <item h="1" x="4"/>
        <item m="1" x="5"/>
        <item h="1"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Fields count="1">
    <field x="-2"/>
  </colFields>
  <colItems count="3">
    <i>
      <x/>
    </i>
    <i i="1">
      <x v="1"/>
    </i>
    <i i="2">
      <x v="2"/>
    </i>
  </colItems>
  <pageFields count="1">
    <pageField fld="23" hier="-1"/>
  </pageFields>
  <dataFields count="3">
    <dataField name="Somme de puissance KW" fld="11" baseField="0" baseItem="0" numFmtId="177"/>
    <dataField name="Nombre de puissance KW2" fld="11" subtotal="count" baseField="3" baseItem="0"/>
    <dataField name="Somme de production estimée MWh/an" fld="17" baseField="0" baseItem="0" numFmtId="177"/>
  </dataFields>
  <formats count="2">
    <format dxfId="41">
      <pivotArea outline="0" collapsedLevelsAreSubtotals="1" fieldPosition="0">
        <references count="1">
          <reference field="4294967294" count="1" selected="0">
            <x v="0"/>
          </reference>
        </references>
      </pivotArea>
    </format>
    <format dxfId="40">
      <pivotArea outline="0" collapsedLevelsAreSubtotals="1" fieldPosition="0">
        <references count="1">
          <reference field="4294967294" count="1" selected="0">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Tableau croisé dynamique4" cacheId="1"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1:F35" firstHeaderRow="1" firstDataRow="2" firstDataCol="1" rowPageCount="1" colPageCount="1"/>
  <pivotFields count="40">
    <pivotField showAll="0"/>
    <pivotField showAll="0"/>
    <pivotField numFmtId="14" showAll="0"/>
    <pivotField showAll="0"/>
    <pivotField showAll="0"/>
    <pivotField showAll="0"/>
    <pivotField showAll="0"/>
    <pivotField showAll="0"/>
    <pivotField showAll="0"/>
    <pivotField axis="axisCol" showAll="0">
      <items count="5">
        <item x="1"/>
        <item x="0"/>
        <item x="2"/>
        <item x="3"/>
        <item t="default"/>
      </items>
    </pivotField>
    <pivotField showAll="0"/>
    <pivotField numFmtId="177" showAll="0"/>
    <pivotField showAll="0"/>
    <pivotField showAll="0"/>
    <pivotField showAll="0"/>
    <pivotField showAll="0"/>
    <pivotField showAll="0"/>
    <pivotField dataField="1" showAll="0"/>
    <pivotField axis="axisRow" showAll="0">
      <items count="5">
        <item m="1" x="2"/>
        <item m="1" x="3"/>
        <item x="0"/>
        <item x="1"/>
        <item t="default"/>
      </items>
    </pivotField>
    <pivotField showAll="0"/>
    <pivotField showAll="0"/>
    <pivotField showAll="0"/>
    <pivotField showAll="0"/>
    <pivotField axis="axisPage" multipleItemSelectionAllowed="1" showAll="0">
      <items count="6">
        <item h="1" x="2"/>
        <item x="0"/>
        <item h="1" x="1"/>
        <item h="1" x="4"/>
        <item h="1"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numFmtId="177" showAll="0"/>
    <pivotField showAll="0"/>
  </pivotFields>
  <rowFields count="1">
    <field x="18"/>
  </rowFields>
  <rowItems count="3">
    <i>
      <x v="2"/>
    </i>
    <i>
      <x v="3"/>
    </i>
    <i t="grand">
      <x/>
    </i>
  </rowItems>
  <colFields count="1">
    <field x="9"/>
  </colFields>
  <colItems count="5">
    <i>
      <x/>
    </i>
    <i>
      <x v="1"/>
    </i>
    <i>
      <x v="2"/>
    </i>
    <i>
      <x v="3"/>
    </i>
    <i t="grand">
      <x/>
    </i>
  </colItems>
  <pageFields count="1">
    <pageField fld="23" hier="-1"/>
  </pageFields>
  <dataFields count="1">
    <dataField name="Nombre de production estimée MWh/an" fld="17" subtotal="count" baseField="12" baseItem="0" numFmtId="177"/>
  </dataFields>
  <formats count="1">
    <format dxfId="2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Tableau croisé dynamique3" cacheId="1"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12:F16" firstHeaderRow="1" firstDataRow="2" firstDataCol="1" rowPageCount="1" colPageCount="1"/>
  <pivotFields count="40">
    <pivotField showAll="0"/>
    <pivotField showAll="0"/>
    <pivotField numFmtId="14" showAll="0"/>
    <pivotField showAll="0"/>
    <pivotField showAll="0"/>
    <pivotField showAll="0"/>
    <pivotField showAll="0"/>
    <pivotField showAll="0"/>
    <pivotField showAll="0"/>
    <pivotField axis="axisCol" showAll="0">
      <items count="5">
        <item x="1"/>
        <item x="0"/>
        <item x="2"/>
        <item x="3"/>
        <item t="default"/>
      </items>
    </pivotField>
    <pivotField showAll="0"/>
    <pivotField numFmtId="177"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6">
        <item h="1" x="2"/>
        <item x="0"/>
        <item h="1" x="1"/>
        <item h="1" x="4"/>
        <item h="1"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numFmtId="177" showAll="0"/>
    <pivotField showAll="0"/>
  </pivotFields>
  <rowFields count="1">
    <field x="12"/>
  </rowFields>
  <rowItems count="3">
    <i>
      <x/>
    </i>
    <i>
      <x v="1"/>
    </i>
    <i t="grand">
      <x/>
    </i>
  </rowItems>
  <colFields count="1">
    <field x="9"/>
  </colFields>
  <colItems count="5">
    <i>
      <x/>
    </i>
    <i>
      <x v="1"/>
    </i>
    <i>
      <x v="2"/>
    </i>
    <i>
      <x v="3"/>
    </i>
    <i t="grand">
      <x/>
    </i>
  </colItems>
  <pageFields count="1">
    <pageField fld="23" hier="-1"/>
  </pageFields>
  <dataFields count="1">
    <dataField name="Nombre de production estimée MWh/an" fld="17" subtotal="count" baseField="12" baseItem="0" numFmtId="177"/>
  </dataFields>
  <formats count="1">
    <format dxfId="2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leau croisé dynamique1" cacheId="1"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F7" firstHeaderRow="1" firstDataRow="2" firstDataCol="1" rowPageCount="1" colPageCount="1"/>
  <pivotFields count="40">
    <pivotField showAll="0"/>
    <pivotField showAll="0"/>
    <pivotField numFmtId="14" showAll="0"/>
    <pivotField showAll="0"/>
    <pivotField showAll="0"/>
    <pivotField showAll="0"/>
    <pivotField showAll="0"/>
    <pivotField showAll="0"/>
    <pivotField showAll="0"/>
    <pivotField axis="axisCol" showAll="0">
      <items count="5">
        <item x="1"/>
        <item x="0"/>
        <item x="2"/>
        <item x="3"/>
        <item t="default"/>
      </items>
    </pivotField>
    <pivotField showAll="0"/>
    <pivotField numFmtId="177" showAll="0"/>
    <pivotField axis="axisRow" showAll="0">
      <items count="3">
        <item x="0"/>
        <item x="1"/>
        <item t="default"/>
      </items>
    </pivotField>
    <pivotField showAll="0"/>
    <pivotField showAll="0"/>
    <pivotField showAll="0"/>
    <pivotField showAll="0"/>
    <pivotField dataField="1" showAll="0"/>
    <pivotField showAll="0"/>
    <pivotField showAll="0"/>
    <pivotField showAll="0"/>
    <pivotField showAll="0"/>
    <pivotField showAll="0"/>
    <pivotField axis="axisPage" multipleItemSelectionAllowed="1" showAll="0">
      <items count="6">
        <item h="1" x="2"/>
        <item x="0"/>
        <item h="1" x="1"/>
        <item h="1" x="4"/>
        <item h="1"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numFmtId="177" showAll="0"/>
    <pivotField showAll="0"/>
  </pivotFields>
  <rowFields count="1">
    <field x="12"/>
  </rowFields>
  <rowItems count="3">
    <i>
      <x/>
    </i>
    <i>
      <x v="1"/>
    </i>
    <i t="grand">
      <x/>
    </i>
  </rowItems>
  <colFields count="1">
    <field x="9"/>
  </colFields>
  <colItems count="5">
    <i>
      <x/>
    </i>
    <i>
      <x v="1"/>
    </i>
    <i>
      <x v="2"/>
    </i>
    <i>
      <x v="3"/>
    </i>
    <i t="grand">
      <x/>
    </i>
  </colItems>
  <pageFields count="1">
    <pageField fld="23" hier="-1"/>
  </pageFields>
  <dataFields count="1">
    <dataField name="Somme de production estimée MWh/an" fld="17" baseField="0" baseItem="0" numFmtId="177"/>
  </dataFields>
  <formats count="1">
    <format dxfId="2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Tableau croisé dynamique3" cacheId="2"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F3:G25" firstHeaderRow="1" firstDataRow="1" firstDataCol="1" rowPageCount="1" colPageCount="1"/>
  <pivotFields count="40">
    <pivotField showAll="0"/>
    <pivotField showAll="0"/>
    <pivotField numFmtId="14" showAll="0"/>
    <pivotField showAll="0"/>
    <pivotField showAll="0"/>
    <pivotField showAll="0"/>
    <pivotField showAll="0"/>
    <pivotField showAll="0"/>
    <pivotField showAll="0"/>
    <pivotField showAll="0"/>
    <pivotField showAll="0"/>
    <pivotField numFmtId="177" showAll="0"/>
    <pivotField showAll="0"/>
    <pivotField showAll="0"/>
    <pivotField showAll="0"/>
    <pivotField dataField="1" showAll="0"/>
    <pivotField showAll="0"/>
    <pivotField showAll="0"/>
    <pivotField showAll="0"/>
    <pivotField showAll="0"/>
    <pivotField showAll="0"/>
    <pivotField axis="axisRow" showAll="0">
      <items count="24">
        <item x="17"/>
        <item x="18"/>
        <item x="19"/>
        <item x="7"/>
        <item x="9"/>
        <item x="20"/>
        <item x="13"/>
        <item x="10"/>
        <item x="6"/>
        <item x="15"/>
        <item x="11"/>
        <item x="2"/>
        <item x="3"/>
        <item x="8"/>
        <item x="16"/>
        <item x="4"/>
        <item x="0"/>
        <item x="5"/>
        <item x="1"/>
        <item x="21"/>
        <item x="14"/>
        <item h="1" x="22"/>
        <item h="1" x="12"/>
        <item t="default"/>
      </items>
    </pivotField>
    <pivotField showAll="0"/>
    <pivotField axis="axisPage" multipleItemSelectionAllowed="1" showAll="0">
      <items count="7">
        <item h="1" x="2"/>
        <item x="0"/>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numFmtId="177" showAll="0"/>
    <pivotField showAll="0" defaultSubtotal="0"/>
  </pivotFields>
  <rowFields count="1">
    <field x="2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23" hier="-1"/>
  </pageFields>
  <dataFields count="1">
    <dataField name="Somme de consommation bois estimée tonnes/an" fld="15" baseField="21" baseItem="0" numFmtId="177"/>
  </dataFields>
  <formats count="5">
    <format dxfId="4">
      <pivotArea field="23" type="button" dataOnly="0" labelOnly="1" outline="0" axis="axisPage" fieldPosition="0"/>
    </format>
    <format dxfId="3">
      <pivotArea dataOnly="0" labelOnly="1" outline="0" fieldPosition="0">
        <references count="1">
          <reference field="23" count="0"/>
        </references>
      </pivotArea>
    </format>
    <format dxfId="2">
      <pivotArea field="21" type="button" dataOnly="0" labelOnly="1" outline="0" axis="axisRow" fieldPosition="0"/>
    </format>
    <format dxfId="1">
      <pivotArea dataOnly="0" labelOnly="1" outline="0" axis="axisValues" fieldPosition="0"/>
    </format>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Tableau croisé dynamique2" cacheId="2"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B3:C25" firstHeaderRow="1" firstDataRow="1" firstDataCol="1" rowPageCount="1" colPageCount="1"/>
  <pivotFields count="40">
    <pivotField showAll="0"/>
    <pivotField showAll="0"/>
    <pivotField numFmtId="14" showAll="0"/>
    <pivotField showAll="0"/>
    <pivotField showAll="0"/>
    <pivotField showAll="0"/>
    <pivotField showAll="0"/>
    <pivotField showAll="0"/>
    <pivotField showAll="0"/>
    <pivotField showAll="0"/>
    <pivotField showAll="0"/>
    <pivotField dataField="1" numFmtId="177" showAll="0"/>
    <pivotField showAll="0"/>
    <pivotField showAll="0"/>
    <pivotField showAll="0"/>
    <pivotField showAll="0"/>
    <pivotField showAll="0"/>
    <pivotField showAll="0"/>
    <pivotField showAll="0"/>
    <pivotField showAll="0"/>
    <pivotField showAll="0"/>
    <pivotField axis="axisRow" showAll="0">
      <items count="24">
        <item x="17"/>
        <item x="18"/>
        <item x="19"/>
        <item x="7"/>
        <item x="9"/>
        <item x="20"/>
        <item x="13"/>
        <item x="10"/>
        <item x="6"/>
        <item x="15"/>
        <item x="11"/>
        <item x="2"/>
        <item x="3"/>
        <item x="8"/>
        <item x="16"/>
        <item x="4"/>
        <item x="0"/>
        <item x="5"/>
        <item x="1"/>
        <item x="21"/>
        <item x="14"/>
        <item h="1" x="22"/>
        <item h="1" x="12"/>
        <item t="default"/>
      </items>
    </pivotField>
    <pivotField showAll="0"/>
    <pivotField axis="axisPage" multipleItemSelectionAllowed="1" showAll="0">
      <items count="7">
        <item h="1" x="2"/>
        <item x="0"/>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numFmtId="177" showAll="0"/>
    <pivotField showAll="0" defaultSubtotal="0"/>
  </pivotFields>
  <rowFields count="1">
    <field x="2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23" hier="-1"/>
  </pageFields>
  <dataFields count="1">
    <dataField name="Somme de puissance KW" fld="11" baseField="0" baseItem="0" numFmtId="177"/>
  </dataFields>
  <formats count="5">
    <format dxfId="9">
      <pivotArea field="23" type="button" dataOnly="0" labelOnly="1" outline="0" axis="axisPage" fieldPosition="0"/>
    </format>
    <format dxfId="8">
      <pivotArea dataOnly="0" labelOnly="1" outline="0" fieldPosition="0">
        <references count="1">
          <reference field="23" count="0"/>
        </references>
      </pivotArea>
    </format>
    <format dxfId="7">
      <pivotArea field="21" type="button" dataOnly="0" labelOnly="1" outline="0" axis="axisRow" fieldPosition="0"/>
    </format>
    <format dxfId="6">
      <pivotArea dataOnly="0" labelOnly="1" outline="0" axis="axisValues" fieldPosition="0"/>
    </format>
    <format dxfId="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Tableau croisé dynamique5" cacheId="2"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P3:Q25" firstHeaderRow="1" firstDataRow="1" firstDataCol="1" rowPageCount="1" colPageCount="1"/>
  <pivotFields count="40">
    <pivotField showAll="0"/>
    <pivotField showAll="0"/>
    <pivotField numFmtId="14" showAll="0"/>
    <pivotField showAll="0"/>
    <pivotField showAll="0"/>
    <pivotField showAll="0"/>
    <pivotField showAll="0"/>
    <pivotField showAll="0"/>
    <pivotField showAll="0"/>
    <pivotField showAll="0"/>
    <pivotField showAll="0"/>
    <pivotField dataField="1" numFmtId="177" showAll="0"/>
    <pivotField showAll="0"/>
    <pivotField showAll="0"/>
    <pivotField showAll="0"/>
    <pivotField showAll="0"/>
    <pivotField showAll="0"/>
    <pivotField showAll="0"/>
    <pivotField showAll="0"/>
    <pivotField showAll="0"/>
    <pivotField showAll="0"/>
    <pivotField axis="axisRow" showAll="0">
      <items count="24">
        <item x="17"/>
        <item x="18"/>
        <item x="19"/>
        <item x="7"/>
        <item x="9"/>
        <item x="20"/>
        <item x="13"/>
        <item x="10"/>
        <item x="6"/>
        <item x="15"/>
        <item x="11"/>
        <item x="2"/>
        <item x="3"/>
        <item x="8"/>
        <item x="16"/>
        <item x="4"/>
        <item x="0"/>
        <item x="5"/>
        <item x="1"/>
        <item x="21"/>
        <item x="14"/>
        <item h="1" x="22"/>
        <item h="1" x="12"/>
        <item t="default"/>
      </items>
    </pivotField>
    <pivotField showAll="0"/>
    <pivotField axis="axisPage" multipleItemSelectionAllowed="1" showAll="0">
      <items count="7">
        <item h="1" x="2"/>
        <item x="0"/>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numFmtId="177" showAll="0"/>
    <pivotField showAll="0" defaultSubtotal="0"/>
  </pivotFields>
  <rowFields count="1">
    <field x="2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23" hier="-1"/>
  </pageFields>
  <dataFields count="1">
    <dataField name="Nombre de puissance KW" fld="11" subtotal="count" baseField="21" baseItem="0" numFmtId="177"/>
  </dataFields>
  <formats count="5">
    <format dxfId="14">
      <pivotArea field="23" type="button" dataOnly="0" labelOnly="1" outline="0" axis="axisPage" fieldPosition="0"/>
    </format>
    <format dxfId="13">
      <pivotArea dataOnly="0" labelOnly="1" outline="0" fieldPosition="0">
        <references count="1">
          <reference field="23" count="0"/>
        </references>
      </pivotArea>
    </format>
    <format dxfId="12">
      <pivotArea field="21" type="button" dataOnly="0" labelOnly="1" outline="0" axis="axisRow" fieldPosition="0"/>
    </format>
    <format dxfId="11">
      <pivotArea dataOnly="0" labelOnly="1" outline="0" axis="axisValues" fieldPosition="0"/>
    </format>
    <format dxfId="1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Tableau croisé dynamique4" cacheId="2"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K3:L25" firstHeaderRow="1" firstDataRow="1" firstDataCol="1" rowPageCount="1" colPageCount="1"/>
  <pivotFields count="40">
    <pivotField showAll="0"/>
    <pivotField showAll="0"/>
    <pivotField numFmtId="14" showAll="0"/>
    <pivotField showAll="0"/>
    <pivotField showAll="0"/>
    <pivotField showAll="0"/>
    <pivotField showAll="0"/>
    <pivotField showAll="0"/>
    <pivotField showAll="0"/>
    <pivotField showAll="0"/>
    <pivotField showAll="0"/>
    <pivotField numFmtId="177" showAll="0"/>
    <pivotField showAll="0"/>
    <pivotField showAll="0"/>
    <pivotField showAll="0"/>
    <pivotField showAll="0"/>
    <pivotField showAll="0"/>
    <pivotField dataField="1" showAll="0"/>
    <pivotField showAll="0"/>
    <pivotField showAll="0"/>
    <pivotField showAll="0"/>
    <pivotField axis="axisRow" showAll="0">
      <items count="24">
        <item x="17"/>
        <item x="18"/>
        <item x="19"/>
        <item x="7"/>
        <item x="9"/>
        <item x="20"/>
        <item x="13"/>
        <item x="10"/>
        <item x="6"/>
        <item x="15"/>
        <item x="11"/>
        <item x="2"/>
        <item x="3"/>
        <item x="8"/>
        <item x="16"/>
        <item x="4"/>
        <item x="0"/>
        <item x="5"/>
        <item x="1"/>
        <item x="21"/>
        <item x="14"/>
        <item h="1" x="22"/>
        <item h="1" x="12"/>
        <item t="default"/>
      </items>
    </pivotField>
    <pivotField showAll="0"/>
    <pivotField axis="axisPage" multipleItemSelectionAllowed="1" showAll="0">
      <items count="7">
        <item h="1" x="2"/>
        <item x="0"/>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numFmtId="177" showAll="0"/>
    <pivotField showAll="0" defaultSubtotal="0"/>
  </pivotFields>
  <rowFields count="1">
    <field x="2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23" hier="-1"/>
  </pageFields>
  <dataFields count="1">
    <dataField name="Somme de production estimée MWh/an" fld="17" baseField="0" baseItem="0"/>
  </dataFields>
  <formats count="5">
    <format dxfId="19">
      <pivotArea field="23" type="button" dataOnly="0" labelOnly="1" outline="0" axis="axisPage" fieldPosition="0"/>
    </format>
    <format dxfId="18">
      <pivotArea dataOnly="0" labelOnly="1" outline="0" fieldPosition="0">
        <references count="1">
          <reference field="23" count="0"/>
        </references>
      </pivotArea>
    </format>
    <format dxfId="17">
      <pivotArea field="21" type="button" dataOnly="0" labelOnly="1" outline="0" axis="axisRow" fieldPosition="0"/>
    </format>
    <format dxfId="16">
      <pivotArea dataOnly="0" labelOnly="1" outline="0" axis="axisValues" fieldPosition="0"/>
    </format>
    <format dxfId="1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Tableau croisé dynamique9" cacheId="5"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4:M58" firstHeaderRow="1" firstDataRow="3" firstDataCol="1" rowPageCount="1" colPageCount="1"/>
  <pivotFields count="37">
    <pivotField showAll="0"/>
    <pivotField showAll="0"/>
    <pivotField numFmtId="14" showAll="0"/>
    <pivotField showAll="0"/>
    <pivotField showAll="0"/>
    <pivotField showAll="0"/>
    <pivotField showAll="0"/>
    <pivotField showAll="0"/>
    <pivotField axis="axisCol" showAll="0">
      <items count="4">
        <item x="0"/>
        <item x="1"/>
        <item m="1" x="2"/>
        <item t="default"/>
      </items>
    </pivotField>
    <pivotField axis="axisCol" showAll="0">
      <items count="6">
        <item x="1"/>
        <item x="0"/>
        <item x="2"/>
        <item x="3"/>
        <item m="1" x="4"/>
        <item t="default"/>
      </items>
    </pivotField>
    <pivotField showAll="0"/>
    <pivotField showAll="0"/>
    <pivotField showAll="0" defaultSubtotal="0"/>
    <pivotField showAll="0"/>
    <pivotField showAll="0"/>
    <pivotField showAll="0"/>
    <pivotField showAll="0"/>
    <pivotField dataField="1" showAll="0"/>
    <pivotField showAll="0" defaultSubtotal="0"/>
    <pivotField showAll="0"/>
    <pivotField showAll="0"/>
    <pivotField axis="axisRow" showAll="0" sortType="ascending">
      <items count="24">
        <item m="1" x="22"/>
        <item x="16"/>
        <item x="17"/>
        <item x="19"/>
        <item x="7"/>
        <item x="9"/>
        <item x="20"/>
        <item x="13"/>
        <item x="10"/>
        <item x="6"/>
        <item x="15"/>
        <item x="11"/>
        <item x="2"/>
        <item x="3"/>
        <item x="8"/>
        <item x="18"/>
        <item x="4"/>
        <item x="0"/>
        <item x="5"/>
        <item x="1"/>
        <item x="21"/>
        <item x="14"/>
        <item x="12"/>
        <item t="default"/>
      </items>
    </pivotField>
    <pivotField showAll="0"/>
    <pivotField axis="axisPage" multipleItemSelectionAllowed="1" showAll="0">
      <items count="6">
        <item h="1" x="2"/>
        <item x="0"/>
        <item x="1"/>
        <item x="4"/>
        <item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s>
  <rowFields count="1">
    <field x="21"/>
  </rowFields>
  <rowItems count="22">
    <i>
      <x v="1"/>
    </i>
    <i>
      <x v="2"/>
    </i>
    <i>
      <x v="3"/>
    </i>
    <i>
      <x v="4"/>
    </i>
    <i>
      <x v="5"/>
    </i>
    <i>
      <x v="6"/>
    </i>
    <i>
      <x v="7"/>
    </i>
    <i>
      <x v="8"/>
    </i>
    <i>
      <x v="9"/>
    </i>
    <i>
      <x v="10"/>
    </i>
    <i>
      <x v="11"/>
    </i>
    <i>
      <x v="12"/>
    </i>
    <i>
      <x v="13"/>
    </i>
    <i>
      <x v="14"/>
    </i>
    <i>
      <x v="15"/>
    </i>
    <i>
      <x v="16"/>
    </i>
    <i>
      <x v="17"/>
    </i>
    <i>
      <x v="18"/>
    </i>
    <i>
      <x v="19"/>
    </i>
    <i>
      <x v="20"/>
    </i>
    <i>
      <x v="21"/>
    </i>
    <i t="grand">
      <x/>
    </i>
  </rowItems>
  <colFields count="2">
    <field x="9"/>
    <field x="8"/>
  </colFields>
  <colItems count="12">
    <i>
      <x/>
      <x/>
    </i>
    <i r="1">
      <x v="1"/>
    </i>
    <i t="default">
      <x/>
    </i>
    <i>
      <x v="1"/>
      <x/>
    </i>
    <i r="1">
      <x v="1"/>
    </i>
    <i t="default">
      <x v="1"/>
    </i>
    <i>
      <x v="2"/>
      <x/>
    </i>
    <i t="default">
      <x v="2"/>
    </i>
    <i>
      <x v="3"/>
      <x/>
    </i>
    <i r="1">
      <x v="1"/>
    </i>
    <i t="default">
      <x v="3"/>
    </i>
    <i t="grand">
      <x/>
    </i>
  </colItems>
  <pageFields count="1">
    <pageField fld="23" hier="-1"/>
  </pageFields>
  <dataFields count="1">
    <dataField name="Somme de production estimée MWh/an" fld="17" baseField="0" baseItem="0"/>
  </dataFields>
  <formats count="14">
    <format dxfId="55">
      <pivotArea type="origin" dataOnly="0" labelOnly="1" outline="0" fieldPosition="0"/>
    </format>
    <format dxfId="54">
      <pivotArea field="21" type="button" dataOnly="0" labelOnly="1" outline="0" axis="axisRow" fieldPosition="0"/>
    </format>
    <format dxfId="53">
      <pivotArea field="9" type="button" dataOnly="0" labelOnly="1" outline="0" axis="axisCol" fieldPosition="0"/>
    </format>
    <format dxfId="52">
      <pivotArea field="8" type="button" dataOnly="0" labelOnly="1" outline="0" axis="axisCol" fieldPosition="1"/>
    </format>
    <format dxfId="51">
      <pivotArea type="topRight" dataOnly="0" labelOnly="1" outline="0" fieldPosition="0"/>
    </format>
    <format dxfId="50">
      <pivotArea dataOnly="0" labelOnly="1" fieldPosition="0">
        <references count="1">
          <reference field="9" count="0"/>
        </references>
      </pivotArea>
    </format>
    <format dxfId="49">
      <pivotArea dataOnly="0" labelOnly="1" fieldPosition="0">
        <references count="1">
          <reference field="9" count="0" defaultSubtotal="1"/>
        </references>
      </pivotArea>
    </format>
    <format dxfId="48">
      <pivotArea dataOnly="0" labelOnly="1" grandCol="1" outline="0" fieldPosition="0"/>
    </format>
    <format dxfId="47">
      <pivotArea dataOnly="0" labelOnly="1" fieldPosition="0">
        <references count="2">
          <reference field="8" count="2">
            <x v="0"/>
            <x v="1"/>
          </reference>
          <reference field="9" count="1" selected="0">
            <x v="0"/>
          </reference>
        </references>
      </pivotArea>
    </format>
    <format dxfId="46">
      <pivotArea dataOnly="0" labelOnly="1" fieldPosition="0">
        <references count="2">
          <reference field="8" count="2">
            <x v="0"/>
            <x v="1"/>
          </reference>
          <reference field="9" count="1" selected="0">
            <x v="1"/>
          </reference>
        </references>
      </pivotArea>
    </format>
    <format dxfId="45">
      <pivotArea dataOnly="0" labelOnly="1" fieldPosition="0">
        <references count="2">
          <reference field="8" count="1">
            <x v="0"/>
          </reference>
          <reference field="9" count="1" selected="0">
            <x v="2"/>
          </reference>
        </references>
      </pivotArea>
    </format>
    <format dxfId="44">
      <pivotArea dataOnly="0" labelOnly="1" fieldPosition="0">
        <references count="2">
          <reference field="8" count="2">
            <x v="0"/>
            <x v="1"/>
          </reference>
          <reference field="9" count="1" selected="0">
            <x v="3"/>
          </reference>
        </references>
      </pivotArea>
    </format>
    <format dxfId="43">
      <pivotArea dataOnly="0" labelOnly="1" fieldPosition="0">
        <references count="2">
          <reference field="8" count="1">
            <x v="2"/>
          </reference>
          <reference field="9" count="1" selected="0">
            <x v="4"/>
          </reference>
        </references>
      </pivotArea>
    </format>
    <format dxfId="4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Tableau croisé dynamique8" cacheId="5"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3:M28" firstHeaderRow="1" firstDataRow="3" firstDataCol="1"/>
  <pivotFields count="37">
    <pivotField showAll="0"/>
    <pivotField showAll="0"/>
    <pivotField numFmtId="14" showAll="0"/>
    <pivotField showAll="0"/>
    <pivotField showAll="0"/>
    <pivotField showAll="0"/>
    <pivotField showAll="0"/>
    <pivotField showAll="0"/>
    <pivotField axis="axisCol" showAll="0">
      <items count="4">
        <item x="0"/>
        <item x="1"/>
        <item m="1" x="2"/>
        <item t="default"/>
      </items>
    </pivotField>
    <pivotField axis="axisCol" showAll="0">
      <items count="6">
        <item x="1"/>
        <item x="0"/>
        <item x="2"/>
        <item x="3"/>
        <item m="1" x="4"/>
        <item t="default"/>
      </items>
    </pivotField>
    <pivotField showAll="0"/>
    <pivotField showAll="0"/>
    <pivotField showAll="0" defaultSubtotal="0"/>
    <pivotField showAll="0"/>
    <pivotField showAll="0"/>
    <pivotField showAll="0"/>
    <pivotField showAll="0"/>
    <pivotField dataField="1" showAll="0"/>
    <pivotField showAll="0" defaultSubtotal="0"/>
    <pivotField showAll="0"/>
    <pivotField showAll="0"/>
    <pivotField axis="axisRow" showAll="0" sortType="ascending">
      <items count="24">
        <item m="1" x="22"/>
        <item x="16"/>
        <item x="17"/>
        <item x="19"/>
        <item x="7"/>
        <item x="9"/>
        <item x="20"/>
        <item x="13"/>
        <item x="10"/>
        <item x="6"/>
        <item x="15"/>
        <item x="11"/>
        <item x="2"/>
        <item x="3"/>
        <item x="8"/>
        <item x="18"/>
        <item x="4"/>
        <item x="0"/>
        <item x="5"/>
        <item x="1"/>
        <item x="21"/>
        <item x="14"/>
        <item x="12"/>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s>
  <rowFields count="1">
    <field x="21"/>
  </rowFields>
  <rowItems count="23">
    <i>
      <x v="1"/>
    </i>
    <i>
      <x v="2"/>
    </i>
    <i>
      <x v="3"/>
    </i>
    <i>
      <x v="4"/>
    </i>
    <i>
      <x v="5"/>
    </i>
    <i>
      <x v="6"/>
    </i>
    <i>
      <x v="7"/>
    </i>
    <i>
      <x v="8"/>
    </i>
    <i>
      <x v="9"/>
    </i>
    <i>
      <x v="10"/>
    </i>
    <i>
      <x v="11"/>
    </i>
    <i>
      <x v="12"/>
    </i>
    <i>
      <x v="13"/>
    </i>
    <i>
      <x v="14"/>
    </i>
    <i>
      <x v="15"/>
    </i>
    <i>
      <x v="16"/>
    </i>
    <i>
      <x v="17"/>
    </i>
    <i>
      <x v="18"/>
    </i>
    <i>
      <x v="19"/>
    </i>
    <i>
      <x v="20"/>
    </i>
    <i>
      <x v="21"/>
    </i>
    <i>
      <x v="22"/>
    </i>
    <i t="grand">
      <x/>
    </i>
  </rowItems>
  <colFields count="2">
    <field x="9"/>
    <field x="8"/>
  </colFields>
  <colItems count="12">
    <i>
      <x/>
      <x/>
    </i>
    <i r="1">
      <x v="1"/>
    </i>
    <i t="default">
      <x/>
    </i>
    <i>
      <x v="1"/>
      <x/>
    </i>
    <i r="1">
      <x v="1"/>
    </i>
    <i t="default">
      <x v="1"/>
    </i>
    <i>
      <x v="2"/>
      <x/>
    </i>
    <i t="default">
      <x v="2"/>
    </i>
    <i>
      <x v="3"/>
      <x/>
    </i>
    <i r="1">
      <x v="1"/>
    </i>
    <i t="default">
      <x v="3"/>
    </i>
    <i t="grand">
      <x/>
    </i>
  </colItems>
  <dataFields count="1">
    <dataField name="Nombre de production estimée MWh/an" fld="17" subtotal="count" baseField="0" baseItem="0"/>
  </dataFields>
  <formats count="13">
    <format dxfId="68">
      <pivotArea type="origin" dataOnly="0" labelOnly="1" outline="0" fieldPosition="0"/>
    </format>
    <format dxfId="67">
      <pivotArea field="21" type="button" dataOnly="0" labelOnly="1" outline="0" axis="axisRow" fieldPosition="0"/>
    </format>
    <format dxfId="66">
      <pivotArea field="9" type="button" dataOnly="0" labelOnly="1" outline="0" axis="axisCol" fieldPosition="0"/>
    </format>
    <format dxfId="65">
      <pivotArea field="8" type="button" dataOnly="0" labelOnly="1" outline="0" axis="axisCol" fieldPosition="1"/>
    </format>
    <format dxfId="64">
      <pivotArea type="topRight" dataOnly="0" labelOnly="1" outline="0" fieldPosition="0"/>
    </format>
    <format dxfId="63">
      <pivotArea dataOnly="0" labelOnly="1" fieldPosition="0">
        <references count="1">
          <reference field="9" count="0"/>
        </references>
      </pivotArea>
    </format>
    <format dxfId="62">
      <pivotArea dataOnly="0" labelOnly="1" fieldPosition="0">
        <references count="1">
          <reference field="9" count="0" defaultSubtotal="1"/>
        </references>
      </pivotArea>
    </format>
    <format dxfId="61">
      <pivotArea dataOnly="0" labelOnly="1" grandCol="1" outline="0" fieldPosition="0"/>
    </format>
    <format dxfId="60">
      <pivotArea dataOnly="0" labelOnly="1" fieldPosition="0">
        <references count="2">
          <reference field="8" count="2">
            <x v="0"/>
            <x v="1"/>
          </reference>
          <reference field="9" count="1" selected="0">
            <x v="0"/>
          </reference>
        </references>
      </pivotArea>
    </format>
    <format dxfId="59">
      <pivotArea dataOnly="0" labelOnly="1" fieldPosition="0">
        <references count="2">
          <reference field="8" count="2">
            <x v="0"/>
            <x v="1"/>
          </reference>
          <reference field="9" count="1" selected="0">
            <x v="1"/>
          </reference>
        </references>
      </pivotArea>
    </format>
    <format dxfId="58">
      <pivotArea dataOnly="0" labelOnly="1" fieldPosition="0">
        <references count="2">
          <reference field="8" count="1">
            <x v="0"/>
          </reference>
          <reference field="9" count="1" selected="0">
            <x v="2"/>
          </reference>
        </references>
      </pivotArea>
    </format>
    <format dxfId="57">
      <pivotArea dataOnly="0" labelOnly="1" fieldPosition="0">
        <references count="2">
          <reference field="8" count="2">
            <x v="0"/>
            <x v="1"/>
          </reference>
          <reference field="9" count="1" selected="0">
            <x v="3"/>
          </reference>
        </references>
      </pivotArea>
    </format>
    <format dxfId="56">
      <pivotArea dataOnly="0" labelOnly="1" fieldPosition="0">
        <references count="2">
          <reference field="8" count="1">
            <x v="2"/>
          </reference>
          <reference field="9" count="1" selected="0">
            <x v="4"/>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Tableau croisé dynamique3" cacheId="4" applyNumberFormats="0" applyBorderFormats="0" applyFontFormats="0" applyPatternFormats="0" applyAlignmentFormats="0" applyWidthHeightFormats="1" dataCaption="Valeurs" updatedVersion="4" minRefreshableVersion="3" useAutoFormatting="1" itemPrintTitles="1" createdVersion="6" indent="0" outline="1" outlineData="1" multipleFieldFilters="0">
  <location ref="A125:D153" firstHeaderRow="0" firstDataRow="1" firstDataCol="1"/>
  <pivotFields count="37">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dataField="1" showAll="0"/>
    <pivotField showAll="0" defaultSubtotal="0"/>
    <pivotField showAll="0"/>
    <pivotField showAll="0"/>
    <pivotField showAll="0"/>
    <pivotField showAll="0"/>
    <pivotField axis="axisRow" showAll="0">
      <items count="7">
        <item x="2"/>
        <item x="0"/>
        <item x="1"/>
        <item x="4"/>
        <item m="1" x="5"/>
        <item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s>
  <rowFields count="2">
    <field x="3"/>
    <field x="23"/>
  </rowFields>
  <rowItems count="28">
    <i>
      <x/>
    </i>
    <i r="1">
      <x v="1"/>
    </i>
    <i>
      <x v="1"/>
    </i>
    <i r="1">
      <x/>
    </i>
    <i r="1">
      <x v="1"/>
    </i>
    <i r="1">
      <x v="2"/>
    </i>
    <i>
      <x v="2"/>
    </i>
    <i r="1">
      <x/>
    </i>
    <i r="1">
      <x v="1"/>
    </i>
    <i r="1">
      <x v="2"/>
    </i>
    <i r="1">
      <x v="5"/>
    </i>
    <i>
      <x v="3"/>
    </i>
    <i r="1">
      <x v="1"/>
    </i>
    <i r="1">
      <x v="2"/>
    </i>
    <i>
      <x v="4"/>
    </i>
    <i r="1">
      <x v="1"/>
    </i>
    <i r="1">
      <x v="2"/>
    </i>
    <i r="1">
      <x v="3"/>
    </i>
    <i>
      <x v="5"/>
    </i>
    <i r="1">
      <x v="1"/>
    </i>
    <i r="1">
      <x v="5"/>
    </i>
    <i>
      <x v="6"/>
    </i>
    <i r="1">
      <x v="1"/>
    </i>
    <i r="1">
      <x v="3"/>
    </i>
    <i r="1">
      <x v="5"/>
    </i>
    <i>
      <x v="7"/>
    </i>
    <i r="1">
      <x v="1"/>
    </i>
    <i t="grand">
      <x/>
    </i>
  </rowItems>
  <colFields count="1">
    <field x="-2"/>
  </colFields>
  <colItems count="3">
    <i>
      <x/>
    </i>
    <i i="1">
      <x v="1"/>
    </i>
    <i i="2">
      <x v="2"/>
    </i>
  </colItems>
  <dataFields count="3">
    <dataField name="Somme de puissance KW" fld="11" baseField="0" baseItem="0"/>
    <dataField name="Nombre de puissance KW2" fld="11" subtotal="count" baseField="3" baseItem="0"/>
    <dataField name="Somme de production estimée MWh/an"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eau croisé dynamique1" cacheId="5"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61:M86" firstHeaderRow="1" firstDataRow="3" firstDataCol="1"/>
  <pivotFields count="37">
    <pivotField showAll="0"/>
    <pivotField showAll="0"/>
    <pivotField numFmtId="14" showAll="0"/>
    <pivotField showAll="0"/>
    <pivotField showAll="0"/>
    <pivotField showAll="0"/>
    <pivotField showAll="0"/>
    <pivotField showAll="0"/>
    <pivotField axis="axisCol" showAll="0">
      <items count="4">
        <item x="0"/>
        <item x="1"/>
        <item m="1" x="2"/>
        <item t="default"/>
      </items>
    </pivotField>
    <pivotField axis="axisCol" showAll="0">
      <items count="6">
        <item x="1"/>
        <item x="0"/>
        <item x="2"/>
        <item x="3"/>
        <item m="1" x="4"/>
        <item t="default"/>
      </items>
    </pivotField>
    <pivotField showAll="0"/>
    <pivotField dataField="1" showAll="0"/>
    <pivotField showAll="0" defaultSubtotal="0"/>
    <pivotField showAll="0"/>
    <pivotField showAll="0"/>
    <pivotField showAll="0"/>
    <pivotField showAll="0"/>
    <pivotField showAll="0"/>
    <pivotField showAll="0" defaultSubtotal="0"/>
    <pivotField showAll="0"/>
    <pivotField showAll="0"/>
    <pivotField axis="axisRow" showAll="0" sortType="ascending">
      <items count="24">
        <item m="1" x="22"/>
        <item x="16"/>
        <item x="17"/>
        <item x="19"/>
        <item x="7"/>
        <item x="9"/>
        <item x="20"/>
        <item x="13"/>
        <item x="10"/>
        <item x="6"/>
        <item x="15"/>
        <item x="11"/>
        <item x="2"/>
        <item x="3"/>
        <item x="8"/>
        <item x="18"/>
        <item x="4"/>
        <item x="0"/>
        <item x="5"/>
        <item x="1"/>
        <item x="21"/>
        <item x="14"/>
        <item x="12"/>
        <item t="default"/>
      </items>
    </pivotField>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s>
  <rowFields count="1">
    <field x="21"/>
  </rowFields>
  <rowItems count="23">
    <i>
      <x v="1"/>
    </i>
    <i>
      <x v="2"/>
    </i>
    <i>
      <x v="3"/>
    </i>
    <i>
      <x v="4"/>
    </i>
    <i>
      <x v="5"/>
    </i>
    <i>
      <x v="6"/>
    </i>
    <i>
      <x v="7"/>
    </i>
    <i>
      <x v="8"/>
    </i>
    <i>
      <x v="9"/>
    </i>
    <i>
      <x v="10"/>
    </i>
    <i>
      <x v="11"/>
    </i>
    <i>
      <x v="12"/>
    </i>
    <i>
      <x v="13"/>
    </i>
    <i>
      <x v="14"/>
    </i>
    <i>
      <x v="15"/>
    </i>
    <i>
      <x v="16"/>
    </i>
    <i>
      <x v="17"/>
    </i>
    <i>
      <x v="18"/>
    </i>
    <i>
      <x v="19"/>
    </i>
    <i>
      <x v="20"/>
    </i>
    <i>
      <x v="21"/>
    </i>
    <i>
      <x v="22"/>
    </i>
    <i t="grand">
      <x/>
    </i>
  </rowItems>
  <colFields count="2">
    <field x="9"/>
    <field x="8"/>
  </colFields>
  <colItems count="12">
    <i>
      <x/>
      <x/>
    </i>
    <i r="1">
      <x v="1"/>
    </i>
    <i t="default">
      <x/>
    </i>
    <i>
      <x v="1"/>
      <x/>
    </i>
    <i r="1">
      <x v="1"/>
    </i>
    <i t="default">
      <x v="1"/>
    </i>
    <i>
      <x v="2"/>
      <x/>
    </i>
    <i t="default">
      <x v="2"/>
    </i>
    <i>
      <x v="3"/>
      <x/>
    </i>
    <i r="1">
      <x v="1"/>
    </i>
    <i t="default">
      <x v="3"/>
    </i>
    <i t="grand">
      <x/>
    </i>
  </colItems>
  <dataFields count="1">
    <dataField name="Somme de puissance KW" fld="11" baseField="19" baseItem="1"/>
  </dataFields>
  <formats count="14">
    <format dxfId="82">
      <pivotArea type="origin" dataOnly="0" labelOnly="1" outline="0" fieldPosition="0"/>
    </format>
    <format dxfId="81">
      <pivotArea field="21" type="button" dataOnly="0" labelOnly="1" outline="0" axis="axisRow" fieldPosition="0"/>
    </format>
    <format dxfId="80">
      <pivotArea field="9" type="button" dataOnly="0" labelOnly="1" outline="0" axis="axisCol" fieldPosition="0"/>
    </format>
    <format dxfId="79">
      <pivotArea field="8" type="button" dataOnly="0" labelOnly="1" outline="0" axis="axisCol" fieldPosition="1"/>
    </format>
    <format dxfId="78">
      <pivotArea type="topRight" dataOnly="0" labelOnly="1" outline="0" fieldPosition="0"/>
    </format>
    <format dxfId="77">
      <pivotArea dataOnly="0" labelOnly="1" fieldPosition="0">
        <references count="1">
          <reference field="9" count="0"/>
        </references>
      </pivotArea>
    </format>
    <format dxfId="76">
      <pivotArea dataOnly="0" labelOnly="1" fieldPosition="0">
        <references count="1">
          <reference field="9" count="0" defaultSubtotal="1"/>
        </references>
      </pivotArea>
    </format>
    <format dxfId="75">
      <pivotArea dataOnly="0" labelOnly="1" grandCol="1" outline="0" fieldPosition="0"/>
    </format>
    <format dxfId="74">
      <pivotArea dataOnly="0" labelOnly="1" fieldPosition="0">
        <references count="2">
          <reference field="8" count="2">
            <x v="0"/>
            <x v="1"/>
          </reference>
          <reference field="9" count="1" selected="0">
            <x v="0"/>
          </reference>
        </references>
      </pivotArea>
    </format>
    <format dxfId="73">
      <pivotArea dataOnly="0" labelOnly="1" fieldPosition="0">
        <references count="2">
          <reference field="8" count="2">
            <x v="0"/>
            <x v="1"/>
          </reference>
          <reference field="9" count="1" selected="0">
            <x v="1"/>
          </reference>
        </references>
      </pivotArea>
    </format>
    <format dxfId="72">
      <pivotArea dataOnly="0" labelOnly="1" fieldPosition="0">
        <references count="2">
          <reference field="8" count="1">
            <x v="0"/>
          </reference>
          <reference field="9" count="1" selected="0">
            <x v="2"/>
          </reference>
        </references>
      </pivotArea>
    </format>
    <format dxfId="71">
      <pivotArea dataOnly="0" labelOnly="1" fieldPosition="0">
        <references count="2">
          <reference field="8" count="2">
            <x v="0"/>
            <x v="1"/>
          </reference>
          <reference field="9" count="1" selected="0">
            <x v="3"/>
          </reference>
        </references>
      </pivotArea>
    </format>
    <format dxfId="70">
      <pivotArea dataOnly="0" labelOnly="1" fieldPosition="0">
        <references count="2">
          <reference field="8" count="1">
            <x v="2"/>
          </reference>
          <reference field="9" count="1" selected="0">
            <x v="4"/>
          </reference>
        </references>
      </pivotArea>
    </format>
    <format dxfId="6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89:J112" firstHeaderRow="0"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defaultSubtotal="0"/>
    <pivotField showAll="0"/>
    <pivotField showAll="0"/>
    <pivotField dataField="1" showAll="0"/>
    <pivotField showAll="0"/>
    <pivotField showAll="0"/>
    <pivotField showAll="0" defaultSubtotal="0"/>
    <pivotField showAll="0"/>
    <pivotField showAll="0"/>
    <pivotField axis="axisRow" showAll="0" sortType="ascending">
      <items count="24">
        <item m="1" x="22"/>
        <item x="16"/>
        <item x="17"/>
        <item x="19"/>
        <item x="7"/>
        <item x="9"/>
        <item x="20"/>
        <item x="13"/>
        <item x="10"/>
        <item x="6"/>
        <item x="15"/>
        <item x="11"/>
        <item x="2"/>
        <item x="3"/>
        <item x="8"/>
        <item x="18"/>
        <item x="4"/>
        <item x="0"/>
        <item x="5"/>
        <item x="1"/>
        <item x="21"/>
        <item x="14"/>
        <item x="12"/>
        <item t="default"/>
      </items>
    </pivotField>
    <pivotField showAll="0"/>
    <pivotField showAll="0"/>
    <pivotField showAll="0"/>
    <pivotField showAll="0"/>
    <pivotField showAll="0" defaultSubtotal="0"/>
    <pivotField showAll="0"/>
    <pivotField dataField="1" showAll="0"/>
    <pivotField dataField="1" showAll="0"/>
    <pivotField dataField="1" showAll="0"/>
    <pivotField dataField="1" showAll="0"/>
    <pivotField showAll="0"/>
    <pivotField dataField="1" showAll="0"/>
    <pivotField dataField="1" showAll="0"/>
    <pivotField dataField="1" showAll="0"/>
    <pivotField dataField="1" showAll="0"/>
  </pivotFields>
  <rowFields count="1">
    <field x="20"/>
  </rowFields>
  <rowItems count="23">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9">
    <i>
      <x/>
    </i>
    <i i="1">
      <x v="1"/>
    </i>
    <i i="2">
      <x v="2"/>
    </i>
    <i i="3">
      <x v="3"/>
    </i>
    <i i="4">
      <x v="4"/>
    </i>
    <i i="5">
      <x v="5"/>
    </i>
    <i i="6">
      <x v="6"/>
    </i>
    <i i="7">
      <x v="7"/>
    </i>
    <i i="8">
      <x v="8"/>
    </i>
  </colItems>
  <dataFields count="9">
    <dataField name="Somme de tonnes  PF (IDF)" fld="27" baseField="0" baseItem="0"/>
    <dataField name="Somme de Tonnes CIB (IDF)" fld="28" baseField="0" baseItem="0"/>
    <dataField name="Somme de tonnes  classe A (IDF)" fld="29" baseField="0" baseItem="0"/>
    <dataField name="Somme de tonnes  granulé (IDF)" fld="30" baseField="0" baseItem="0"/>
    <dataField name="Somme de tonnes  PF hors IDF" fld="32" baseField="0" baseItem="0"/>
    <dataField name="Somme de Tonnes CIB hors idf" fld="33" baseField="0" baseItem="0"/>
    <dataField name="Somme de tonnes  classe A hors idf" fld="34" baseField="0" baseItem="0"/>
    <dataField name="Somme de tonnes  granulé hors idf" fld="35" baseField="0" baseItem="0"/>
    <dataField name="Somme de consommation bois estimée tonnes/an" fld="14" baseField="0" baseItem="0"/>
  </dataFields>
  <formats count="3">
    <format dxfId="85">
      <pivotArea outline="0" collapsedLevelsAreSubtotals="1" fieldPosition="0"/>
    </format>
    <format dxfId="84">
      <pivotArea outline="0" collapsedLevelsAreSubtotals="1" fieldPosition="0">
        <references count="1">
          <reference field="4294967294" count="1" selected="0">
            <x v="8"/>
          </reference>
        </references>
      </pivotArea>
    </format>
    <format dxfId="83">
      <pivotArea dataOnly="0" labelOnly="1" outline="0" fieldPosition="0">
        <references count="1">
          <reference field="4294967294" count="1">
            <x v="8"/>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0" applyNumberFormats="0" applyBorderFormats="0" applyFontFormats="0" applyPatternFormats="0" applyAlignmentFormats="0" applyWidthHeightFormats="1" dataCaption="Valeurs" updatedVersion="6" minRefreshableVersion="3" useAutoFormatting="1" itemPrintTitles="1" createdVersion="4" indent="0" outline="1" outlineData="1" multipleFieldFilters="0">
  <location ref="A3:K8" firstHeaderRow="0" firstDataRow="1" firstDataCol="1"/>
  <pivotFields count="34">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dataField="1" showAll="0" defaultSubtotal="0"/>
    <pivotField dataField="1" showAll="0" defaultSubtotal="0"/>
    <pivotField dataField="1" showAll="0" defaultSubtotal="0"/>
    <pivotField dataField="1" showAll="0" defaultSubtotal="0"/>
    <pivotField showAll="0"/>
    <pivotField dataField="1" showAll="0" defaultSubtotal="0"/>
    <pivotField dataField="1" showAll="0" defaultSubtotal="0"/>
    <pivotField dataField="1" showAll="0" defaultSubtotal="0"/>
    <pivotField dataField="1" showAll="0" defaultSubtotal="0"/>
  </pivotFields>
  <rowFields count="1">
    <field x="21"/>
  </rowFields>
  <rowItems count="5">
    <i>
      <x/>
    </i>
    <i>
      <x v="1"/>
    </i>
    <i>
      <x v="2"/>
    </i>
    <i>
      <x v="3"/>
    </i>
    <i t="grand">
      <x/>
    </i>
  </rowItems>
  <colFields count="1">
    <field x="-2"/>
  </colFields>
  <colItems count="10">
    <i>
      <x/>
    </i>
    <i i="1">
      <x v="1"/>
    </i>
    <i i="2">
      <x v="2"/>
    </i>
    <i i="3">
      <x v="3"/>
    </i>
    <i i="4">
      <x v="4"/>
    </i>
    <i i="5">
      <x v="5"/>
    </i>
    <i i="6">
      <x v="6"/>
    </i>
    <i i="7">
      <x v="7"/>
    </i>
    <i i="8">
      <x v="8"/>
    </i>
    <i i="9">
      <x v="9"/>
    </i>
  </colItems>
  <dataFields count="10">
    <dataField name="Somme de consommation bois estimée tonnes/an" fld="14" baseField="20" baseItem="0"/>
    <dataField name="Somme de production estimée en TEP/an" fld="15" baseField="20" baseItem="0"/>
    <dataField name="Somme de tonnes  PF (IDF)" fld="25" baseField="20" baseItem="0"/>
    <dataField name="Somme de Tonnes CIB (IDF)" fld="26" baseField="20" baseItem="0"/>
    <dataField name="Somme de tonnes  classe A (IDF)" fld="27" baseField="20" baseItem="0"/>
    <dataField name="Somme de tonnes  granulé (IDF)" fld="28" baseField="20" baseItem="0"/>
    <dataField name="Somme de tonnes  PF hors IDF" fld="30" baseField="20" baseItem="0"/>
    <dataField name="Somme de Tonnes CIB hors idf" fld="31" baseField="20" baseItem="0"/>
    <dataField name="Somme de tonnes  classe A hors idf" fld="32" baseField="20" baseItem="0"/>
    <dataField name="Somme de tonnes  granulé hors idf" fld="33" baseField="20" baseItem="0"/>
  </dataFields>
  <formats count="8">
    <format dxfId="31">
      <pivotArea outline="0" collapsedLevelsAreSubtotals="1" fieldPosition="0"/>
    </format>
    <format dxfId="30">
      <pivotArea dataOnly="0" labelOnly="1" outline="0" fieldPosition="0">
        <references count="1">
          <reference field="4294967294" count="10">
            <x v="0"/>
            <x v="1"/>
            <x v="2"/>
            <x v="3"/>
            <x v="4"/>
            <x v="5"/>
            <x v="6"/>
            <x v="7"/>
            <x v="8"/>
            <x v="9"/>
          </reference>
        </references>
      </pivotArea>
    </format>
    <format dxfId="29">
      <pivotArea collapsedLevelsAreSubtotals="1" fieldPosition="0">
        <references count="2">
          <reference field="4294967294" count="2" selected="0">
            <x v="0"/>
            <x v="1"/>
          </reference>
          <reference field="21" count="1">
            <x v="1"/>
          </reference>
        </references>
      </pivotArea>
    </format>
    <format dxfId="28">
      <pivotArea outline="0" collapsedLevelsAreSubtotals="1" fieldPosition="0">
        <references count="1">
          <reference field="4294967294" count="2" selected="0">
            <x v="0"/>
            <x v="1"/>
          </reference>
        </references>
      </pivotArea>
    </format>
    <format dxfId="27">
      <pivotArea dataOnly="0" labelOnly="1" outline="0" fieldPosition="0">
        <references count="1">
          <reference field="4294967294" count="2">
            <x v="0"/>
            <x v="1"/>
          </reference>
        </references>
      </pivotArea>
    </format>
    <format dxfId="26">
      <pivotArea outline="0" collapsedLevelsAreSubtotals="1" fieldPosition="0">
        <references count="1">
          <reference field="4294967294" count="8" selected="0">
            <x v="2"/>
            <x v="3"/>
            <x v="4"/>
            <x v="5"/>
            <x v="6"/>
            <x v="7"/>
            <x v="8"/>
            <x v="9"/>
          </reference>
        </references>
      </pivotArea>
    </format>
    <format dxfId="25">
      <pivotArea dataOnly="0" labelOnly="1" outline="0" fieldPosition="0">
        <references count="1">
          <reference field="4294967294" count="8">
            <x v="2"/>
            <x v="3"/>
            <x v="4"/>
            <x v="5"/>
            <x v="6"/>
            <x v="7"/>
            <x v="8"/>
            <x v="9"/>
          </reference>
        </references>
      </pivotArea>
    </format>
    <format dxfId="24">
      <pivotArea collapsedLevelsAreSubtotals="1" fieldPosition="0">
        <references count="2">
          <reference field="4294967294" count="8" selected="0">
            <x v="2"/>
            <x v="3"/>
            <x v="4"/>
            <x v="5"/>
            <x v="6"/>
            <x v="7"/>
            <x v="8"/>
            <x v="9"/>
          </reference>
          <reference field="21"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0" applyNumberFormats="0" applyBorderFormats="0" applyFontFormats="0" applyPatternFormats="0" applyAlignmentFormats="0" applyWidthHeightFormats="1" dataCaption="Valeurs" updatedVersion="6" minRefreshableVersion="3" useAutoFormatting="1" itemPrintTitles="1" createdVersion="4" indent="0" outline="1" outlineData="1" multipleFieldFilters="0">
  <location ref="A20:K23" firstHeaderRow="0" firstDataRow="1" firstDataCol="1" rowPageCount="1" colPageCount="1"/>
  <pivotFields count="34">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axis="axisPage" multipleItemSelectionAllowed="1" showAll="0">
      <items count="21">
        <item x="19"/>
        <item x="17"/>
        <item x="11"/>
        <item x="18"/>
        <item x="9"/>
        <item x="16"/>
        <item x="2"/>
        <item x="0"/>
        <item x="8"/>
        <item x="14"/>
        <item x="13"/>
        <item x="10"/>
        <item x="3"/>
        <item x="6"/>
        <item x="4"/>
        <item x="1"/>
        <item x="12"/>
        <item h="1" x="7"/>
        <item h="1" x="15"/>
        <item h="1" x="5"/>
        <item t="default"/>
      </items>
    </pivotField>
    <pivotField showAll="0"/>
    <pivotField axis="axisRow" showAll="0">
      <items count="5">
        <item x="3"/>
        <item x="0"/>
        <item x="2"/>
        <item x="1"/>
        <item t="default"/>
      </items>
    </pivotField>
    <pivotField showAll="0"/>
    <pivotField showAll="0"/>
    <pivotField showAll="0"/>
    <pivotField dataField="1" showAll="0" defaultSubtotal="0"/>
    <pivotField dataField="1" showAll="0" defaultSubtotal="0"/>
    <pivotField dataField="1" showAll="0" defaultSubtotal="0"/>
    <pivotField dataField="1" showAll="0" defaultSubtotal="0"/>
    <pivotField showAll="0"/>
    <pivotField dataField="1" showAll="0" defaultSubtotal="0"/>
    <pivotField dataField="1" showAll="0" defaultSubtotal="0"/>
    <pivotField dataField="1" showAll="0" defaultSubtotal="0"/>
    <pivotField dataField="1" showAll="0" defaultSubtotal="0"/>
  </pivotFields>
  <rowFields count="1">
    <field x="21"/>
  </rowFields>
  <rowItems count="3">
    <i>
      <x/>
    </i>
    <i>
      <x v="1"/>
    </i>
    <i t="grand">
      <x/>
    </i>
  </rowItems>
  <colFields count="1">
    <field x="-2"/>
  </colFields>
  <colItems count="10">
    <i>
      <x/>
    </i>
    <i i="1">
      <x v="1"/>
    </i>
    <i i="2">
      <x v="2"/>
    </i>
    <i i="3">
      <x v="3"/>
    </i>
    <i i="4">
      <x v="4"/>
    </i>
    <i i="5">
      <x v="5"/>
    </i>
    <i i="6">
      <x v="6"/>
    </i>
    <i i="7">
      <x v="7"/>
    </i>
    <i i="8">
      <x v="8"/>
    </i>
    <i i="9">
      <x v="9"/>
    </i>
  </colItems>
  <pageFields count="1">
    <pageField fld="19" hier="-1"/>
  </pageFields>
  <dataFields count="10">
    <dataField name="Somme de consommation bois estimée tonnes/an" fld="14" baseField="20" baseItem="0"/>
    <dataField name="Somme de production estimée en TEP/an" fld="15" baseField="20" baseItem="0"/>
    <dataField name="Somme de tonnes  PF (IDF)" fld="25" baseField="20" baseItem="0"/>
    <dataField name="Somme de Tonnes CIB (IDF)" fld="26" baseField="20" baseItem="0"/>
    <dataField name="Somme de tonnes  classe A (IDF)" fld="27" baseField="20" baseItem="0"/>
    <dataField name="Somme de tonnes  granulé (IDF)" fld="28" baseField="20" baseItem="0"/>
    <dataField name="Somme de tonnes  PF hors IDF" fld="30" baseField="20" baseItem="0"/>
    <dataField name="Somme de Tonnes CIB hors idf" fld="31" baseField="20" baseItem="0"/>
    <dataField name="Somme de tonnes  classe A hors idf" fld="32" baseField="20" baseItem="0"/>
    <dataField name="Somme de tonnes  granulé hors idf" fld="33" baseField="20" baseItem="0"/>
  </dataFields>
  <formats count="8">
    <format dxfId="39">
      <pivotArea outline="0" collapsedLevelsAreSubtotals="1" fieldPosition="0"/>
    </format>
    <format dxfId="38">
      <pivotArea dataOnly="0" labelOnly="1" outline="0" fieldPosition="0">
        <references count="1">
          <reference field="4294967294" count="10">
            <x v="0"/>
            <x v="1"/>
            <x v="2"/>
            <x v="3"/>
            <x v="4"/>
            <x v="5"/>
            <x v="6"/>
            <x v="7"/>
            <x v="8"/>
            <x v="9"/>
          </reference>
        </references>
      </pivotArea>
    </format>
    <format dxfId="37">
      <pivotArea collapsedLevelsAreSubtotals="1" fieldPosition="0">
        <references count="2">
          <reference field="4294967294" count="2" selected="0">
            <x v="0"/>
            <x v="1"/>
          </reference>
          <reference field="21" count="1">
            <x v="1"/>
          </reference>
        </references>
      </pivotArea>
    </format>
    <format dxfId="36">
      <pivotArea outline="0" collapsedLevelsAreSubtotals="1" fieldPosition="0">
        <references count="1">
          <reference field="4294967294" count="2" selected="0">
            <x v="0"/>
            <x v="1"/>
          </reference>
        </references>
      </pivotArea>
    </format>
    <format dxfId="35">
      <pivotArea dataOnly="0" labelOnly="1" outline="0" fieldPosition="0">
        <references count="1">
          <reference field="4294967294" count="2">
            <x v="0"/>
            <x v="1"/>
          </reference>
        </references>
      </pivotArea>
    </format>
    <format dxfId="34">
      <pivotArea outline="0" collapsedLevelsAreSubtotals="1" fieldPosition="0">
        <references count="1">
          <reference field="4294967294" count="8" selected="0">
            <x v="2"/>
            <x v="3"/>
            <x v="4"/>
            <x v="5"/>
            <x v="6"/>
            <x v="7"/>
            <x v="8"/>
            <x v="9"/>
          </reference>
        </references>
      </pivotArea>
    </format>
    <format dxfId="33">
      <pivotArea dataOnly="0" labelOnly="1" outline="0" fieldPosition="0">
        <references count="1">
          <reference field="4294967294" count="8">
            <x v="2"/>
            <x v="3"/>
            <x v="4"/>
            <x v="5"/>
            <x v="6"/>
            <x v="7"/>
            <x v="8"/>
            <x v="9"/>
          </reference>
        </references>
      </pivotArea>
    </format>
    <format dxfId="32">
      <pivotArea collapsedLevelsAreSubtotals="1" fieldPosition="0">
        <references count="2">
          <reference field="4294967294" count="8" selected="0">
            <x v="2"/>
            <x v="3"/>
            <x v="4"/>
            <x v="5"/>
            <x v="6"/>
            <x v="7"/>
            <x v="8"/>
            <x v="9"/>
          </reference>
          <reference field="21" count="1">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Tableau croisé dynamique5" cacheId="1" applyNumberFormats="0" applyBorderFormats="0" applyFontFormats="0" applyPatternFormats="0" applyAlignmentFormats="0" applyWidthHeightFormats="1" dataCaption="Valeurs" updatedVersion="4" minRefreshableVersion="3" useAutoFormatting="1" itemPrintTitles="1" createdVersion="4" indent="0" outline="1" outlineData="1" multipleFieldFilters="0">
  <location ref="A22:F26" firstHeaderRow="1" firstDataRow="2" firstDataCol="1" rowPageCount="1" colPageCount="1"/>
  <pivotFields count="40">
    <pivotField showAll="0"/>
    <pivotField showAll="0"/>
    <pivotField numFmtId="14" showAll="0"/>
    <pivotField showAll="0"/>
    <pivotField showAll="0"/>
    <pivotField showAll="0"/>
    <pivotField showAll="0"/>
    <pivotField showAll="0"/>
    <pivotField showAll="0"/>
    <pivotField axis="axisCol" showAll="0">
      <items count="5">
        <item x="1"/>
        <item x="0"/>
        <item x="2"/>
        <item x="3"/>
        <item t="default"/>
      </items>
    </pivotField>
    <pivotField showAll="0"/>
    <pivotField numFmtId="177" showAll="0"/>
    <pivotField showAll="0"/>
    <pivotField showAll="0"/>
    <pivotField showAll="0"/>
    <pivotField showAll="0"/>
    <pivotField showAll="0"/>
    <pivotField dataField="1" showAll="0"/>
    <pivotField axis="axisRow" showAll="0">
      <items count="5">
        <item m="1" x="2"/>
        <item m="1" x="3"/>
        <item x="0"/>
        <item x="1"/>
        <item t="default"/>
      </items>
    </pivotField>
    <pivotField showAll="0"/>
    <pivotField showAll="0"/>
    <pivotField showAll="0"/>
    <pivotField showAll="0"/>
    <pivotField axis="axisPage" multipleItemSelectionAllowed="1" showAll="0">
      <items count="6">
        <item h="1" x="2"/>
        <item x="0"/>
        <item h="1" x="1"/>
        <item h="1" x="4"/>
        <item h="1" x="3"/>
        <item t="default"/>
      </items>
    </pivotField>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numFmtId="177" showAll="0"/>
    <pivotField showAll="0"/>
  </pivotFields>
  <rowFields count="1">
    <field x="18"/>
  </rowFields>
  <rowItems count="3">
    <i>
      <x v="2"/>
    </i>
    <i>
      <x v="3"/>
    </i>
    <i t="grand">
      <x/>
    </i>
  </rowItems>
  <colFields count="1">
    <field x="9"/>
  </colFields>
  <colItems count="5">
    <i>
      <x/>
    </i>
    <i>
      <x v="1"/>
    </i>
    <i>
      <x v="2"/>
    </i>
    <i>
      <x v="3"/>
    </i>
    <i t="grand">
      <x/>
    </i>
  </colItems>
  <pageFields count="1">
    <pageField fld="23" hier="-1"/>
  </pageFields>
  <dataFields count="1">
    <dataField name="Somme de production estimée MWh/an" fld="17" baseField="0" baseItem="0" numFmtId="177"/>
  </dataFields>
  <formats count="1">
    <format dxfId="2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ile-de-france.ademe.fr/sites/default/files/chaufferie-biomasse-aeroport-roissy.pdf" TargetMode="External"/><Relationship Id="rId7" Type="http://schemas.openxmlformats.org/officeDocument/2006/relationships/hyperlink" Target="http://reseaux-chaleur.cerema.fr/reseau-de-chaleur-dargenteuil-95-bois-et-gaz" TargetMode="External"/><Relationship Id="rId2" Type="http://schemas.openxmlformats.org/officeDocument/2006/relationships/hyperlink" Target="https://cibe.fr/wp-content/uploads/2018/07/FICHE-2011-16-MW-SMIREC-93.pdf" TargetMode="External"/><Relationship Id="rId1" Type="http://schemas.openxmlformats.org/officeDocument/2006/relationships/hyperlink" Target="http://www.ekopolis.fr/realisations/maison-du-parc-naturel-regional-du-gatinais-francais" TargetMode="External"/><Relationship Id="rId6" Type="http://schemas.openxmlformats.org/officeDocument/2006/relationships/hyperlink" Target="http://saint-denis.reseau-chaleur.fr/wp-content/uploads/Fiche-chaufferie-biomasse-de-Stains_ENGIE-Reseaux.pdf" TargetMode="External"/><Relationship Id="rId5" Type="http://schemas.openxmlformats.org/officeDocument/2006/relationships/hyperlink" Target="https://cibe.fr/wp-content/uploads/2018/07/FICHE-2015-75-MW-SEAPFA-93.pdf" TargetMode="External"/><Relationship Id="rId10" Type="http://schemas.openxmlformats.org/officeDocument/2006/relationships/comments" Target="../comments1.xml"/><Relationship Id="rId4" Type="http://schemas.openxmlformats.org/officeDocument/2006/relationships/hyperlink" Target="https://ile-de-france.ademe.fr/sites/default/files/reseau-chaleur-biomasse-eco-quartier-palaiseau.pdf"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9.xml"/><Relationship Id="rId4"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comments" Target="../comments2.xml"/><Relationship Id="rId4" Type="http://schemas.openxmlformats.org/officeDocument/2006/relationships/pivotTable" Target="../pivotTables/pivotTable4.xml"/><Relationship Id="rId9"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8.xml"/><Relationship Id="rId5" Type="http://schemas.openxmlformats.org/officeDocument/2006/relationships/printerSettings" Target="../printerSettings/printerSettings6.bin"/><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499984740745262"/>
    <pageSetUpPr fitToPage="1"/>
  </sheetPr>
  <dimension ref="A1:VS182"/>
  <sheetViews>
    <sheetView tabSelected="1" zoomScale="70" zoomScaleNormal="70" workbookViewId="0">
      <pane xSplit="9" ySplit="2" topLeftCell="Z103" activePane="bottomRight" state="frozen"/>
      <selection pane="topRight" activeCell="J1" sqref="J1"/>
      <selection pane="bottomLeft" activeCell="A3" sqref="A3"/>
      <selection pane="bottomRight" activeCell="AA107" sqref="AA107"/>
    </sheetView>
  </sheetViews>
  <sheetFormatPr baseColWidth="10" defaultColWidth="11.44140625" defaultRowHeight="14.55" outlineLevelCol="1" x14ac:dyDescent="0.25"/>
  <cols>
    <col min="1" max="1" width="16.6640625" style="203" customWidth="1"/>
    <col min="2" max="2" width="11.88671875" style="200" customWidth="1" outlineLevel="1"/>
    <col min="3" max="3" width="26.44140625" style="204" customWidth="1" outlineLevel="1"/>
    <col min="4" max="5" width="7.88671875" style="238" customWidth="1" outlineLevel="1"/>
    <col min="6" max="6" width="6" style="298" customWidth="1" outlineLevel="1"/>
    <col min="7" max="7" width="35.5546875" style="240" customWidth="1"/>
    <col min="8" max="8" width="26" style="240" customWidth="1"/>
    <col min="9" max="9" width="28.5546875" style="287" customWidth="1"/>
    <col min="10" max="10" width="23.44140625" style="242" customWidth="1"/>
    <col min="11" max="11" width="21.5546875" style="242" customWidth="1"/>
    <col min="12" max="14" width="22.6640625" style="242" customWidth="1"/>
    <col min="15" max="15" width="11.88671875" style="241" customWidth="1"/>
    <col min="16" max="16" width="11.6640625" style="241" customWidth="1"/>
    <col min="17" max="17" width="26.44140625" style="241" bestFit="1" customWidth="1"/>
    <col min="18" max="18" width="9.5546875" style="243" customWidth="1"/>
    <col min="19" max="19" width="9.33203125" style="243" customWidth="1"/>
    <col min="20" max="20" width="8.88671875" style="244" customWidth="1"/>
    <col min="21" max="21" width="12.6640625" style="244" customWidth="1"/>
    <col min="22" max="22" width="12.6640625" style="245" customWidth="1"/>
    <col min="23" max="23" width="20.109375" style="245" customWidth="1" outlineLevel="1"/>
    <col min="24" max="24" width="33.88671875" style="245" customWidth="1" outlineLevel="1"/>
    <col min="25" max="25" width="18.5546875" style="245" customWidth="1" outlineLevel="1"/>
    <col min="26" max="26" width="17.88671875" style="246" customWidth="1" outlineLevel="1"/>
    <col min="27" max="28" width="15.5546875" style="246" customWidth="1"/>
    <col min="29" max="29" width="16.109375" style="245" customWidth="1"/>
    <col min="30" max="30" width="13.109375" style="245" customWidth="1"/>
    <col min="31" max="31" width="41.109375" style="247" customWidth="1"/>
    <col min="32" max="32" width="12.109375" style="248" customWidth="1"/>
    <col min="33" max="33" width="11.33203125" style="248" customWidth="1"/>
    <col min="34" max="34" width="15.6640625" style="248" customWidth="1"/>
    <col min="35" max="35" width="15.33203125" style="248" customWidth="1"/>
    <col min="36" max="36" width="11.88671875" style="248" customWidth="1"/>
    <col min="37" max="37" width="11.109375" style="248" customWidth="1"/>
    <col min="38" max="38" width="10.33203125" style="248" customWidth="1"/>
    <col min="39" max="39" width="11" style="248" customWidth="1"/>
    <col min="40" max="41" width="15.88671875" style="248" customWidth="1"/>
    <col min="42" max="42" width="19.5546875" style="248" customWidth="1"/>
    <col min="43" max="43" width="11.44140625" style="248" customWidth="1"/>
    <col min="44" max="45" width="12.44140625" style="249" customWidth="1"/>
    <col min="46" max="46" width="15.6640625" style="249" customWidth="1"/>
    <col min="47" max="47" width="56" style="250" customWidth="1"/>
    <col min="48" max="59" width="32.6640625" style="304" customWidth="1"/>
    <col min="60" max="60" width="32.44140625" style="304" customWidth="1"/>
    <col min="61" max="61" width="33.5546875" style="304" customWidth="1"/>
    <col min="62" max="62" width="38.109375" style="304" customWidth="1"/>
    <col min="63" max="63" width="36.33203125" style="304" customWidth="1"/>
    <col min="64" max="64" width="27.44140625" style="304" customWidth="1"/>
    <col min="65" max="65" width="28.5546875" style="304" customWidth="1"/>
    <col min="66" max="66" width="33.109375" style="304" customWidth="1"/>
    <col min="67" max="67" width="31.33203125" style="304" customWidth="1"/>
    <col min="68" max="86" width="28.88671875" style="304" customWidth="1"/>
    <col min="87" max="87" width="13.44140625" style="304" customWidth="1"/>
    <col min="88" max="88" width="6.88671875" style="304" customWidth="1"/>
    <col min="89" max="89" width="10.44140625" style="304" customWidth="1"/>
    <col min="90" max="90" width="6.88671875" style="304" customWidth="1"/>
    <col min="91" max="91" width="10.44140625" style="304" customWidth="1"/>
    <col min="92" max="92" width="6.88671875" style="304" customWidth="1"/>
    <col min="93" max="93" width="10.44140625" style="304" customWidth="1"/>
    <col min="94" max="94" width="6.88671875" style="304" customWidth="1"/>
    <col min="95" max="95" width="10.44140625" style="304" customWidth="1"/>
    <col min="96" max="96" width="6.88671875" style="304" customWidth="1"/>
    <col min="97" max="97" width="10.44140625" style="304" customWidth="1"/>
    <col min="98" max="98" width="6.88671875" style="304" customWidth="1"/>
    <col min="99" max="99" width="10.44140625" style="304" customWidth="1"/>
    <col min="100" max="100" width="6.88671875" style="304" customWidth="1"/>
    <col min="101" max="101" width="10.44140625" style="304" customWidth="1"/>
    <col min="102" max="102" width="6.88671875" style="304" customWidth="1"/>
    <col min="103" max="103" width="10.44140625" style="304" customWidth="1"/>
    <col min="104" max="104" width="6.88671875" style="304" customWidth="1"/>
    <col min="105" max="105" width="10.44140625" style="304" customWidth="1"/>
    <col min="106" max="106" width="14" style="304" customWidth="1"/>
    <col min="107" max="107" width="22.33203125" style="304" customWidth="1"/>
    <col min="108" max="108" width="14" style="304" customWidth="1"/>
    <col min="109" max="109" width="21.109375" style="304" customWidth="1"/>
    <col min="110" max="110" width="6.88671875" style="304" customWidth="1"/>
    <col min="111" max="111" width="10.44140625" style="304" customWidth="1"/>
    <col min="112" max="112" width="6.88671875" style="304" customWidth="1"/>
    <col min="113" max="113" width="10.44140625" style="304" customWidth="1"/>
    <col min="114" max="114" width="6.88671875" style="304" customWidth="1"/>
    <col min="115" max="115" width="10.44140625" style="304" customWidth="1"/>
    <col min="116" max="116" width="6.88671875" style="304" customWidth="1"/>
    <col min="117" max="117" width="10.44140625" style="304" customWidth="1"/>
    <col min="118" max="118" width="6.88671875" style="304" customWidth="1"/>
    <col min="119" max="119" width="10.44140625" style="304" customWidth="1"/>
    <col min="120" max="120" width="6.88671875" style="304" customWidth="1"/>
    <col min="121" max="121" width="10.44140625" style="304" customWidth="1"/>
    <col min="122" max="122" width="6.88671875" style="304" customWidth="1"/>
    <col min="123" max="123" width="10.44140625" style="304" customWidth="1"/>
    <col min="124" max="124" width="6.88671875" style="304" customWidth="1"/>
    <col min="125" max="125" width="10.44140625" style="304" customWidth="1"/>
    <col min="126" max="126" width="6.88671875" style="304" customWidth="1"/>
    <col min="127" max="127" width="10.44140625" style="304" customWidth="1"/>
    <col min="128" max="128" width="6.88671875" style="304" customWidth="1"/>
    <col min="129" max="129" width="10.44140625" style="304" customWidth="1"/>
    <col min="130" max="130" width="6.88671875" style="304" customWidth="1"/>
    <col min="131" max="131" width="10.44140625" style="304" customWidth="1"/>
    <col min="132" max="132" width="7.88671875" style="304" customWidth="1"/>
    <col min="133" max="133" width="11.44140625" style="304" customWidth="1"/>
    <col min="134" max="134" width="7.88671875" style="304" customWidth="1"/>
    <col min="135" max="135" width="11.44140625" style="304" customWidth="1"/>
    <col min="136" max="136" width="7.88671875" style="304" customWidth="1"/>
    <col min="137" max="137" width="11.44140625" style="304" customWidth="1"/>
    <col min="138" max="138" width="7.88671875" style="304" customWidth="1"/>
    <col min="139" max="139" width="11.44140625" style="304" customWidth="1"/>
    <col min="140" max="140" width="7.88671875" style="304" customWidth="1"/>
    <col min="141" max="141" width="11.44140625" style="304" customWidth="1"/>
    <col min="142" max="142" width="14" style="304" customWidth="1"/>
    <col min="143" max="143" width="22.33203125" style="304" customWidth="1"/>
    <col min="144" max="144" width="7.88671875" style="304" customWidth="1"/>
    <col min="145" max="145" width="11.44140625" style="304" customWidth="1"/>
    <col min="146" max="146" width="7.88671875" style="304" customWidth="1"/>
    <col min="147" max="147" width="11.44140625" style="304" customWidth="1"/>
    <col min="148" max="148" width="8.109375" style="304" customWidth="1"/>
    <col min="149" max="149" width="11.5546875" style="304" customWidth="1"/>
    <col min="150" max="150" width="13.44140625" style="304" customWidth="1"/>
    <col min="151" max="151" width="14" style="304" customWidth="1"/>
    <col min="152" max="152" width="7.44140625" style="304" customWidth="1"/>
    <col min="153" max="153" width="22.33203125" style="304" customWidth="1"/>
    <col min="154" max="154" width="14" style="304" customWidth="1"/>
    <col min="155" max="155" width="10.44140625" style="304" customWidth="1"/>
    <col min="156" max="156" width="21.109375" style="304" customWidth="1"/>
    <col min="157" max="157" width="6.88671875" style="304" customWidth="1"/>
    <col min="158" max="158" width="7.44140625" style="304" customWidth="1"/>
    <col min="159" max="159" width="10.44140625" style="304" customWidth="1"/>
    <col min="160" max="160" width="6.88671875" style="304" customWidth="1"/>
    <col min="161" max="161" width="7.44140625" style="304" customWidth="1"/>
    <col min="162" max="162" width="10.44140625" style="304" customWidth="1"/>
    <col min="163" max="163" width="8.109375" style="304" customWidth="1"/>
    <col min="164" max="164" width="11.5546875" style="304" customWidth="1"/>
    <col min="165" max="165" width="10.44140625" style="304" customWidth="1"/>
    <col min="166" max="166" width="6.88671875" style="304" customWidth="1"/>
    <col min="167" max="167" width="7.44140625" style="304" customWidth="1"/>
    <col min="168" max="168" width="10.44140625" style="304" customWidth="1"/>
    <col min="169" max="169" width="6.88671875" style="304" customWidth="1"/>
    <col min="170" max="170" width="7.44140625" style="304" customWidth="1"/>
    <col min="171" max="171" width="10.44140625" style="304" customWidth="1"/>
    <col min="172" max="172" width="8.109375" style="304" customWidth="1"/>
    <col min="173" max="173" width="11.5546875" style="304" customWidth="1"/>
    <col min="174" max="174" width="10.44140625" style="304" customWidth="1"/>
    <col min="175" max="175" width="6.88671875" style="304" customWidth="1"/>
    <col min="176" max="176" width="7.44140625" style="304" customWidth="1"/>
    <col min="177" max="177" width="10.44140625" style="304" customWidth="1"/>
    <col min="178" max="178" width="6.88671875" style="304" customWidth="1"/>
    <col min="179" max="179" width="7.44140625" style="304" customWidth="1"/>
    <col min="180" max="180" width="10.44140625" style="304" customWidth="1"/>
    <col min="181" max="181" width="6.88671875" style="304" customWidth="1"/>
    <col min="182" max="182" width="7.44140625" style="304" customWidth="1"/>
    <col min="183" max="183" width="10.44140625" style="304" customWidth="1"/>
    <col min="184" max="184" width="8.109375" style="304" customWidth="1"/>
    <col min="185" max="185" width="11.5546875" style="304" customWidth="1"/>
    <col min="186" max="186" width="10.44140625" style="304" customWidth="1"/>
    <col min="187" max="187" width="6.88671875" style="304" customWidth="1"/>
    <col min="188" max="188" width="7.44140625" style="304" customWidth="1"/>
    <col min="189" max="189" width="10.44140625" style="304" customWidth="1"/>
    <col min="190" max="190" width="8.109375" style="304" customWidth="1"/>
    <col min="191" max="191" width="11.5546875" style="304" customWidth="1"/>
    <col min="192" max="192" width="11.44140625" style="304" customWidth="1"/>
    <col min="193" max="193" width="7.88671875" style="304" customWidth="1"/>
    <col min="194" max="194" width="7.44140625" style="304" customWidth="1"/>
    <col min="195" max="195" width="11.44140625" style="304" customWidth="1"/>
    <col min="196" max="196" width="8.109375" style="304" customWidth="1"/>
    <col min="197" max="197" width="11.5546875" style="304" customWidth="1"/>
    <col min="198" max="198" width="11.44140625" style="304" customWidth="1"/>
    <col min="199" max="199" width="7.88671875" style="304" customWidth="1"/>
    <col min="200" max="200" width="7.44140625" style="304" customWidth="1"/>
    <col min="201" max="201" width="11.44140625" style="304" customWidth="1"/>
    <col min="202" max="202" width="8.109375" style="304" customWidth="1"/>
    <col min="203" max="203" width="11.5546875" style="304" customWidth="1"/>
    <col min="204" max="204" width="11.44140625" style="304" customWidth="1"/>
    <col min="205" max="205" width="14" style="304" customWidth="1"/>
    <col min="206" max="206" width="7.44140625" style="304" customWidth="1"/>
    <col min="207" max="207" width="22.33203125" style="304" customWidth="1"/>
    <col min="208" max="208" width="7.88671875" style="304" customWidth="1"/>
    <col min="209" max="209" width="7.44140625" style="304" customWidth="1"/>
    <col min="210" max="210" width="11.44140625" style="304" customWidth="1"/>
    <col min="211" max="211" width="8.109375" style="304" customWidth="1"/>
    <col min="212" max="212" width="11.5546875" style="304" customWidth="1"/>
    <col min="213" max="213" width="11.44140625" style="304" customWidth="1"/>
    <col min="214" max="214" width="8.109375" style="304" customWidth="1"/>
    <col min="215" max="216" width="11.5546875" style="304" customWidth="1"/>
    <col min="217" max="217" width="13.44140625" style="304" customWidth="1"/>
    <col min="218" max="218" width="10.44140625" style="304" customWidth="1"/>
    <col min="219" max="219" width="8.109375" style="304" customWidth="1"/>
    <col min="220" max="220" width="11.5546875" style="304" customWidth="1"/>
    <col min="221" max="221" width="7.44140625" style="304" customWidth="1"/>
    <col min="222" max="222" width="10.44140625" style="304" customWidth="1"/>
    <col min="223" max="223" width="6.88671875" style="304" customWidth="1"/>
    <col min="224" max="224" width="10.44140625" style="304" customWidth="1"/>
    <col min="225" max="225" width="7.44140625" style="304" customWidth="1"/>
    <col min="226" max="226" width="10.44140625" style="304" customWidth="1"/>
    <col min="227" max="227" width="8.109375" style="304" customWidth="1"/>
    <col min="228" max="228" width="10.44140625" style="304" customWidth="1"/>
    <col min="229" max="229" width="11.5546875" style="304" customWidth="1"/>
    <col min="230" max="230" width="10.44140625" style="304" customWidth="1"/>
    <col min="231" max="231" width="6.88671875" style="304" customWidth="1"/>
    <col min="232" max="233" width="7.44140625" style="304" customWidth="1"/>
    <col min="234" max="234" width="10.44140625" style="304" customWidth="1"/>
    <col min="235" max="235" width="6.88671875" style="304" customWidth="1"/>
    <col min="236" max="236" width="10.44140625" style="304" customWidth="1"/>
    <col min="237" max="237" width="7.44140625" style="304" customWidth="1"/>
    <col min="238" max="238" width="10.44140625" style="304" customWidth="1"/>
    <col min="239" max="239" width="6.88671875" style="304" customWidth="1"/>
    <col min="240" max="240" width="10.44140625" style="304" customWidth="1"/>
    <col min="241" max="241" width="7.44140625" style="304" customWidth="1"/>
    <col min="242" max="242" width="10.44140625" style="304" customWidth="1"/>
    <col min="243" max="243" width="8.109375" style="304" customWidth="1"/>
    <col min="244" max="244" width="10.44140625" style="304" customWidth="1"/>
    <col min="245" max="245" width="11.5546875" style="304" customWidth="1"/>
    <col min="246" max="246" width="10.44140625" style="304" customWidth="1"/>
    <col min="247" max="247" width="6.88671875" style="304" customWidth="1"/>
    <col min="248" max="249" width="7.44140625" style="304" customWidth="1"/>
    <col min="250" max="250" width="10.44140625" style="304" customWidth="1"/>
    <col min="251" max="251" width="8.109375" style="304" customWidth="1"/>
    <col min="252" max="252" width="10.44140625" style="304" customWidth="1"/>
    <col min="253" max="253" width="11.5546875" style="304" customWidth="1"/>
    <col min="254" max="254" width="11.44140625" style="304" customWidth="1"/>
    <col min="255" max="255" width="7.88671875" style="304" customWidth="1"/>
    <col min="256" max="257" width="7.44140625" style="304" customWidth="1"/>
    <col min="258" max="258" width="11.44140625" style="304" customWidth="1"/>
    <col min="259" max="259" width="8.109375" style="304" customWidth="1"/>
    <col min="260" max="260" width="10.44140625" style="304" customWidth="1"/>
    <col min="261" max="261" width="11.5546875" style="304" customWidth="1"/>
    <col min="262" max="262" width="11.44140625" style="304" customWidth="1"/>
    <col min="263" max="263" width="8.109375" style="304" customWidth="1"/>
    <col min="264" max="264" width="11.5546875" style="304" customWidth="1"/>
    <col min="265" max="265" width="7.44140625" style="304" customWidth="1"/>
    <col min="266" max="266" width="11.44140625" style="304" customWidth="1"/>
    <col min="267" max="267" width="8.109375" style="304" customWidth="1"/>
    <col min="268" max="268" width="10.44140625" style="304" customWidth="1"/>
    <col min="269" max="269" width="11.5546875" style="304" customWidth="1"/>
    <col min="270" max="270" width="11.44140625" style="304" customWidth="1"/>
    <col min="271" max="271" width="14" style="304" customWidth="1"/>
    <col min="272" max="272" width="11.44140625" style="304" customWidth="1"/>
    <col min="273" max="273" width="7.44140625" style="304" customWidth="1"/>
    <col min="274" max="274" width="22.33203125" style="304" customWidth="1"/>
    <col min="275" max="275" width="7.88671875" style="304" customWidth="1"/>
    <col min="276" max="276" width="10.44140625" style="304" customWidth="1"/>
    <col min="277" max="277" width="7.44140625" style="304" customWidth="1"/>
    <col min="278" max="278" width="11.44140625" style="304" customWidth="1"/>
    <col min="279" max="279" width="8.109375" style="304" customWidth="1"/>
    <col min="280" max="280" width="11.44140625" style="304" customWidth="1"/>
    <col min="281" max="281" width="11.5546875" style="304" customWidth="1"/>
    <col min="282" max="282" width="11.44140625" style="304" customWidth="1"/>
    <col min="283" max="287" width="8.109375" style="304" customWidth="1"/>
    <col min="288" max="290" width="11.5546875" style="304" customWidth="1"/>
    <col min="291" max="291" width="13.44140625" style="304" customWidth="1"/>
    <col min="292" max="292" width="6.88671875" style="304" customWidth="1"/>
    <col min="293" max="293" width="7.44140625" style="304" customWidth="1"/>
    <col min="294" max="294" width="10.44140625" style="304" customWidth="1"/>
    <col min="295" max="295" width="7.44140625" style="304" customWidth="1"/>
    <col min="296" max="296" width="10.44140625" style="304" customWidth="1"/>
    <col min="297" max="297" width="6.88671875" style="304" customWidth="1"/>
    <col min="298" max="298" width="7.44140625" style="304" customWidth="1"/>
    <col min="299" max="299" width="10.44140625" style="304" customWidth="1"/>
    <col min="300" max="300" width="7.44140625" style="304" customWidth="1"/>
    <col min="301" max="301" width="10.44140625" style="304" customWidth="1"/>
    <col min="302" max="302" width="8.109375" style="304" customWidth="1"/>
    <col min="303" max="303" width="7.44140625" style="304" customWidth="1"/>
    <col min="304" max="304" width="10.44140625" style="304" customWidth="1"/>
    <col min="305" max="305" width="11.5546875" style="304" customWidth="1"/>
    <col min="306" max="306" width="10.44140625" style="304" customWidth="1"/>
    <col min="307" max="307" width="8.109375" style="304" customWidth="1"/>
    <col min="308" max="308" width="11.5546875" style="304" customWidth="1"/>
    <col min="309" max="310" width="7.44140625" style="304" customWidth="1"/>
    <col min="311" max="311" width="10.44140625" style="304" customWidth="1"/>
    <col min="312" max="312" width="8.109375" style="304" customWidth="1"/>
    <col min="313" max="313" width="11.5546875" style="304" customWidth="1"/>
    <col min="314" max="314" width="10.44140625" style="304" customWidth="1"/>
    <col min="315" max="315" width="11.5546875" style="304" customWidth="1"/>
    <col min="316" max="316" width="11.44140625" style="304" customWidth="1"/>
    <col min="317" max="317" width="7.88671875" style="304" customWidth="1"/>
    <col min="318" max="320" width="7.44140625" style="304" customWidth="1"/>
    <col min="321" max="321" width="11.44140625" style="304" customWidth="1"/>
    <col min="322" max="322" width="8.109375" style="304" customWidth="1"/>
    <col min="323" max="323" width="11.5546875" style="304" customWidth="1"/>
    <col min="324" max="324" width="10.44140625" style="304" customWidth="1"/>
    <col min="325" max="325" width="11.5546875" style="304" customWidth="1"/>
    <col min="326" max="326" width="11.44140625" style="304" customWidth="1"/>
    <col min="327" max="327" width="8.109375" style="304" customWidth="1"/>
    <col min="328" max="329" width="11.5546875" style="304" customWidth="1"/>
    <col min="330" max="330" width="7.44140625" style="304" customWidth="1"/>
    <col min="331" max="331" width="11.44140625" style="304" customWidth="1"/>
    <col min="332" max="332" width="8.109375" style="304" customWidth="1"/>
    <col min="333" max="333" width="11.5546875" style="304" customWidth="1"/>
    <col min="334" max="334" width="10.44140625" style="304" customWidth="1"/>
    <col min="335" max="335" width="11.5546875" style="304" customWidth="1"/>
    <col min="336" max="336" width="11.44140625" style="304" customWidth="1"/>
    <col min="337" max="337" width="14" style="304" customWidth="1"/>
    <col min="338" max="338" width="7.44140625" style="304" customWidth="1"/>
    <col min="339" max="339" width="11.44140625" style="304" customWidth="1"/>
    <col min="340" max="340" width="7.44140625" style="304" customWidth="1"/>
    <col min="341" max="341" width="22.33203125" style="304" customWidth="1"/>
    <col min="342" max="342" width="8.109375" style="304" customWidth="1"/>
    <col min="343" max="343" width="11.5546875" style="304" customWidth="1"/>
    <col min="344" max="344" width="10.44140625" style="304" customWidth="1"/>
    <col min="345" max="345" width="7.44140625" style="304" customWidth="1"/>
    <col min="346" max="346" width="11.44140625" style="304" customWidth="1"/>
    <col min="347" max="347" width="8.109375" style="304" customWidth="1"/>
    <col min="348" max="348" width="11.5546875" style="304" customWidth="1"/>
    <col min="349" max="349" width="11.44140625" style="304" customWidth="1"/>
    <col min="350" max="350" width="11.5546875" style="304" customWidth="1"/>
    <col min="351" max="351" width="11.44140625" style="304" customWidth="1"/>
    <col min="352" max="352" width="8.109375" style="304" customWidth="1"/>
    <col min="353" max="353" width="8.44140625" style="304" customWidth="1"/>
    <col min="354" max="354" width="6.44140625" style="304" customWidth="1"/>
    <col min="355" max="355" width="8.44140625" style="304" customWidth="1"/>
    <col min="356" max="356" width="6.44140625" style="304" customWidth="1"/>
    <col min="357" max="357" width="9.44140625" style="304" customWidth="1"/>
    <col min="358" max="358" width="6.88671875" style="304" customWidth="1"/>
    <col min="359" max="359" width="10.44140625" style="304" customWidth="1"/>
    <col min="360" max="361" width="8.109375" style="304" customWidth="1"/>
    <col min="362" max="365" width="11.5546875" style="304" customWidth="1"/>
    <col min="366" max="366" width="13.44140625" style="304" customWidth="1"/>
    <col min="367" max="367" width="11.5546875" style="304" customWidth="1"/>
    <col min="368" max="368" width="10.44140625" style="304" customWidth="1"/>
    <col min="369" max="369" width="8.109375" style="304" customWidth="1"/>
    <col min="370" max="371" width="11.5546875" style="304" customWidth="1"/>
    <col min="372" max="373" width="7.44140625" style="304" customWidth="1"/>
    <col min="374" max="374" width="10.44140625" style="304" customWidth="1"/>
    <col min="375" max="375" width="8.109375" style="304" customWidth="1"/>
    <col min="376" max="376" width="11.5546875" style="304" bestFit="1" customWidth="1"/>
    <col min="377" max="377" width="11.5546875" style="304" customWidth="1"/>
    <col min="378" max="378" width="10.44140625" style="304" customWidth="1"/>
    <col min="379" max="379" width="11.5546875" style="304" bestFit="1" customWidth="1"/>
    <col min="380" max="380" width="11.44140625" style="304" customWidth="1"/>
    <col min="381" max="381" width="8.109375" style="304" customWidth="1"/>
    <col min="382" max="382" width="11.5546875" style="304" customWidth="1"/>
    <col min="383" max="385" width="7.44140625" style="304" customWidth="1"/>
    <col min="386" max="386" width="11.44140625" style="304" customWidth="1"/>
    <col min="387" max="387" width="8.109375" style="304" customWidth="1"/>
    <col min="388" max="388" width="10.44140625" style="304" customWidth="1"/>
    <col min="389" max="389" width="11.5546875" style="304" bestFit="1" customWidth="1"/>
    <col min="390" max="390" width="10.44140625" style="304" customWidth="1"/>
    <col min="391" max="391" width="11.5546875" style="304" customWidth="1"/>
    <col min="392" max="392" width="11.44140625" style="304" customWidth="1"/>
    <col min="393" max="393" width="8.109375" style="304" customWidth="1"/>
    <col min="394" max="394" width="11.44140625" style="304" customWidth="1"/>
    <col min="395" max="396" width="11.5546875" style="304" customWidth="1"/>
    <col min="397" max="397" width="7.44140625" style="304" customWidth="1"/>
    <col min="398" max="398" width="11.44140625" style="304" customWidth="1"/>
    <col min="399" max="399" width="8.109375" style="304" customWidth="1"/>
    <col min="400" max="400" width="10.44140625" style="304" customWidth="1"/>
    <col min="401" max="401" width="11.5546875" style="304" customWidth="1"/>
    <col min="402" max="402" width="10.44140625" style="304" customWidth="1"/>
    <col min="403" max="403" width="11.5546875" style="304" customWidth="1"/>
    <col min="404" max="404" width="11.44140625" style="304" customWidth="1"/>
    <col min="405" max="405" width="14" style="304" customWidth="1"/>
    <col min="406" max="406" width="11.44140625" style="304" customWidth="1"/>
    <col min="407" max="407" width="7.44140625" style="304" customWidth="1"/>
    <col min="408" max="408" width="11.44140625" style="304" customWidth="1"/>
    <col min="409" max="409" width="7.44140625" style="304" customWidth="1"/>
    <col min="410" max="410" width="22.33203125" style="304" customWidth="1"/>
    <col min="411" max="411" width="8.109375" style="304" customWidth="1"/>
    <col min="412" max="412" width="10.44140625" style="304" customWidth="1"/>
    <col min="413" max="413" width="11.5546875" style="304" customWidth="1"/>
    <col min="414" max="414" width="10.44140625" style="304" customWidth="1"/>
    <col min="415" max="415" width="7.44140625" style="304" customWidth="1"/>
    <col min="416" max="416" width="11.44140625" style="304" customWidth="1"/>
    <col min="417" max="417" width="8.109375" style="304" customWidth="1"/>
    <col min="418" max="418" width="11.44140625" style="304" customWidth="1"/>
    <col min="419" max="419" width="11.5546875" style="304" customWidth="1"/>
    <col min="420" max="420" width="11.44140625" style="304" customWidth="1"/>
    <col min="421" max="421" width="11.5546875" style="304" customWidth="1"/>
    <col min="422" max="422" width="11.44140625" style="304" customWidth="1"/>
    <col min="423" max="423" width="8.109375" style="304" customWidth="1"/>
    <col min="424" max="424" width="11.5546875" style="304" customWidth="1"/>
    <col min="425" max="425" width="8.44140625" style="304" customWidth="1"/>
    <col min="426" max="426" width="8.109375" style="304" customWidth="1"/>
    <col min="427" max="427" width="11.5546875" style="304" customWidth="1"/>
    <col min="428" max="428" width="8.44140625" style="304" customWidth="1"/>
    <col min="429" max="429" width="8.109375" style="304" customWidth="1"/>
    <col min="430" max="430" width="11.5546875" style="304" customWidth="1"/>
    <col min="431" max="431" width="9.44140625" style="304" customWidth="1"/>
    <col min="432" max="432" width="8.109375" style="304" customWidth="1"/>
    <col min="433" max="433" width="11.5546875" style="304" bestFit="1" customWidth="1"/>
    <col min="434" max="434" width="10.44140625" style="304" customWidth="1"/>
    <col min="435" max="435" width="8.109375" style="304" customWidth="1"/>
    <col min="436" max="436" width="9.44140625" style="304" customWidth="1"/>
    <col min="437" max="437" width="8.109375" style="304" customWidth="1"/>
    <col min="438" max="438" width="11.5546875" style="304" customWidth="1"/>
    <col min="439" max="440" width="11.5546875" style="304" bestFit="1" customWidth="1"/>
    <col min="441" max="442" width="11.5546875" style="304" customWidth="1"/>
    <col min="443" max="443" width="13.44140625" style="304" customWidth="1"/>
    <col min="444" max="444" width="8.109375" style="304" customWidth="1"/>
    <col min="445" max="445" width="11.5546875" style="304" bestFit="1" customWidth="1"/>
    <col min="446" max="446" width="11.5546875" style="304" customWidth="1"/>
    <col min="447" max="449" width="7.44140625" style="304" customWidth="1"/>
    <col min="450" max="450" width="11.44140625" style="304" customWidth="1"/>
    <col min="451" max="451" width="8.109375" style="304" customWidth="1"/>
    <col min="452" max="452" width="11.5546875" style="304" bestFit="1" customWidth="1"/>
    <col min="453" max="453" width="10.44140625" style="304" customWidth="1"/>
    <col min="454" max="454" width="11.5546875" style="304" customWidth="1"/>
    <col min="455" max="455" width="10.44140625" style="304" customWidth="1"/>
    <col min="456" max="456" width="11.5546875" style="304" customWidth="1"/>
    <col min="457" max="457" width="11.44140625" style="304" customWidth="1"/>
    <col min="458" max="458" width="8.109375" style="304" customWidth="1"/>
    <col min="459" max="459" width="11.5546875" style="304" bestFit="1" customWidth="1"/>
    <col min="460" max="460" width="11.44140625" style="304" customWidth="1"/>
    <col min="461" max="461" width="11.5546875" style="304" bestFit="1" customWidth="1"/>
    <col min="462" max="462" width="11.5546875" style="304" customWidth="1"/>
    <col min="463" max="463" width="7.44140625" style="304" customWidth="1"/>
    <col min="464" max="464" width="11.44140625" style="304" customWidth="1"/>
    <col min="465" max="465" width="8.109375" style="304" customWidth="1"/>
    <col min="466" max="466" width="11.5546875" style="304" customWidth="1"/>
    <col min="467" max="467" width="10.44140625" style="304" customWidth="1"/>
    <col min="468" max="468" width="11.5546875" style="304" customWidth="1"/>
    <col min="469" max="469" width="10.44140625" style="304" customWidth="1"/>
    <col min="470" max="470" width="11.5546875" style="304" customWidth="1"/>
    <col min="471" max="471" width="11.44140625" style="304" customWidth="1"/>
    <col min="472" max="472" width="14" style="304" customWidth="1"/>
    <col min="473" max="473" width="11.5546875" style="304" customWidth="1"/>
    <col min="474" max="474" width="11.44140625" style="304" customWidth="1"/>
    <col min="475" max="475" width="7.44140625" style="304" customWidth="1"/>
    <col min="476" max="476" width="11.44140625" style="304" customWidth="1"/>
    <col min="477" max="477" width="7.44140625" style="304" customWidth="1"/>
    <col min="478" max="478" width="22.33203125" style="304" customWidth="1"/>
    <col min="479" max="479" width="8.109375" style="304" customWidth="1"/>
    <col min="480" max="480" width="11.5546875" style="304" customWidth="1"/>
    <col min="481" max="481" width="10.44140625" style="304" customWidth="1"/>
    <col min="482" max="482" width="11.5546875" style="304" customWidth="1"/>
    <col min="483" max="483" width="10.44140625" style="304" customWidth="1"/>
    <col min="484" max="484" width="7.44140625" style="304" customWidth="1"/>
    <col min="485" max="485" width="11.44140625" style="304" customWidth="1"/>
    <col min="486" max="486" width="8.109375" style="304" customWidth="1"/>
    <col min="487" max="487" width="11.5546875" style="304" customWidth="1"/>
    <col min="488" max="488" width="11.44140625" style="304" customWidth="1"/>
    <col min="489" max="489" width="11.5546875" style="304" bestFit="1" customWidth="1"/>
    <col min="490" max="490" width="11.44140625" style="304" customWidth="1"/>
    <col min="491" max="491" width="11.5546875" style="304" bestFit="1" customWidth="1"/>
    <col min="492" max="492" width="11.44140625" style="304" customWidth="1"/>
    <col min="493" max="493" width="8.109375" style="304" customWidth="1"/>
    <col min="494" max="495" width="11.5546875" style="304" bestFit="1" customWidth="1"/>
    <col min="496" max="496" width="8.44140625" style="304" customWidth="1"/>
    <col min="497" max="497" width="8.109375" style="304" customWidth="1"/>
    <col min="498" max="498" width="11.5546875" style="304" customWidth="1"/>
    <col min="499" max="499" width="11.5546875" style="304" bestFit="1" customWidth="1"/>
    <col min="500" max="500" width="8.44140625" style="304" customWidth="1"/>
    <col min="501" max="501" width="8.109375" style="304" customWidth="1"/>
    <col min="502" max="503" width="11.5546875" style="304" bestFit="1" customWidth="1"/>
    <col min="504" max="504" width="9.44140625" style="304" customWidth="1"/>
    <col min="505" max="505" width="8.109375" style="304" customWidth="1"/>
    <col min="506" max="506" width="11.5546875" style="304" customWidth="1"/>
    <col min="507" max="507" width="11.5546875" style="304" bestFit="1" customWidth="1"/>
    <col min="508" max="508" width="10.44140625" style="304" customWidth="1"/>
    <col min="509" max="509" width="8.109375" style="304" customWidth="1"/>
    <col min="510" max="510" width="7.44140625" style="304" customWidth="1"/>
    <col min="511" max="511" width="9.44140625" style="304" customWidth="1"/>
    <col min="512" max="512" width="8.109375" style="304" customWidth="1"/>
    <col min="513" max="516" width="11.5546875" style="304" customWidth="1"/>
    <col min="517" max="517" width="11.5546875" style="304" bestFit="1" customWidth="1"/>
    <col min="518" max="518" width="11.5546875" style="304" customWidth="1"/>
    <col min="519" max="519" width="13.44140625" style="304" customWidth="1"/>
    <col min="520" max="520" width="10.44140625" style="304" customWidth="1"/>
    <col min="521" max="521" width="11.5546875" style="304" bestFit="1" customWidth="1"/>
    <col min="522" max="522" width="11.44140625" style="304"/>
    <col min="523" max="525" width="11.5546875" style="304" bestFit="1" customWidth="1"/>
    <col min="526" max="526" width="11.44140625" style="304"/>
    <col min="527" max="528" width="11.5546875" style="304" bestFit="1" customWidth="1"/>
    <col min="529" max="529" width="7.44140625" style="304" customWidth="1"/>
    <col min="530" max="530" width="11.44140625" style="304"/>
    <col min="531" max="533" width="11.5546875" style="304" bestFit="1" customWidth="1"/>
    <col min="534" max="534" width="10.44140625" style="304" customWidth="1"/>
    <col min="535" max="535" width="11.5546875" style="304" bestFit="1" customWidth="1"/>
    <col min="536" max="536" width="10.44140625" style="304" customWidth="1"/>
    <col min="537" max="537" width="11.5546875" style="304" bestFit="1" customWidth="1"/>
    <col min="538" max="538" width="11.44140625" style="304"/>
    <col min="539" max="540" width="14" style="304" bestFit="1" customWidth="1"/>
    <col min="541" max="541" width="11.5546875" style="304" bestFit="1" customWidth="1"/>
    <col min="542" max="542" width="11.44140625" style="304"/>
    <col min="543" max="543" width="7.44140625" style="304" customWidth="1"/>
    <col min="544" max="544" width="11.44140625" style="304"/>
    <col min="545" max="545" width="7.44140625" style="304" customWidth="1"/>
    <col min="546" max="546" width="22.33203125" style="304" bestFit="1" customWidth="1"/>
    <col min="547" max="549" width="11.5546875" style="304" bestFit="1" customWidth="1"/>
    <col min="550" max="550" width="10.44140625" style="304" customWidth="1"/>
    <col min="551" max="551" width="11.5546875" style="304" bestFit="1" customWidth="1"/>
    <col min="552" max="552" width="10.44140625" style="304" customWidth="1"/>
    <col min="553" max="553" width="7.44140625" style="304" customWidth="1"/>
    <col min="554" max="554" width="11.44140625" style="304"/>
    <col min="555" max="557" width="11.5546875" style="304" bestFit="1" customWidth="1"/>
    <col min="558" max="558" width="11.44140625" style="304"/>
    <col min="559" max="559" width="11.5546875" style="304" bestFit="1" customWidth="1"/>
    <col min="560" max="560" width="11.44140625" style="304"/>
    <col min="561" max="561" width="11.5546875" style="304" bestFit="1" customWidth="1"/>
    <col min="562" max="562" width="11.44140625" style="304"/>
    <col min="563" max="566" width="11.5546875" style="304" bestFit="1" customWidth="1"/>
    <col min="567" max="567" width="8.44140625" style="304" customWidth="1"/>
    <col min="568" max="571" width="11.5546875" style="304" bestFit="1" customWidth="1"/>
    <col min="572" max="572" width="8.44140625" style="304" customWidth="1"/>
    <col min="573" max="576" width="11.5546875" style="304" bestFit="1" customWidth="1"/>
    <col min="577" max="577" width="9.44140625" style="304" customWidth="1"/>
    <col min="578" max="581" width="11.5546875" style="304" bestFit="1" customWidth="1"/>
    <col min="582" max="582" width="10.44140625" style="304" customWidth="1"/>
    <col min="583" max="584" width="8.109375" style="304" customWidth="1"/>
    <col min="585" max="585" width="7.44140625" style="304" customWidth="1"/>
    <col min="586" max="586" width="9.44140625" style="304" customWidth="1"/>
    <col min="587" max="597" width="11.5546875" style="304" bestFit="1" customWidth="1"/>
    <col min="598" max="598" width="13.44140625" style="304" bestFit="1" customWidth="1"/>
    <col min="599" max="16384" width="11.44140625" style="304"/>
  </cols>
  <sheetData>
    <row r="1" spans="1:76" s="302" customFormat="1" ht="20" x14ac:dyDescent="0.3">
      <c r="A1" s="198" t="s">
        <v>1551</v>
      </c>
      <c r="B1" s="198"/>
      <c r="C1" s="198"/>
      <c r="D1" s="205" t="s">
        <v>1554</v>
      </c>
      <c r="E1" s="206"/>
      <c r="F1" s="206"/>
      <c r="G1" s="206"/>
      <c r="H1" s="207"/>
      <c r="I1" s="208" t="s">
        <v>1583</v>
      </c>
      <c r="J1" s="209"/>
      <c r="K1" s="209"/>
      <c r="L1" s="210"/>
      <c r="M1" s="209"/>
      <c r="N1" s="209"/>
      <c r="O1" s="299" t="s">
        <v>1580</v>
      </c>
      <c r="P1" s="300"/>
      <c r="Q1" s="301"/>
      <c r="R1" s="214" t="s">
        <v>1581</v>
      </c>
      <c r="S1" s="215"/>
      <c r="T1" s="215"/>
      <c r="U1" s="216"/>
      <c r="V1" s="211" t="s">
        <v>1582</v>
      </c>
      <c r="W1" s="212"/>
      <c r="X1" s="212"/>
      <c r="Y1" s="212"/>
      <c r="Z1" s="212"/>
      <c r="AA1" s="212"/>
      <c r="AB1" s="212"/>
      <c r="AC1" s="212"/>
      <c r="AD1" s="213"/>
      <c r="AE1" s="217" t="s">
        <v>1577</v>
      </c>
      <c r="AF1" s="218"/>
      <c r="AG1" s="218"/>
      <c r="AH1" s="218"/>
      <c r="AI1" s="218"/>
      <c r="AJ1" s="218"/>
      <c r="AK1" s="218"/>
      <c r="AL1" s="218"/>
      <c r="AM1" s="218"/>
      <c r="AN1" s="218"/>
      <c r="AO1" s="218"/>
      <c r="AP1" s="218"/>
      <c r="AQ1" s="219"/>
      <c r="AR1" s="220" t="s">
        <v>1578</v>
      </c>
      <c r="AS1" s="220"/>
      <c r="AT1" s="220"/>
      <c r="AU1" s="221" t="s">
        <v>1584</v>
      </c>
      <c r="AV1" s="304"/>
      <c r="AW1" s="304"/>
      <c r="AX1" s="304"/>
      <c r="AY1" s="304"/>
      <c r="AZ1" s="304"/>
      <c r="BA1" s="304"/>
      <c r="BB1" s="304"/>
      <c r="BC1" s="304"/>
      <c r="BD1" s="304"/>
      <c r="BE1" s="304"/>
      <c r="BF1" s="304"/>
      <c r="BG1" s="304"/>
      <c r="BH1" s="304"/>
      <c r="BI1" s="304"/>
      <c r="BJ1" s="304"/>
      <c r="BK1" s="304"/>
      <c r="BL1" s="304"/>
      <c r="BM1" s="304"/>
      <c r="BN1" s="304"/>
      <c r="BO1" s="304"/>
      <c r="BP1" s="304"/>
      <c r="BQ1" s="304"/>
      <c r="BR1" s="304"/>
      <c r="BS1" s="304"/>
      <c r="BT1" s="304"/>
      <c r="BU1" s="304"/>
      <c r="BV1" s="304"/>
      <c r="BW1" s="304"/>
      <c r="BX1" s="304"/>
    </row>
    <row r="2" spans="1:76" s="303" customFormat="1" ht="72.599999999999994" x14ac:dyDescent="0.25">
      <c r="A2" s="222" t="s">
        <v>1</v>
      </c>
      <c r="B2" s="223" t="s">
        <v>1552</v>
      </c>
      <c r="C2" s="224" t="s">
        <v>1553</v>
      </c>
      <c r="D2" s="225" t="s">
        <v>3</v>
      </c>
      <c r="E2" s="225" t="s">
        <v>1557</v>
      </c>
      <c r="F2" s="226" t="s">
        <v>2</v>
      </c>
      <c r="G2" s="225" t="s">
        <v>1558</v>
      </c>
      <c r="H2" s="225" t="s">
        <v>1595</v>
      </c>
      <c r="I2" s="228" t="s">
        <v>1566</v>
      </c>
      <c r="J2" s="228" t="s">
        <v>1567</v>
      </c>
      <c r="K2" s="228" t="s">
        <v>1568</v>
      </c>
      <c r="L2" s="228" t="s">
        <v>1559</v>
      </c>
      <c r="M2" s="228" t="s">
        <v>1865</v>
      </c>
      <c r="N2" s="228" t="s">
        <v>1587</v>
      </c>
      <c r="O2" s="227" t="s">
        <v>1493</v>
      </c>
      <c r="P2" s="227" t="s">
        <v>1571</v>
      </c>
      <c r="Q2" s="227" t="s">
        <v>1572</v>
      </c>
      <c r="R2" s="229" t="s">
        <v>1573</v>
      </c>
      <c r="S2" s="229" t="s">
        <v>1574</v>
      </c>
      <c r="T2" s="229" t="s">
        <v>1575</v>
      </c>
      <c r="U2" s="229" t="s">
        <v>1723</v>
      </c>
      <c r="V2" s="230" t="s">
        <v>1560</v>
      </c>
      <c r="W2" s="230" t="s">
        <v>1561</v>
      </c>
      <c r="X2" s="230" t="s">
        <v>1562</v>
      </c>
      <c r="Y2" s="230" t="s">
        <v>1563</v>
      </c>
      <c r="Z2" s="231" t="s">
        <v>19</v>
      </c>
      <c r="AA2" s="231" t="s">
        <v>1803</v>
      </c>
      <c r="AB2" s="231" t="s">
        <v>1659</v>
      </c>
      <c r="AC2" s="230" t="s">
        <v>1564</v>
      </c>
      <c r="AD2" s="230" t="s">
        <v>1565</v>
      </c>
      <c r="AE2" s="232" t="s">
        <v>1586</v>
      </c>
      <c r="AF2" s="233" t="s">
        <v>1739</v>
      </c>
      <c r="AG2" s="233" t="s">
        <v>1447</v>
      </c>
      <c r="AH2" s="233" t="s">
        <v>1740</v>
      </c>
      <c r="AI2" s="233" t="s">
        <v>1741</v>
      </c>
      <c r="AJ2" s="233" t="s">
        <v>18</v>
      </c>
      <c r="AK2" s="233" t="s">
        <v>1742</v>
      </c>
      <c r="AL2" s="233" t="s">
        <v>1576</v>
      </c>
      <c r="AM2" s="233" t="s">
        <v>1743</v>
      </c>
      <c r="AN2" s="233" t="s">
        <v>1744</v>
      </c>
      <c r="AO2" s="233" t="s">
        <v>1599</v>
      </c>
      <c r="AP2" s="233" t="s">
        <v>1542</v>
      </c>
      <c r="AQ2" s="233" t="s">
        <v>1523</v>
      </c>
      <c r="AR2" s="234" t="s">
        <v>1570</v>
      </c>
      <c r="AS2" s="234" t="s">
        <v>1569</v>
      </c>
      <c r="AT2" s="234" t="s">
        <v>1525</v>
      </c>
      <c r="AU2" s="235" t="s">
        <v>1584</v>
      </c>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row>
    <row r="3" spans="1:76" s="8" customFormat="1" x14ac:dyDescent="0.25">
      <c r="A3" s="236">
        <v>43200</v>
      </c>
      <c r="B3" s="199"/>
      <c r="C3" s="237" t="s">
        <v>1433</v>
      </c>
      <c r="D3" s="238">
        <v>75116</v>
      </c>
      <c r="E3" s="238">
        <f>IFERROR(VLOOKUP(D3,'Commune et code insee et postal'!$A$2:$B$1302,2),"")</f>
        <v>75016</v>
      </c>
      <c r="F3" s="239">
        <f>IFERROR(VLOOKUP(D3,'Commune et code insee et postal'!A$2:D$1302,3,FALSE),"")</f>
        <v>75</v>
      </c>
      <c r="G3" s="240" t="str">
        <f>IFERROR(VLOOKUP(D3,'Commune et code insee et postal'!A$2:D$1302,4,FALSE),"")</f>
        <v>PARIS 16E ARRONDISSEMENT</v>
      </c>
      <c r="H3" s="240" t="s">
        <v>1770</v>
      </c>
      <c r="I3" s="242" t="s">
        <v>104</v>
      </c>
      <c r="J3" s="242"/>
      <c r="K3" s="242" t="s">
        <v>1772</v>
      </c>
      <c r="L3" s="242"/>
      <c r="M3" s="242" t="s">
        <v>1427</v>
      </c>
      <c r="N3" s="242"/>
      <c r="O3" s="241">
        <v>2017</v>
      </c>
      <c r="P3" s="241"/>
      <c r="Q3" s="241" t="s">
        <v>28</v>
      </c>
      <c r="R3" s="243" t="s">
        <v>1440</v>
      </c>
      <c r="S3" s="243"/>
      <c r="T3" s="244"/>
      <c r="U3" s="244" t="s">
        <v>1429</v>
      </c>
      <c r="V3" s="245">
        <v>6</v>
      </c>
      <c r="W3" s="245" t="s">
        <v>22</v>
      </c>
      <c r="X3" s="245" t="s">
        <v>1432</v>
      </c>
      <c r="Y3" s="245" t="s">
        <v>1614</v>
      </c>
      <c r="Z3" s="246"/>
      <c r="AA3" s="246">
        <f>6*135</f>
        <v>810</v>
      </c>
      <c r="AB3" s="246" t="str">
        <f t="shared" ref="AB3:AB34" si="0">IF(AA3=0,"",IF(AA3&lt;1000,"&lt;1 MW","&gt;1 MW"))</f>
        <v>&lt;1 MW</v>
      </c>
      <c r="AC3" s="245">
        <v>2000</v>
      </c>
      <c r="AD3" s="245" t="s">
        <v>1729</v>
      </c>
      <c r="AE3" s="247" t="s">
        <v>1771</v>
      </c>
      <c r="AF3" s="248"/>
      <c r="AG3" s="248"/>
      <c r="AH3" s="248"/>
      <c r="AI3" s="248">
        <v>556</v>
      </c>
      <c r="AJ3" s="248">
        <f>SUM(AF3:AI3)</f>
        <v>556</v>
      </c>
      <c r="AK3" s="248"/>
      <c r="AL3" s="248"/>
      <c r="AM3" s="248"/>
      <c r="AN3" s="248"/>
      <c r="AO3" s="248">
        <f>SUM(AK3:AN3)</f>
        <v>0</v>
      </c>
      <c r="AP3" s="248"/>
      <c r="AQ3" s="248">
        <f t="shared" ref="AQ3:AQ34" si="1">SUM(AJ3,AO3:AP3)</f>
        <v>556</v>
      </c>
      <c r="AR3" s="249">
        <f t="shared" ref="AR3" si="2">AS3/11.63</f>
        <v>214.96130696474634</v>
      </c>
      <c r="AS3" s="249">
        <v>2500</v>
      </c>
      <c r="AT3" s="249" t="str">
        <f>IF(AS3=0,"",IF(AS3&lt;1200,"&lt;1 200 MWh/an","&gt;1 200 MWh/an"))</f>
        <v>&gt;1 200 MWh/an</v>
      </c>
      <c r="AU3" s="250"/>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row>
    <row r="4" spans="1:76" s="8" customFormat="1" ht="15.15" x14ac:dyDescent="0.3">
      <c r="A4" s="236">
        <v>43937</v>
      </c>
      <c r="B4" s="199" t="s">
        <v>1555</v>
      </c>
      <c r="C4" s="308" t="s">
        <v>1797</v>
      </c>
      <c r="D4" s="238">
        <v>77058</v>
      </c>
      <c r="E4" s="238">
        <f>IFERROR(VLOOKUP(D4,'Commune et code insee et postal'!$A$2:$B$1302,2),"")</f>
        <v>77600</v>
      </c>
      <c r="F4" s="239">
        <f>IFERROR(VLOOKUP(D4,'Commune et code insee et postal'!A$2:D$1302,3,FALSE),"")</f>
        <v>77</v>
      </c>
      <c r="G4" s="240" t="str">
        <f>IFERROR(VLOOKUP(D4,'Commune et code insee et postal'!A$2:D$1302,4,FALSE),"")</f>
        <v>BUSSY-SAINT-GEORGES</v>
      </c>
      <c r="H4" s="240" t="s">
        <v>1794</v>
      </c>
      <c r="I4" s="311" t="s">
        <v>1798</v>
      </c>
      <c r="J4" s="242"/>
      <c r="K4" s="242" t="s">
        <v>1715</v>
      </c>
      <c r="L4" s="242"/>
      <c r="M4" s="242" t="s">
        <v>1715</v>
      </c>
      <c r="N4" s="242"/>
      <c r="O4" s="241">
        <v>2020</v>
      </c>
      <c r="P4" s="241"/>
      <c r="Q4" s="251" t="s">
        <v>31</v>
      </c>
      <c r="R4" s="252" t="s">
        <v>1440</v>
      </c>
      <c r="S4" s="252" t="s">
        <v>1440</v>
      </c>
      <c r="T4" s="244"/>
      <c r="U4" s="244" t="s">
        <v>86</v>
      </c>
      <c r="V4" s="245">
        <v>1</v>
      </c>
      <c r="W4" s="245" t="s">
        <v>22</v>
      </c>
      <c r="X4" s="245" t="s">
        <v>1432</v>
      </c>
      <c r="Y4" s="245" t="s">
        <v>1614</v>
      </c>
      <c r="Z4" s="246"/>
      <c r="AA4" s="246">
        <v>1500</v>
      </c>
      <c r="AB4" s="246" t="str">
        <f t="shared" si="0"/>
        <v>&gt;1 MW</v>
      </c>
      <c r="AC4" s="245"/>
      <c r="AD4" s="245" t="s">
        <v>1729</v>
      </c>
      <c r="AE4" s="247" t="s">
        <v>1796</v>
      </c>
      <c r="AF4" s="248">
        <v>5600</v>
      </c>
      <c r="AG4" s="248"/>
      <c r="AH4" s="248">
        <v>2400</v>
      </c>
      <c r="AI4" s="248"/>
      <c r="AJ4" s="248">
        <f t="shared" ref="AJ4:AJ10" si="3">SUM(AF4:AI4)</f>
        <v>8000</v>
      </c>
      <c r="AK4" s="248"/>
      <c r="AL4" s="248"/>
      <c r="AM4" s="248"/>
      <c r="AN4" s="248"/>
      <c r="AO4" s="248">
        <f t="shared" ref="AO4:AO67" si="4">SUM(AK4:AN4)</f>
        <v>0</v>
      </c>
      <c r="AP4" s="248"/>
      <c r="AQ4" s="248">
        <f t="shared" si="1"/>
        <v>8000</v>
      </c>
      <c r="AR4" s="249">
        <v>600</v>
      </c>
      <c r="AS4" s="249">
        <f t="shared" ref="AS4:AS14" si="5">AR4*11.63</f>
        <v>6978.0000000000009</v>
      </c>
      <c r="AT4" s="249" t="str">
        <f t="shared" ref="AT4:AT67" si="6">IF(AS4=0,"",IF(AS4&lt;1200,"&lt;1 200 MWh/an","&gt;1 200 MWh/an"))</f>
        <v>&gt;1 200 MWh/an</v>
      </c>
      <c r="AU4" s="250" t="s">
        <v>1800</v>
      </c>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row>
    <row r="5" spans="1:76" s="8" customFormat="1" x14ac:dyDescent="0.25">
      <c r="A5" s="236">
        <v>42256</v>
      </c>
      <c r="B5" s="199"/>
      <c r="C5" s="237" t="s">
        <v>1433</v>
      </c>
      <c r="D5" s="238">
        <v>77067</v>
      </c>
      <c r="E5" s="238">
        <f>IFERROR(VLOOKUP(D5,'Commune et code insee et postal'!$A$2:$B$1302,2),"")</f>
        <v>77240</v>
      </c>
      <c r="F5" s="239">
        <f>IFERROR(VLOOKUP(D5,'Commune et code insee et postal'!A$2:D$1302,3,FALSE),"")</f>
        <v>77</v>
      </c>
      <c r="G5" s="240" t="str">
        <f>IFERROR(VLOOKUP(D5,'Commune et code insee et postal'!A$2:D$1302,4,FALSE),"")</f>
        <v>CESSON</v>
      </c>
      <c r="H5" s="240" t="s">
        <v>1620</v>
      </c>
      <c r="I5" s="242" t="s">
        <v>1801</v>
      </c>
      <c r="J5" s="242"/>
      <c r="K5" s="242" t="s">
        <v>72</v>
      </c>
      <c r="L5" s="242"/>
      <c r="M5" s="242"/>
      <c r="N5" s="242"/>
      <c r="O5" s="241">
        <v>2012</v>
      </c>
      <c r="P5" s="241"/>
      <c r="Q5" s="241" t="s">
        <v>28</v>
      </c>
      <c r="R5" s="243"/>
      <c r="S5" s="243"/>
      <c r="T5" s="244"/>
      <c r="U5" s="244"/>
      <c r="V5" s="245">
        <v>2</v>
      </c>
      <c r="W5" s="245" t="s">
        <v>22</v>
      </c>
      <c r="X5" s="245" t="s">
        <v>23</v>
      </c>
      <c r="Y5" s="245" t="s">
        <v>1802</v>
      </c>
      <c r="Z5" s="246" t="s">
        <v>1804</v>
      </c>
      <c r="AA5" s="246">
        <f>2*56</f>
        <v>112</v>
      </c>
      <c r="AB5" s="246" t="str">
        <f t="shared" si="0"/>
        <v>&lt;1 MW</v>
      </c>
      <c r="AC5" s="245"/>
      <c r="AD5" s="245"/>
      <c r="AE5" s="247" t="s">
        <v>1720</v>
      </c>
      <c r="AF5" s="248"/>
      <c r="AG5" s="248"/>
      <c r="AH5" s="248"/>
      <c r="AI5" s="248">
        <v>32</v>
      </c>
      <c r="AJ5" s="248">
        <f t="shared" si="3"/>
        <v>32</v>
      </c>
      <c r="AK5" s="248"/>
      <c r="AL5" s="248"/>
      <c r="AM5" s="248"/>
      <c r="AN5" s="248"/>
      <c r="AO5" s="248">
        <f t="shared" si="4"/>
        <v>0</v>
      </c>
      <c r="AP5" s="248"/>
      <c r="AQ5" s="248">
        <f t="shared" si="1"/>
        <v>32</v>
      </c>
      <c r="AR5" s="249">
        <v>8.1230769230769226</v>
      </c>
      <c r="AS5" s="249">
        <f t="shared" si="5"/>
        <v>94.471384615384622</v>
      </c>
      <c r="AT5" s="249" t="str">
        <f t="shared" si="6"/>
        <v>&lt;1 200 MWh/an</v>
      </c>
      <c r="AU5" s="250" t="s">
        <v>1805</v>
      </c>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row>
    <row r="6" spans="1:76" s="8" customFormat="1" ht="15.15" x14ac:dyDescent="0.3">
      <c r="A6" s="236">
        <v>43937</v>
      </c>
      <c r="B6" s="199" t="s">
        <v>1555</v>
      </c>
      <c r="C6" s="308" t="s">
        <v>1807</v>
      </c>
      <c r="D6" s="238">
        <v>77067</v>
      </c>
      <c r="E6" s="238">
        <f>IFERROR(VLOOKUP(D6,'Commune et code insee et postal'!$A$2:$B$1302,2),"")</f>
        <v>77240</v>
      </c>
      <c r="F6" s="239">
        <f>IFERROR(VLOOKUP(D6,'Commune et code insee et postal'!A$2:D$1302,3,FALSE),"")</f>
        <v>77</v>
      </c>
      <c r="G6" s="240" t="str">
        <f>IFERROR(VLOOKUP(D6,'Commune et code insee et postal'!A$2:D$1302,4,FALSE),"")</f>
        <v>CESSON</v>
      </c>
      <c r="H6" s="240" t="s">
        <v>1808</v>
      </c>
      <c r="I6" s="242" t="s">
        <v>1730</v>
      </c>
      <c r="J6" s="242"/>
      <c r="K6" s="242"/>
      <c r="L6" s="242"/>
      <c r="M6" s="242"/>
      <c r="N6" s="242"/>
      <c r="O6" s="241">
        <v>2013</v>
      </c>
      <c r="P6" s="241"/>
      <c r="Q6" s="251" t="s">
        <v>28</v>
      </c>
      <c r="R6" s="252"/>
      <c r="S6" s="252" t="s">
        <v>1440</v>
      </c>
      <c r="T6" s="244"/>
      <c r="U6" s="244"/>
      <c r="V6" s="245">
        <v>1</v>
      </c>
      <c r="W6" s="245" t="s">
        <v>22</v>
      </c>
      <c r="X6" s="245" t="s">
        <v>23</v>
      </c>
      <c r="Y6" s="245" t="s">
        <v>38</v>
      </c>
      <c r="Z6" s="246"/>
      <c r="AA6" s="246">
        <v>150</v>
      </c>
      <c r="AB6" s="246" t="str">
        <f t="shared" si="0"/>
        <v>&lt;1 MW</v>
      </c>
      <c r="AC6" s="245"/>
      <c r="AD6" s="245"/>
      <c r="AE6" s="247" t="s">
        <v>36</v>
      </c>
      <c r="AF6" s="248"/>
      <c r="AG6" s="248"/>
      <c r="AH6" s="248"/>
      <c r="AI6" s="248"/>
      <c r="AJ6" s="248">
        <f>SUM(AF6:AI6)</f>
        <v>0</v>
      </c>
      <c r="AK6" s="248"/>
      <c r="AL6" s="248"/>
      <c r="AM6" s="248"/>
      <c r="AN6" s="248"/>
      <c r="AO6" s="248">
        <f t="shared" si="4"/>
        <v>0</v>
      </c>
      <c r="AP6" s="248">
        <v>160</v>
      </c>
      <c r="AQ6" s="248">
        <f t="shared" si="1"/>
        <v>160</v>
      </c>
      <c r="AR6" s="249">
        <v>32</v>
      </c>
      <c r="AS6" s="249">
        <f t="shared" si="5"/>
        <v>372.16</v>
      </c>
      <c r="AT6" s="249" t="str">
        <f t="shared" si="6"/>
        <v>&lt;1 200 MWh/an</v>
      </c>
      <c r="AU6" s="250" t="s">
        <v>1806</v>
      </c>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row>
    <row r="7" spans="1:76" s="8" customFormat="1" ht="15.15" x14ac:dyDescent="0.3">
      <c r="A7" s="236">
        <v>43937</v>
      </c>
      <c r="B7" s="199" t="s">
        <v>1555</v>
      </c>
      <c r="C7" s="308" t="s">
        <v>1826</v>
      </c>
      <c r="D7" s="238">
        <v>77088</v>
      </c>
      <c r="E7" s="238">
        <f>IFERROR(VLOOKUP(D7,'Commune et code insee et postal'!$A$2:$B$1302,2),"")</f>
        <v>77760</v>
      </c>
      <c r="F7" s="239">
        <f>IFERROR(VLOOKUP(D7,'Commune et code insee et postal'!A$2:D$1302,3,FALSE),"")</f>
        <v>77</v>
      </c>
      <c r="G7" s="240" t="str">
        <f>IFERROR(VLOOKUP(D7,'Commune et code insee et postal'!A$2:D$1302,4,FALSE),"")</f>
        <v>LA CHAPELLE-LA-REINE</v>
      </c>
      <c r="H7" s="240" t="s">
        <v>1823</v>
      </c>
      <c r="I7" s="242" t="s">
        <v>67</v>
      </c>
      <c r="J7" s="242"/>
      <c r="K7" s="242"/>
      <c r="L7" s="242"/>
      <c r="M7" s="242"/>
      <c r="N7" s="242"/>
      <c r="O7" s="241">
        <v>2016</v>
      </c>
      <c r="P7" s="241"/>
      <c r="Q7" s="251" t="s">
        <v>28</v>
      </c>
      <c r="R7" s="252"/>
      <c r="S7" s="252" t="s">
        <v>1440</v>
      </c>
      <c r="T7" s="244"/>
      <c r="U7" s="244"/>
      <c r="V7" s="245">
        <v>1</v>
      </c>
      <c r="W7" s="245" t="s">
        <v>22</v>
      </c>
      <c r="X7" s="245" t="s">
        <v>23</v>
      </c>
      <c r="Y7" s="245" t="s">
        <v>38</v>
      </c>
      <c r="Z7" s="246"/>
      <c r="AA7" s="246">
        <v>540</v>
      </c>
      <c r="AB7" s="246" t="str">
        <f t="shared" si="0"/>
        <v>&lt;1 MW</v>
      </c>
      <c r="AC7" s="245"/>
      <c r="AD7" s="245" t="s">
        <v>1729</v>
      </c>
      <c r="AE7" s="247" t="s">
        <v>1825</v>
      </c>
      <c r="AF7" s="248">
        <v>18</v>
      </c>
      <c r="AG7" s="248"/>
      <c r="AH7" s="248"/>
      <c r="AI7" s="248"/>
      <c r="AJ7" s="248">
        <f t="shared" si="3"/>
        <v>18</v>
      </c>
      <c r="AK7" s="248"/>
      <c r="AL7" s="248"/>
      <c r="AM7" s="248"/>
      <c r="AN7" s="248"/>
      <c r="AO7" s="248">
        <f t="shared" si="4"/>
        <v>0</v>
      </c>
      <c r="AP7" s="248"/>
      <c r="AQ7" s="248">
        <f t="shared" si="1"/>
        <v>18</v>
      </c>
      <c r="AR7" s="249">
        <v>95</v>
      </c>
      <c r="AS7" s="249">
        <f t="shared" si="5"/>
        <v>1104.8500000000001</v>
      </c>
      <c r="AT7" s="249" t="str">
        <f t="shared" si="6"/>
        <v>&lt;1 200 MWh/an</v>
      </c>
      <c r="AU7" s="250" t="s">
        <v>1824</v>
      </c>
      <c r="AV7" s="304"/>
      <c r="AW7" s="304"/>
      <c r="AX7" s="304"/>
      <c r="AY7" s="304"/>
      <c r="AZ7" s="304"/>
      <c r="BA7" s="304"/>
      <c r="BB7" s="304"/>
      <c r="BC7" s="304"/>
      <c r="BD7" s="304"/>
      <c r="BE7" s="304"/>
      <c r="BF7" s="304"/>
      <c r="BG7" s="304"/>
      <c r="BH7" s="304"/>
      <c r="BI7" s="304"/>
      <c r="BJ7" s="304"/>
      <c r="BK7" s="304"/>
      <c r="BL7" s="304"/>
      <c r="BM7" s="304"/>
      <c r="BN7" s="304"/>
      <c r="BO7" s="304"/>
      <c r="BP7" s="304"/>
      <c r="BQ7" s="304"/>
      <c r="BR7" s="304"/>
      <c r="BS7" s="304"/>
      <c r="BT7" s="304"/>
      <c r="BU7" s="304"/>
      <c r="BV7" s="304"/>
      <c r="BW7" s="304"/>
      <c r="BX7" s="304"/>
    </row>
    <row r="8" spans="1:76" s="21" customFormat="1" x14ac:dyDescent="0.25">
      <c r="A8" s="236">
        <v>43215</v>
      </c>
      <c r="B8" s="199"/>
      <c r="C8" s="237" t="s">
        <v>1433</v>
      </c>
      <c r="D8" s="238">
        <v>77088</v>
      </c>
      <c r="E8" s="238">
        <f>IFERROR(VLOOKUP(D8,'Commune et code insee et postal'!$A$2:$B$1302,2),"")</f>
        <v>77760</v>
      </c>
      <c r="F8" s="239">
        <f>IFERROR(VLOOKUP(D8,'Commune et code insee et postal'!A$2:D$1302,3,FALSE),"")</f>
        <v>77</v>
      </c>
      <c r="G8" s="240" t="str">
        <f>IFERROR(VLOOKUP(D8,'Commune et code insee et postal'!A$2:D$1302,4,FALSE),"")</f>
        <v>LA CHAPELLE-LA-REINE</v>
      </c>
      <c r="H8" s="240" t="s">
        <v>1827</v>
      </c>
      <c r="I8" s="242" t="s">
        <v>1435</v>
      </c>
      <c r="J8" s="242"/>
      <c r="K8" s="242"/>
      <c r="L8" s="242"/>
      <c r="M8" s="242"/>
      <c r="N8" s="242"/>
      <c r="O8" s="241">
        <v>2018</v>
      </c>
      <c r="P8" s="241"/>
      <c r="Q8" s="241" t="s">
        <v>28</v>
      </c>
      <c r="R8" s="243"/>
      <c r="S8" s="243" t="s">
        <v>1440</v>
      </c>
      <c r="T8" s="244"/>
      <c r="U8" s="244"/>
      <c r="V8" s="245">
        <v>1</v>
      </c>
      <c r="W8" s="245" t="s">
        <v>22</v>
      </c>
      <c r="X8" s="245" t="s">
        <v>1432</v>
      </c>
      <c r="Y8" s="245"/>
      <c r="Z8" s="246"/>
      <c r="AA8" s="246">
        <v>150</v>
      </c>
      <c r="AB8" s="246" t="str">
        <f t="shared" si="0"/>
        <v>&lt;1 MW</v>
      </c>
      <c r="AC8" s="245"/>
      <c r="AD8" s="245"/>
      <c r="AE8" s="247"/>
      <c r="AF8" s="248"/>
      <c r="AG8" s="248"/>
      <c r="AH8" s="248"/>
      <c r="AI8" s="248"/>
      <c r="AJ8" s="248">
        <f t="shared" si="3"/>
        <v>0</v>
      </c>
      <c r="AK8" s="248"/>
      <c r="AL8" s="248"/>
      <c r="AM8" s="248"/>
      <c r="AN8" s="248"/>
      <c r="AO8" s="248">
        <f t="shared" si="4"/>
        <v>0</v>
      </c>
      <c r="AP8" s="248"/>
      <c r="AQ8" s="248">
        <f t="shared" si="1"/>
        <v>0</v>
      </c>
      <c r="AR8" s="249">
        <v>50</v>
      </c>
      <c r="AS8" s="249">
        <f t="shared" si="5"/>
        <v>581.5</v>
      </c>
      <c r="AT8" s="249" t="str">
        <f t="shared" si="6"/>
        <v>&lt;1 200 MWh/an</v>
      </c>
      <c r="AU8" s="250"/>
      <c r="AV8" s="304"/>
      <c r="AW8" s="304"/>
      <c r="AX8" s="304"/>
      <c r="AY8" s="304"/>
      <c r="AZ8" s="304"/>
      <c r="BA8" s="304"/>
      <c r="BB8" s="304"/>
      <c r="BC8" s="304"/>
      <c r="BD8" s="304"/>
      <c r="BE8" s="304"/>
      <c r="BF8" s="304"/>
      <c r="BG8" s="304"/>
      <c r="BH8" s="304"/>
      <c r="BI8" s="304"/>
      <c r="BJ8" s="304"/>
      <c r="BK8" s="304"/>
      <c r="BL8" s="304"/>
      <c r="BM8" s="304"/>
      <c r="BN8" s="304"/>
      <c r="BO8" s="304"/>
      <c r="BP8" s="304"/>
      <c r="BQ8" s="304"/>
      <c r="BR8" s="304"/>
      <c r="BS8" s="304"/>
      <c r="BT8" s="304"/>
      <c r="BU8" s="304"/>
      <c r="BV8" s="304"/>
      <c r="BW8" s="304"/>
      <c r="BX8" s="304"/>
    </row>
    <row r="9" spans="1:76" s="8" customFormat="1" ht="15.15" x14ac:dyDescent="0.3">
      <c r="A9" s="236">
        <v>41753</v>
      </c>
      <c r="B9" s="199"/>
      <c r="C9" s="237" t="s">
        <v>1433</v>
      </c>
      <c r="D9" s="238">
        <v>77091</v>
      </c>
      <c r="E9" s="238">
        <f>IFERROR(VLOOKUP(D9,'Commune et code insee et postal'!$A$2:$B$1302,2),"")</f>
        <v>77610</v>
      </c>
      <c r="F9" s="239">
        <f>IFERROR(VLOOKUP(D9,'Commune et code insee et postal'!A$2:D$1302,3,FALSE),"")</f>
        <v>77</v>
      </c>
      <c r="G9" s="240" t="str">
        <f>IFERROR(VLOOKUP(D9,'Commune et code insee et postal'!A$2:D$1302,4,FALSE),"")</f>
        <v>LES CHAPELLES-BOURBON</v>
      </c>
      <c r="H9" s="240" t="s">
        <v>1621</v>
      </c>
      <c r="I9" s="255" t="s">
        <v>1624</v>
      </c>
      <c r="J9" s="255"/>
      <c r="K9" s="255"/>
      <c r="L9" s="255"/>
      <c r="M9" s="255"/>
      <c r="N9" s="255"/>
      <c r="O9" s="251">
        <v>2009</v>
      </c>
      <c r="P9" s="241"/>
      <c r="Q9" s="241" t="s">
        <v>28</v>
      </c>
      <c r="R9" s="243"/>
      <c r="S9" s="243"/>
      <c r="T9" s="244"/>
      <c r="U9" s="244"/>
      <c r="V9" s="245">
        <v>1</v>
      </c>
      <c r="W9" s="256" t="s">
        <v>22</v>
      </c>
      <c r="X9" s="256" t="s">
        <v>23</v>
      </c>
      <c r="Y9" s="245" t="s">
        <v>27</v>
      </c>
      <c r="Z9" s="246"/>
      <c r="AA9" s="246">
        <v>100</v>
      </c>
      <c r="AB9" s="246" t="str">
        <f t="shared" si="0"/>
        <v>&lt;1 MW</v>
      </c>
      <c r="AC9" s="245"/>
      <c r="AD9" s="245"/>
      <c r="AE9" s="247"/>
      <c r="AF9" s="248">
        <v>0</v>
      </c>
      <c r="AG9" s="248">
        <v>0</v>
      </c>
      <c r="AH9" s="248">
        <v>0</v>
      </c>
      <c r="AI9" s="248">
        <v>30</v>
      </c>
      <c r="AJ9" s="248">
        <f>SUM(AF9:AI9)</f>
        <v>30</v>
      </c>
      <c r="AK9" s="248"/>
      <c r="AL9" s="248"/>
      <c r="AM9" s="248"/>
      <c r="AN9" s="248"/>
      <c r="AO9" s="248">
        <f t="shared" si="4"/>
        <v>0</v>
      </c>
      <c r="AP9" s="248"/>
      <c r="AQ9" s="248">
        <f t="shared" si="1"/>
        <v>30</v>
      </c>
      <c r="AR9" s="257">
        <v>13</v>
      </c>
      <c r="AS9" s="249">
        <f t="shared" si="5"/>
        <v>151.19</v>
      </c>
      <c r="AT9" s="249" t="str">
        <f t="shared" si="6"/>
        <v>&lt;1 200 MWh/an</v>
      </c>
      <c r="AU9" s="258" t="s">
        <v>46</v>
      </c>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row>
    <row r="10" spans="1:76" s="8" customFormat="1" x14ac:dyDescent="0.25">
      <c r="A10" s="236">
        <v>42097</v>
      </c>
      <c r="B10" s="199"/>
      <c r="C10" s="237" t="s">
        <v>1433</v>
      </c>
      <c r="D10" s="238">
        <v>77099</v>
      </c>
      <c r="E10" s="238">
        <f>IFERROR(VLOOKUP(D10,'Commune et code insee et postal'!$A$2:$B$1302,2),"")</f>
        <v>77570</v>
      </c>
      <c r="F10" s="239">
        <f>IFERROR(VLOOKUP(D10,'Commune et code insee et postal'!A$2:D$1302,3,FALSE),"")</f>
        <v>77</v>
      </c>
      <c r="G10" s="240" t="str">
        <f>IFERROR(VLOOKUP(D10,'Commune et code insee et postal'!A$2:D$1302,4,FALSE),"")</f>
        <v>CHÂTEAU-LANDON</v>
      </c>
      <c r="H10" s="240" t="s">
        <v>82</v>
      </c>
      <c r="I10" s="242" t="s">
        <v>82</v>
      </c>
      <c r="J10" s="242"/>
      <c r="K10" s="242"/>
      <c r="L10" s="242"/>
      <c r="M10" s="242"/>
      <c r="N10" s="242"/>
      <c r="O10" s="241">
        <v>2004</v>
      </c>
      <c r="P10" s="241"/>
      <c r="Q10" s="241" t="s">
        <v>28</v>
      </c>
      <c r="R10" s="243" t="s">
        <v>1440</v>
      </c>
      <c r="S10" s="243"/>
      <c r="T10" s="244"/>
      <c r="U10" s="244"/>
      <c r="V10" s="245">
        <v>1</v>
      </c>
      <c r="W10" s="245" t="s">
        <v>26</v>
      </c>
      <c r="X10" s="245" t="s">
        <v>23</v>
      </c>
      <c r="Y10" s="245" t="s">
        <v>50</v>
      </c>
      <c r="Z10" s="246"/>
      <c r="AA10" s="246">
        <v>1200</v>
      </c>
      <c r="AB10" s="246" t="str">
        <f t="shared" si="0"/>
        <v>&gt;1 MW</v>
      </c>
      <c r="AC10" s="245">
        <v>0</v>
      </c>
      <c r="AD10" s="245"/>
      <c r="AE10" s="247"/>
      <c r="AF10" s="248">
        <v>0</v>
      </c>
      <c r="AG10" s="248">
        <v>400</v>
      </c>
      <c r="AH10" s="248">
        <v>0</v>
      </c>
      <c r="AI10" s="248">
        <v>0</v>
      </c>
      <c r="AJ10" s="248">
        <f t="shared" si="3"/>
        <v>400</v>
      </c>
      <c r="AK10" s="248"/>
      <c r="AL10" s="248"/>
      <c r="AM10" s="248"/>
      <c r="AN10" s="248"/>
      <c r="AO10" s="248">
        <f t="shared" si="4"/>
        <v>0</v>
      </c>
      <c r="AP10" s="248"/>
      <c r="AQ10" s="248">
        <f t="shared" si="1"/>
        <v>400</v>
      </c>
      <c r="AR10" s="249">
        <v>540</v>
      </c>
      <c r="AS10" s="249">
        <f t="shared" si="5"/>
        <v>6280.2000000000007</v>
      </c>
      <c r="AT10" s="249" t="str">
        <f t="shared" si="6"/>
        <v>&gt;1 200 MWh/an</v>
      </c>
      <c r="AU10" s="250" t="s">
        <v>1622</v>
      </c>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row>
    <row r="11" spans="1:76" s="8" customFormat="1" ht="15.15" x14ac:dyDescent="0.3">
      <c r="A11" s="236">
        <v>41927</v>
      </c>
      <c r="B11" s="199"/>
      <c r="C11" s="237" t="s">
        <v>1433</v>
      </c>
      <c r="D11" s="238">
        <v>77122</v>
      </c>
      <c r="E11" s="238">
        <f>IFERROR(VLOOKUP(D11,'Commune et code insee et postal'!$A$2:$B$1302,2),"")</f>
        <v>77380</v>
      </c>
      <c r="F11" s="239">
        <f>IFERROR(VLOOKUP(D11,'Commune et code insee et postal'!A$2:D$1302,3,FALSE),"")</f>
        <v>77</v>
      </c>
      <c r="G11" s="240" t="str">
        <f>IFERROR(VLOOKUP(D11,'Commune et code insee et postal'!A$2:D$1302,4,FALSE),"")</f>
        <v>COMBS-LA-VILLE</v>
      </c>
      <c r="H11" s="240" t="s">
        <v>1623</v>
      </c>
      <c r="I11" s="242" t="s">
        <v>1625</v>
      </c>
      <c r="J11" s="242"/>
      <c r="K11" s="242"/>
      <c r="L11" s="242"/>
      <c r="M11" s="242"/>
      <c r="N11" s="242"/>
      <c r="O11" s="241">
        <v>2014</v>
      </c>
      <c r="P11" s="241"/>
      <c r="Q11" s="251" t="s">
        <v>28</v>
      </c>
      <c r="R11" s="252"/>
      <c r="S11" s="252"/>
      <c r="T11" s="244"/>
      <c r="U11" s="244"/>
      <c r="V11" s="245">
        <v>2</v>
      </c>
      <c r="W11" s="245" t="s">
        <v>22</v>
      </c>
      <c r="X11" s="245" t="s">
        <v>23</v>
      </c>
      <c r="Y11" s="254" t="s">
        <v>27</v>
      </c>
      <c r="Z11" s="246" t="s">
        <v>1627</v>
      </c>
      <c r="AA11" s="246">
        <f>2*56</f>
        <v>112</v>
      </c>
      <c r="AB11" s="246" t="str">
        <f t="shared" si="0"/>
        <v>&lt;1 MW</v>
      </c>
      <c r="AC11" s="245"/>
      <c r="AD11" s="245"/>
      <c r="AE11" s="247" t="s">
        <v>1626</v>
      </c>
      <c r="AF11" s="248"/>
      <c r="AG11" s="248"/>
      <c r="AH11" s="248"/>
      <c r="AI11" s="248"/>
      <c r="AJ11" s="248">
        <f>SUM(AF11:AI11)</f>
        <v>0</v>
      </c>
      <c r="AK11" s="248"/>
      <c r="AL11" s="248"/>
      <c r="AM11" s="248"/>
      <c r="AN11" s="248"/>
      <c r="AO11" s="248">
        <f t="shared" si="4"/>
        <v>0</v>
      </c>
      <c r="AP11" s="248">
        <v>15</v>
      </c>
      <c r="AQ11" s="248">
        <f t="shared" si="1"/>
        <v>15</v>
      </c>
      <c r="AR11" s="249">
        <v>3.0507352941176471</v>
      </c>
      <c r="AS11" s="249">
        <f t="shared" si="5"/>
        <v>35.480051470588236</v>
      </c>
      <c r="AT11" s="249" t="str">
        <f t="shared" si="6"/>
        <v>&lt;1 200 MWh/an</v>
      </c>
      <c r="AU11" s="250" t="s">
        <v>1628</v>
      </c>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row>
    <row r="12" spans="1:76" s="8" customFormat="1" ht="15.15" x14ac:dyDescent="0.3">
      <c r="A12" s="236">
        <v>41471</v>
      </c>
      <c r="B12" s="199"/>
      <c r="C12" s="237" t="s">
        <v>1433</v>
      </c>
      <c r="D12" s="238">
        <v>77153</v>
      </c>
      <c r="E12" s="238">
        <f>IFERROR(VLOOKUP(D12,'Commune et code insee et postal'!$A$2:$B$1302,2),"")</f>
        <v>77230</v>
      </c>
      <c r="F12" s="239">
        <f>IFERROR(VLOOKUP(D12,'Commune et code insee et postal'!A$2:D$1302,3,FALSE),"")</f>
        <v>77</v>
      </c>
      <c r="G12" s="240" t="str">
        <f>IFERROR(VLOOKUP(D12,'Commune et code insee et postal'!A$2:D$1302,4,FALSE),"")</f>
        <v>DAMMARTIN-EN-GOËLE</v>
      </c>
      <c r="H12" s="240" t="s">
        <v>1630</v>
      </c>
      <c r="I12" s="242" t="s">
        <v>1629</v>
      </c>
      <c r="J12" s="242"/>
      <c r="K12" s="242" t="s">
        <v>72</v>
      </c>
      <c r="L12" s="242"/>
      <c r="M12" s="242"/>
      <c r="N12" s="242" t="s">
        <v>1745</v>
      </c>
      <c r="O12" s="241">
        <v>2013</v>
      </c>
      <c r="P12" s="241"/>
      <c r="Q12" s="251" t="s">
        <v>28</v>
      </c>
      <c r="R12" s="252"/>
      <c r="S12" s="252" t="s">
        <v>1440</v>
      </c>
      <c r="T12" s="244"/>
      <c r="U12" s="244"/>
      <c r="V12" s="245">
        <v>1</v>
      </c>
      <c r="W12" s="245" t="s">
        <v>22</v>
      </c>
      <c r="X12" s="245" t="s">
        <v>23</v>
      </c>
      <c r="Y12" s="245" t="s">
        <v>27</v>
      </c>
      <c r="Z12" s="246" t="s">
        <v>1627</v>
      </c>
      <c r="AA12" s="246">
        <v>56</v>
      </c>
      <c r="AB12" s="246" t="str">
        <f t="shared" si="0"/>
        <v>&lt;1 MW</v>
      </c>
      <c r="AC12" s="245"/>
      <c r="AD12" s="245"/>
      <c r="AE12" s="247" t="s">
        <v>36</v>
      </c>
      <c r="AF12" s="248">
        <v>0</v>
      </c>
      <c r="AG12" s="248">
        <v>0</v>
      </c>
      <c r="AH12" s="248">
        <v>0</v>
      </c>
      <c r="AI12" s="248">
        <v>4</v>
      </c>
      <c r="AJ12" s="248">
        <f>SUM(AF12:AI12)</f>
        <v>4</v>
      </c>
      <c r="AK12" s="248"/>
      <c r="AL12" s="248"/>
      <c r="AM12" s="248"/>
      <c r="AN12" s="248"/>
      <c r="AO12" s="248">
        <f t="shared" si="4"/>
        <v>0</v>
      </c>
      <c r="AP12" s="248"/>
      <c r="AQ12" s="248">
        <f t="shared" si="1"/>
        <v>4</v>
      </c>
      <c r="AR12" s="249">
        <v>2</v>
      </c>
      <c r="AS12" s="249">
        <f t="shared" si="5"/>
        <v>23.26</v>
      </c>
      <c r="AT12" s="249" t="str">
        <f t="shared" si="6"/>
        <v>&lt;1 200 MWh/an</v>
      </c>
      <c r="AU12" s="259" t="s">
        <v>1738</v>
      </c>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row>
    <row r="13" spans="1:76" s="8" customFormat="1" ht="15.15" x14ac:dyDescent="0.3">
      <c r="A13" s="202">
        <v>43935</v>
      </c>
      <c r="B13" s="200" t="s">
        <v>1555</v>
      </c>
      <c r="C13" s="308" t="s">
        <v>1795</v>
      </c>
      <c r="D13" s="238">
        <v>77186</v>
      </c>
      <c r="E13" s="238">
        <f>IFERROR(VLOOKUP(D13,'Commune et code insee et postal'!$A$2:$B$1302,2),"")</f>
        <v>77300</v>
      </c>
      <c r="F13" s="239">
        <f>IFERROR(VLOOKUP(D13,'Commune et code insee et postal'!A$2:D$1302,3,FALSE),"")</f>
        <v>77</v>
      </c>
      <c r="G13" s="240" t="str">
        <f>IFERROR(VLOOKUP(D13,'Commune et code insee et postal'!A$2:D$1302,4,FALSE),"")</f>
        <v>FONTAINEBLEAU</v>
      </c>
      <c r="H13" s="240" t="s">
        <v>1613</v>
      </c>
      <c r="I13" s="242" t="s">
        <v>85</v>
      </c>
      <c r="J13" s="242"/>
      <c r="K13" s="242" t="s">
        <v>1594</v>
      </c>
      <c r="L13" s="242"/>
      <c r="M13" s="242" t="s">
        <v>1615</v>
      </c>
      <c r="N13" s="242"/>
      <c r="O13" s="241">
        <v>2014</v>
      </c>
      <c r="P13" s="241"/>
      <c r="Q13" s="251" t="s">
        <v>28</v>
      </c>
      <c r="R13" s="252"/>
      <c r="S13" s="252" t="s">
        <v>1440</v>
      </c>
      <c r="T13" s="244"/>
      <c r="U13" s="244"/>
      <c r="V13" s="245">
        <v>1</v>
      </c>
      <c r="W13" s="245" t="s">
        <v>22</v>
      </c>
      <c r="X13" s="245" t="s">
        <v>23</v>
      </c>
      <c r="Y13" s="245" t="s">
        <v>1614</v>
      </c>
      <c r="Z13" s="246"/>
      <c r="AA13" s="246">
        <v>1500</v>
      </c>
      <c r="AB13" s="246" t="str">
        <f t="shared" si="0"/>
        <v>&gt;1 MW</v>
      </c>
      <c r="AC13" s="245"/>
      <c r="AD13" s="245"/>
      <c r="AE13" s="247" t="s">
        <v>1598</v>
      </c>
      <c r="AF13" s="248"/>
      <c r="AG13" s="248"/>
      <c r="AH13" s="248"/>
      <c r="AI13" s="248"/>
      <c r="AJ13" s="248">
        <f>SUM(AF13:AI13)</f>
        <v>0</v>
      </c>
      <c r="AK13" s="248"/>
      <c r="AL13" s="248"/>
      <c r="AM13" s="248"/>
      <c r="AN13" s="248"/>
      <c r="AO13" s="248">
        <f t="shared" si="4"/>
        <v>0</v>
      </c>
      <c r="AP13" s="248">
        <v>478</v>
      </c>
      <c r="AQ13" s="248">
        <f t="shared" si="1"/>
        <v>478</v>
      </c>
      <c r="AR13" s="249">
        <f t="shared" ref="AR13" si="7">AS13/11.63</f>
        <v>133.96388650042991</v>
      </c>
      <c r="AS13" s="249">
        <v>1558</v>
      </c>
      <c r="AT13" s="249" t="str">
        <f t="shared" si="6"/>
        <v>&gt;1 200 MWh/an</v>
      </c>
      <c r="AU13" s="250" t="s">
        <v>1616</v>
      </c>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row>
    <row r="14" spans="1:76" s="8" customFormat="1" ht="15.15" x14ac:dyDescent="0.3">
      <c r="A14" s="236">
        <v>41085</v>
      </c>
      <c r="B14" s="199"/>
      <c r="C14" s="237" t="s">
        <v>1433</v>
      </c>
      <c r="D14" s="238">
        <v>77251</v>
      </c>
      <c r="E14" s="238">
        <f>IFERROR(VLOOKUP(D14,'Commune et code insee et postal'!$A$2:$B$1302,2),"")</f>
        <v>77127</v>
      </c>
      <c r="F14" s="239">
        <f>IFERROR(VLOOKUP(D14,'Commune et code insee et postal'!A$2:D$1302,3,FALSE),"")</f>
        <v>77</v>
      </c>
      <c r="G14" s="240" t="str">
        <f>IFERROR(VLOOKUP(D14,'Commune et code insee et postal'!A$2:D$1302,4,FALSE),"")</f>
        <v>LIEUSAINT</v>
      </c>
      <c r="H14" s="240" t="s">
        <v>40</v>
      </c>
      <c r="I14" s="242" t="s">
        <v>40</v>
      </c>
      <c r="J14" s="242"/>
      <c r="K14" s="242"/>
      <c r="L14" s="242"/>
      <c r="M14" s="242"/>
      <c r="N14" s="242" t="s">
        <v>1747</v>
      </c>
      <c r="O14" s="241">
        <v>2009</v>
      </c>
      <c r="P14" s="241"/>
      <c r="Q14" s="241" t="s">
        <v>28</v>
      </c>
      <c r="R14" s="252"/>
      <c r="S14" s="243"/>
      <c r="T14" s="244"/>
      <c r="U14" s="244"/>
      <c r="V14" s="245">
        <v>1</v>
      </c>
      <c r="W14" s="245" t="s">
        <v>26</v>
      </c>
      <c r="X14" s="245" t="s">
        <v>23</v>
      </c>
      <c r="Y14" s="245" t="s">
        <v>34</v>
      </c>
      <c r="Z14" s="246"/>
      <c r="AA14" s="246">
        <v>80</v>
      </c>
      <c r="AB14" s="246" t="str">
        <f t="shared" si="0"/>
        <v>&lt;1 MW</v>
      </c>
      <c r="AC14" s="245">
        <v>0</v>
      </c>
      <c r="AD14" s="245"/>
      <c r="AE14" s="247" t="s">
        <v>1746</v>
      </c>
      <c r="AF14" s="248"/>
      <c r="AG14" s="248"/>
      <c r="AH14" s="248"/>
      <c r="AI14" s="248"/>
      <c r="AJ14" s="248">
        <f t="shared" ref="AJ14:AJ15" si="8">SUM(AF14:AI14)</f>
        <v>0</v>
      </c>
      <c r="AK14" s="248"/>
      <c r="AL14" s="248"/>
      <c r="AM14" s="248"/>
      <c r="AN14" s="248"/>
      <c r="AO14" s="248">
        <f t="shared" si="4"/>
        <v>0</v>
      </c>
      <c r="AP14" s="248">
        <v>45</v>
      </c>
      <c r="AQ14" s="248">
        <f t="shared" si="1"/>
        <v>45</v>
      </c>
      <c r="AR14" s="249">
        <v>17</v>
      </c>
      <c r="AS14" s="249">
        <f t="shared" si="5"/>
        <v>197.71</v>
      </c>
      <c r="AT14" s="249" t="str">
        <f t="shared" si="6"/>
        <v>&lt;1 200 MWh/an</v>
      </c>
      <c r="AU14" s="250"/>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row>
    <row r="15" spans="1:76" s="21" customFormat="1" ht="15.15" x14ac:dyDescent="0.3">
      <c r="A15" s="236">
        <v>43452</v>
      </c>
      <c r="B15" s="199"/>
      <c r="C15" s="237" t="s">
        <v>1519</v>
      </c>
      <c r="D15" s="238">
        <v>77283</v>
      </c>
      <c r="E15" s="238">
        <f>IFERROR(VLOOKUP(D15,'Commune et code insee et postal'!$A$2:$B$1302,2),"")</f>
        <v>77145</v>
      </c>
      <c r="F15" s="239">
        <f>IFERROR(VLOOKUP(D15,'Commune et code insee et postal'!A$2:D$1302,3,FALSE),"")</f>
        <v>77</v>
      </c>
      <c r="G15" s="240" t="str">
        <f>IFERROR(VLOOKUP(D15,'Commune et code insee et postal'!A$2:D$1302,4,FALSE),"")</f>
        <v>MAY-EN-MULTIEN</v>
      </c>
      <c r="H15" s="240" t="s">
        <v>1829</v>
      </c>
      <c r="I15" s="242" t="s">
        <v>1828</v>
      </c>
      <c r="J15" s="242"/>
      <c r="K15" s="242"/>
      <c r="L15" s="242"/>
      <c r="M15" s="242"/>
      <c r="N15" s="242"/>
      <c r="O15" s="241">
        <v>2019</v>
      </c>
      <c r="P15" s="241"/>
      <c r="Q15" s="241" t="s">
        <v>31</v>
      </c>
      <c r="R15" s="252"/>
      <c r="S15" s="243" t="s">
        <v>1440</v>
      </c>
      <c r="T15" s="244"/>
      <c r="U15" s="244"/>
      <c r="V15" s="245">
        <v>1</v>
      </c>
      <c r="W15" s="245" t="s">
        <v>22</v>
      </c>
      <c r="X15" s="245" t="s">
        <v>23</v>
      </c>
      <c r="Y15" s="245" t="s">
        <v>38</v>
      </c>
      <c r="Z15" s="246"/>
      <c r="AA15" s="246">
        <v>200</v>
      </c>
      <c r="AB15" s="246" t="str">
        <f t="shared" si="0"/>
        <v>&lt;1 MW</v>
      </c>
      <c r="AC15" s="245">
        <v>0</v>
      </c>
      <c r="AD15" s="245"/>
      <c r="AE15" s="247" t="s">
        <v>1632</v>
      </c>
      <c r="AF15" s="248"/>
      <c r="AG15" s="248"/>
      <c r="AH15" s="248"/>
      <c r="AI15" s="248"/>
      <c r="AJ15" s="248">
        <f t="shared" si="8"/>
        <v>0</v>
      </c>
      <c r="AK15" s="248"/>
      <c r="AL15" s="248"/>
      <c r="AM15" s="248"/>
      <c r="AN15" s="248"/>
      <c r="AO15" s="248">
        <f t="shared" si="4"/>
        <v>0</v>
      </c>
      <c r="AP15" s="248">
        <v>90</v>
      </c>
      <c r="AQ15" s="248">
        <f t="shared" si="1"/>
        <v>90</v>
      </c>
      <c r="AR15" s="249">
        <f t="shared" ref="AR15:AR16" si="9">AS15/11.63</f>
        <v>30.094582975064487</v>
      </c>
      <c r="AS15" s="249">
        <v>350</v>
      </c>
      <c r="AT15" s="249" t="str">
        <f t="shared" si="6"/>
        <v>&lt;1 200 MWh/an</v>
      </c>
      <c r="AU15" s="250" t="s">
        <v>1631</v>
      </c>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row>
    <row r="16" spans="1:76" s="8" customFormat="1" x14ac:dyDescent="0.25">
      <c r="A16" s="236">
        <v>43937</v>
      </c>
      <c r="B16" s="199" t="s">
        <v>1555</v>
      </c>
      <c r="C16" s="308" t="s">
        <v>1817</v>
      </c>
      <c r="D16" s="253">
        <v>77294</v>
      </c>
      <c r="E16" s="238">
        <f>IFERROR(VLOOKUP(D16,'Commune et code insee et postal'!$A$2:$B$1302,2),"")</f>
        <v>77290</v>
      </c>
      <c r="F16" s="239">
        <f>IFERROR(VLOOKUP(D16,'Commune et code insee et postal'!A$2:D$1302,3,FALSE),"")</f>
        <v>77</v>
      </c>
      <c r="G16" s="240" t="str">
        <f>IFERROR(VLOOKUP(D16,'Commune et code insee et postal'!A$2:D$1302,4,FALSE),"")</f>
        <v>MITRY-MORY</v>
      </c>
      <c r="H16" s="240" t="s">
        <v>1816</v>
      </c>
      <c r="I16" s="255" t="s">
        <v>65</v>
      </c>
      <c r="J16" s="255"/>
      <c r="K16" s="255"/>
      <c r="L16" s="255" t="s">
        <v>1633</v>
      </c>
      <c r="M16" s="255"/>
      <c r="N16" s="255" t="s">
        <v>1633</v>
      </c>
      <c r="O16" s="241">
        <v>2012</v>
      </c>
      <c r="P16" s="241"/>
      <c r="Q16" s="241" t="s">
        <v>28</v>
      </c>
      <c r="R16" s="243"/>
      <c r="S16" s="243"/>
      <c r="T16" s="244"/>
      <c r="U16" s="244"/>
      <c r="V16" s="245">
        <v>1</v>
      </c>
      <c r="W16" s="256" t="s">
        <v>26</v>
      </c>
      <c r="X16" s="256" t="s">
        <v>23</v>
      </c>
      <c r="Y16" s="245" t="s">
        <v>50</v>
      </c>
      <c r="Z16" s="246"/>
      <c r="AA16" s="246">
        <v>500</v>
      </c>
      <c r="AB16" s="246" t="str">
        <f t="shared" si="0"/>
        <v>&lt;1 MW</v>
      </c>
      <c r="AC16" s="256"/>
      <c r="AD16" s="245" t="s">
        <v>1729</v>
      </c>
      <c r="AE16" s="247" t="s">
        <v>36</v>
      </c>
      <c r="AF16" s="248">
        <v>0</v>
      </c>
      <c r="AG16" s="248">
        <v>0</v>
      </c>
      <c r="AH16" s="248">
        <v>0</v>
      </c>
      <c r="AI16" s="248">
        <v>220</v>
      </c>
      <c r="AJ16" s="248">
        <f>SUM(AF16:AI16)</f>
        <v>220</v>
      </c>
      <c r="AK16" s="248"/>
      <c r="AL16" s="248"/>
      <c r="AM16" s="248"/>
      <c r="AN16" s="248"/>
      <c r="AO16" s="248">
        <f t="shared" si="4"/>
        <v>0</v>
      </c>
      <c r="AP16" s="248"/>
      <c r="AQ16" s="248">
        <f t="shared" si="1"/>
        <v>220</v>
      </c>
      <c r="AR16" s="249">
        <f t="shared" si="9"/>
        <v>94.58297506448838</v>
      </c>
      <c r="AS16" s="249">
        <v>1100</v>
      </c>
      <c r="AT16" s="249" t="str">
        <f t="shared" si="6"/>
        <v>&lt;1 200 MWh/an</v>
      </c>
      <c r="AU16" s="260" t="s">
        <v>1721</v>
      </c>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row>
    <row r="17" spans="1:76" s="8" customFormat="1" ht="15.15" x14ac:dyDescent="0.3">
      <c r="A17" s="236">
        <v>42283</v>
      </c>
      <c r="B17" s="199"/>
      <c r="C17" s="237" t="s">
        <v>1433</v>
      </c>
      <c r="D17" s="238">
        <v>77305</v>
      </c>
      <c r="E17" s="238">
        <f>IFERROR(VLOOKUP(D17,'Commune et code insee et postal'!$A$2:$B$1302,2),"")</f>
        <v>77130</v>
      </c>
      <c r="F17" s="239">
        <f>IFERROR(VLOOKUP(D17,'Commune et code insee et postal'!A$2:D$1302,3,FALSE),"")</f>
        <v>77</v>
      </c>
      <c r="G17" s="240" t="str">
        <f>IFERROR(VLOOKUP(D17,'Commune et code insee et postal'!A$2:D$1302,4,FALSE),"")</f>
        <v>MONTEREAU-FAULT-YONNE</v>
      </c>
      <c r="H17" s="240" t="s">
        <v>1767</v>
      </c>
      <c r="I17" s="242" t="s">
        <v>1784</v>
      </c>
      <c r="J17" s="242"/>
      <c r="K17" s="242" t="s">
        <v>1793</v>
      </c>
      <c r="L17" s="242"/>
      <c r="M17" s="242"/>
      <c r="N17" s="242" t="s">
        <v>1768</v>
      </c>
      <c r="O17" s="251">
        <v>2012</v>
      </c>
      <c r="P17" s="261"/>
      <c r="Q17" s="261" t="s">
        <v>28</v>
      </c>
      <c r="R17" s="262" t="s">
        <v>1440</v>
      </c>
      <c r="S17" s="252" t="s">
        <v>1440</v>
      </c>
      <c r="T17" s="244"/>
      <c r="U17" s="244"/>
      <c r="V17" s="245">
        <v>1</v>
      </c>
      <c r="W17" s="245" t="s">
        <v>22</v>
      </c>
      <c r="X17" s="245" t="s">
        <v>66</v>
      </c>
      <c r="Y17" s="245"/>
      <c r="Z17" s="246" t="s">
        <v>79</v>
      </c>
      <c r="AA17" s="246">
        <v>6000</v>
      </c>
      <c r="AB17" s="246" t="str">
        <f t="shared" si="0"/>
        <v>&gt;1 MW</v>
      </c>
      <c r="AC17" s="245">
        <v>0</v>
      </c>
      <c r="AD17" s="245"/>
      <c r="AE17" s="247" t="s">
        <v>1769</v>
      </c>
      <c r="AF17" s="248">
        <v>9500</v>
      </c>
      <c r="AG17" s="248">
        <v>0</v>
      </c>
      <c r="AH17" s="248">
        <v>0</v>
      </c>
      <c r="AI17" s="248"/>
      <c r="AJ17" s="248">
        <f t="shared" ref="AJ17:AJ18" si="10">SUM(AF17:AI17)</f>
        <v>9500</v>
      </c>
      <c r="AK17" s="248"/>
      <c r="AL17" s="248"/>
      <c r="AM17" s="248"/>
      <c r="AN17" s="248"/>
      <c r="AO17" s="248">
        <f t="shared" si="4"/>
        <v>0</v>
      </c>
      <c r="AP17" s="248"/>
      <c r="AQ17" s="248">
        <f t="shared" si="1"/>
        <v>9500</v>
      </c>
      <c r="AR17" s="249">
        <v>1985</v>
      </c>
      <c r="AS17" s="249">
        <f t="shared" ref="AS17:AS47" si="11">AR17*11.63</f>
        <v>23085.550000000003</v>
      </c>
      <c r="AT17" s="249" t="str">
        <f t="shared" si="6"/>
        <v>&gt;1 200 MWh/an</v>
      </c>
      <c r="AU17" s="259" t="s">
        <v>1634</v>
      </c>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row>
    <row r="18" spans="1:76" s="8" customFormat="1" x14ac:dyDescent="0.25">
      <c r="A18" s="236">
        <v>41085</v>
      </c>
      <c r="B18" s="199"/>
      <c r="C18" s="237" t="s">
        <v>1433</v>
      </c>
      <c r="D18" s="238">
        <v>77327</v>
      </c>
      <c r="E18" s="238">
        <f>IFERROR(VLOOKUP(D18,'Commune et code insee et postal'!$A$2:$B$1302,2),"")</f>
        <v>77370</v>
      </c>
      <c r="F18" s="239">
        <f>IFERROR(VLOOKUP(D18,'Commune et code insee et postal'!A$2:D$1302,3,FALSE),"")</f>
        <v>77</v>
      </c>
      <c r="G18" s="240" t="str">
        <f>IFERROR(VLOOKUP(D18,'Commune et code insee et postal'!A$2:D$1302,4,FALSE),"")</f>
        <v>NANGIS</v>
      </c>
      <c r="H18" s="240" t="s">
        <v>44</v>
      </c>
      <c r="I18" s="242" t="s">
        <v>44</v>
      </c>
      <c r="J18" s="242"/>
      <c r="K18" s="242"/>
      <c r="L18" s="242"/>
      <c r="M18" s="242"/>
      <c r="N18" s="242" t="s">
        <v>1635</v>
      </c>
      <c r="O18" s="241">
        <v>2005</v>
      </c>
      <c r="P18" s="241"/>
      <c r="Q18" s="241" t="s">
        <v>28</v>
      </c>
      <c r="R18" s="243" t="s">
        <v>1440</v>
      </c>
      <c r="S18" s="243" t="s">
        <v>1440</v>
      </c>
      <c r="T18" s="244"/>
      <c r="U18" s="244"/>
      <c r="V18" s="245">
        <v>1</v>
      </c>
      <c r="W18" s="245" t="s">
        <v>26</v>
      </c>
      <c r="X18" s="245" t="s">
        <v>23</v>
      </c>
      <c r="Y18" s="245" t="s">
        <v>50</v>
      </c>
      <c r="Z18" s="246"/>
      <c r="AA18" s="246">
        <v>100</v>
      </c>
      <c r="AB18" s="246" t="str">
        <f t="shared" si="0"/>
        <v>&lt;1 MW</v>
      </c>
      <c r="AC18" s="245">
        <v>0</v>
      </c>
      <c r="AD18" s="245"/>
      <c r="AE18" s="247" t="s">
        <v>45</v>
      </c>
      <c r="AF18" s="248">
        <v>0</v>
      </c>
      <c r="AG18" s="248">
        <v>100</v>
      </c>
      <c r="AH18" s="248">
        <v>0</v>
      </c>
      <c r="AI18" s="248">
        <v>0</v>
      </c>
      <c r="AJ18" s="248">
        <f t="shared" si="10"/>
        <v>100</v>
      </c>
      <c r="AK18" s="248"/>
      <c r="AL18" s="248"/>
      <c r="AM18" s="248"/>
      <c r="AN18" s="248"/>
      <c r="AO18" s="248">
        <f t="shared" si="4"/>
        <v>0</v>
      </c>
      <c r="AP18" s="248"/>
      <c r="AQ18" s="248">
        <f t="shared" si="1"/>
        <v>100</v>
      </c>
      <c r="AR18" s="249">
        <v>30</v>
      </c>
      <c r="AS18" s="249">
        <f t="shared" si="11"/>
        <v>348.90000000000003</v>
      </c>
      <c r="AT18" s="249" t="str">
        <f t="shared" si="6"/>
        <v>&lt;1 200 MWh/an</v>
      </c>
      <c r="AU18" s="250" t="s">
        <v>1636</v>
      </c>
      <c r="AV18" s="304"/>
      <c r="AW18" s="304"/>
      <c r="AX18" s="304"/>
      <c r="AY18" s="304"/>
      <c r="AZ18" s="304"/>
      <c r="BA18" s="304"/>
      <c r="BB18" s="304"/>
      <c r="BC18" s="304"/>
      <c r="BD18" s="304"/>
      <c r="BE18" s="304"/>
      <c r="BF18" s="304"/>
      <c r="BG18" s="304"/>
      <c r="BH18" s="304"/>
      <c r="BI18" s="304"/>
      <c r="BJ18" s="304"/>
      <c r="BK18" s="304"/>
      <c r="BL18" s="304"/>
      <c r="BM18" s="304"/>
      <c r="BN18" s="304"/>
      <c r="BO18" s="304"/>
      <c r="BP18" s="304"/>
      <c r="BQ18" s="304"/>
      <c r="BR18" s="304"/>
      <c r="BS18" s="304"/>
      <c r="BT18" s="304"/>
      <c r="BU18" s="304"/>
      <c r="BV18" s="304"/>
      <c r="BW18" s="304"/>
      <c r="BX18" s="304"/>
    </row>
    <row r="19" spans="1:76" s="8" customFormat="1" ht="15.15" x14ac:dyDescent="0.3">
      <c r="A19" s="236">
        <v>43202</v>
      </c>
      <c r="B19" s="199"/>
      <c r="C19" s="237" t="s">
        <v>1433</v>
      </c>
      <c r="D19" s="238">
        <v>77333</v>
      </c>
      <c r="E19" s="238">
        <f>IFERROR(VLOOKUP(D19,'Commune et code insee et postal'!$A$2:$B$1302,2),"")</f>
        <v>77140</v>
      </c>
      <c r="F19" s="239">
        <f>IFERROR(VLOOKUP(D19,'Commune et code insee et postal'!A$2:D$1302,3,FALSE),"")</f>
        <v>77</v>
      </c>
      <c r="G19" s="240" t="str">
        <f>IFERROR(VLOOKUP(D19,'Commune et code insee et postal'!A$2:D$1302,4,FALSE),"")</f>
        <v>NEMOURS</v>
      </c>
      <c r="H19" s="240" t="s">
        <v>1733</v>
      </c>
      <c r="I19" s="242" t="s">
        <v>1734</v>
      </c>
      <c r="J19" s="242"/>
      <c r="K19" s="242" t="s">
        <v>1732</v>
      </c>
      <c r="L19" s="242"/>
      <c r="M19" s="242"/>
      <c r="N19" s="242" t="s">
        <v>1737</v>
      </c>
      <c r="O19" s="241">
        <v>2013</v>
      </c>
      <c r="P19" s="241"/>
      <c r="Q19" s="241" t="s">
        <v>28</v>
      </c>
      <c r="R19" s="243" t="s">
        <v>1440</v>
      </c>
      <c r="S19" s="243" t="s">
        <v>1440</v>
      </c>
      <c r="T19" s="244"/>
      <c r="U19" s="244" t="s">
        <v>1731</v>
      </c>
      <c r="V19" s="245">
        <v>1</v>
      </c>
      <c r="W19" s="245" t="s">
        <v>22</v>
      </c>
      <c r="X19" s="254" t="s">
        <v>1432</v>
      </c>
      <c r="Y19" s="245" t="s">
        <v>1614</v>
      </c>
      <c r="Z19" s="246"/>
      <c r="AA19" s="246">
        <v>3300</v>
      </c>
      <c r="AB19" s="246" t="str">
        <f t="shared" si="0"/>
        <v>&gt;1 MW</v>
      </c>
      <c r="AC19" s="245">
        <v>14000</v>
      </c>
      <c r="AD19" s="245" t="s">
        <v>1729</v>
      </c>
      <c r="AE19" s="247" t="s">
        <v>30</v>
      </c>
      <c r="AF19" s="248">
        <v>5500</v>
      </c>
      <c r="AG19" s="248">
        <v>0</v>
      </c>
      <c r="AH19" s="248">
        <v>0</v>
      </c>
      <c r="AI19" s="248">
        <v>0</v>
      </c>
      <c r="AJ19" s="248">
        <f>SUM(AF19:AI19)</f>
        <v>5500</v>
      </c>
      <c r="AK19" s="248"/>
      <c r="AL19" s="248"/>
      <c r="AM19" s="248"/>
      <c r="AN19" s="248"/>
      <c r="AO19" s="248">
        <f t="shared" si="4"/>
        <v>0</v>
      </c>
      <c r="AP19" s="248"/>
      <c r="AQ19" s="248">
        <f t="shared" si="1"/>
        <v>5500</v>
      </c>
      <c r="AR19" s="249">
        <v>1567</v>
      </c>
      <c r="AS19" s="249">
        <f t="shared" si="11"/>
        <v>18224.210000000003</v>
      </c>
      <c r="AT19" s="249" t="str">
        <f t="shared" si="6"/>
        <v>&gt;1 200 MWh/an</v>
      </c>
      <c r="AU19" s="259" t="s">
        <v>1735</v>
      </c>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row>
    <row r="20" spans="1:76" s="8" customFormat="1" x14ac:dyDescent="0.25">
      <c r="A20" s="236">
        <v>42464</v>
      </c>
      <c r="B20" s="199"/>
      <c r="C20" s="237" t="s">
        <v>1433</v>
      </c>
      <c r="D20" s="263">
        <v>77333</v>
      </c>
      <c r="E20" s="238">
        <f>IFERROR(VLOOKUP(D20,'Commune et code insee et postal'!$A$2:$B$1302,2),"")</f>
        <v>77140</v>
      </c>
      <c r="F20" s="239">
        <f>IFERROR(VLOOKUP(D20,'Commune et code insee et postal'!A$2:D$1302,3,FALSE),"")</f>
        <v>77</v>
      </c>
      <c r="G20" s="240" t="str">
        <f>IFERROR(VLOOKUP(D20,'Commune et code insee et postal'!A$2:D$1302,4,FALSE),"")</f>
        <v>NEMOURS</v>
      </c>
      <c r="H20" s="240" t="s">
        <v>1637</v>
      </c>
      <c r="I20" s="242" t="s">
        <v>21</v>
      </c>
      <c r="J20" s="242"/>
      <c r="K20" s="242"/>
      <c r="L20" s="242"/>
      <c r="M20" s="242"/>
      <c r="N20" s="242"/>
      <c r="O20" s="241">
        <v>2014</v>
      </c>
      <c r="P20" s="241"/>
      <c r="Q20" s="241" t="s">
        <v>28</v>
      </c>
      <c r="R20" s="243"/>
      <c r="S20" s="243"/>
      <c r="T20" s="244"/>
      <c r="U20" s="244"/>
      <c r="V20" s="245">
        <v>1</v>
      </c>
      <c r="W20" s="245" t="s">
        <v>22</v>
      </c>
      <c r="X20" s="245" t="s">
        <v>23</v>
      </c>
      <c r="Y20" s="245" t="s">
        <v>38</v>
      </c>
      <c r="Z20" s="246"/>
      <c r="AA20" s="246"/>
      <c r="AB20" s="246" t="str">
        <f t="shared" si="0"/>
        <v/>
      </c>
      <c r="AC20" s="245"/>
      <c r="AD20" s="245" t="s">
        <v>1729</v>
      </c>
      <c r="AE20" s="247" t="s">
        <v>1748</v>
      </c>
      <c r="AF20" s="248"/>
      <c r="AG20" s="248"/>
      <c r="AH20" s="248"/>
      <c r="AI20" s="248"/>
      <c r="AJ20" s="248">
        <f>SUM(AF20:AI20)</f>
        <v>0</v>
      </c>
      <c r="AK20" s="248"/>
      <c r="AL20" s="248"/>
      <c r="AM20" s="248"/>
      <c r="AN20" s="248"/>
      <c r="AO20" s="248">
        <f t="shared" si="4"/>
        <v>0</v>
      </c>
      <c r="AP20" s="248"/>
      <c r="AQ20" s="248">
        <f t="shared" si="1"/>
        <v>0</v>
      </c>
      <c r="AR20" s="249"/>
      <c r="AS20" s="249">
        <f t="shared" si="11"/>
        <v>0</v>
      </c>
      <c r="AT20" s="249" t="str">
        <f t="shared" si="6"/>
        <v/>
      </c>
      <c r="AU20" s="250" t="s">
        <v>1722</v>
      </c>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row>
    <row r="21" spans="1:76" s="8" customFormat="1" x14ac:dyDescent="0.25">
      <c r="A21" s="236">
        <v>42122</v>
      </c>
      <c r="B21" s="199"/>
      <c r="C21" s="237" t="s">
        <v>1433</v>
      </c>
      <c r="D21" s="238">
        <v>77348</v>
      </c>
      <c r="E21" s="238">
        <f>IFERROR(VLOOKUP(D21,'Commune et code insee et postal'!$A$2:$B$1302,2),"")</f>
        <v>77167</v>
      </c>
      <c r="F21" s="239">
        <f>IFERROR(VLOOKUP(D21,'Commune et code insee et postal'!A$2:D$1302,3,FALSE),"")</f>
        <v>77</v>
      </c>
      <c r="G21" s="240" t="str">
        <f>IFERROR(VLOOKUP(D21,'Commune et code insee et postal'!A$2:D$1302,4,FALSE),"")</f>
        <v>ORMESSON</v>
      </c>
      <c r="H21" s="240" t="s">
        <v>1640</v>
      </c>
      <c r="I21" s="242" t="s">
        <v>1638</v>
      </c>
      <c r="J21" s="242"/>
      <c r="K21" s="242" t="s">
        <v>1639</v>
      </c>
      <c r="L21" s="242"/>
      <c r="M21" s="242"/>
      <c r="N21" s="242"/>
      <c r="O21" s="241">
        <v>2014</v>
      </c>
      <c r="P21" s="241"/>
      <c r="Q21" s="241" t="s">
        <v>28</v>
      </c>
      <c r="R21" s="243"/>
      <c r="S21" s="243"/>
      <c r="T21" s="244"/>
      <c r="U21" s="244"/>
      <c r="V21" s="245">
        <v>1</v>
      </c>
      <c r="W21" s="245" t="s">
        <v>22</v>
      </c>
      <c r="X21" s="245" t="s">
        <v>23</v>
      </c>
      <c r="Y21" s="245" t="s">
        <v>27</v>
      </c>
      <c r="Z21" s="246"/>
      <c r="AA21" s="246">
        <v>40</v>
      </c>
      <c r="AB21" s="246" t="str">
        <f t="shared" si="0"/>
        <v>&lt;1 MW</v>
      </c>
      <c r="AC21" s="245"/>
      <c r="AD21" s="245"/>
      <c r="AE21" s="247"/>
      <c r="AF21" s="248">
        <v>40</v>
      </c>
      <c r="AG21" s="248"/>
      <c r="AH21" s="248"/>
      <c r="AI21" s="248"/>
      <c r="AJ21" s="248">
        <f>SUM(AF21:AI21)</f>
        <v>40</v>
      </c>
      <c r="AK21" s="248"/>
      <c r="AL21" s="248"/>
      <c r="AM21" s="248"/>
      <c r="AN21" s="248"/>
      <c r="AO21" s="248">
        <f t="shared" si="4"/>
        <v>0</v>
      </c>
      <c r="AP21" s="248"/>
      <c r="AQ21" s="248">
        <f t="shared" si="1"/>
        <v>40</v>
      </c>
      <c r="AR21" s="249">
        <v>3.2869885768898195</v>
      </c>
      <c r="AS21" s="249">
        <f t="shared" si="11"/>
        <v>38.227677149228604</v>
      </c>
      <c r="AT21" s="249" t="str">
        <f t="shared" si="6"/>
        <v>&lt;1 200 MWh/an</v>
      </c>
      <c r="AU21" s="250" t="s">
        <v>1641</v>
      </c>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row>
    <row r="22" spans="1:76" s="8" customFormat="1" x14ac:dyDescent="0.25">
      <c r="A22" s="236">
        <v>41085</v>
      </c>
      <c r="B22" s="199"/>
      <c r="C22" s="237" t="s">
        <v>1433</v>
      </c>
      <c r="D22" s="238">
        <v>77390</v>
      </c>
      <c r="E22" s="238">
        <f>IFERROR(VLOOKUP(D22,'Commune et code insee et postal'!$A$2:$B$1302,2),"")</f>
        <v>77680</v>
      </c>
      <c r="F22" s="239">
        <f>IFERROR(VLOOKUP(D22,'Commune et code insee et postal'!A$2:D$1302,3,FALSE),"")</f>
        <v>77</v>
      </c>
      <c r="G22" s="240" t="str">
        <f>IFERROR(VLOOKUP(D22,'Commune et code insee et postal'!A$2:D$1302,4,FALSE),"")</f>
        <v>ROISSY-EN-BRIE</v>
      </c>
      <c r="H22" s="240" t="s">
        <v>1644</v>
      </c>
      <c r="I22" s="242" t="s">
        <v>1830</v>
      </c>
      <c r="J22" s="242"/>
      <c r="K22" s="242" t="s">
        <v>1642</v>
      </c>
      <c r="L22" s="242"/>
      <c r="M22" s="242"/>
      <c r="N22" s="242" t="s">
        <v>1643</v>
      </c>
      <c r="O22" s="241">
        <v>2008</v>
      </c>
      <c r="P22" s="241"/>
      <c r="Q22" s="241" t="s">
        <v>28</v>
      </c>
      <c r="R22" s="243" t="s">
        <v>1440</v>
      </c>
      <c r="S22" s="243" t="s">
        <v>1440</v>
      </c>
      <c r="T22" s="244"/>
      <c r="U22" s="244"/>
      <c r="V22" s="245">
        <v>1</v>
      </c>
      <c r="W22" s="245" t="s">
        <v>22</v>
      </c>
      <c r="X22" s="245" t="s">
        <v>23</v>
      </c>
      <c r="Y22" s="245" t="s">
        <v>38</v>
      </c>
      <c r="Z22" s="246" t="s">
        <v>1645</v>
      </c>
      <c r="AA22" s="246">
        <v>2500</v>
      </c>
      <c r="AB22" s="246" t="str">
        <f t="shared" si="0"/>
        <v>&gt;1 MW</v>
      </c>
      <c r="AC22" s="245">
        <v>0</v>
      </c>
      <c r="AD22" s="245"/>
      <c r="AE22" s="247" t="s">
        <v>89</v>
      </c>
      <c r="AF22" s="248">
        <v>440</v>
      </c>
      <c r="AG22" s="248">
        <v>0</v>
      </c>
      <c r="AH22" s="248">
        <v>1760</v>
      </c>
      <c r="AI22" s="248">
        <v>0</v>
      </c>
      <c r="AJ22" s="248">
        <f t="shared" ref="AJ22:AJ26" si="12">SUM(AF22:AI22)</f>
        <v>2200</v>
      </c>
      <c r="AK22" s="248"/>
      <c r="AL22" s="248"/>
      <c r="AM22" s="248"/>
      <c r="AN22" s="248"/>
      <c r="AO22" s="248">
        <f t="shared" si="4"/>
        <v>0</v>
      </c>
      <c r="AP22" s="248"/>
      <c r="AQ22" s="248">
        <f t="shared" si="1"/>
        <v>2200</v>
      </c>
      <c r="AR22" s="249">
        <v>619</v>
      </c>
      <c r="AS22" s="249">
        <f t="shared" si="11"/>
        <v>7198.97</v>
      </c>
      <c r="AT22" s="249" t="str">
        <f t="shared" si="6"/>
        <v>&gt;1 200 MWh/an</v>
      </c>
      <c r="AU22" s="285"/>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row>
    <row r="23" spans="1:76" s="8" customFormat="1" ht="15.15" x14ac:dyDescent="0.3">
      <c r="A23" s="236">
        <v>43937</v>
      </c>
      <c r="B23" s="200" t="s">
        <v>1555</v>
      </c>
      <c r="C23" s="308" t="s">
        <v>1834</v>
      </c>
      <c r="D23" s="238">
        <v>77470</v>
      </c>
      <c r="E23" s="238">
        <f>IFERROR(VLOOKUP(D23,'Commune et code insee et postal'!$A$2:$B$1302,2),"")</f>
        <v>77220</v>
      </c>
      <c r="F23" s="239">
        <f>IFERROR(VLOOKUP(D23,'Commune et code insee et postal'!A$2:D$1302,3,FALSE),"")</f>
        <v>77</v>
      </c>
      <c r="G23" s="240" t="str">
        <f>IFERROR(VLOOKUP(D23,'Commune et code insee et postal'!A$2:D$1302,4,FALSE),"")</f>
        <v>TOURNAN-EN-BRIE</v>
      </c>
      <c r="H23" s="240" t="s">
        <v>1832</v>
      </c>
      <c r="I23" s="242" t="s">
        <v>21</v>
      </c>
      <c r="J23" s="242"/>
      <c r="K23" s="264" t="s">
        <v>1857</v>
      </c>
      <c r="L23" s="242"/>
      <c r="M23" s="242" t="s">
        <v>1833</v>
      </c>
      <c r="N23" s="242" t="s">
        <v>1646</v>
      </c>
      <c r="O23" s="241">
        <v>2011</v>
      </c>
      <c r="P23" s="241"/>
      <c r="Q23" s="241" t="s">
        <v>28</v>
      </c>
      <c r="R23" s="243"/>
      <c r="S23" s="243" t="s">
        <v>1440</v>
      </c>
      <c r="T23" s="244"/>
      <c r="U23" s="244"/>
      <c r="V23" s="245">
        <v>1</v>
      </c>
      <c r="W23" s="245" t="s">
        <v>22</v>
      </c>
      <c r="X23" s="245" t="s">
        <v>23</v>
      </c>
      <c r="Y23" s="245" t="s">
        <v>1614</v>
      </c>
      <c r="Z23" s="246"/>
      <c r="AA23" s="246">
        <v>750</v>
      </c>
      <c r="AB23" s="246" t="str">
        <f t="shared" si="0"/>
        <v>&lt;1 MW</v>
      </c>
      <c r="AC23" s="245">
        <v>520</v>
      </c>
      <c r="AD23" s="245" t="s">
        <v>1729</v>
      </c>
      <c r="AE23" s="247" t="s">
        <v>63</v>
      </c>
      <c r="AF23" s="248">
        <v>500</v>
      </c>
      <c r="AG23" s="248">
        <v>0</v>
      </c>
      <c r="AH23" s="248">
        <v>0</v>
      </c>
      <c r="AI23" s="248">
        <v>0</v>
      </c>
      <c r="AJ23" s="248">
        <f t="shared" si="12"/>
        <v>500</v>
      </c>
      <c r="AK23" s="248"/>
      <c r="AL23" s="248"/>
      <c r="AM23" s="248"/>
      <c r="AN23" s="248"/>
      <c r="AO23" s="248">
        <f t="shared" si="4"/>
        <v>0</v>
      </c>
      <c r="AP23" s="248"/>
      <c r="AQ23" s="248">
        <f t="shared" si="1"/>
        <v>500</v>
      </c>
      <c r="AR23" s="249">
        <f>AS23/11.63</f>
        <v>69.733447979363703</v>
      </c>
      <c r="AS23" s="249">
        <v>811</v>
      </c>
      <c r="AT23" s="249" t="str">
        <f t="shared" si="6"/>
        <v>&lt;1 200 MWh/an</v>
      </c>
      <c r="AU23" s="259" t="s">
        <v>1836</v>
      </c>
      <c r="AV23" s="304"/>
      <c r="AW23" s="304"/>
      <c r="AX23" s="304"/>
      <c r="AY23" s="304"/>
      <c r="AZ23" s="304"/>
      <c r="BA23" s="304"/>
      <c r="BB23" s="304"/>
      <c r="BC23" s="304"/>
      <c r="BD23" s="304"/>
      <c r="BE23" s="304"/>
      <c r="BF23" s="304"/>
      <c r="BG23" s="304"/>
      <c r="BH23" s="304"/>
      <c r="BI23" s="304"/>
      <c r="BJ23" s="304"/>
      <c r="BK23" s="304"/>
      <c r="BL23" s="304"/>
      <c r="BM23" s="304"/>
      <c r="BN23" s="304"/>
      <c r="BO23" s="304"/>
      <c r="BP23" s="304"/>
      <c r="BQ23" s="304"/>
      <c r="BR23" s="304"/>
      <c r="BS23" s="304"/>
      <c r="BT23" s="304"/>
      <c r="BU23" s="304"/>
      <c r="BV23" s="304"/>
      <c r="BW23" s="304"/>
      <c r="BX23" s="304"/>
    </row>
    <row r="24" spans="1:76" s="8" customFormat="1" x14ac:dyDescent="0.25">
      <c r="A24" s="236">
        <v>41471</v>
      </c>
      <c r="B24" s="199"/>
      <c r="C24" s="237" t="s">
        <v>1433</v>
      </c>
      <c r="D24" s="238">
        <v>77470</v>
      </c>
      <c r="E24" s="238">
        <f>IFERROR(VLOOKUP(D24,'Commune et code insee et postal'!$A$2:$B$1302,2),"")</f>
        <v>77220</v>
      </c>
      <c r="F24" s="239">
        <f>IFERROR(VLOOKUP(D24,'Commune et code insee et postal'!A$2:D$1302,3,FALSE),"")</f>
        <v>77</v>
      </c>
      <c r="G24" s="240" t="str">
        <f>IFERROR(VLOOKUP(D24,'Commune et code insee et postal'!A$2:D$1302,4,FALSE),"")</f>
        <v>TOURNAN-EN-BRIE</v>
      </c>
      <c r="H24" s="240" t="s">
        <v>1831</v>
      </c>
      <c r="I24" s="242" t="s">
        <v>64</v>
      </c>
      <c r="J24" s="242"/>
      <c r="K24" s="242"/>
      <c r="L24" s="242"/>
      <c r="M24" s="242" t="s">
        <v>1427</v>
      </c>
      <c r="N24" s="242"/>
      <c r="O24" s="241">
        <v>2014</v>
      </c>
      <c r="P24" s="241"/>
      <c r="Q24" s="241" t="s">
        <v>28</v>
      </c>
      <c r="R24" s="243"/>
      <c r="S24" s="243" t="s">
        <v>1440</v>
      </c>
      <c r="T24" s="244"/>
      <c r="U24" s="244" t="s">
        <v>88</v>
      </c>
      <c r="V24" s="245">
        <v>1</v>
      </c>
      <c r="W24" s="245" t="s">
        <v>22</v>
      </c>
      <c r="X24" s="245" t="s">
        <v>66</v>
      </c>
      <c r="Y24" s="245"/>
      <c r="Z24" s="246"/>
      <c r="AA24" s="246">
        <v>500</v>
      </c>
      <c r="AB24" s="246" t="str">
        <f t="shared" si="0"/>
        <v>&lt;1 MW</v>
      </c>
      <c r="AC24" s="245"/>
      <c r="AD24" s="245"/>
      <c r="AE24" s="247"/>
      <c r="AF24" s="248">
        <v>600</v>
      </c>
      <c r="AG24" s="248">
        <v>0</v>
      </c>
      <c r="AH24" s="248">
        <v>0</v>
      </c>
      <c r="AI24" s="248">
        <v>0</v>
      </c>
      <c r="AJ24" s="248">
        <f>SUM(AF24:AI24)</f>
        <v>600</v>
      </c>
      <c r="AK24" s="248"/>
      <c r="AL24" s="248"/>
      <c r="AM24" s="248"/>
      <c r="AN24" s="248"/>
      <c r="AO24" s="248">
        <f t="shared" si="4"/>
        <v>0</v>
      </c>
      <c r="AP24" s="248"/>
      <c r="AQ24" s="248">
        <f t="shared" si="1"/>
        <v>600</v>
      </c>
      <c r="AR24" s="249">
        <v>105</v>
      </c>
      <c r="AS24" s="249">
        <f t="shared" si="11"/>
        <v>1221.1500000000001</v>
      </c>
      <c r="AT24" s="249" t="str">
        <f t="shared" si="6"/>
        <v>&gt;1 200 MWh/an</v>
      </c>
      <c r="AU24" s="250" t="s">
        <v>1736</v>
      </c>
      <c r="AV24" s="304"/>
      <c r="AW24" s="304"/>
      <c r="AX24" s="304"/>
      <c r="AY24" s="304"/>
      <c r="AZ24" s="304"/>
      <c r="BA24" s="304"/>
      <c r="BB24" s="304"/>
      <c r="BC24" s="304"/>
      <c r="BD24" s="304"/>
      <c r="BE24" s="304"/>
      <c r="BF24" s="304"/>
      <c r="BG24" s="304"/>
      <c r="BH24" s="304"/>
      <c r="BI24" s="304"/>
      <c r="BJ24" s="304"/>
      <c r="BK24" s="304"/>
      <c r="BL24" s="304"/>
      <c r="BM24" s="304"/>
      <c r="BN24" s="304"/>
      <c r="BO24" s="304"/>
      <c r="BP24" s="304"/>
      <c r="BQ24" s="304"/>
      <c r="BR24" s="304"/>
      <c r="BS24" s="304"/>
      <c r="BT24" s="304"/>
      <c r="BU24" s="304"/>
      <c r="BV24" s="304"/>
      <c r="BW24" s="304"/>
      <c r="BX24" s="304"/>
    </row>
    <row r="25" spans="1:76" s="8" customFormat="1" ht="15.15" x14ac:dyDescent="0.3">
      <c r="A25" s="236">
        <v>43937</v>
      </c>
      <c r="B25" s="200" t="s">
        <v>1555</v>
      </c>
      <c r="C25" s="308" t="s">
        <v>1834</v>
      </c>
      <c r="D25" s="238">
        <v>77479</v>
      </c>
      <c r="E25" s="238">
        <f>IFERROR(VLOOKUP(D25,'Commune et code insee et postal'!$A$2:$B$1302,2),"")</f>
        <v>77360</v>
      </c>
      <c r="F25" s="239">
        <f>IFERROR(VLOOKUP(D25,'Commune et code insee et postal'!A$2:D$1302,3,FALSE),"")</f>
        <v>77</v>
      </c>
      <c r="G25" s="240" t="str">
        <f>IFERROR(VLOOKUP(D25,'Commune et code insee et postal'!A$2:D$1302,4,FALSE),"")</f>
        <v>VAIRES-SUR-MARNE</v>
      </c>
      <c r="H25" s="240" t="s">
        <v>1837</v>
      </c>
      <c r="I25" s="242" t="s">
        <v>21</v>
      </c>
      <c r="J25" s="242"/>
      <c r="K25" s="264" t="s">
        <v>1857</v>
      </c>
      <c r="L25" s="242"/>
      <c r="M25" s="242"/>
      <c r="N25" s="242" t="s">
        <v>1750</v>
      </c>
      <c r="O25" s="241">
        <v>2011</v>
      </c>
      <c r="P25" s="241"/>
      <c r="Q25" s="241" t="s">
        <v>28</v>
      </c>
      <c r="R25" s="243"/>
      <c r="S25" s="243" t="s">
        <v>1440</v>
      </c>
      <c r="T25" s="244"/>
      <c r="U25" s="244"/>
      <c r="V25" s="245">
        <v>1</v>
      </c>
      <c r="W25" s="245" t="s">
        <v>22</v>
      </c>
      <c r="X25" s="245" t="s">
        <v>23</v>
      </c>
      <c r="Y25" s="245" t="s">
        <v>38</v>
      </c>
      <c r="Z25" s="246"/>
      <c r="AA25" s="246">
        <v>750</v>
      </c>
      <c r="AB25" s="246" t="str">
        <f t="shared" si="0"/>
        <v>&lt;1 MW</v>
      </c>
      <c r="AC25" s="245">
        <v>485</v>
      </c>
      <c r="AD25" s="245" t="s">
        <v>1729</v>
      </c>
      <c r="AE25" s="247" t="s">
        <v>1749</v>
      </c>
      <c r="AF25" s="248">
        <v>800</v>
      </c>
      <c r="AG25" s="248">
        <v>0</v>
      </c>
      <c r="AH25" s="248">
        <v>0</v>
      </c>
      <c r="AI25" s="248">
        <v>0</v>
      </c>
      <c r="AJ25" s="248">
        <f t="shared" si="12"/>
        <v>800</v>
      </c>
      <c r="AK25" s="248"/>
      <c r="AL25" s="248"/>
      <c r="AM25" s="248"/>
      <c r="AN25" s="248"/>
      <c r="AO25" s="248">
        <f t="shared" si="4"/>
        <v>0</v>
      </c>
      <c r="AP25" s="248"/>
      <c r="AQ25" s="248">
        <f t="shared" si="1"/>
        <v>800</v>
      </c>
      <c r="AR25" s="249">
        <f>AS25/11.63</f>
        <v>72.484952708512466</v>
      </c>
      <c r="AS25" s="249">
        <v>843</v>
      </c>
      <c r="AT25" s="249" t="str">
        <f t="shared" si="6"/>
        <v>&lt;1 200 MWh/an</v>
      </c>
      <c r="AU25" s="250" t="s">
        <v>1835</v>
      </c>
      <c r="AV25" s="304"/>
      <c r="AW25" s="304"/>
      <c r="AX25" s="304"/>
      <c r="AY25" s="304"/>
      <c r="AZ25" s="304"/>
      <c r="BA25" s="304"/>
      <c r="BB25" s="304"/>
      <c r="BC25" s="304"/>
      <c r="BD25" s="304"/>
      <c r="BE25" s="304"/>
      <c r="BF25" s="304"/>
      <c r="BG25" s="304"/>
      <c r="BH25" s="304"/>
      <c r="BI25" s="304"/>
      <c r="BJ25" s="304"/>
      <c r="BK25" s="304"/>
      <c r="BL25" s="304"/>
      <c r="BM25" s="304"/>
      <c r="BN25" s="304"/>
      <c r="BO25" s="304"/>
      <c r="BP25" s="304"/>
      <c r="BQ25" s="304"/>
      <c r="BR25" s="304"/>
      <c r="BS25" s="304"/>
      <c r="BT25" s="304"/>
      <c r="BU25" s="304"/>
      <c r="BV25" s="304"/>
      <c r="BW25" s="304"/>
      <c r="BX25" s="304"/>
    </row>
    <row r="26" spans="1:76" s="21" customFormat="1" ht="15.15" x14ac:dyDescent="0.3">
      <c r="A26" s="236">
        <v>41170</v>
      </c>
      <c r="B26" s="199"/>
      <c r="C26" s="237" t="s">
        <v>1433</v>
      </c>
      <c r="D26" s="238">
        <v>77495</v>
      </c>
      <c r="E26" s="238">
        <f>IFERROR(VLOOKUP(D26,'Commune et code insee et postal'!$A$2:$B$1302,2),"")</f>
        <v>77240</v>
      </c>
      <c r="F26" s="239">
        <f>IFERROR(VLOOKUP(D26,'Commune et code insee et postal'!A$2:D$1302,3,FALSE),"")</f>
        <v>77</v>
      </c>
      <c r="G26" s="240" t="str">
        <f>IFERROR(VLOOKUP(D26,'Commune et code insee et postal'!A$2:D$1302,4,FALSE),"")</f>
        <v>VERT-SAINT-DENIS</v>
      </c>
      <c r="H26" s="240" t="s">
        <v>1647</v>
      </c>
      <c r="I26" s="264" t="s">
        <v>1648</v>
      </c>
      <c r="J26" s="264"/>
      <c r="K26" s="264"/>
      <c r="L26" s="264"/>
      <c r="M26" s="264" t="s">
        <v>1633</v>
      </c>
      <c r="N26" s="264"/>
      <c r="O26" s="241">
        <v>2011</v>
      </c>
      <c r="P26" s="241"/>
      <c r="Q26" s="251" t="s">
        <v>28</v>
      </c>
      <c r="R26" s="252"/>
      <c r="S26" s="252"/>
      <c r="T26" s="244"/>
      <c r="U26" s="244"/>
      <c r="V26" s="245">
        <v>1</v>
      </c>
      <c r="W26" s="254" t="s">
        <v>22</v>
      </c>
      <c r="X26" s="254" t="s">
        <v>23</v>
      </c>
      <c r="Y26" s="245" t="s">
        <v>27</v>
      </c>
      <c r="Z26" s="246"/>
      <c r="AA26" s="265">
        <v>90</v>
      </c>
      <c r="AB26" s="246" t="str">
        <f t="shared" si="0"/>
        <v>&lt;1 MW</v>
      </c>
      <c r="AC26" s="256">
        <v>0</v>
      </c>
      <c r="AD26" s="245"/>
      <c r="AE26" s="266" t="s">
        <v>1751</v>
      </c>
      <c r="AF26" s="248"/>
      <c r="AG26" s="248"/>
      <c r="AH26" s="248"/>
      <c r="AI26" s="248">
        <f>6*6</f>
        <v>36</v>
      </c>
      <c r="AJ26" s="248">
        <f t="shared" si="12"/>
        <v>36</v>
      </c>
      <c r="AK26" s="248"/>
      <c r="AL26" s="248"/>
      <c r="AM26" s="248"/>
      <c r="AN26" s="248"/>
      <c r="AO26" s="248">
        <f t="shared" si="4"/>
        <v>0</v>
      </c>
      <c r="AP26" s="248"/>
      <c r="AQ26" s="248">
        <f t="shared" si="1"/>
        <v>36</v>
      </c>
      <c r="AR26" s="249">
        <v>64.5</v>
      </c>
      <c r="AS26" s="249">
        <f t="shared" si="11"/>
        <v>750.1350000000001</v>
      </c>
      <c r="AT26" s="249" t="str">
        <f t="shared" si="6"/>
        <v>&lt;1 200 MWh/an</v>
      </c>
      <c r="AU26" s="250" t="s">
        <v>1818</v>
      </c>
      <c r="AV26" s="304"/>
      <c r="AW26" s="304"/>
      <c r="AX26" s="304"/>
      <c r="AY26" s="304"/>
      <c r="AZ26" s="304"/>
      <c r="BA26" s="304"/>
      <c r="BB26" s="304"/>
      <c r="BC26" s="304"/>
      <c r="BD26" s="304"/>
      <c r="BE26" s="304"/>
      <c r="BF26" s="304"/>
      <c r="BG26" s="304"/>
      <c r="BH26" s="304"/>
      <c r="BI26" s="304"/>
      <c r="BJ26" s="304"/>
      <c r="BK26" s="304"/>
      <c r="BL26" s="304"/>
      <c r="BM26" s="304"/>
      <c r="BN26" s="304"/>
      <c r="BO26" s="304"/>
      <c r="BP26" s="304"/>
      <c r="BQ26" s="304"/>
      <c r="BR26" s="304"/>
      <c r="BS26" s="304"/>
      <c r="BT26" s="304"/>
      <c r="BU26" s="304"/>
      <c r="BV26" s="304"/>
      <c r="BW26" s="304"/>
      <c r="BX26" s="304"/>
    </row>
    <row r="27" spans="1:76" s="8" customFormat="1" ht="15.15" x14ac:dyDescent="0.3">
      <c r="A27" s="202">
        <v>43937</v>
      </c>
      <c r="B27" s="200" t="s">
        <v>1555</v>
      </c>
      <c r="C27" s="308" t="s">
        <v>1840</v>
      </c>
      <c r="D27" s="238">
        <v>77514</v>
      </c>
      <c r="E27" s="238">
        <f>IFERROR(VLOOKUP(D27,'Commune et code insee et postal'!$A$2:$B$1302,2),"")</f>
        <v>77270</v>
      </c>
      <c r="F27" s="239">
        <f>IFERROR(VLOOKUP(D27,'Commune et code insee et postal'!A$2:D$1302,3,FALSE),"")</f>
        <v>77</v>
      </c>
      <c r="G27" s="240" t="str">
        <f>IFERROR(VLOOKUP(D27,'Commune et code insee et postal'!A$2:D$1302,4,FALSE),"")</f>
        <v>VILLEPARISIS</v>
      </c>
      <c r="H27" s="240" t="s">
        <v>1838</v>
      </c>
      <c r="I27" s="242" t="s">
        <v>21</v>
      </c>
      <c r="J27" s="242"/>
      <c r="K27" s="242"/>
      <c r="L27" s="242"/>
      <c r="M27" s="242"/>
      <c r="N27" s="242"/>
      <c r="O27" s="241">
        <v>1989</v>
      </c>
      <c r="P27" s="241">
        <v>2013</v>
      </c>
      <c r="Q27" s="251" t="s">
        <v>28</v>
      </c>
      <c r="R27" s="243"/>
      <c r="S27" s="243" t="s">
        <v>1440</v>
      </c>
      <c r="T27" s="244"/>
      <c r="U27" s="244"/>
      <c r="V27" s="245">
        <v>1</v>
      </c>
      <c r="W27" s="245" t="s">
        <v>22</v>
      </c>
      <c r="X27" s="245" t="s">
        <v>23</v>
      </c>
      <c r="Y27" s="245" t="s">
        <v>38</v>
      </c>
      <c r="Z27" s="267"/>
      <c r="AA27" s="246">
        <v>1000</v>
      </c>
      <c r="AB27" s="246" t="str">
        <f t="shared" si="0"/>
        <v>&gt;1 MW</v>
      </c>
      <c r="AC27" s="245">
        <v>0</v>
      </c>
      <c r="AD27" s="245"/>
      <c r="AE27" s="247" t="s">
        <v>1649</v>
      </c>
      <c r="AF27" s="248"/>
      <c r="AG27" s="248"/>
      <c r="AH27" s="248"/>
      <c r="AI27" s="248"/>
      <c r="AJ27" s="248">
        <f t="shared" ref="AJ27:AJ58" si="13">SUM(AF27:AI27)</f>
        <v>0</v>
      </c>
      <c r="AK27" s="248"/>
      <c r="AL27" s="248"/>
      <c r="AM27" s="268"/>
      <c r="AN27" s="268"/>
      <c r="AO27" s="248">
        <f t="shared" si="4"/>
        <v>0</v>
      </c>
      <c r="AP27" s="248">
        <v>700</v>
      </c>
      <c r="AQ27" s="248">
        <f t="shared" si="1"/>
        <v>700</v>
      </c>
      <c r="AR27" s="249">
        <v>230</v>
      </c>
      <c r="AS27" s="249">
        <f t="shared" si="11"/>
        <v>2674.9</v>
      </c>
      <c r="AT27" s="249" t="str">
        <f t="shared" si="6"/>
        <v>&gt;1 200 MWh/an</v>
      </c>
      <c r="AU27" s="250" t="s">
        <v>1590</v>
      </c>
      <c r="AV27" s="304"/>
      <c r="AW27" s="304"/>
      <c r="AX27" s="304"/>
      <c r="AY27" s="304"/>
      <c r="AZ27" s="304"/>
      <c r="BA27" s="304"/>
      <c r="BB27" s="304"/>
      <c r="BC27" s="304"/>
      <c r="BD27" s="304"/>
      <c r="BE27" s="304"/>
      <c r="BF27" s="304"/>
      <c r="BG27" s="304"/>
      <c r="BH27" s="304"/>
      <c r="BI27" s="304"/>
      <c r="BJ27" s="304"/>
      <c r="BK27" s="304"/>
      <c r="BL27" s="304"/>
      <c r="BM27" s="304"/>
      <c r="BN27" s="304"/>
      <c r="BO27" s="304"/>
      <c r="BP27" s="304"/>
      <c r="BQ27" s="304"/>
      <c r="BR27" s="304"/>
      <c r="BS27" s="304"/>
      <c r="BT27" s="304"/>
      <c r="BU27" s="304"/>
      <c r="BV27" s="304"/>
      <c r="BW27" s="304"/>
      <c r="BX27" s="304"/>
    </row>
    <row r="28" spans="1:76" x14ac:dyDescent="0.25">
      <c r="A28" s="202">
        <v>43935</v>
      </c>
      <c r="B28" s="200" t="s">
        <v>1555</v>
      </c>
      <c r="C28" s="308" t="s">
        <v>1839</v>
      </c>
      <c r="D28" s="238">
        <v>78005</v>
      </c>
      <c r="E28" s="238">
        <f>IFERROR(VLOOKUP(D28,'Commune et code insee et postal'!$A$2:$B$1302,2),"")</f>
        <v>78260</v>
      </c>
      <c r="F28" s="239">
        <f>IFERROR(VLOOKUP(D28,'Commune et code insee et postal'!A$2:D$1302,3,FALSE),"")</f>
        <v>78</v>
      </c>
      <c r="G28" s="240" t="str">
        <f>IFERROR(VLOOKUP(D28,'Commune et code insee et postal'!A$2:D$1302,4,FALSE),"")</f>
        <v>ACHÈRES</v>
      </c>
      <c r="H28" s="240" t="s">
        <v>1602</v>
      </c>
      <c r="I28" s="242" t="s">
        <v>1785</v>
      </c>
      <c r="K28" s="255" t="s">
        <v>1597</v>
      </c>
      <c r="O28" s="241">
        <v>2007</v>
      </c>
      <c r="Q28" s="241" t="s">
        <v>28</v>
      </c>
      <c r="R28" s="243" t="s">
        <v>1440</v>
      </c>
      <c r="S28" s="243" t="s">
        <v>1440</v>
      </c>
      <c r="V28" s="245">
        <v>1</v>
      </c>
      <c r="W28" s="245" t="s">
        <v>22</v>
      </c>
      <c r="X28" s="245" t="s">
        <v>23</v>
      </c>
      <c r="Y28" s="245" t="s">
        <v>38</v>
      </c>
      <c r="AA28" s="246">
        <v>2500</v>
      </c>
      <c r="AB28" s="246" t="str">
        <f t="shared" si="0"/>
        <v>&gt;1 MW</v>
      </c>
      <c r="AC28" s="245">
        <v>0</v>
      </c>
      <c r="AE28" s="247" t="s">
        <v>1598</v>
      </c>
      <c r="AF28" s="248">
        <v>3248</v>
      </c>
      <c r="AG28" s="248">
        <v>0</v>
      </c>
      <c r="AH28" s="248">
        <v>0</v>
      </c>
      <c r="AI28" s="248">
        <v>0</v>
      </c>
      <c r="AJ28" s="248">
        <f t="shared" si="13"/>
        <v>3248</v>
      </c>
      <c r="AO28" s="248">
        <f t="shared" si="4"/>
        <v>0</v>
      </c>
      <c r="AQ28" s="248">
        <f t="shared" si="1"/>
        <v>3248</v>
      </c>
      <c r="AR28" s="249">
        <f>AS28/11.63</f>
        <v>807.65262252794491</v>
      </c>
      <c r="AS28" s="249">
        <v>9393</v>
      </c>
      <c r="AT28" s="249" t="str">
        <f t="shared" si="6"/>
        <v>&gt;1 200 MWh/an</v>
      </c>
      <c r="AU28" s="259"/>
    </row>
    <row r="29" spans="1:76" x14ac:dyDescent="0.25">
      <c r="A29" s="236">
        <v>43215</v>
      </c>
      <c r="B29" s="199"/>
      <c r="C29" s="237" t="s">
        <v>1433</v>
      </c>
      <c r="D29" s="238">
        <v>78076</v>
      </c>
      <c r="E29" s="238">
        <f>IFERROR(VLOOKUP(D29,'Commune et code insee et postal'!$A$2:$B$1302,2),"")</f>
        <v>78910</v>
      </c>
      <c r="F29" s="239">
        <f>IFERROR(VLOOKUP(D29,'Commune et code insee et postal'!A$2:D$1302,3,FALSE),"")</f>
        <v>78</v>
      </c>
      <c r="G29" s="240" t="str">
        <f>IFERROR(VLOOKUP(D29,'Commune et code insee et postal'!A$2:D$1302,4,FALSE),"")</f>
        <v>BOISSETS</v>
      </c>
      <c r="I29" s="242" t="s">
        <v>1436</v>
      </c>
      <c r="O29" s="241">
        <v>2018</v>
      </c>
      <c r="Q29" s="241" t="s">
        <v>28</v>
      </c>
      <c r="S29" s="243" t="s">
        <v>1440</v>
      </c>
      <c r="V29" s="245">
        <v>1</v>
      </c>
      <c r="W29" s="245" t="s">
        <v>22</v>
      </c>
      <c r="X29" s="245" t="s">
        <v>23</v>
      </c>
      <c r="AA29" s="246">
        <v>45</v>
      </c>
      <c r="AB29" s="246" t="str">
        <f t="shared" si="0"/>
        <v>&lt;1 MW</v>
      </c>
      <c r="AJ29" s="248">
        <f t="shared" si="13"/>
        <v>0</v>
      </c>
      <c r="AO29" s="248">
        <f t="shared" si="4"/>
        <v>0</v>
      </c>
      <c r="AQ29" s="248">
        <f t="shared" si="1"/>
        <v>0</v>
      </c>
      <c r="AR29" s="249">
        <v>4</v>
      </c>
      <c r="AS29" s="249">
        <f t="shared" si="11"/>
        <v>46.52</v>
      </c>
      <c r="AT29" s="249" t="str">
        <f t="shared" si="6"/>
        <v>&lt;1 200 MWh/an</v>
      </c>
    </row>
    <row r="30" spans="1:76" x14ac:dyDescent="0.25">
      <c r="A30" s="236">
        <v>41085</v>
      </c>
      <c r="B30" s="199"/>
      <c r="C30" s="237" t="s">
        <v>1433</v>
      </c>
      <c r="D30" s="238">
        <v>78077</v>
      </c>
      <c r="E30" s="238">
        <f>IFERROR(VLOOKUP(D30,'Commune et code insee et postal'!$A$2:$B$1302,2),"")</f>
        <v>78125</v>
      </c>
      <c r="F30" s="239">
        <f>IFERROR(VLOOKUP(D30,'Commune et code insee et postal'!A$2:D$1302,3,FALSE),"")</f>
        <v>78</v>
      </c>
      <c r="G30" s="240" t="str">
        <f>IFERROR(VLOOKUP(D30,'Commune et code insee et postal'!A$2:D$1302,4,FALSE),"")</f>
        <v>LA BOISSIÈRE-ÉCOLE</v>
      </c>
      <c r="H30" s="240" t="s">
        <v>1651</v>
      </c>
      <c r="I30" s="242" t="s">
        <v>1652</v>
      </c>
      <c r="N30" s="242" t="s">
        <v>1753</v>
      </c>
      <c r="O30" s="241">
        <v>2007</v>
      </c>
      <c r="Q30" s="241" t="s">
        <v>28</v>
      </c>
      <c r="R30" s="243" t="s">
        <v>1440</v>
      </c>
      <c r="V30" s="245">
        <v>1</v>
      </c>
      <c r="W30" s="245" t="s">
        <v>26</v>
      </c>
      <c r="X30" s="245" t="s">
        <v>23</v>
      </c>
      <c r="Y30" s="245" t="s">
        <v>34</v>
      </c>
      <c r="AA30" s="246">
        <v>500</v>
      </c>
      <c r="AB30" s="246" t="str">
        <f t="shared" si="0"/>
        <v>&lt;1 MW</v>
      </c>
      <c r="AC30" s="245">
        <v>0</v>
      </c>
      <c r="AE30" s="247" t="s">
        <v>1752</v>
      </c>
      <c r="AF30" s="248">
        <v>390</v>
      </c>
      <c r="AG30" s="248">
        <v>0</v>
      </c>
      <c r="AH30" s="248">
        <v>0</v>
      </c>
      <c r="AI30" s="248">
        <v>0</v>
      </c>
      <c r="AJ30" s="248">
        <f t="shared" si="13"/>
        <v>390</v>
      </c>
      <c r="AO30" s="248">
        <f t="shared" si="4"/>
        <v>0</v>
      </c>
      <c r="AQ30" s="248">
        <f t="shared" si="1"/>
        <v>390</v>
      </c>
      <c r="AR30" s="249">
        <v>164</v>
      </c>
      <c r="AS30" s="249">
        <f t="shared" si="11"/>
        <v>1907.3200000000002</v>
      </c>
      <c r="AT30" s="249" t="str">
        <f t="shared" si="6"/>
        <v>&gt;1 200 MWh/an</v>
      </c>
      <c r="AU30" s="259" t="s">
        <v>1650</v>
      </c>
    </row>
    <row r="31" spans="1:76" ht="15.15" x14ac:dyDescent="0.3">
      <c r="A31" s="269">
        <v>41754</v>
      </c>
      <c r="B31" s="199"/>
      <c r="C31" s="237" t="s">
        <v>1433</v>
      </c>
      <c r="D31" s="238">
        <v>78092</v>
      </c>
      <c r="E31" s="238">
        <f>IFERROR(VLOOKUP(D31,'Commune et code insee et postal'!$A$2:$B$1302,2),"")</f>
        <v>78380</v>
      </c>
      <c r="F31" s="239">
        <f>IFERROR(VLOOKUP(D31,'Commune et code insee et postal'!A$2:D$1302,3,FALSE),"")</f>
        <v>78</v>
      </c>
      <c r="G31" s="240" t="str">
        <f>IFERROR(VLOOKUP(D31,'Commune et code insee et postal'!A$2:D$1302,4,FALSE),"")</f>
        <v>BOUGIVAL</v>
      </c>
      <c r="H31" s="240" t="s">
        <v>1653</v>
      </c>
      <c r="I31" s="242" t="s">
        <v>1691</v>
      </c>
      <c r="O31" s="241">
        <v>2012</v>
      </c>
      <c r="Q31" s="251" t="s">
        <v>28</v>
      </c>
      <c r="R31" s="252"/>
      <c r="S31" s="252" t="s">
        <v>1440</v>
      </c>
      <c r="V31" s="245">
        <v>1</v>
      </c>
      <c r="W31" s="245" t="s">
        <v>22</v>
      </c>
      <c r="X31" s="245" t="s">
        <v>23</v>
      </c>
      <c r="Y31" s="254" t="s">
        <v>27</v>
      </c>
      <c r="AA31" s="246">
        <v>200</v>
      </c>
      <c r="AB31" s="246" t="str">
        <f t="shared" si="0"/>
        <v>&lt;1 MW</v>
      </c>
      <c r="AE31" s="247" t="s">
        <v>36</v>
      </c>
      <c r="AJ31" s="248">
        <f t="shared" si="13"/>
        <v>0</v>
      </c>
      <c r="AO31" s="248">
        <f t="shared" si="4"/>
        <v>0</v>
      </c>
      <c r="AP31" s="248">
        <v>16</v>
      </c>
      <c r="AQ31" s="248">
        <f t="shared" si="1"/>
        <v>16</v>
      </c>
      <c r="AR31" s="249">
        <v>5</v>
      </c>
      <c r="AS31" s="249">
        <f t="shared" si="11"/>
        <v>58.150000000000006</v>
      </c>
      <c r="AT31" s="249" t="str">
        <f t="shared" si="6"/>
        <v>&lt;1 200 MWh/an</v>
      </c>
      <c r="AU31" s="288"/>
    </row>
    <row r="32" spans="1:76" ht="15.15" x14ac:dyDescent="0.3">
      <c r="A32" s="236">
        <v>43202</v>
      </c>
      <c r="B32" s="199"/>
      <c r="C32" s="237" t="s">
        <v>1433</v>
      </c>
      <c r="D32" s="238">
        <v>78123</v>
      </c>
      <c r="E32" s="238">
        <f>IFERROR(VLOOKUP(D32,'Commune et code insee et postal'!$A$2:$B$1302,2),"")</f>
        <v>78955</v>
      </c>
      <c r="F32" s="239">
        <f>IFERROR(VLOOKUP(D32,'Commune et code insee et postal'!A$2:D$1302,3,FALSE),"")</f>
        <v>78</v>
      </c>
      <c r="G32" s="240" t="str">
        <f>IFERROR(VLOOKUP(D32,'Commune et code insee et postal'!A$2:D$1302,4,FALSE),"")</f>
        <v>CARRIÈRES-SOUS-POISSY</v>
      </c>
      <c r="H32" s="240" t="s">
        <v>1841</v>
      </c>
      <c r="I32" s="242" t="s">
        <v>1842</v>
      </c>
      <c r="K32" s="242" t="s">
        <v>72</v>
      </c>
      <c r="O32" s="241">
        <v>2017</v>
      </c>
      <c r="Q32" s="251" t="s">
        <v>28</v>
      </c>
      <c r="R32" s="252" t="s">
        <v>1440</v>
      </c>
      <c r="S32" s="252"/>
      <c r="V32" s="245">
        <v>1</v>
      </c>
      <c r="W32" s="245" t="s">
        <v>22</v>
      </c>
      <c r="X32" s="256" t="s">
        <v>66</v>
      </c>
      <c r="Y32" s="245" t="s">
        <v>1614</v>
      </c>
      <c r="AA32" s="246">
        <v>600</v>
      </c>
      <c r="AB32" s="246" t="str">
        <f t="shared" si="0"/>
        <v>&lt;1 MW</v>
      </c>
      <c r="AC32" s="245">
        <v>1800</v>
      </c>
      <c r="AE32" s="247" t="s">
        <v>36</v>
      </c>
      <c r="AJ32" s="248">
        <f t="shared" si="13"/>
        <v>0</v>
      </c>
      <c r="AN32" s="248">
        <v>700</v>
      </c>
      <c r="AO32" s="248">
        <f t="shared" si="4"/>
        <v>700</v>
      </c>
      <c r="AQ32" s="248">
        <f t="shared" si="1"/>
        <v>700</v>
      </c>
      <c r="AR32" s="249">
        <v>241</v>
      </c>
      <c r="AS32" s="249">
        <f t="shared" si="11"/>
        <v>2802.8300000000004</v>
      </c>
      <c r="AT32" s="249" t="str">
        <f t="shared" si="6"/>
        <v>&gt;1 200 MWh/an</v>
      </c>
      <c r="AU32" s="250" t="s">
        <v>1843</v>
      </c>
    </row>
    <row r="33" spans="1:47" ht="15.15" x14ac:dyDescent="0.3">
      <c r="A33" s="236">
        <v>42102</v>
      </c>
      <c r="B33" s="199"/>
      <c r="C33" s="237" t="s">
        <v>1433</v>
      </c>
      <c r="D33" s="238">
        <v>78124</v>
      </c>
      <c r="E33" s="238">
        <f>IFERROR(VLOOKUP(D33,'Commune et code insee et postal'!$A$2:$B$1302,2),"")</f>
        <v>78420</v>
      </c>
      <c r="F33" s="239">
        <f>IFERROR(VLOOKUP(D33,'Commune et code insee et postal'!A$2:D$1302,3,FALSE),"")</f>
        <v>78</v>
      </c>
      <c r="G33" s="240" t="str">
        <f>IFERROR(VLOOKUP(D33,'Commune et code insee et postal'!A$2:D$1302,4,FALSE),"")</f>
        <v>CARRIÈRES-SUR-SEINE</v>
      </c>
      <c r="I33" s="242"/>
      <c r="O33" s="241">
        <v>2021</v>
      </c>
      <c r="Q33" s="251" t="s">
        <v>1518</v>
      </c>
      <c r="R33" s="252"/>
      <c r="S33" s="252"/>
      <c r="V33" s="245">
        <v>1</v>
      </c>
      <c r="W33" s="245" t="s">
        <v>22</v>
      </c>
      <c r="X33" s="245" t="s">
        <v>23</v>
      </c>
      <c r="AA33" s="246">
        <v>56</v>
      </c>
      <c r="AB33" s="246" t="str">
        <f t="shared" si="0"/>
        <v>&lt;1 MW</v>
      </c>
      <c r="AJ33" s="248">
        <f t="shared" si="13"/>
        <v>0</v>
      </c>
      <c r="AO33" s="248">
        <f t="shared" si="4"/>
        <v>0</v>
      </c>
      <c r="AQ33" s="248">
        <f t="shared" si="1"/>
        <v>0</v>
      </c>
      <c r="AR33" s="249">
        <v>7.308684436801375</v>
      </c>
      <c r="AS33" s="249">
        <f t="shared" si="11"/>
        <v>85</v>
      </c>
      <c r="AT33" s="249" t="str">
        <f t="shared" si="6"/>
        <v>&lt;1 200 MWh/an</v>
      </c>
    </row>
    <row r="34" spans="1:47" ht="15.15" x14ac:dyDescent="0.3">
      <c r="A34" s="236">
        <v>42102</v>
      </c>
      <c r="B34" s="199"/>
      <c r="C34" s="237" t="s">
        <v>1433</v>
      </c>
      <c r="D34" s="238">
        <v>78124</v>
      </c>
      <c r="E34" s="238">
        <f>IFERROR(VLOOKUP(D34,'Commune et code insee et postal'!$A$2:$B$1302,2),"")</f>
        <v>78420</v>
      </c>
      <c r="F34" s="239">
        <f>IFERROR(VLOOKUP(D34,'Commune et code insee et postal'!A$2:D$1302,3,FALSE),"")</f>
        <v>78</v>
      </c>
      <c r="G34" s="240" t="str">
        <f>IFERROR(VLOOKUP(D34,'Commune et code insee et postal'!A$2:D$1302,4,FALSE),"")</f>
        <v>CARRIÈRES-SUR-SEINE</v>
      </c>
      <c r="I34" s="242"/>
      <c r="O34" s="241">
        <v>2021</v>
      </c>
      <c r="Q34" s="251" t="s">
        <v>1518</v>
      </c>
      <c r="R34" s="252"/>
      <c r="S34" s="252"/>
      <c r="V34" s="245">
        <v>1</v>
      </c>
      <c r="W34" s="245" t="s">
        <v>22</v>
      </c>
      <c r="X34" s="245" t="s">
        <v>23</v>
      </c>
      <c r="AA34" s="246">
        <v>112</v>
      </c>
      <c r="AB34" s="246" t="str">
        <f t="shared" si="0"/>
        <v>&lt;1 MW</v>
      </c>
      <c r="AJ34" s="248">
        <f t="shared" si="13"/>
        <v>0</v>
      </c>
      <c r="AO34" s="248">
        <f t="shared" si="4"/>
        <v>0</v>
      </c>
      <c r="AQ34" s="248">
        <f t="shared" si="1"/>
        <v>0</v>
      </c>
      <c r="AR34" s="249">
        <v>18.572656921754081</v>
      </c>
      <c r="AS34" s="249">
        <f t="shared" si="11"/>
        <v>215.99999999999997</v>
      </c>
      <c r="AT34" s="249" t="str">
        <f t="shared" si="6"/>
        <v>&lt;1 200 MWh/an</v>
      </c>
    </row>
    <row r="35" spans="1:47" x14ac:dyDescent="0.25">
      <c r="A35" s="236">
        <v>41085</v>
      </c>
      <c r="B35" s="199"/>
      <c r="C35" s="237" t="s">
        <v>1433</v>
      </c>
      <c r="D35" s="238">
        <v>78128</v>
      </c>
      <c r="E35" s="238">
        <f>IFERROR(VLOOKUP(D35,'Commune et code insee et postal'!$A$2:$B$1302,2),"")</f>
        <v>78720</v>
      </c>
      <c r="F35" s="239">
        <f>IFERROR(VLOOKUP(D35,'Commune et code insee et postal'!A$2:D$1302,3,FALSE),"")</f>
        <v>78</v>
      </c>
      <c r="G35" s="240" t="str">
        <f>IFERROR(VLOOKUP(D35,'Commune et code insee et postal'!A$2:D$1302,4,FALSE),"")</f>
        <v>CERNAY-LA-VILLE</v>
      </c>
      <c r="H35" s="240" t="s">
        <v>1654</v>
      </c>
      <c r="I35" s="242" t="s">
        <v>1692</v>
      </c>
      <c r="O35" s="241">
        <v>2008</v>
      </c>
      <c r="Q35" s="241" t="s">
        <v>28</v>
      </c>
      <c r="R35" s="243" t="s">
        <v>1440</v>
      </c>
      <c r="S35" s="243" t="s">
        <v>1440</v>
      </c>
      <c r="V35" s="245">
        <v>1</v>
      </c>
      <c r="W35" s="245" t="s">
        <v>22</v>
      </c>
      <c r="X35" s="245" t="s">
        <v>23</v>
      </c>
      <c r="Y35" s="245" t="s">
        <v>27</v>
      </c>
      <c r="AA35" s="246">
        <v>100</v>
      </c>
      <c r="AB35" s="246" t="str">
        <f t="shared" ref="AB35:AB66" si="14">IF(AA35=0,"",IF(AA35&lt;1000,"&lt;1 MW","&gt;1 MW"))</f>
        <v>&lt;1 MW</v>
      </c>
      <c r="AC35" s="245">
        <v>0</v>
      </c>
      <c r="AE35" s="247" t="s">
        <v>36</v>
      </c>
      <c r="AJ35" s="248">
        <f t="shared" si="13"/>
        <v>0</v>
      </c>
      <c r="AO35" s="248">
        <f t="shared" si="4"/>
        <v>0</v>
      </c>
      <c r="AP35" s="248">
        <v>29</v>
      </c>
      <c r="AQ35" s="248">
        <f t="shared" ref="AQ35:AQ66" si="15">SUM(AJ35,AO35:AP35)</f>
        <v>29</v>
      </c>
      <c r="AR35" s="249">
        <v>8</v>
      </c>
      <c r="AS35" s="249">
        <f t="shared" si="11"/>
        <v>93.04</v>
      </c>
      <c r="AT35" s="249" t="str">
        <f t="shared" si="6"/>
        <v>&lt;1 200 MWh/an</v>
      </c>
    </row>
    <row r="36" spans="1:47" x14ac:dyDescent="0.25">
      <c r="A36" s="236">
        <v>42464</v>
      </c>
      <c r="B36" s="199"/>
      <c r="C36" s="237" t="s">
        <v>1433</v>
      </c>
      <c r="D36" s="263">
        <v>78317</v>
      </c>
      <c r="E36" s="238">
        <f>IFERROR(VLOOKUP(D36,'Commune et code insee et postal'!$A$2:$B$1302,2),"")</f>
        <v>78440</v>
      </c>
      <c r="F36" s="239">
        <f>IFERROR(VLOOKUP(D36,'Commune et code insee et postal'!A$2:D$1302,3,FALSE),"")</f>
        <v>78</v>
      </c>
      <c r="G36" s="240" t="str">
        <f>IFERROR(VLOOKUP(D36,'Commune et code insee et postal'!A$2:D$1302,4,FALSE),"")</f>
        <v>JAMBVILLE</v>
      </c>
      <c r="H36" s="240" t="s">
        <v>1844</v>
      </c>
      <c r="I36" s="242" t="s">
        <v>1845</v>
      </c>
      <c r="O36" s="241">
        <v>2016</v>
      </c>
      <c r="Q36" s="241" t="s">
        <v>28</v>
      </c>
      <c r="S36" s="243" t="s">
        <v>1440</v>
      </c>
      <c r="V36" s="245">
        <v>1</v>
      </c>
      <c r="W36" s="245" t="s">
        <v>22</v>
      </c>
      <c r="X36" s="245" t="s">
        <v>23</v>
      </c>
      <c r="AA36" s="246">
        <v>220</v>
      </c>
      <c r="AB36" s="246" t="str">
        <f t="shared" si="14"/>
        <v>&lt;1 MW</v>
      </c>
      <c r="AE36" s="247" t="s">
        <v>1655</v>
      </c>
      <c r="AJ36" s="248">
        <f t="shared" si="13"/>
        <v>0</v>
      </c>
      <c r="AO36" s="248">
        <f t="shared" si="4"/>
        <v>0</v>
      </c>
      <c r="AP36" s="248">
        <v>116</v>
      </c>
      <c r="AQ36" s="248">
        <f t="shared" si="15"/>
        <v>116</v>
      </c>
      <c r="AR36" s="249">
        <v>28</v>
      </c>
      <c r="AS36" s="249">
        <f t="shared" si="11"/>
        <v>325.64000000000004</v>
      </c>
      <c r="AT36" s="249" t="str">
        <f t="shared" si="6"/>
        <v>&lt;1 200 MWh/an</v>
      </c>
      <c r="AU36" s="250" t="s">
        <v>1724</v>
      </c>
    </row>
    <row r="37" spans="1:47" ht="15.15" x14ac:dyDescent="0.3">
      <c r="A37" s="270">
        <v>41960</v>
      </c>
      <c r="B37" s="199"/>
      <c r="C37" s="237" t="s">
        <v>1433</v>
      </c>
      <c r="D37" s="271">
        <v>78356</v>
      </c>
      <c r="E37" s="238">
        <f>IFERROR(VLOOKUP(D37,'Commune et code insee et postal'!$A$2:$B$1302,2),"")</f>
        <v>78114</v>
      </c>
      <c r="F37" s="239">
        <f>IFERROR(VLOOKUP(D37,'Commune et code insee et postal'!A$2:D$1302,3,FALSE),"")</f>
        <v>78</v>
      </c>
      <c r="G37" s="240" t="str">
        <f>IFERROR(VLOOKUP(D37,'Commune et code insee et postal'!A$2:D$1302,4,FALSE),"")</f>
        <v>MAGNY-LES-HAMEAUX</v>
      </c>
      <c r="H37" s="240" t="s">
        <v>1846</v>
      </c>
      <c r="I37" s="274" t="s">
        <v>1850</v>
      </c>
      <c r="J37" s="274"/>
      <c r="K37" s="274"/>
      <c r="L37" s="274"/>
      <c r="M37" s="274"/>
      <c r="N37" s="274"/>
      <c r="O37" s="272">
        <v>2010</v>
      </c>
      <c r="P37" s="272"/>
      <c r="Q37" s="273" t="s">
        <v>28</v>
      </c>
      <c r="R37" s="252" t="s">
        <v>1440</v>
      </c>
      <c r="S37" s="275"/>
      <c r="T37" s="276"/>
      <c r="V37" s="277">
        <v>1</v>
      </c>
      <c r="W37" s="277" t="s">
        <v>22</v>
      </c>
      <c r="X37" s="277" t="s">
        <v>23</v>
      </c>
      <c r="Y37" s="278" t="s">
        <v>27</v>
      </c>
      <c r="Z37" s="279"/>
      <c r="AA37" s="279">
        <v>175</v>
      </c>
      <c r="AB37" s="246" t="str">
        <f t="shared" si="14"/>
        <v>&lt;1 MW</v>
      </c>
      <c r="AC37" s="277"/>
      <c r="AD37" s="277"/>
      <c r="AE37" s="280" t="s">
        <v>1656</v>
      </c>
      <c r="AF37" s="281"/>
      <c r="AG37" s="281"/>
      <c r="AH37" s="281"/>
      <c r="AI37" s="281"/>
      <c r="AJ37" s="248">
        <f t="shared" si="13"/>
        <v>0</v>
      </c>
      <c r="AK37" s="281"/>
      <c r="AL37" s="281"/>
      <c r="AM37" s="281"/>
      <c r="AN37" s="281"/>
      <c r="AO37" s="248">
        <f t="shared" si="4"/>
        <v>0</v>
      </c>
      <c r="AP37" s="248">
        <v>23.4375</v>
      </c>
      <c r="AQ37" s="248">
        <f t="shared" si="15"/>
        <v>23.4375</v>
      </c>
      <c r="AR37" s="282">
        <v>4.7667738970588243</v>
      </c>
      <c r="AS37" s="249">
        <f t="shared" si="11"/>
        <v>55.437580422794127</v>
      </c>
      <c r="AT37" s="249" t="str">
        <f t="shared" si="6"/>
        <v>&lt;1 200 MWh/an</v>
      </c>
    </row>
    <row r="38" spans="1:47" x14ac:dyDescent="0.25">
      <c r="A38" s="236">
        <v>41085</v>
      </c>
      <c r="B38" s="199"/>
      <c r="C38" s="237" t="s">
        <v>1433</v>
      </c>
      <c r="D38" s="238">
        <v>78356</v>
      </c>
      <c r="E38" s="238">
        <f>IFERROR(VLOOKUP(D38,'Commune et code insee et postal'!$A$2:$B$1302,2),"")</f>
        <v>78114</v>
      </c>
      <c r="F38" s="239">
        <f>IFERROR(VLOOKUP(D38,'Commune et code insee et postal'!A$2:D$1302,3,FALSE),"")</f>
        <v>78</v>
      </c>
      <c r="G38" s="240" t="str">
        <f>IFERROR(VLOOKUP(D38,'Commune et code insee et postal'!A$2:D$1302,4,FALSE),"")</f>
        <v>MAGNY-LES-HAMEAUX</v>
      </c>
      <c r="H38" s="240" t="s">
        <v>1847</v>
      </c>
      <c r="I38" s="242" t="s">
        <v>1847</v>
      </c>
      <c r="N38" s="242" t="s">
        <v>1848</v>
      </c>
      <c r="O38" s="241">
        <v>2009</v>
      </c>
      <c r="Q38" s="241" t="s">
        <v>28</v>
      </c>
      <c r="V38" s="245">
        <v>1</v>
      </c>
      <c r="W38" s="245" t="s">
        <v>26</v>
      </c>
      <c r="X38" s="245" t="s">
        <v>23</v>
      </c>
      <c r="Y38" s="245" t="s">
        <v>27</v>
      </c>
      <c r="AA38" s="246">
        <v>300</v>
      </c>
      <c r="AB38" s="246" t="str">
        <f t="shared" si="14"/>
        <v>&lt;1 MW</v>
      </c>
      <c r="AC38" s="245">
        <v>0</v>
      </c>
      <c r="AE38" s="247" t="s">
        <v>61</v>
      </c>
      <c r="AF38" s="248">
        <v>204</v>
      </c>
      <c r="AG38" s="248">
        <v>0</v>
      </c>
      <c r="AH38" s="248">
        <v>0</v>
      </c>
      <c r="AI38" s="248">
        <v>0</v>
      </c>
      <c r="AJ38" s="248">
        <f t="shared" si="13"/>
        <v>204</v>
      </c>
      <c r="AO38" s="248">
        <f t="shared" si="4"/>
        <v>0</v>
      </c>
      <c r="AQ38" s="248">
        <f t="shared" si="15"/>
        <v>204</v>
      </c>
      <c r="AR38" s="249">
        <f>AS38/11.63</f>
        <v>38.693035253654337</v>
      </c>
      <c r="AS38" s="249">
        <v>450</v>
      </c>
      <c r="AT38" s="249" t="str">
        <f t="shared" si="6"/>
        <v>&lt;1 200 MWh/an</v>
      </c>
      <c r="AU38" s="250" t="s">
        <v>1849</v>
      </c>
    </row>
    <row r="39" spans="1:47" ht="15.15" x14ac:dyDescent="0.3">
      <c r="A39" s="236">
        <v>43200</v>
      </c>
      <c r="B39" s="199"/>
      <c r="C39" s="237" t="s">
        <v>1433</v>
      </c>
      <c r="D39" s="196">
        <v>78361</v>
      </c>
      <c r="E39" s="238">
        <f>IFERROR(VLOOKUP(D39,'Commune et code insee et postal'!$A$2:$B$1302,2),"")</f>
        <v>78200</v>
      </c>
      <c r="F39" s="239">
        <f>IFERROR(VLOOKUP(D39,'Commune et code insee et postal'!A$2:D$1302,3,FALSE),"")</f>
        <v>78</v>
      </c>
      <c r="G39" s="240" t="str">
        <f>IFERROR(VLOOKUP(D39,'Commune et code insee et postal'!A$2:D$1302,4,FALSE),"")</f>
        <v>MANTES-LA-JOLIE</v>
      </c>
      <c r="H39" s="240" t="s">
        <v>1657</v>
      </c>
      <c r="I39" s="255" t="s">
        <v>1851</v>
      </c>
      <c r="J39" s="255"/>
      <c r="K39" s="255" t="s">
        <v>1786</v>
      </c>
      <c r="L39" s="255"/>
      <c r="M39" s="255"/>
      <c r="N39" s="255"/>
      <c r="O39" s="261">
        <v>2013</v>
      </c>
      <c r="P39" s="261"/>
      <c r="Q39" s="251" t="s">
        <v>28</v>
      </c>
      <c r="R39" s="252" t="s">
        <v>1440</v>
      </c>
      <c r="S39" s="252" t="s">
        <v>1440</v>
      </c>
      <c r="V39" s="245">
        <v>2</v>
      </c>
      <c r="W39" s="256" t="s">
        <v>22</v>
      </c>
      <c r="X39" s="256" t="s">
        <v>1432</v>
      </c>
      <c r="Y39" s="245" t="s">
        <v>1614</v>
      </c>
      <c r="Z39" s="246" t="s">
        <v>98</v>
      </c>
      <c r="AA39" s="246">
        <f>6000+8000</f>
        <v>14000</v>
      </c>
      <c r="AB39" s="246" t="str">
        <f t="shared" si="14"/>
        <v>&gt;1 MW</v>
      </c>
      <c r="AC39" s="256">
        <v>0</v>
      </c>
      <c r="AD39" s="256"/>
      <c r="AE39" s="266" t="s">
        <v>1754</v>
      </c>
      <c r="AF39" s="248">
        <v>18000</v>
      </c>
      <c r="AG39" s="248">
        <v>0</v>
      </c>
      <c r="AH39" s="248">
        <v>6000</v>
      </c>
      <c r="AJ39" s="248">
        <f t="shared" si="13"/>
        <v>24000</v>
      </c>
      <c r="AK39" s="248">
        <v>6000</v>
      </c>
      <c r="AO39" s="248">
        <f t="shared" si="4"/>
        <v>6000</v>
      </c>
      <c r="AQ39" s="248">
        <f t="shared" si="15"/>
        <v>30000</v>
      </c>
      <c r="AR39" s="249">
        <v>7087</v>
      </c>
      <c r="AS39" s="249">
        <f t="shared" si="11"/>
        <v>82421.810000000012</v>
      </c>
      <c r="AT39" s="249" t="str">
        <f t="shared" si="6"/>
        <v>&gt;1 200 MWh/an</v>
      </c>
      <c r="AU39" s="250" t="s">
        <v>1658</v>
      </c>
    </row>
    <row r="40" spans="1:47" ht="15.15" x14ac:dyDescent="0.3">
      <c r="A40" s="236">
        <v>41960</v>
      </c>
      <c r="B40" s="199"/>
      <c r="C40" s="237" t="s">
        <v>1433</v>
      </c>
      <c r="D40" s="238">
        <v>78423</v>
      </c>
      <c r="E40" s="238">
        <f>IFERROR(VLOOKUP(D40,'Commune et code insee et postal'!$A$2:$B$1302,2),"")</f>
        <v>78180</v>
      </c>
      <c r="F40" s="239">
        <f>IFERROR(VLOOKUP(D40,'Commune et code insee et postal'!A$2:D$1302,3,FALSE),"")</f>
        <v>78</v>
      </c>
      <c r="G40" s="240" t="str">
        <f>IFERROR(VLOOKUP(D40,'Commune et code insee et postal'!A$2:D$1302,4,FALSE),"")</f>
        <v>MONTIGNY-LE-BRETONNEUX</v>
      </c>
      <c r="H40" s="240" t="s">
        <v>1852</v>
      </c>
      <c r="I40" s="242" t="s">
        <v>1854</v>
      </c>
      <c r="K40" s="242" t="s">
        <v>1661</v>
      </c>
      <c r="M40" s="242" t="s">
        <v>1660</v>
      </c>
      <c r="O40" s="241">
        <v>2011</v>
      </c>
      <c r="Q40" s="251" t="s">
        <v>28</v>
      </c>
      <c r="R40" s="252"/>
      <c r="S40" s="252"/>
      <c r="V40" s="245">
        <v>2</v>
      </c>
      <c r="W40" s="245" t="s">
        <v>22</v>
      </c>
      <c r="X40" s="245" t="s">
        <v>23</v>
      </c>
      <c r="Y40" s="254" t="s">
        <v>27</v>
      </c>
      <c r="AA40" s="246">
        <f>2*220</f>
        <v>440</v>
      </c>
      <c r="AB40" s="246" t="str">
        <f t="shared" si="14"/>
        <v>&lt;1 MW</v>
      </c>
      <c r="AE40" s="247" t="s">
        <v>36</v>
      </c>
      <c r="AJ40" s="248">
        <f t="shared" si="13"/>
        <v>0</v>
      </c>
      <c r="AO40" s="248">
        <f t="shared" si="4"/>
        <v>0</v>
      </c>
      <c r="AP40" s="248">
        <v>58.928571428571423</v>
      </c>
      <c r="AQ40" s="248">
        <f t="shared" si="15"/>
        <v>58.928571428571423</v>
      </c>
      <c r="AR40" s="249">
        <v>11.985031512605042</v>
      </c>
      <c r="AS40" s="249">
        <f t="shared" si="11"/>
        <v>139.38591649159665</v>
      </c>
      <c r="AT40" s="249" t="str">
        <f t="shared" si="6"/>
        <v>&lt;1 200 MWh/an</v>
      </c>
      <c r="AU40" s="259" t="s">
        <v>1853</v>
      </c>
    </row>
    <row r="41" spans="1:47" ht="15.15" x14ac:dyDescent="0.3">
      <c r="A41" s="236">
        <v>43937</v>
      </c>
      <c r="B41" s="199" t="s">
        <v>1555</v>
      </c>
      <c r="C41" s="308" t="s">
        <v>1856</v>
      </c>
      <c r="D41" s="284">
        <v>78440</v>
      </c>
      <c r="E41" s="238">
        <f>IFERROR(VLOOKUP(D41,'Commune et code insee et postal'!$A$2:$B$1302,2),"")</f>
        <v>78130</v>
      </c>
      <c r="F41" s="239">
        <f>IFERROR(VLOOKUP(D41,'Commune et code insee et postal'!A$2:D$1302,3,FALSE),"")</f>
        <v>78</v>
      </c>
      <c r="G41" s="240" t="str">
        <f>IFERROR(VLOOKUP(D41,'Commune et code insee et postal'!A$2:D$1302,4,FALSE),"")</f>
        <v>LES MUREAUX</v>
      </c>
      <c r="H41" s="240" t="s">
        <v>1858</v>
      </c>
      <c r="I41" s="264" t="s">
        <v>1859</v>
      </c>
      <c r="J41" s="264"/>
      <c r="K41" s="264" t="s">
        <v>1857</v>
      </c>
      <c r="L41" s="264"/>
      <c r="M41" s="264"/>
      <c r="N41" s="264"/>
      <c r="O41" s="251">
        <v>2014</v>
      </c>
      <c r="P41" s="251"/>
      <c r="Q41" s="251" t="s">
        <v>28</v>
      </c>
      <c r="R41" s="252" t="s">
        <v>1440</v>
      </c>
      <c r="S41" s="252"/>
      <c r="V41" s="245">
        <v>1</v>
      </c>
      <c r="W41" s="254" t="s">
        <v>26</v>
      </c>
      <c r="X41" s="254" t="s">
        <v>23</v>
      </c>
      <c r="Y41" s="254" t="s">
        <v>27</v>
      </c>
      <c r="AA41" s="265">
        <v>4000</v>
      </c>
      <c r="AB41" s="246" t="str">
        <f t="shared" si="14"/>
        <v>&gt;1 MW</v>
      </c>
      <c r="AC41" s="256">
        <f>2*3000</f>
        <v>6000</v>
      </c>
      <c r="AD41" s="254" t="s">
        <v>1729</v>
      </c>
      <c r="AE41" s="266" t="s">
        <v>61</v>
      </c>
      <c r="AF41" s="248">
        <v>4080</v>
      </c>
      <c r="AG41" s="248">
        <v>0</v>
      </c>
      <c r="AH41" s="248">
        <v>0</v>
      </c>
      <c r="AJ41" s="248">
        <f t="shared" si="13"/>
        <v>4080</v>
      </c>
      <c r="AK41" s="248">
        <v>2720</v>
      </c>
      <c r="AO41" s="248">
        <f t="shared" si="4"/>
        <v>2720</v>
      </c>
      <c r="AQ41" s="248">
        <f t="shared" si="15"/>
        <v>6800</v>
      </c>
      <c r="AR41" s="249">
        <f>AS41/11.63</f>
        <v>1633.7059329320721</v>
      </c>
      <c r="AS41" s="249">
        <v>19000</v>
      </c>
      <c r="AT41" s="249" t="str">
        <f t="shared" si="6"/>
        <v>&gt;1 200 MWh/an</v>
      </c>
      <c r="AU41" s="259" t="s">
        <v>1855</v>
      </c>
    </row>
    <row r="42" spans="1:47" ht="15.15" x14ac:dyDescent="0.3">
      <c r="A42" s="236">
        <v>43931</v>
      </c>
      <c r="B42" s="199" t="s">
        <v>1555</v>
      </c>
      <c r="C42" s="237" t="s">
        <v>1591</v>
      </c>
      <c r="D42" s="238">
        <v>78440</v>
      </c>
      <c r="E42" s="238">
        <f>IFERROR(VLOOKUP(D42,'Commune et code insee et postal'!$A$2:$B$1302,2),"")</f>
        <v>78130</v>
      </c>
      <c r="F42" s="239">
        <f>IFERROR(VLOOKUP(D42,'Commune et code insee et postal'!A$2:D$1302,3,FALSE),"")</f>
        <v>78</v>
      </c>
      <c r="G42" s="240" t="str">
        <f>IFERROR(VLOOKUP(D42,'Commune et code insee et postal'!A$2:D$1302,4,FALSE),"")</f>
        <v>LES MUREAUX</v>
      </c>
      <c r="H42" s="240" t="s">
        <v>1726</v>
      </c>
      <c r="I42" s="264" t="s">
        <v>1725</v>
      </c>
      <c r="J42" s="242" t="s">
        <v>1728</v>
      </c>
      <c r="K42" s="242" t="s">
        <v>1860</v>
      </c>
      <c r="L42" s="242" t="s">
        <v>1727</v>
      </c>
      <c r="M42" s="242" t="s">
        <v>1860</v>
      </c>
      <c r="O42" s="241">
        <v>2014</v>
      </c>
      <c r="Q42" s="251" t="s">
        <v>28</v>
      </c>
      <c r="R42" s="252" t="s">
        <v>1440</v>
      </c>
      <c r="S42" s="252" t="s">
        <v>1440</v>
      </c>
      <c r="U42" s="244" t="s">
        <v>92</v>
      </c>
      <c r="V42" s="245">
        <v>2</v>
      </c>
      <c r="W42" s="245" t="s">
        <v>22</v>
      </c>
      <c r="X42" s="254" t="s">
        <v>70</v>
      </c>
      <c r="Y42" s="245" t="s">
        <v>1614</v>
      </c>
      <c r="Z42" s="246" t="s">
        <v>79</v>
      </c>
      <c r="AA42" s="246">
        <f>4200+1600</f>
        <v>5800</v>
      </c>
      <c r="AB42" s="246" t="str">
        <f t="shared" si="14"/>
        <v>&gt;1 MW</v>
      </c>
      <c r="AD42" s="245" t="s">
        <v>1729</v>
      </c>
      <c r="AE42" s="247" t="s">
        <v>1862</v>
      </c>
      <c r="AF42" s="248">
        <v>7560</v>
      </c>
      <c r="AG42" s="248">
        <v>0</v>
      </c>
      <c r="AH42" s="248">
        <v>4792</v>
      </c>
      <c r="AI42" s="248">
        <v>0</v>
      </c>
      <c r="AJ42" s="248">
        <f t="shared" si="13"/>
        <v>12352</v>
      </c>
      <c r="AO42" s="248">
        <f t="shared" si="4"/>
        <v>0</v>
      </c>
      <c r="AQ42" s="248">
        <f t="shared" si="15"/>
        <v>12352</v>
      </c>
      <c r="AR42" s="249">
        <v>2828</v>
      </c>
      <c r="AS42" s="249">
        <f t="shared" si="11"/>
        <v>32889.64</v>
      </c>
      <c r="AT42" s="249" t="str">
        <f t="shared" si="6"/>
        <v>&gt;1 200 MWh/an</v>
      </c>
      <c r="AU42" s="259" t="s">
        <v>1861</v>
      </c>
    </row>
    <row r="43" spans="1:47" ht="15.15" x14ac:dyDescent="0.3">
      <c r="A43" s="236">
        <v>43202</v>
      </c>
      <c r="B43" s="199"/>
      <c r="C43" s="237" t="s">
        <v>1433</v>
      </c>
      <c r="D43" s="238">
        <v>78440</v>
      </c>
      <c r="E43" s="238">
        <f>IFERROR(VLOOKUP(D43,'Commune et code insee et postal'!$A$2:$B$1302,2),"")</f>
        <v>78130</v>
      </c>
      <c r="F43" s="239">
        <f>IFERROR(VLOOKUP(D43,'Commune et code insee et postal'!A$2:D$1302,3,FALSE),"")</f>
        <v>78</v>
      </c>
      <c r="G43" s="240" t="str">
        <f>IFERROR(VLOOKUP(D43,'Commune et code insee et postal'!A$2:D$1302,4,FALSE),"")</f>
        <v>LES MUREAUX</v>
      </c>
      <c r="H43" s="240" t="s">
        <v>1864</v>
      </c>
      <c r="I43" s="242" t="s">
        <v>1864</v>
      </c>
      <c r="K43" s="242" t="s">
        <v>72</v>
      </c>
      <c r="M43" s="264" t="s">
        <v>1857</v>
      </c>
      <c r="O43" s="241">
        <v>2019</v>
      </c>
      <c r="Q43" s="241" t="s">
        <v>31</v>
      </c>
      <c r="R43" s="252" t="s">
        <v>1440</v>
      </c>
      <c r="S43" s="252"/>
      <c r="U43" s="244" t="s">
        <v>1863</v>
      </c>
      <c r="V43" s="245">
        <v>1</v>
      </c>
      <c r="W43" s="245" t="s">
        <v>26</v>
      </c>
      <c r="X43" s="245" t="s">
        <v>23</v>
      </c>
      <c r="Y43" s="245" t="s">
        <v>50</v>
      </c>
      <c r="AA43" s="246">
        <v>4500</v>
      </c>
      <c r="AB43" s="246" t="str">
        <f t="shared" si="14"/>
        <v>&gt;1 MW</v>
      </c>
      <c r="AC43" s="245">
        <f>2*3000</f>
        <v>6000</v>
      </c>
      <c r="AD43" s="245" t="s">
        <v>1729</v>
      </c>
      <c r="AF43" s="248">
        <v>3631</v>
      </c>
      <c r="AG43" s="248">
        <v>1210</v>
      </c>
      <c r="AJ43" s="248">
        <f t="shared" si="13"/>
        <v>4841</v>
      </c>
      <c r="AO43" s="248">
        <f t="shared" si="4"/>
        <v>0</v>
      </c>
      <c r="AQ43" s="248">
        <f t="shared" si="15"/>
        <v>4841</v>
      </c>
      <c r="AR43" s="249">
        <f>AS43/11.63</f>
        <v>1375.7523645743765</v>
      </c>
      <c r="AS43" s="249">
        <v>16000</v>
      </c>
      <c r="AT43" s="249" t="str">
        <f t="shared" si="6"/>
        <v>&gt;1 200 MWh/an</v>
      </c>
    </row>
    <row r="44" spans="1:47" ht="15.15" x14ac:dyDescent="0.3">
      <c r="A44" s="236">
        <v>41621</v>
      </c>
      <c r="B44" s="199"/>
      <c r="C44" s="237" t="s">
        <v>1433</v>
      </c>
      <c r="D44" s="238">
        <v>78466</v>
      </c>
      <c r="E44" s="238">
        <f>IFERROR(VLOOKUP(D44,'Commune et code insee et postal'!$A$2:$B$1302,2),"")</f>
        <v>78630</v>
      </c>
      <c r="F44" s="239">
        <f>IFERROR(VLOOKUP(D44,'Commune et code insee et postal'!A$2:D$1302,3,FALSE),"")</f>
        <v>78</v>
      </c>
      <c r="G44" s="240" t="str">
        <f>IFERROR(VLOOKUP(D44,'Commune et code insee et postal'!A$2:D$1302,4,FALSE),"")</f>
        <v>ORGEVAL</v>
      </c>
      <c r="H44" s="240" t="s">
        <v>1662</v>
      </c>
      <c r="I44" s="242" t="s">
        <v>1663</v>
      </c>
      <c r="O44" s="241">
        <v>2012</v>
      </c>
      <c r="Q44" s="251" t="s">
        <v>28</v>
      </c>
      <c r="R44" s="252"/>
      <c r="S44" s="252" t="s">
        <v>1440</v>
      </c>
      <c r="V44" s="245">
        <v>1</v>
      </c>
      <c r="W44" s="245" t="s">
        <v>22</v>
      </c>
      <c r="X44" s="245" t="s">
        <v>23</v>
      </c>
      <c r="Y44" s="254" t="s">
        <v>27</v>
      </c>
      <c r="AA44" s="246">
        <v>260</v>
      </c>
      <c r="AB44" s="246" t="str">
        <f t="shared" si="14"/>
        <v>&lt;1 MW</v>
      </c>
      <c r="AJ44" s="248">
        <f t="shared" si="13"/>
        <v>0</v>
      </c>
      <c r="AO44" s="248">
        <f t="shared" si="4"/>
        <v>0</v>
      </c>
      <c r="AP44" s="248">
        <v>85</v>
      </c>
      <c r="AQ44" s="248">
        <f t="shared" si="15"/>
        <v>85</v>
      </c>
      <c r="AR44" s="249">
        <v>17</v>
      </c>
      <c r="AS44" s="249">
        <f t="shared" si="11"/>
        <v>197.71</v>
      </c>
      <c r="AT44" s="249" t="str">
        <f t="shared" si="6"/>
        <v>&lt;1 200 MWh/an</v>
      </c>
    </row>
    <row r="45" spans="1:47" x14ac:dyDescent="0.25">
      <c r="A45" s="236">
        <v>41085</v>
      </c>
      <c r="B45" s="199"/>
      <c r="C45" s="237" t="s">
        <v>1433</v>
      </c>
      <c r="D45" s="238">
        <v>78517</v>
      </c>
      <c r="E45" s="238">
        <f>IFERROR(VLOOKUP(D45,'Commune et code insee et postal'!$A$2:$B$1302,2),"")</f>
        <v>78120</v>
      </c>
      <c r="F45" s="239">
        <f>IFERROR(VLOOKUP(D45,'Commune et code insee et postal'!A$2:D$1302,3,FALSE),"")</f>
        <v>78</v>
      </c>
      <c r="G45" s="240" t="str">
        <f>IFERROR(VLOOKUP(D45,'Commune et code insee et postal'!A$2:D$1302,4,FALSE),"")</f>
        <v>RAMBOUILLET</v>
      </c>
      <c r="H45" s="240" t="s">
        <v>1866</v>
      </c>
      <c r="I45" s="242" t="s">
        <v>49</v>
      </c>
      <c r="N45" s="242" t="s">
        <v>1755</v>
      </c>
      <c r="O45" s="241">
        <v>2001</v>
      </c>
      <c r="Q45" s="241" t="s">
        <v>28</v>
      </c>
      <c r="R45" s="243" t="s">
        <v>1440</v>
      </c>
      <c r="V45" s="245">
        <v>1</v>
      </c>
      <c r="W45" s="245" t="s">
        <v>26</v>
      </c>
      <c r="X45" s="245" t="s">
        <v>23</v>
      </c>
      <c r="Y45" s="245" t="s">
        <v>50</v>
      </c>
      <c r="AA45" s="246">
        <v>186</v>
      </c>
      <c r="AB45" s="246" t="str">
        <f t="shared" si="14"/>
        <v>&lt;1 MW</v>
      </c>
      <c r="AC45" s="245">
        <v>0</v>
      </c>
      <c r="AF45" s="248">
        <v>0</v>
      </c>
      <c r="AG45" s="248">
        <v>0</v>
      </c>
      <c r="AH45" s="248">
        <v>60</v>
      </c>
      <c r="AI45" s="248">
        <v>0</v>
      </c>
      <c r="AJ45" s="248">
        <f t="shared" si="13"/>
        <v>60</v>
      </c>
      <c r="AO45" s="248">
        <f t="shared" si="4"/>
        <v>0</v>
      </c>
      <c r="AQ45" s="248">
        <f t="shared" si="15"/>
        <v>60</v>
      </c>
      <c r="AR45" s="249">
        <v>20</v>
      </c>
      <c r="AS45" s="249">
        <f t="shared" si="11"/>
        <v>232.60000000000002</v>
      </c>
      <c r="AT45" s="249" t="str">
        <f t="shared" si="6"/>
        <v>&lt;1 200 MWh/an</v>
      </c>
      <c r="AU45" s="250" t="s">
        <v>51</v>
      </c>
    </row>
    <row r="46" spans="1:47" ht="15.15" x14ac:dyDescent="0.3">
      <c r="A46" s="236">
        <v>41620</v>
      </c>
      <c r="B46" s="199"/>
      <c r="C46" s="237" t="s">
        <v>1433</v>
      </c>
      <c r="D46" s="238">
        <v>78517</v>
      </c>
      <c r="E46" s="238">
        <f>IFERROR(VLOOKUP(D46,'Commune et code insee et postal'!$A$2:$B$1302,2),"")</f>
        <v>78120</v>
      </c>
      <c r="F46" s="239">
        <f>IFERROR(VLOOKUP(D46,'Commune et code insee et postal'!A$2:D$1302,3,FALSE),"")</f>
        <v>78</v>
      </c>
      <c r="G46" s="240" t="str">
        <f>IFERROR(VLOOKUP(D46,'Commune et code insee et postal'!A$2:D$1302,4,FALSE),"")</f>
        <v>RAMBOUILLET</v>
      </c>
      <c r="H46" s="240" t="s">
        <v>81</v>
      </c>
      <c r="I46" s="242" t="s">
        <v>1867</v>
      </c>
      <c r="O46" s="241">
        <v>2002</v>
      </c>
      <c r="Q46" s="251" t="s">
        <v>28</v>
      </c>
      <c r="R46" s="252"/>
      <c r="S46" s="252" t="s">
        <v>1440</v>
      </c>
      <c r="V46" s="245">
        <v>1</v>
      </c>
      <c r="W46" s="245" t="s">
        <v>22</v>
      </c>
      <c r="X46" s="254" t="s">
        <v>23</v>
      </c>
      <c r="Y46" s="254" t="s">
        <v>27</v>
      </c>
      <c r="AA46" s="246">
        <v>1000</v>
      </c>
      <c r="AB46" s="246" t="str">
        <f t="shared" si="14"/>
        <v>&gt;1 MW</v>
      </c>
      <c r="AJ46" s="248">
        <f t="shared" si="13"/>
        <v>0</v>
      </c>
      <c r="AO46" s="248">
        <f t="shared" si="4"/>
        <v>0</v>
      </c>
      <c r="AP46" s="248">
        <v>1200</v>
      </c>
      <c r="AQ46" s="248">
        <f t="shared" si="15"/>
        <v>1200</v>
      </c>
      <c r="AR46" s="249">
        <v>245</v>
      </c>
      <c r="AS46" s="249">
        <f t="shared" si="11"/>
        <v>2849.3500000000004</v>
      </c>
      <c r="AT46" s="249" t="str">
        <f t="shared" si="6"/>
        <v>&gt;1 200 MWh/an</v>
      </c>
    </row>
    <row r="47" spans="1:47" ht="15.15" x14ac:dyDescent="0.3">
      <c r="A47" s="202">
        <v>43935</v>
      </c>
      <c r="B47" s="200" t="s">
        <v>1555</v>
      </c>
      <c r="C47" s="308" t="s">
        <v>1600</v>
      </c>
      <c r="D47" s="196">
        <v>78517</v>
      </c>
      <c r="E47" s="238">
        <f>IFERROR(VLOOKUP(D47,'Commune et code insee et postal'!$A$2:$B$1302,2),"")</f>
        <v>78120</v>
      </c>
      <c r="F47" s="239">
        <f>IFERROR(VLOOKUP(D47,'Commune et code insee et postal'!A$2:D$1302,3,FALSE),"")</f>
        <v>78</v>
      </c>
      <c r="G47" s="240" t="str">
        <f>IFERROR(VLOOKUP(D47,'Commune et code insee et postal'!A$2:D$1302,4,FALSE),"")</f>
        <v>RAMBOUILLET</v>
      </c>
      <c r="H47" s="240" t="s">
        <v>1612</v>
      </c>
      <c r="I47" s="255" t="s">
        <v>65</v>
      </c>
      <c r="J47" s="255"/>
      <c r="K47" s="255" t="s">
        <v>1597</v>
      </c>
      <c r="L47" s="255"/>
      <c r="M47" s="255"/>
      <c r="N47" s="255"/>
      <c r="O47" s="251">
        <v>2013</v>
      </c>
      <c r="P47" s="261"/>
      <c r="Q47" s="261" t="s">
        <v>28</v>
      </c>
      <c r="R47" s="262" t="s">
        <v>1440</v>
      </c>
      <c r="S47" s="262"/>
      <c r="V47" s="245">
        <v>1</v>
      </c>
      <c r="W47" s="256" t="s">
        <v>22</v>
      </c>
      <c r="X47" s="256" t="s">
        <v>23</v>
      </c>
      <c r="Y47" s="254" t="s">
        <v>50</v>
      </c>
      <c r="AA47" s="246">
        <v>4000</v>
      </c>
      <c r="AB47" s="246" t="str">
        <f t="shared" si="14"/>
        <v>&gt;1 MW</v>
      </c>
      <c r="AC47" s="256">
        <v>0</v>
      </c>
      <c r="AD47" s="256"/>
      <c r="AE47" s="247" t="s">
        <v>1603</v>
      </c>
      <c r="AF47" s="248">
        <v>1918</v>
      </c>
      <c r="AG47" s="248">
        <v>0</v>
      </c>
      <c r="AH47" s="248">
        <v>820</v>
      </c>
      <c r="AJ47" s="248">
        <f t="shared" si="13"/>
        <v>2738</v>
      </c>
      <c r="AO47" s="248">
        <f t="shared" si="4"/>
        <v>0</v>
      </c>
      <c r="AQ47" s="248">
        <f t="shared" si="15"/>
        <v>2738</v>
      </c>
      <c r="AR47" s="249">
        <v>800</v>
      </c>
      <c r="AS47" s="249">
        <f t="shared" si="11"/>
        <v>9304</v>
      </c>
      <c r="AT47" s="249" t="str">
        <f t="shared" si="6"/>
        <v>&gt;1 200 MWh/an</v>
      </c>
      <c r="AU47" s="250" t="s">
        <v>1664</v>
      </c>
    </row>
    <row r="48" spans="1:47" ht="15.15" x14ac:dyDescent="0.3">
      <c r="A48" s="202">
        <v>43935</v>
      </c>
      <c r="B48" s="200" t="s">
        <v>1555</v>
      </c>
      <c r="C48" s="308" t="s">
        <v>1814</v>
      </c>
      <c r="D48" s="238">
        <v>78545</v>
      </c>
      <c r="E48" s="238">
        <f>IFERROR(VLOOKUP(D48,'Commune et code insee et postal'!$A$2:$B$1302,2),"")</f>
        <v>78210</v>
      </c>
      <c r="F48" s="239">
        <f>IFERROR(VLOOKUP(D48,'Commune et code insee et postal'!A$2:D$1302,3,FALSE),"")</f>
        <v>78</v>
      </c>
      <c r="G48" s="240" t="str">
        <f>IFERROR(VLOOKUP(D48,'Commune et code insee et postal'!A$2:D$1302,4,FALSE),"")</f>
        <v>SAINT-CYR-L'ÉCOLE</v>
      </c>
      <c r="H48" s="240" t="s">
        <v>1812</v>
      </c>
      <c r="I48" s="242" t="s">
        <v>1730</v>
      </c>
      <c r="K48" s="242" t="s">
        <v>1594</v>
      </c>
      <c r="N48" s="242" t="s">
        <v>1809</v>
      </c>
      <c r="O48" s="241">
        <v>2009</v>
      </c>
      <c r="Q48" s="241" t="s">
        <v>28</v>
      </c>
      <c r="R48" s="243" t="s">
        <v>1440</v>
      </c>
      <c r="S48" s="252" t="s">
        <v>1440</v>
      </c>
      <c r="V48" s="245">
        <v>1</v>
      </c>
      <c r="W48" s="245" t="s">
        <v>22</v>
      </c>
      <c r="X48" s="245" t="s">
        <v>23</v>
      </c>
      <c r="Y48" s="245" t="s">
        <v>38</v>
      </c>
      <c r="AA48" s="246">
        <v>750</v>
      </c>
      <c r="AB48" s="246" t="str">
        <f t="shared" si="14"/>
        <v>&lt;1 MW</v>
      </c>
      <c r="AC48" s="245">
        <v>1230</v>
      </c>
      <c r="AD48" s="245" t="s">
        <v>1729</v>
      </c>
      <c r="AE48" s="247" t="s">
        <v>1598</v>
      </c>
      <c r="AF48" s="248">
        <v>592</v>
      </c>
      <c r="AG48" s="248">
        <v>0</v>
      </c>
      <c r="AH48" s="248">
        <v>0</v>
      </c>
      <c r="AI48" s="248">
        <v>0</v>
      </c>
      <c r="AJ48" s="248">
        <f t="shared" si="13"/>
        <v>592</v>
      </c>
      <c r="AO48" s="248">
        <f t="shared" si="4"/>
        <v>0</v>
      </c>
      <c r="AQ48" s="248">
        <f t="shared" si="15"/>
        <v>592</v>
      </c>
      <c r="AR48" s="249">
        <v>223</v>
      </c>
      <c r="AS48" s="249">
        <f t="shared" ref="AS48:AS79" si="16">AR48*11.63</f>
        <v>2593.4900000000002</v>
      </c>
      <c r="AT48" s="249" t="str">
        <f t="shared" si="6"/>
        <v>&gt;1 200 MWh/an</v>
      </c>
      <c r="AU48" s="250" t="s">
        <v>1810</v>
      </c>
    </row>
    <row r="49" spans="1:47" ht="15.15" x14ac:dyDescent="0.3">
      <c r="A49" s="202">
        <v>43935</v>
      </c>
      <c r="B49" s="200" t="s">
        <v>1555</v>
      </c>
      <c r="C49" s="308" t="s">
        <v>1869</v>
      </c>
      <c r="D49" s="238">
        <v>78551</v>
      </c>
      <c r="E49" s="238">
        <f>IFERROR(VLOOKUP(D49,'Commune et code insee et postal'!$A$2:$B$1302,2),"")</f>
        <v>78100</v>
      </c>
      <c r="F49" s="239">
        <f>IFERROR(VLOOKUP(D49,'Commune et code insee et postal'!A$2:D$1302,3,FALSE),"")</f>
        <v>78</v>
      </c>
      <c r="G49" s="240" t="str">
        <f>IFERROR(VLOOKUP(D49,'Commune et code insee et postal'!A$2:D$1302,4,FALSE),"")</f>
        <v>SAINT-GERMAIN-EN-LAYE</v>
      </c>
      <c r="H49" s="240" t="s">
        <v>1870</v>
      </c>
      <c r="I49" s="242" t="s">
        <v>1871</v>
      </c>
      <c r="K49" s="242" t="s">
        <v>1787</v>
      </c>
      <c r="O49" s="241">
        <v>2015</v>
      </c>
      <c r="Q49" s="251" t="s">
        <v>28</v>
      </c>
      <c r="R49" s="252" t="s">
        <v>1440</v>
      </c>
      <c r="S49" s="252" t="s">
        <v>1440</v>
      </c>
      <c r="U49" s="244" t="s">
        <v>88</v>
      </c>
      <c r="V49" s="245">
        <v>2</v>
      </c>
      <c r="W49" s="245" t="s">
        <v>22</v>
      </c>
      <c r="X49" s="254" t="s">
        <v>70</v>
      </c>
      <c r="Y49" s="245" t="s">
        <v>1614</v>
      </c>
      <c r="AA49" s="246">
        <f>4000+2000</f>
        <v>6000</v>
      </c>
      <c r="AB49" s="246" t="str">
        <f t="shared" si="14"/>
        <v>&gt;1 MW</v>
      </c>
      <c r="AE49" s="247" t="s">
        <v>1598</v>
      </c>
      <c r="AF49" s="248">
        <v>12500</v>
      </c>
      <c r="AG49" s="248">
        <v>0</v>
      </c>
      <c r="AH49" s="248">
        <v>0</v>
      </c>
      <c r="AI49" s="248">
        <v>0</v>
      </c>
      <c r="AJ49" s="248">
        <f t="shared" si="13"/>
        <v>12500</v>
      </c>
      <c r="AO49" s="248">
        <f t="shared" si="4"/>
        <v>0</v>
      </c>
      <c r="AQ49" s="248">
        <f t="shared" si="15"/>
        <v>12500</v>
      </c>
      <c r="AR49" s="249">
        <v>2454</v>
      </c>
      <c r="AS49" s="249">
        <f t="shared" si="16"/>
        <v>28540.02</v>
      </c>
      <c r="AT49" s="249" t="str">
        <f t="shared" si="6"/>
        <v>&gt;1 200 MWh/an</v>
      </c>
      <c r="AU49" s="250" t="s">
        <v>1868</v>
      </c>
    </row>
    <row r="50" spans="1:47" x14ac:dyDescent="0.25">
      <c r="A50" s="236">
        <v>41085</v>
      </c>
      <c r="C50" s="237" t="s">
        <v>1433</v>
      </c>
      <c r="D50" s="238">
        <v>78564</v>
      </c>
      <c r="E50" s="238">
        <f>IFERROR(VLOOKUP(D50,'Commune et code insee et postal'!$A$2:$B$1302,2),"")</f>
        <v>78660</v>
      </c>
      <c r="F50" s="239">
        <f>IFERROR(VLOOKUP(D50,'Commune et code insee et postal'!A$2:D$1302,3,FALSE),"")</f>
        <v>78</v>
      </c>
      <c r="G50" s="240" t="str">
        <f>IFERROR(VLOOKUP(D50,'Commune et code insee et postal'!A$2:D$1302,4,FALSE),"")</f>
        <v>SAINT-MARTIN-DE-BRÉTHENCOURT</v>
      </c>
      <c r="H50" s="240" t="s">
        <v>1665</v>
      </c>
      <c r="I50" s="242" t="s">
        <v>68</v>
      </c>
      <c r="O50" s="241">
        <v>2002</v>
      </c>
      <c r="P50" s="241">
        <v>2007</v>
      </c>
      <c r="Q50" s="241" t="s">
        <v>69</v>
      </c>
      <c r="V50" s="245">
        <v>1</v>
      </c>
      <c r="W50" s="245" t="s">
        <v>26</v>
      </c>
      <c r="X50" s="245" t="s">
        <v>23</v>
      </c>
      <c r="Y50" s="245" t="s">
        <v>27</v>
      </c>
      <c r="Z50" s="246" t="s">
        <v>1872</v>
      </c>
      <c r="AA50" s="246">
        <v>600</v>
      </c>
      <c r="AB50" s="246" t="str">
        <f t="shared" si="14"/>
        <v>&lt;1 MW</v>
      </c>
      <c r="AC50" s="245">
        <v>0</v>
      </c>
      <c r="AJ50" s="248">
        <f t="shared" si="13"/>
        <v>0</v>
      </c>
      <c r="AO50" s="248">
        <f t="shared" si="4"/>
        <v>0</v>
      </c>
      <c r="AP50" s="248">
        <v>150</v>
      </c>
      <c r="AQ50" s="248">
        <f t="shared" si="15"/>
        <v>150</v>
      </c>
      <c r="AR50" s="249">
        <v>40</v>
      </c>
      <c r="AS50" s="249">
        <f t="shared" si="16"/>
        <v>465.20000000000005</v>
      </c>
      <c r="AT50" s="249" t="str">
        <f t="shared" si="6"/>
        <v>&lt;1 200 MWh/an</v>
      </c>
    </row>
    <row r="51" spans="1:47" x14ac:dyDescent="0.25">
      <c r="A51" s="236">
        <v>41085</v>
      </c>
      <c r="C51" s="237" t="s">
        <v>1433</v>
      </c>
      <c r="D51" s="238">
        <v>78575</v>
      </c>
      <c r="E51" s="238">
        <f>IFERROR(VLOOKUP(D51,'Commune et code insee et postal'!$A$2:$B$1302,2),"")</f>
        <v>78470</v>
      </c>
      <c r="F51" s="239">
        <f>IFERROR(VLOOKUP(D51,'Commune et code insee et postal'!A$2:D$1302,3,FALSE),"")</f>
        <v>78</v>
      </c>
      <c r="G51" s="240" t="str">
        <f>IFERROR(VLOOKUP(D51,'Commune et code insee et postal'!A$2:D$1302,4,FALSE),"")</f>
        <v>SAINT-RÉMY-LÈS-CHEVREUSE</v>
      </c>
      <c r="H51" s="240" t="s">
        <v>62</v>
      </c>
      <c r="I51" s="242" t="s">
        <v>62</v>
      </c>
      <c r="N51" s="242" t="s">
        <v>1755</v>
      </c>
      <c r="O51" s="241">
        <v>2003</v>
      </c>
      <c r="Q51" s="241" t="s">
        <v>28</v>
      </c>
      <c r="V51" s="245">
        <v>1</v>
      </c>
      <c r="W51" s="245" t="s">
        <v>26</v>
      </c>
      <c r="X51" s="245" t="s">
        <v>23</v>
      </c>
      <c r="Y51" s="245" t="s">
        <v>27</v>
      </c>
      <c r="AA51" s="246">
        <v>400</v>
      </c>
      <c r="AB51" s="246" t="str">
        <f t="shared" si="14"/>
        <v>&lt;1 MW</v>
      </c>
      <c r="AC51" s="245">
        <v>0</v>
      </c>
      <c r="AF51" s="248">
        <v>0</v>
      </c>
      <c r="AG51" s="248">
        <v>0</v>
      </c>
      <c r="AH51" s="248">
        <v>450</v>
      </c>
      <c r="AI51" s="248">
        <v>0</v>
      </c>
      <c r="AJ51" s="248">
        <f t="shared" si="13"/>
        <v>450</v>
      </c>
      <c r="AO51" s="248">
        <f t="shared" si="4"/>
        <v>0</v>
      </c>
      <c r="AQ51" s="248">
        <f t="shared" si="15"/>
        <v>450</v>
      </c>
      <c r="AR51" s="249">
        <v>135</v>
      </c>
      <c r="AS51" s="249">
        <f t="shared" si="16"/>
        <v>1570.0500000000002</v>
      </c>
      <c r="AT51" s="249" t="str">
        <f t="shared" si="6"/>
        <v>&gt;1 200 MWh/an</v>
      </c>
    </row>
    <row r="52" spans="1:47" ht="15.15" x14ac:dyDescent="0.3">
      <c r="A52" s="236">
        <v>41620</v>
      </c>
      <c r="C52" s="237" t="s">
        <v>1433</v>
      </c>
      <c r="D52" s="238">
        <v>78643</v>
      </c>
      <c r="E52" s="238">
        <f>IFERROR(VLOOKUP(D52,'Commune et code insee et postal'!$A$2:$B$1302,2),"")</f>
        <v>78540</v>
      </c>
      <c r="F52" s="239">
        <f>IFERROR(VLOOKUP(D52,'Commune et code insee et postal'!A$2:D$1302,3,FALSE),"")</f>
        <v>78</v>
      </c>
      <c r="G52" s="240" t="str">
        <f>IFERROR(VLOOKUP(D52,'Commune et code insee et postal'!A$2:D$1302,4,FALSE),"")</f>
        <v>VERNOUILLET</v>
      </c>
      <c r="H52" s="240" t="s">
        <v>1666</v>
      </c>
      <c r="I52" s="242" t="s">
        <v>1667</v>
      </c>
      <c r="O52" s="241">
        <v>2011</v>
      </c>
      <c r="Q52" s="251" t="s">
        <v>28</v>
      </c>
      <c r="R52" s="252"/>
      <c r="S52" s="252" t="s">
        <v>1440</v>
      </c>
      <c r="V52" s="245">
        <v>1</v>
      </c>
      <c r="W52" s="245" t="s">
        <v>22</v>
      </c>
      <c r="X52" s="245" t="s">
        <v>23</v>
      </c>
      <c r="Y52" s="254" t="s">
        <v>27</v>
      </c>
      <c r="AA52" s="246">
        <v>80</v>
      </c>
      <c r="AB52" s="246" t="str">
        <f t="shared" si="14"/>
        <v>&lt;1 MW</v>
      </c>
      <c r="AJ52" s="248">
        <f t="shared" si="13"/>
        <v>0</v>
      </c>
      <c r="AO52" s="248">
        <f t="shared" si="4"/>
        <v>0</v>
      </c>
      <c r="AP52" s="248">
        <v>16</v>
      </c>
      <c r="AQ52" s="248">
        <f t="shared" si="15"/>
        <v>16</v>
      </c>
      <c r="AR52" s="249">
        <v>5</v>
      </c>
      <c r="AS52" s="249">
        <f t="shared" si="16"/>
        <v>58.150000000000006</v>
      </c>
      <c r="AT52" s="249" t="str">
        <f t="shared" si="6"/>
        <v>&lt;1 200 MWh/an</v>
      </c>
    </row>
    <row r="53" spans="1:47" x14ac:dyDescent="0.25">
      <c r="A53" s="236">
        <v>41085</v>
      </c>
      <c r="C53" s="237" t="s">
        <v>1433</v>
      </c>
      <c r="D53" s="238">
        <v>78647</v>
      </c>
      <c r="E53" s="238">
        <f>IFERROR(VLOOKUP(D53,'Commune et code insee et postal'!$A$2:$B$1302,2),"")</f>
        <v>78930</v>
      </c>
      <c r="F53" s="239">
        <f>IFERROR(VLOOKUP(D53,'Commune et code insee et postal'!A$2:D$1302,3,FALSE),"")</f>
        <v>78</v>
      </c>
      <c r="G53" s="240" t="str">
        <f>IFERROR(VLOOKUP(D53,'Commune et code insee et postal'!A$2:D$1302,4,FALSE),"")</f>
        <v>VERT</v>
      </c>
      <c r="H53" s="240" t="s">
        <v>25</v>
      </c>
      <c r="I53" s="242" t="s">
        <v>25</v>
      </c>
      <c r="O53" s="241">
        <v>2002</v>
      </c>
      <c r="Q53" s="241" t="s">
        <v>28</v>
      </c>
      <c r="V53" s="245">
        <v>1</v>
      </c>
      <c r="W53" s="245" t="s">
        <v>26</v>
      </c>
      <c r="X53" s="245" t="s">
        <v>23</v>
      </c>
      <c r="Y53" s="245" t="s">
        <v>27</v>
      </c>
      <c r="Z53" s="267"/>
      <c r="AA53" s="246">
        <v>30</v>
      </c>
      <c r="AB53" s="246" t="str">
        <f t="shared" si="14"/>
        <v>&lt;1 MW</v>
      </c>
      <c r="AC53" s="245">
        <v>0</v>
      </c>
      <c r="AE53" s="247" t="s">
        <v>1756</v>
      </c>
      <c r="AF53" s="248">
        <v>25</v>
      </c>
      <c r="AG53" s="248">
        <v>0</v>
      </c>
      <c r="AH53" s="248">
        <v>0</v>
      </c>
      <c r="AI53" s="248">
        <v>0</v>
      </c>
      <c r="AJ53" s="248">
        <f t="shared" si="13"/>
        <v>25</v>
      </c>
      <c r="AN53" s="268"/>
      <c r="AO53" s="248">
        <f t="shared" si="4"/>
        <v>0</v>
      </c>
      <c r="AP53" s="268"/>
      <c r="AQ53" s="248">
        <f t="shared" si="15"/>
        <v>25</v>
      </c>
      <c r="AR53" s="249">
        <v>7</v>
      </c>
      <c r="AS53" s="249">
        <f t="shared" si="16"/>
        <v>81.410000000000011</v>
      </c>
      <c r="AT53" s="249" t="str">
        <f t="shared" si="6"/>
        <v>&lt;1 200 MWh/an</v>
      </c>
    </row>
    <row r="54" spans="1:47" x14ac:dyDescent="0.25">
      <c r="A54" s="202">
        <v>43935</v>
      </c>
      <c r="B54" s="200" t="s">
        <v>1555</v>
      </c>
      <c r="C54" s="308" t="s">
        <v>1600</v>
      </c>
      <c r="D54" s="238">
        <v>91027</v>
      </c>
      <c r="E54" s="238">
        <f>IFERROR(VLOOKUP(D54,'Commune et code insee et postal'!$A$2:$B$1302,2),"")</f>
        <v>91200</v>
      </c>
      <c r="F54" s="239">
        <f>IFERROR(VLOOKUP(D54,'Commune et code insee et postal'!A$2:D$1302,3,FALSE),"")</f>
        <v>91</v>
      </c>
      <c r="G54" s="240" t="str">
        <f>IFERROR(VLOOKUP(D54,'Commune et code insee et postal'!A$2:D$1302,4,FALSE),"")</f>
        <v>ATHIS-MONS</v>
      </c>
      <c r="H54" s="240" t="s">
        <v>83</v>
      </c>
      <c r="I54" s="242" t="s">
        <v>1873</v>
      </c>
      <c r="K54" s="255" t="s">
        <v>1874</v>
      </c>
      <c r="M54" s="255" t="s">
        <v>1874</v>
      </c>
      <c r="N54" s="242" t="s">
        <v>1611</v>
      </c>
      <c r="O54" s="241">
        <v>2006</v>
      </c>
      <c r="Q54" s="241" t="s">
        <v>28</v>
      </c>
      <c r="R54" s="243" t="s">
        <v>1440</v>
      </c>
      <c r="V54" s="245">
        <v>1</v>
      </c>
      <c r="W54" s="245" t="s">
        <v>22</v>
      </c>
      <c r="X54" s="245" t="s">
        <v>23</v>
      </c>
      <c r="Y54" s="245" t="s">
        <v>27</v>
      </c>
      <c r="Z54" s="246" t="s">
        <v>1875</v>
      </c>
      <c r="AA54" s="246">
        <v>1200</v>
      </c>
      <c r="AB54" s="246" t="str">
        <f t="shared" si="14"/>
        <v>&gt;1 MW</v>
      </c>
      <c r="AC54" s="245">
        <v>0</v>
      </c>
      <c r="AE54" s="247" t="s">
        <v>1598</v>
      </c>
      <c r="AF54" s="248">
        <v>1013</v>
      </c>
      <c r="AG54" s="248">
        <v>0</v>
      </c>
      <c r="AH54" s="248">
        <v>0</v>
      </c>
      <c r="AI54" s="248">
        <v>0</v>
      </c>
      <c r="AJ54" s="248">
        <f t="shared" si="13"/>
        <v>1013</v>
      </c>
      <c r="AO54" s="248">
        <f t="shared" si="4"/>
        <v>0</v>
      </c>
      <c r="AQ54" s="248">
        <f t="shared" si="15"/>
        <v>1013</v>
      </c>
      <c r="AR54" s="249">
        <f t="shared" ref="AR54:AR55" si="17">AS54/11.63</f>
        <v>267.66981943250215</v>
      </c>
      <c r="AS54" s="249">
        <v>3113</v>
      </c>
      <c r="AT54" s="249" t="str">
        <f t="shared" si="6"/>
        <v>&gt;1 200 MWh/an</v>
      </c>
      <c r="AU54" s="250" t="s">
        <v>1876</v>
      </c>
    </row>
    <row r="55" spans="1:47" x14ac:dyDescent="0.25">
      <c r="A55" s="202">
        <v>43941</v>
      </c>
      <c r="B55" s="200" t="s">
        <v>1555</v>
      </c>
      <c r="C55" s="308" t="s">
        <v>1988</v>
      </c>
      <c r="D55" s="238">
        <v>91086</v>
      </c>
      <c r="E55" s="238">
        <f>IFERROR(VLOOKUP(D55,'Commune et code insee et postal'!$A$2:$B$1302,2),"")</f>
        <v>91070</v>
      </c>
      <c r="F55" s="239">
        <f>IFERROR(VLOOKUP(D55,'Commune et code insee et postal'!A$2:D$1302,3,FALSE),"")</f>
        <v>91</v>
      </c>
      <c r="G55" s="240" t="str">
        <f>IFERROR(VLOOKUP(D55,'Commune et code insee et postal'!A$2:D$1302,4,FALSE),"")</f>
        <v>BONDOUFLE</v>
      </c>
      <c r="H55" s="240" t="s">
        <v>1983</v>
      </c>
      <c r="I55" s="242" t="s">
        <v>1877</v>
      </c>
      <c r="J55" s="311" t="s">
        <v>1984</v>
      </c>
      <c r="K55" s="255" t="s">
        <v>1597</v>
      </c>
      <c r="M55" s="255" t="s">
        <v>1597</v>
      </c>
      <c r="N55" s="311" t="s">
        <v>1985</v>
      </c>
      <c r="O55" s="241">
        <v>2021</v>
      </c>
      <c r="Q55" s="241" t="s">
        <v>28</v>
      </c>
      <c r="R55" s="243" t="s">
        <v>1440</v>
      </c>
      <c r="U55" s="244" t="s">
        <v>1986</v>
      </c>
      <c r="V55" s="245">
        <v>2</v>
      </c>
      <c r="W55" s="245" t="s">
        <v>22</v>
      </c>
      <c r="X55" s="245" t="s">
        <v>66</v>
      </c>
      <c r="Y55" s="245" t="s">
        <v>38</v>
      </c>
      <c r="AA55" s="246">
        <f>820+1370</f>
        <v>2190</v>
      </c>
      <c r="AB55" s="246" t="str">
        <f t="shared" si="14"/>
        <v>&gt;1 MW</v>
      </c>
      <c r="AC55" s="245">
        <v>3900</v>
      </c>
      <c r="AD55" s="245" t="s">
        <v>1729</v>
      </c>
      <c r="AE55" s="247" t="s">
        <v>1987</v>
      </c>
      <c r="AJ55" s="248">
        <f t="shared" si="13"/>
        <v>0</v>
      </c>
      <c r="AO55" s="248">
        <f t="shared" si="4"/>
        <v>0</v>
      </c>
      <c r="AP55" s="248">
        <v>1647</v>
      </c>
      <c r="AQ55" s="248">
        <f t="shared" si="15"/>
        <v>1647</v>
      </c>
      <c r="AR55" s="249">
        <f t="shared" si="17"/>
        <v>759.68959587274287</v>
      </c>
      <c r="AS55" s="249">
        <f>0.91*9709</f>
        <v>8835.19</v>
      </c>
      <c r="AT55" s="249" t="str">
        <f t="shared" si="6"/>
        <v>&gt;1 200 MWh/an</v>
      </c>
    </row>
    <row r="56" spans="1:47" ht="15.15" x14ac:dyDescent="0.3">
      <c r="A56" s="236">
        <v>42283</v>
      </c>
      <c r="C56" s="237" t="s">
        <v>1433</v>
      </c>
      <c r="D56" s="238">
        <v>91103</v>
      </c>
      <c r="E56" s="238">
        <f>IFERROR(VLOOKUP(D56,'Commune et code insee et postal'!$A$2:$B$1302,2),"")</f>
        <v>91220</v>
      </c>
      <c r="F56" s="239">
        <f>IFERROR(VLOOKUP(D56,'Commune et code insee et postal'!A$2:D$1302,3,FALSE),"")</f>
        <v>91</v>
      </c>
      <c r="G56" s="240" t="str">
        <f>IFERROR(VLOOKUP(D56,'Commune et code insee et postal'!A$2:D$1302,4,FALSE),"")</f>
        <v>BRÉTIGNY-SUR-ORGE</v>
      </c>
      <c r="H56" s="240" t="s">
        <v>1669</v>
      </c>
      <c r="I56" s="242" t="s">
        <v>1668</v>
      </c>
      <c r="K56" s="242" t="s">
        <v>1670</v>
      </c>
      <c r="O56" s="241">
        <v>2013</v>
      </c>
      <c r="Q56" s="251" t="s">
        <v>28</v>
      </c>
      <c r="R56" s="252" t="s">
        <v>1440</v>
      </c>
      <c r="S56" s="252" t="s">
        <v>1440</v>
      </c>
      <c r="V56" s="245">
        <v>2</v>
      </c>
      <c r="W56" s="245" t="s">
        <v>22</v>
      </c>
      <c r="X56" s="245" t="s">
        <v>66</v>
      </c>
      <c r="Y56" s="256" t="s">
        <v>38</v>
      </c>
      <c r="Z56" s="246" t="s">
        <v>54</v>
      </c>
      <c r="AA56" s="246">
        <f>2*4000</f>
        <v>8000</v>
      </c>
      <c r="AB56" s="246" t="str">
        <f t="shared" si="14"/>
        <v>&gt;1 MW</v>
      </c>
      <c r="AC56" s="256">
        <v>0</v>
      </c>
      <c r="AD56" s="256"/>
      <c r="AE56" s="286" t="s">
        <v>36</v>
      </c>
      <c r="AG56" s="248">
        <v>0</v>
      </c>
      <c r="AJ56" s="248">
        <f t="shared" si="13"/>
        <v>0</v>
      </c>
      <c r="AK56" s="248">
        <v>2500</v>
      </c>
      <c r="AO56" s="248">
        <f t="shared" si="4"/>
        <v>2500</v>
      </c>
      <c r="AQ56" s="248">
        <f t="shared" si="15"/>
        <v>2500</v>
      </c>
      <c r="AR56" s="249">
        <v>650</v>
      </c>
      <c r="AS56" s="249">
        <f t="shared" si="16"/>
        <v>7559.5000000000009</v>
      </c>
      <c r="AT56" s="249" t="str">
        <f t="shared" si="6"/>
        <v>&gt;1 200 MWh/an</v>
      </c>
      <c r="AU56" s="309" t="s">
        <v>1671</v>
      </c>
    </row>
    <row r="57" spans="1:47" x14ac:dyDescent="0.25">
      <c r="A57" s="236">
        <v>41085</v>
      </c>
      <c r="C57" s="237" t="s">
        <v>1433</v>
      </c>
      <c r="D57" s="238">
        <v>91174</v>
      </c>
      <c r="E57" s="238">
        <f>IFERROR(VLOOKUP(D57,'Commune et code insee et postal'!$A$2:$B$1302,2),"")</f>
        <v>91100</v>
      </c>
      <c r="F57" s="239">
        <f>IFERROR(VLOOKUP(D57,'Commune et code insee et postal'!A$2:D$1302,3,FALSE),"")</f>
        <v>91</v>
      </c>
      <c r="G57" s="240" t="str">
        <f>IFERROR(VLOOKUP(D57,'Commune et code insee et postal'!A$2:D$1302,4,FALSE),"")</f>
        <v>CORBEIL-ESSONNES</v>
      </c>
      <c r="H57" s="240" t="s">
        <v>52</v>
      </c>
      <c r="I57" s="242" t="s">
        <v>52</v>
      </c>
      <c r="N57" s="242" t="s">
        <v>1755</v>
      </c>
      <c r="O57" s="241">
        <v>2002</v>
      </c>
      <c r="Q57" s="241" t="s">
        <v>28</v>
      </c>
      <c r="V57" s="245">
        <v>1</v>
      </c>
      <c r="W57" s="245" t="s">
        <v>26</v>
      </c>
      <c r="X57" s="245" t="s">
        <v>23</v>
      </c>
      <c r="Y57" s="245" t="s">
        <v>50</v>
      </c>
      <c r="AA57" s="246">
        <v>220</v>
      </c>
      <c r="AB57" s="246" t="str">
        <f t="shared" si="14"/>
        <v>&lt;1 MW</v>
      </c>
      <c r="AC57" s="245">
        <v>0</v>
      </c>
      <c r="AF57" s="248">
        <v>0</v>
      </c>
      <c r="AG57" s="248">
        <v>0</v>
      </c>
      <c r="AH57" s="248">
        <v>40</v>
      </c>
      <c r="AI57" s="248">
        <v>0</v>
      </c>
      <c r="AJ57" s="248">
        <f t="shared" si="13"/>
        <v>40</v>
      </c>
      <c r="AO57" s="248">
        <f t="shared" si="4"/>
        <v>0</v>
      </c>
      <c r="AQ57" s="248">
        <f t="shared" si="15"/>
        <v>40</v>
      </c>
      <c r="AR57" s="249">
        <v>14</v>
      </c>
      <c r="AS57" s="249">
        <f t="shared" si="16"/>
        <v>162.82000000000002</v>
      </c>
      <c r="AT57" s="249" t="str">
        <f t="shared" si="6"/>
        <v>&lt;1 200 MWh/an</v>
      </c>
      <c r="AU57" s="250" t="s">
        <v>1672</v>
      </c>
    </row>
    <row r="58" spans="1:47" x14ac:dyDescent="0.25">
      <c r="A58" s="236">
        <v>41782</v>
      </c>
      <c r="C58" s="237" t="s">
        <v>1433</v>
      </c>
      <c r="D58" s="238">
        <v>91228</v>
      </c>
      <c r="E58" s="238">
        <f>IFERROR(VLOOKUP(D58,'Commune et code insee et postal'!$A$2:$B$1302,2),"")</f>
        <v>91000</v>
      </c>
      <c r="F58" s="239">
        <f>IFERROR(VLOOKUP(D58,'Commune et code insee et postal'!A$2:D$1302,3,FALSE),"")</f>
        <v>91</v>
      </c>
      <c r="G58" s="240" t="str">
        <f>IFERROR(VLOOKUP(D58,'Commune et code insee et postal'!A$2:D$1302,4,FALSE),"")</f>
        <v>ÉVRY</v>
      </c>
      <c r="H58" s="240" t="s">
        <v>91</v>
      </c>
      <c r="I58" s="242" t="s">
        <v>91</v>
      </c>
      <c r="N58" s="242" t="s">
        <v>1673</v>
      </c>
      <c r="O58" s="241">
        <v>2011</v>
      </c>
      <c r="Q58" s="241" t="s">
        <v>28</v>
      </c>
      <c r="V58" s="245">
        <v>1</v>
      </c>
      <c r="W58" s="245" t="s">
        <v>22</v>
      </c>
      <c r="X58" s="245" t="s">
        <v>23</v>
      </c>
      <c r="Y58" s="245" t="s">
        <v>27</v>
      </c>
      <c r="AA58" s="246">
        <v>3500</v>
      </c>
      <c r="AB58" s="246" t="str">
        <f t="shared" si="14"/>
        <v>&gt;1 MW</v>
      </c>
      <c r="AC58" s="245">
        <v>0</v>
      </c>
      <c r="AE58" s="247" t="s">
        <v>30</v>
      </c>
      <c r="AF58" s="248">
        <v>5628</v>
      </c>
      <c r="AG58" s="248">
        <v>0</v>
      </c>
      <c r="AJ58" s="248">
        <f t="shared" si="13"/>
        <v>5628</v>
      </c>
      <c r="AK58" s="248">
        <v>2412</v>
      </c>
      <c r="AO58" s="248">
        <f t="shared" si="4"/>
        <v>2412</v>
      </c>
      <c r="AQ58" s="248">
        <f t="shared" si="15"/>
        <v>8040</v>
      </c>
      <c r="AR58" s="249">
        <v>2500</v>
      </c>
      <c r="AS58" s="249">
        <f t="shared" si="16"/>
        <v>29075.000000000004</v>
      </c>
      <c r="AT58" s="249" t="str">
        <f t="shared" si="6"/>
        <v>&gt;1 200 MWh/an</v>
      </c>
      <c r="AU58" s="259" t="s">
        <v>1674</v>
      </c>
    </row>
    <row r="59" spans="1:47" ht="15.15" x14ac:dyDescent="0.3">
      <c r="A59" s="236">
        <v>41085</v>
      </c>
      <c r="C59" s="237" t="s">
        <v>1433</v>
      </c>
      <c r="D59" s="238">
        <v>91274</v>
      </c>
      <c r="E59" s="238">
        <f>IFERROR(VLOOKUP(D59,'Commune et code insee et postal'!$A$2:$B$1302,2),"")</f>
        <v>91400</v>
      </c>
      <c r="F59" s="239">
        <f>IFERROR(VLOOKUP(D59,'Commune et code insee et postal'!A$2:D$1302,3,FALSE),"")</f>
        <v>91</v>
      </c>
      <c r="G59" s="240" t="str">
        <f>IFERROR(VLOOKUP(D59,'Commune et code insee et postal'!A$2:D$1302,4,FALSE),"")</f>
        <v>GOMETZ-LA-VILLE</v>
      </c>
      <c r="H59" s="240" t="s">
        <v>1878</v>
      </c>
      <c r="I59" s="242" t="s">
        <v>41</v>
      </c>
      <c r="N59" s="242" t="s">
        <v>1755</v>
      </c>
      <c r="O59" s="241">
        <v>2008</v>
      </c>
      <c r="Q59" s="241" t="s">
        <v>28</v>
      </c>
      <c r="R59" s="252" t="s">
        <v>1440</v>
      </c>
      <c r="V59" s="245">
        <v>1</v>
      </c>
      <c r="W59" s="245" t="s">
        <v>26</v>
      </c>
      <c r="X59" s="245" t="s">
        <v>23</v>
      </c>
      <c r="Y59" s="245" t="s">
        <v>34</v>
      </c>
      <c r="AA59" s="246">
        <v>90</v>
      </c>
      <c r="AB59" s="246" t="str">
        <f t="shared" si="14"/>
        <v>&lt;1 MW</v>
      </c>
      <c r="AC59" s="245">
        <v>80</v>
      </c>
      <c r="AD59" s="245" t="s">
        <v>42</v>
      </c>
      <c r="AE59" s="247" t="s">
        <v>30</v>
      </c>
      <c r="AF59" s="248">
        <v>120</v>
      </c>
      <c r="AG59" s="248">
        <v>0</v>
      </c>
      <c r="AH59" s="248">
        <v>0</v>
      </c>
      <c r="AI59" s="248">
        <v>0</v>
      </c>
      <c r="AJ59" s="248">
        <f t="shared" ref="AJ59:AJ90" si="18">SUM(AF59:AI59)</f>
        <v>120</v>
      </c>
      <c r="AO59" s="248">
        <f t="shared" si="4"/>
        <v>0</v>
      </c>
      <c r="AQ59" s="248">
        <f t="shared" si="15"/>
        <v>120</v>
      </c>
      <c r="AR59" s="249">
        <v>31</v>
      </c>
      <c r="AS59" s="249">
        <f t="shared" si="16"/>
        <v>360.53000000000003</v>
      </c>
      <c r="AT59" s="249" t="str">
        <f t="shared" si="6"/>
        <v>&lt;1 200 MWh/an</v>
      </c>
      <c r="AU59" s="250" t="s">
        <v>43</v>
      </c>
    </row>
    <row r="60" spans="1:47" ht="15.15" x14ac:dyDescent="0.3">
      <c r="A60" s="236">
        <v>41085</v>
      </c>
      <c r="C60" s="237" t="s">
        <v>1433</v>
      </c>
      <c r="D60" s="238">
        <v>91286</v>
      </c>
      <c r="E60" s="238">
        <f>IFERROR(VLOOKUP(D60,'Commune et code insee et postal'!$A$2:$B$1302,2),"")</f>
        <v>91350</v>
      </c>
      <c r="F60" s="239">
        <f>IFERROR(VLOOKUP(D60,'Commune et code insee et postal'!A$2:D$1302,3,FALSE),"")</f>
        <v>91</v>
      </c>
      <c r="G60" s="240" t="str">
        <f>IFERROR(VLOOKUP(D60,'Commune et code insee et postal'!A$2:D$1302,4,FALSE),"")</f>
        <v>GRIGNY</v>
      </c>
      <c r="I60" s="242" t="s">
        <v>37</v>
      </c>
      <c r="N60" s="242" t="s">
        <v>1675</v>
      </c>
      <c r="O60" s="241">
        <v>2007</v>
      </c>
      <c r="Q60" s="241" t="s">
        <v>28</v>
      </c>
      <c r="R60" s="252" t="s">
        <v>1440</v>
      </c>
      <c r="S60" s="243" t="s">
        <v>1440</v>
      </c>
      <c r="V60" s="245">
        <v>1</v>
      </c>
      <c r="W60" s="245" t="s">
        <v>22</v>
      </c>
      <c r="X60" s="245" t="s">
        <v>23</v>
      </c>
      <c r="Y60" s="245" t="s">
        <v>38</v>
      </c>
      <c r="AA60" s="246">
        <v>80</v>
      </c>
      <c r="AB60" s="246" t="str">
        <f t="shared" si="14"/>
        <v>&lt;1 MW</v>
      </c>
      <c r="AC60" s="245">
        <v>0</v>
      </c>
      <c r="AE60" s="247" t="s">
        <v>39</v>
      </c>
      <c r="AJ60" s="248">
        <f t="shared" si="18"/>
        <v>0</v>
      </c>
      <c r="AK60" s="248">
        <v>40</v>
      </c>
      <c r="AL60" s="248">
        <v>0</v>
      </c>
      <c r="AM60" s="248">
        <v>0</v>
      </c>
      <c r="AN60" s="248">
        <v>0</v>
      </c>
      <c r="AO60" s="248">
        <f t="shared" si="4"/>
        <v>40</v>
      </c>
      <c r="AQ60" s="248">
        <f t="shared" si="15"/>
        <v>40</v>
      </c>
      <c r="AR60" s="249">
        <v>12</v>
      </c>
      <c r="AS60" s="249">
        <f t="shared" si="16"/>
        <v>139.56</v>
      </c>
      <c r="AT60" s="249" t="str">
        <f t="shared" si="6"/>
        <v>&lt;1 200 MWh/an</v>
      </c>
    </row>
    <row r="61" spans="1:47" x14ac:dyDescent="0.25">
      <c r="A61" s="236">
        <v>43141</v>
      </c>
      <c r="C61" s="237" t="s">
        <v>1433</v>
      </c>
      <c r="D61" s="240">
        <v>91359</v>
      </c>
      <c r="E61" s="238">
        <f>IFERROR(VLOOKUP(D61,'Commune et code insee et postal'!$A$2:$B$1302,2),"")</f>
        <v>91720</v>
      </c>
      <c r="F61" s="239">
        <f>IFERROR(VLOOKUP(D61,'Commune et code insee et postal'!A$2:D$1302,3,FALSE),"")</f>
        <v>91</v>
      </c>
      <c r="G61" s="240" t="str">
        <f>IFERROR(VLOOKUP(D61,'Commune et code insee et postal'!A$2:D$1302,4,FALSE),"")</f>
        <v>MAISSE</v>
      </c>
      <c r="H61" s="240" t="s">
        <v>1676</v>
      </c>
      <c r="I61" s="287" t="s">
        <v>21</v>
      </c>
      <c r="J61" s="287"/>
      <c r="K61" s="287"/>
      <c r="L61" s="287"/>
      <c r="M61" s="287"/>
      <c r="N61" s="287"/>
      <c r="O61" s="241">
        <v>2016</v>
      </c>
      <c r="Q61" s="241" t="s">
        <v>28</v>
      </c>
      <c r="V61" s="245">
        <v>1</v>
      </c>
      <c r="W61" s="245" t="s">
        <v>22</v>
      </c>
      <c r="X61" s="245" t="s">
        <v>23</v>
      </c>
      <c r="Y61" s="245" t="s">
        <v>38</v>
      </c>
      <c r="AA61" s="246">
        <v>20</v>
      </c>
      <c r="AB61" s="246" t="str">
        <f t="shared" si="14"/>
        <v>&lt;1 MW</v>
      </c>
      <c r="AF61" s="248">
        <v>13</v>
      </c>
      <c r="AJ61" s="248">
        <f t="shared" si="18"/>
        <v>13</v>
      </c>
      <c r="AO61" s="248">
        <f t="shared" si="4"/>
        <v>0</v>
      </c>
      <c r="AQ61" s="248">
        <f t="shared" si="15"/>
        <v>13</v>
      </c>
      <c r="AR61" s="249">
        <v>3.3</v>
      </c>
      <c r="AS61" s="249">
        <f t="shared" si="16"/>
        <v>38.378999999999998</v>
      </c>
      <c r="AT61" s="249" t="str">
        <f t="shared" si="6"/>
        <v>&lt;1 200 MWh/an</v>
      </c>
      <c r="AU61" s="259" t="s">
        <v>1677</v>
      </c>
    </row>
    <row r="62" spans="1:47" x14ac:dyDescent="0.25">
      <c r="A62" s="236">
        <v>43196</v>
      </c>
      <c r="C62" s="237" t="s">
        <v>1433</v>
      </c>
      <c r="D62" s="238">
        <v>91377</v>
      </c>
      <c r="E62" s="238">
        <f>IFERROR(VLOOKUP(D62,'Commune et code insee et postal'!$A$2:$B$1302,2),"")</f>
        <v>91300</v>
      </c>
      <c r="F62" s="239">
        <f>IFERROR(VLOOKUP(D62,'Commune et code insee et postal'!A$2:D$1302,3,FALSE),"")</f>
        <v>91</v>
      </c>
      <c r="G62" s="240" t="str">
        <f>IFERROR(VLOOKUP(D62,'Commune et code insee et postal'!A$2:D$1302,4,FALSE),"")</f>
        <v>MASSY</v>
      </c>
      <c r="H62" s="240" t="s">
        <v>1880</v>
      </c>
      <c r="I62" s="242" t="s">
        <v>1881</v>
      </c>
      <c r="K62" s="242" t="s">
        <v>1879</v>
      </c>
      <c r="N62" s="242" t="s">
        <v>1611</v>
      </c>
      <c r="O62" s="241">
        <v>2009</v>
      </c>
      <c r="Q62" s="241" t="s">
        <v>28</v>
      </c>
      <c r="V62" s="245">
        <v>2</v>
      </c>
      <c r="W62" s="245" t="s">
        <v>26</v>
      </c>
      <c r="X62" s="245" t="s">
        <v>1432</v>
      </c>
      <c r="Y62" s="245" t="s">
        <v>1614</v>
      </c>
      <c r="AA62" s="246">
        <f>2*32000</f>
        <v>64000</v>
      </c>
      <c r="AB62" s="246" t="str">
        <f t="shared" si="14"/>
        <v>&gt;1 MW</v>
      </c>
      <c r="AE62" s="247" t="s">
        <v>1678</v>
      </c>
      <c r="AJ62" s="248">
        <f t="shared" si="18"/>
        <v>0</v>
      </c>
      <c r="AO62" s="248">
        <f t="shared" si="4"/>
        <v>0</v>
      </c>
      <c r="AP62" s="248">
        <v>20000</v>
      </c>
      <c r="AQ62" s="248">
        <f t="shared" si="15"/>
        <v>20000</v>
      </c>
      <c r="AR62" s="249">
        <f t="shared" ref="AR62" si="19">AS62/11.63</f>
        <v>4153.0524505588992</v>
      </c>
      <c r="AS62" s="249">
        <f>0.21*23000*10</f>
        <v>48300</v>
      </c>
      <c r="AT62" s="249" t="str">
        <f t="shared" si="6"/>
        <v>&gt;1 200 MWh/an</v>
      </c>
      <c r="AU62" s="259" t="s">
        <v>1882</v>
      </c>
    </row>
    <row r="63" spans="1:47" x14ac:dyDescent="0.25">
      <c r="A63" s="236">
        <v>42122</v>
      </c>
      <c r="C63" s="237" t="s">
        <v>1433</v>
      </c>
      <c r="D63" s="238">
        <v>91405</v>
      </c>
      <c r="E63" s="238">
        <f>IFERROR(VLOOKUP(D63,'Commune et code insee et postal'!$A$2:$B$1302,2),"")</f>
        <v>91490</v>
      </c>
      <c r="F63" s="239">
        <f>IFERROR(VLOOKUP(D63,'Commune et code insee et postal'!A$2:D$1302,3,FALSE),"")</f>
        <v>91</v>
      </c>
      <c r="G63" s="240" t="str">
        <f>IFERROR(VLOOKUP(D63,'Commune et code insee et postal'!A$2:D$1302,4,FALSE),"")</f>
        <v>MILLY-LA-FORÊT</v>
      </c>
      <c r="H63" s="240" t="s">
        <v>1679</v>
      </c>
      <c r="I63" s="242" t="s">
        <v>1788</v>
      </c>
      <c r="K63" s="242" t="s">
        <v>1639</v>
      </c>
      <c r="N63" s="242" t="s">
        <v>1888</v>
      </c>
      <c r="O63" s="241">
        <v>2013</v>
      </c>
      <c r="Q63" s="241" t="s">
        <v>28</v>
      </c>
      <c r="T63" s="244" t="s">
        <v>29</v>
      </c>
      <c r="V63" s="245">
        <v>1</v>
      </c>
      <c r="W63" s="245" t="s">
        <v>22</v>
      </c>
      <c r="X63" s="245" t="s">
        <v>23</v>
      </c>
      <c r="Y63" s="245" t="s">
        <v>27</v>
      </c>
      <c r="AA63" s="246">
        <v>40</v>
      </c>
      <c r="AB63" s="246" t="str">
        <f t="shared" si="14"/>
        <v>&lt;1 MW</v>
      </c>
      <c r="AE63" s="247" t="s">
        <v>30</v>
      </c>
      <c r="AJ63" s="248">
        <f t="shared" si="18"/>
        <v>0</v>
      </c>
      <c r="AO63" s="248">
        <f t="shared" si="4"/>
        <v>0</v>
      </c>
      <c r="AQ63" s="248">
        <f t="shared" si="15"/>
        <v>0</v>
      </c>
      <c r="AR63" s="249">
        <v>2.6295908615118555</v>
      </c>
      <c r="AS63" s="249">
        <f t="shared" si="16"/>
        <v>30.582141719382882</v>
      </c>
      <c r="AT63" s="249" t="str">
        <f t="shared" si="6"/>
        <v>&lt;1 200 MWh/an</v>
      </c>
      <c r="AU63" s="288" t="s">
        <v>1680</v>
      </c>
    </row>
    <row r="64" spans="1:47" ht="15.15" x14ac:dyDescent="0.3">
      <c r="A64" s="236">
        <v>43937</v>
      </c>
      <c r="B64" s="200" t="s">
        <v>1555</v>
      </c>
      <c r="C64" s="308" t="s">
        <v>1885</v>
      </c>
      <c r="D64" s="238">
        <v>91477</v>
      </c>
      <c r="E64" s="238">
        <f>IFERROR(VLOOKUP(D64,'Commune et code insee et postal'!$A$2:$B$1302,2),"")</f>
        <v>91120</v>
      </c>
      <c r="F64" s="239">
        <f>IFERROR(VLOOKUP(D64,'Commune et code insee et postal'!A$2:D$1302,3,FALSE),"")</f>
        <v>91</v>
      </c>
      <c r="G64" s="240" t="str">
        <f>IFERROR(VLOOKUP(D64,'Commune et code insee et postal'!A$2:D$1302,4,FALSE),"")</f>
        <v>PALAISEAU</v>
      </c>
      <c r="H64" s="240" t="s">
        <v>1883</v>
      </c>
      <c r="I64" s="311" t="s">
        <v>1887</v>
      </c>
      <c r="K64" s="242" t="s">
        <v>1884</v>
      </c>
      <c r="O64" s="241">
        <v>2015</v>
      </c>
      <c r="Q64" s="251" t="s">
        <v>28</v>
      </c>
      <c r="R64" s="252" t="s">
        <v>1440</v>
      </c>
      <c r="S64" s="252"/>
      <c r="U64" s="244" t="s">
        <v>88</v>
      </c>
      <c r="V64" s="245">
        <v>2</v>
      </c>
      <c r="W64" s="245" t="s">
        <v>22</v>
      </c>
      <c r="X64" s="245" t="s">
        <v>66</v>
      </c>
      <c r="AA64" s="246">
        <f>2000+1000</f>
        <v>3000</v>
      </c>
      <c r="AB64" s="246" t="str">
        <f t="shared" si="14"/>
        <v>&gt;1 MW</v>
      </c>
      <c r="AD64" s="245" t="s">
        <v>1729</v>
      </c>
      <c r="AE64" s="247" t="s">
        <v>30</v>
      </c>
      <c r="AF64" s="248">
        <v>5300</v>
      </c>
      <c r="AG64" s="248">
        <v>0</v>
      </c>
      <c r="AH64" s="248">
        <v>0</v>
      </c>
      <c r="AI64" s="248">
        <v>0</v>
      </c>
      <c r="AJ64" s="248">
        <f t="shared" si="18"/>
        <v>5300</v>
      </c>
      <c r="AO64" s="248">
        <f t="shared" si="4"/>
        <v>0</v>
      </c>
      <c r="AQ64" s="248">
        <f t="shared" si="15"/>
        <v>5300</v>
      </c>
      <c r="AR64" s="249">
        <v>971</v>
      </c>
      <c r="AS64" s="249">
        <f t="shared" si="16"/>
        <v>11292.730000000001</v>
      </c>
      <c r="AT64" s="249" t="str">
        <f t="shared" si="6"/>
        <v>&gt;1 200 MWh/an</v>
      </c>
      <c r="AU64" s="288" t="s">
        <v>1886</v>
      </c>
    </row>
    <row r="65" spans="1:47" x14ac:dyDescent="0.25">
      <c r="A65" s="236">
        <v>43937</v>
      </c>
      <c r="B65" s="200" t="s">
        <v>1555</v>
      </c>
      <c r="C65" s="308" t="s">
        <v>1889</v>
      </c>
      <c r="D65" s="238">
        <v>91507</v>
      </c>
      <c r="E65" s="238">
        <f>IFERROR(VLOOKUP(D65,'Commune et code insee et postal'!$A$2:$B$1302,2),"")</f>
        <v>91720</v>
      </c>
      <c r="F65" s="239">
        <f>IFERROR(VLOOKUP(D65,'Commune et code insee et postal'!A$2:D$1302,3,FALSE),"")</f>
        <v>91</v>
      </c>
      <c r="G65" s="240" t="str">
        <f>IFERROR(VLOOKUP(D65,'Commune et code insee et postal'!A$2:D$1302,4,FALSE),"")</f>
        <v>PRUNAY-SUR-ESSONNE</v>
      </c>
      <c r="H65" s="240" t="s">
        <v>1891</v>
      </c>
      <c r="I65" s="242" t="s">
        <v>1437</v>
      </c>
      <c r="O65" s="241">
        <v>2017</v>
      </c>
      <c r="Q65" s="241" t="s">
        <v>28</v>
      </c>
      <c r="S65" s="243" t="s">
        <v>1440</v>
      </c>
      <c r="V65" s="245">
        <v>1</v>
      </c>
      <c r="W65" s="245" t="s">
        <v>22</v>
      </c>
      <c r="X65" s="245" t="s">
        <v>66</v>
      </c>
      <c r="AA65" s="246">
        <v>300</v>
      </c>
      <c r="AB65" s="246" t="str">
        <f t="shared" si="14"/>
        <v>&lt;1 MW</v>
      </c>
      <c r="AE65" s="247" t="s">
        <v>1890</v>
      </c>
      <c r="AF65" s="248">
        <v>150</v>
      </c>
      <c r="AJ65" s="248">
        <f t="shared" si="18"/>
        <v>150</v>
      </c>
      <c r="AO65" s="248">
        <f t="shared" si="4"/>
        <v>0</v>
      </c>
      <c r="AQ65" s="248">
        <f t="shared" si="15"/>
        <v>150</v>
      </c>
      <c r="AR65" s="249">
        <v>38</v>
      </c>
      <c r="AS65" s="249">
        <f t="shared" si="16"/>
        <v>441.94000000000005</v>
      </c>
      <c r="AT65" s="249" t="str">
        <f t="shared" si="6"/>
        <v>&lt;1 200 MWh/an</v>
      </c>
    </row>
    <row r="66" spans="1:47" ht="15.15" x14ac:dyDescent="0.3">
      <c r="A66" s="236">
        <v>43937</v>
      </c>
      <c r="B66" s="200" t="s">
        <v>1555</v>
      </c>
      <c r="C66" s="308" t="s">
        <v>1896</v>
      </c>
      <c r="D66" s="196">
        <v>91521</v>
      </c>
      <c r="E66" s="238">
        <f>IFERROR(VLOOKUP(D66,'Commune et code insee et postal'!$A$2:$B$1302,2),"")</f>
        <v>91130</v>
      </c>
      <c r="F66" s="239">
        <f>IFERROR(VLOOKUP(D66,'Commune et code insee et postal'!A$2:D$1302,3,FALSE),"")</f>
        <v>91</v>
      </c>
      <c r="G66" s="240" t="str">
        <f>IFERROR(VLOOKUP(D66,'Commune et code insee et postal'!A$2:D$1302,4,FALSE),"")</f>
        <v>RIS-ORANGIS</v>
      </c>
      <c r="H66" s="240" t="s">
        <v>1892</v>
      </c>
      <c r="I66" s="255" t="s">
        <v>1894</v>
      </c>
      <c r="J66" s="255"/>
      <c r="K66" s="255" t="s">
        <v>78</v>
      </c>
      <c r="L66" s="255"/>
      <c r="M66" s="255"/>
      <c r="N66" s="242" t="s">
        <v>1895</v>
      </c>
      <c r="O66" s="261">
        <v>2012</v>
      </c>
      <c r="P66" s="261"/>
      <c r="Q66" s="241" t="s">
        <v>28</v>
      </c>
      <c r="R66" s="243" t="s">
        <v>1440</v>
      </c>
      <c r="S66" s="252" t="s">
        <v>1440</v>
      </c>
      <c r="V66" s="245">
        <v>1</v>
      </c>
      <c r="W66" s="256" t="s">
        <v>22</v>
      </c>
      <c r="X66" s="245" t="s">
        <v>23</v>
      </c>
      <c r="Y66" s="245" t="s">
        <v>38</v>
      </c>
      <c r="Z66" s="246" t="s">
        <v>79</v>
      </c>
      <c r="AA66" s="246">
        <v>800</v>
      </c>
      <c r="AB66" s="246" t="str">
        <f t="shared" si="14"/>
        <v>&lt;1 MW</v>
      </c>
      <c r="AC66" s="256">
        <f>1150+600</f>
        <v>1750</v>
      </c>
      <c r="AD66" s="256" t="s">
        <v>1729</v>
      </c>
      <c r="AE66" s="247" t="s">
        <v>30</v>
      </c>
      <c r="AF66" s="248">
        <v>660</v>
      </c>
      <c r="AG66" s="248">
        <v>0</v>
      </c>
      <c r="AH66" s="248">
        <v>0</v>
      </c>
      <c r="AJ66" s="248">
        <f t="shared" si="18"/>
        <v>660</v>
      </c>
      <c r="AK66" s="248">
        <v>440</v>
      </c>
      <c r="AO66" s="248">
        <f t="shared" si="4"/>
        <v>440</v>
      </c>
      <c r="AQ66" s="248">
        <f t="shared" si="15"/>
        <v>1100</v>
      </c>
      <c r="AR66" s="249">
        <v>211</v>
      </c>
      <c r="AS66" s="249">
        <f t="shared" si="16"/>
        <v>2453.9300000000003</v>
      </c>
      <c r="AT66" s="249" t="str">
        <f t="shared" si="6"/>
        <v>&gt;1 200 MWh/an</v>
      </c>
      <c r="AU66" s="260" t="s">
        <v>1893</v>
      </c>
    </row>
    <row r="67" spans="1:47" ht="15.15" x14ac:dyDescent="0.3">
      <c r="A67" s="202">
        <v>43935</v>
      </c>
      <c r="B67" s="200" t="s">
        <v>1555</v>
      </c>
      <c r="C67" s="308" t="s">
        <v>1815</v>
      </c>
      <c r="D67" s="238">
        <v>91589</v>
      </c>
      <c r="E67" s="238">
        <f>IFERROR(VLOOKUP(D67,'Commune et code insee et postal'!$A$2:$B$1302,2),"")</f>
        <v>91600</v>
      </c>
      <c r="F67" s="239">
        <f>IFERROR(VLOOKUP(D67,'Commune et code insee et postal'!A$2:D$1302,3,FALSE),"")</f>
        <v>91</v>
      </c>
      <c r="G67" s="240" t="str">
        <f>IFERROR(VLOOKUP(D67,'Commune et code insee et postal'!A$2:D$1302,4,FALSE),"")</f>
        <v>SAVIGNY-SUR-ORGE</v>
      </c>
      <c r="H67" s="240" t="s">
        <v>1813</v>
      </c>
      <c r="I67" s="242" t="s">
        <v>1730</v>
      </c>
      <c r="K67" s="242" t="s">
        <v>1594</v>
      </c>
      <c r="O67" s="241">
        <v>2011</v>
      </c>
      <c r="Q67" s="241" t="s">
        <v>28</v>
      </c>
      <c r="R67" s="243" t="s">
        <v>1440</v>
      </c>
      <c r="S67" s="252" t="s">
        <v>1440</v>
      </c>
      <c r="V67" s="245">
        <v>1</v>
      </c>
      <c r="W67" s="245" t="s">
        <v>22</v>
      </c>
      <c r="X67" s="245" t="s">
        <v>23</v>
      </c>
      <c r="Y67" s="245" t="s">
        <v>38</v>
      </c>
      <c r="AA67" s="246">
        <v>750</v>
      </c>
      <c r="AB67" s="246" t="str">
        <f t="shared" ref="AB67:AB98" si="20">IF(AA67=0,"",IF(AA67&lt;1000,"&lt;1 MW","&gt;1 MW"))</f>
        <v>&lt;1 MW</v>
      </c>
      <c r="AC67" s="245">
        <v>1450</v>
      </c>
      <c r="AD67" s="245" t="s">
        <v>1729</v>
      </c>
      <c r="AE67" s="247" t="s">
        <v>30</v>
      </c>
      <c r="AF67" s="248">
        <v>700</v>
      </c>
      <c r="AG67" s="248">
        <v>0</v>
      </c>
      <c r="AH67" s="248">
        <v>0</v>
      </c>
      <c r="AI67" s="248">
        <v>0</v>
      </c>
      <c r="AJ67" s="248">
        <f t="shared" si="18"/>
        <v>700</v>
      </c>
      <c r="AO67" s="248">
        <f t="shared" si="4"/>
        <v>0</v>
      </c>
      <c r="AQ67" s="248">
        <f t="shared" ref="AQ67:AQ98" si="21">SUM(AJ67,AO67:AP67)</f>
        <v>700</v>
      </c>
      <c r="AR67" s="249">
        <v>170</v>
      </c>
      <c r="AS67" s="249">
        <f t="shared" si="16"/>
        <v>1977.1000000000001</v>
      </c>
      <c r="AT67" s="249" t="str">
        <f t="shared" si="6"/>
        <v>&gt;1 200 MWh/an</v>
      </c>
      <c r="AU67" s="312" t="s">
        <v>1811</v>
      </c>
    </row>
    <row r="68" spans="1:47" x14ac:dyDescent="0.25">
      <c r="A68" s="236">
        <v>43937</v>
      </c>
      <c r="B68" s="200" t="s">
        <v>1555</v>
      </c>
      <c r="C68" s="308" t="s">
        <v>1820</v>
      </c>
      <c r="D68" s="238">
        <v>91645</v>
      </c>
      <c r="E68" s="238">
        <f>IFERROR(VLOOKUP(D68,'Commune et code insee et postal'!$A$2:$B$1302,2),"")</f>
        <v>91370</v>
      </c>
      <c r="F68" s="239">
        <f>IFERROR(VLOOKUP(D68,'Commune et code insee et postal'!A$2:D$1302,3,FALSE),"")</f>
        <v>91</v>
      </c>
      <c r="G68" s="240" t="str">
        <f>IFERROR(VLOOKUP(D68,'Commune et code insee et postal'!A$2:D$1302,4,FALSE),"")</f>
        <v>VERRIÈRES-LE-BUISSON</v>
      </c>
      <c r="H68" s="240" t="s">
        <v>1821</v>
      </c>
      <c r="I68" s="242" t="s">
        <v>1789</v>
      </c>
      <c r="M68" s="242" t="s">
        <v>1633</v>
      </c>
      <c r="N68" s="242" t="s">
        <v>1757</v>
      </c>
      <c r="O68" s="241">
        <v>2012</v>
      </c>
      <c r="Q68" s="241" t="s">
        <v>28</v>
      </c>
      <c r="R68" s="243" t="s">
        <v>1440</v>
      </c>
      <c r="S68" s="243" t="s">
        <v>1440</v>
      </c>
      <c r="V68" s="245">
        <v>1</v>
      </c>
      <c r="W68" s="245" t="s">
        <v>22</v>
      </c>
      <c r="X68" s="245" t="s">
        <v>23</v>
      </c>
      <c r="Y68" s="245" t="s">
        <v>27</v>
      </c>
      <c r="Z68" s="246" t="s">
        <v>1819</v>
      </c>
      <c r="AA68" s="246">
        <v>200</v>
      </c>
      <c r="AB68" s="246" t="str">
        <f t="shared" si="20"/>
        <v>&lt;1 MW</v>
      </c>
      <c r="AC68" s="245">
        <f>2*160</f>
        <v>320</v>
      </c>
      <c r="AD68" s="245" t="s">
        <v>1729</v>
      </c>
      <c r="AE68" s="247" t="s">
        <v>30</v>
      </c>
      <c r="AF68" s="248">
        <v>240</v>
      </c>
      <c r="AG68" s="248">
        <v>0</v>
      </c>
      <c r="AH68" s="248">
        <v>0</v>
      </c>
      <c r="AJ68" s="248">
        <f t="shared" si="18"/>
        <v>240</v>
      </c>
      <c r="AO68" s="248">
        <f t="shared" ref="AO68:AO121" si="22">SUM(AK68:AN68)</f>
        <v>0</v>
      </c>
      <c r="AQ68" s="248">
        <f t="shared" si="21"/>
        <v>240</v>
      </c>
      <c r="AR68" s="249">
        <v>56</v>
      </c>
      <c r="AS68" s="249">
        <f>0.85*400</f>
        <v>340</v>
      </c>
      <c r="AT68" s="249" t="str">
        <f t="shared" ref="AT68:AT130" si="23">IF(AS68=0,"",IF(AS68&lt;1200,"&lt;1 200 MWh/an","&gt;1 200 MWh/an"))</f>
        <v>&lt;1 200 MWh/an</v>
      </c>
      <c r="AU68" s="259" t="s">
        <v>1822</v>
      </c>
    </row>
    <row r="69" spans="1:47" ht="15.15" x14ac:dyDescent="0.3">
      <c r="A69" s="236">
        <v>41967</v>
      </c>
      <c r="C69" s="237" t="s">
        <v>1433</v>
      </c>
      <c r="D69" s="238">
        <v>91692</v>
      </c>
      <c r="E69" s="238">
        <f>IFERROR(VLOOKUP(D69,'Commune et code insee et postal'!$A$2:$B$1302,2),"")</f>
        <v>91940</v>
      </c>
      <c r="F69" s="239">
        <f>IFERROR(VLOOKUP(D69,'Commune et code insee et postal'!A$2:D$1302,3,FALSE),"")</f>
        <v>91</v>
      </c>
      <c r="G69" s="240" t="str">
        <f>IFERROR(VLOOKUP(D69,'Commune et code insee et postal'!A$2:D$1302,4,FALSE),"")</f>
        <v>LES ULIS</v>
      </c>
      <c r="H69" s="240" t="s">
        <v>1898</v>
      </c>
      <c r="I69" s="242" t="s">
        <v>1899</v>
      </c>
      <c r="K69" s="242" t="s">
        <v>1897</v>
      </c>
      <c r="O69" s="241">
        <v>2016</v>
      </c>
      <c r="Q69" s="251" t="s">
        <v>28</v>
      </c>
      <c r="R69" s="252" t="s">
        <v>1440</v>
      </c>
      <c r="S69" s="252" t="s">
        <v>1440</v>
      </c>
      <c r="U69" s="244" t="s">
        <v>86</v>
      </c>
      <c r="V69" s="245">
        <v>1</v>
      </c>
      <c r="W69" s="245" t="s">
        <v>22</v>
      </c>
      <c r="X69" s="254" t="s">
        <v>70</v>
      </c>
      <c r="AA69" s="246">
        <v>10000</v>
      </c>
      <c r="AB69" s="246" t="str">
        <f t="shared" si="20"/>
        <v>&gt;1 MW</v>
      </c>
      <c r="AE69" s="247" t="s">
        <v>1598</v>
      </c>
      <c r="AF69" s="248">
        <v>10400</v>
      </c>
      <c r="AH69" s="248">
        <v>2600</v>
      </c>
      <c r="AJ69" s="248">
        <f t="shared" si="18"/>
        <v>13000</v>
      </c>
      <c r="AK69" s="248">
        <v>3000</v>
      </c>
      <c r="AO69" s="248">
        <f t="shared" si="22"/>
        <v>3000</v>
      </c>
      <c r="AQ69" s="248">
        <f t="shared" si="21"/>
        <v>16000</v>
      </c>
      <c r="AR69" s="249">
        <v>2768</v>
      </c>
      <c r="AS69" s="249">
        <f t="shared" si="16"/>
        <v>32191.840000000004</v>
      </c>
      <c r="AT69" s="249" t="str">
        <f t="shared" si="23"/>
        <v>&gt;1 200 MWh/an</v>
      </c>
    </row>
    <row r="70" spans="1:47" x14ac:dyDescent="0.25">
      <c r="A70" s="202">
        <v>43935</v>
      </c>
      <c r="B70" s="200" t="s">
        <v>1555</v>
      </c>
      <c r="C70" s="308" t="s">
        <v>1600</v>
      </c>
      <c r="D70" s="238">
        <v>92023</v>
      </c>
      <c r="E70" s="238">
        <f>IFERROR(VLOOKUP(D70,'Commune et code insee et postal'!$A$2:$B$1302,2),"")</f>
        <v>92140</v>
      </c>
      <c r="F70" s="239">
        <f>IFERROR(VLOOKUP(D70,'Commune et code insee et postal'!A$2:D$1302,3,FALSE),"")</f>
        <v>92</v>
      </c>
      <c r="G70" s="240" t="str">
        <f>IFERROR(VLOOKUP(D70,'Commune et code insee et postal'!A$2:D$1302,4,FALSE),"")</f>
        <v>CLAMART</v>
      </c>
      <c r="H70" s="240" t="s">
        <v>1604</v>
      </c>
      <c r="I70" s="306" t="s">
        <v>1427</v>
      </c>
      <c r="J70" s="306"/>
      <c r="K70" s="306" t="s">
        <v>1594</v>
      </c>
      <c r="L70" s="306"/>
      <c r="M70" s="306"/>
      <c r="N70" s="306"/>
      <c r="O70" s="307">
        <v>2018</v>
      </c>
      <c r="P70" s="307"/>
      <c r="Q70" s="307" t="s">
        <v>28</v>
      </c>
      <c r="R70" s="243" t="s">
        <v>1440</v>
      </c>
      <c r="U70" s="244" t="s">
        <v>1541</v>
      </c>
      <c r="V70" s="245">
        <v>1</v>
      </c>
      <c r="W70" s="245" t="s">
        <v>22</v>
      </c>
      <c r="X70" s="245" t="s">
        <v>66</v>
      </c>
      <c r="AA70" s="246">
        <v>1990</v>
      </c>
      <c r="AB70" s="246" t="str">
        <f t="shared" si="20"/>
        <v>&gt;1 MW</v>
      </c>
      <c r="AE70" s="247" t="s">
        <v>1598</v>
      </c>
      <c r="AJ70" s="248">
        <f t="shared" si="18"/>
        <v>0</v>
      </c>
      <c r="AO70" s="248">
        <f t="shared" si="22"/>
        <v>0</v>
      </c>
      <c r="AP70" s="248">
        <v>243</v>
      </c>
      <c r="AQ70" s="248">
        <f t="shared" si="21"/>
        <v>243</v>
      </c>
      <c r="AR70" s="249">
        <f t="shared" ref="AR70" si="24">AS70/11.63</f>
        <v>70.335339638864994</v>
      </c>
      <c r="AS70" s="249">
        <v>818</v>
      </c>
      <c r="AT70" s="249" t="str">
        <f t="shared" si="23"/>
        <v>&lt;1 200 MWh/an</v>
      </c>
    </row>
    <row r="71" spans="1:47" ht="15.15" x14ac:dyDescent="0.3">
      <c r="A71" s="236">
        <v>42559</v>
      </c>
      <c r="C71" s="237" t="s">
        <v>1433</v>
      </c>
      <c r="D71" s="253">
        <v>92024</v>
      </c>
      <c r="E71" s="238">
        <f>IFERROR(VLOOKUP(D71,'Commune et code insee et postal'!$A$2:$B$1302,2),"")</f>
        <v>92110</v>
      </c>
      <c r="F71" s="239">
        <f>IFERROR(VLOOKUP(D71,'Commune et code insee et postal'!A$2:D$1302,3,FALSE),"")</f>
        <v>92</v>
      </c>
      <c r="G71" s="240" t="str">
        <f>IFERROR(VLOOKUP(D71,'Commune et code insee et postal'!A$2:D$1302,4,FALSE),"")</f>
        <v>CLICHY</v>
      </c>
      <c r="H71" s="240" t="s">
        <v>1902</v>
      </c>
      <c r="I71" s="242" t="s">
        <v>1900</v>
      </c>
      <c r="K71" s="242" t="s">
        <v>1901</v>
      </c>
      <c r="O71" s="261">
        <v>2015</v>
      </c>
      <c r="Q71" s="251" t="s">
        <v>28</v>
      </c>
      <c r="R71" s="252" t="s">
        <v>1440</v>
      </c>
      <c r="S71" s="252" t="s">
        <v>1440</v>
      </c>
      <c r="U71" s="244" t="s">
        <v>88</v>
      </c>
      <c r="V71" s="245">
        <v>1</v>
      </c>
      <c r="W71" s="245" t="s">
        <v>22</v>
      </c>
      <c r="X71" s="254" t="s">
        <v>70</v>
      </c>
      <c r="AA71" s="246">
        <v>7000</v>
      </c>
      <c r="AB71" s="246" t="str">
        <f t="shared" si="20"/>
        <v>&gt;1 MW</v>
      </c>
      <c r="AD71" s="245" t="s">
        <v>1729</v>
      </c>
      <c r="AF71" s="248">
        <v>4361.5082814363323</v>
      </c>
      <c r="AG71" s="248">
        <v>0</v>
      </c>
      <c r="AH71" s="248">
        <v>6000</v>
      </c>
      <c r="AI71" s="248">
        <v>0</v>
      </c>
      <c r="AJ71" s="248">
        <f t="shared" si="18"/>
        <v>10361.508281436332</v>
      </c>
      <c r="AK71" s="248">
        <v>5150</v>
      </c>
      <c r="AO71" s="248">
        <f t="shared" si="22"/>
        <v>5150</v>
      </c>
      <c r="AQ71" s="248">
        <f t="shared" si="21"/>
        <v>15511.508281436332</v>
      </c>
      <c r="AR71" s="249">
        <v>2843</v>
      </c>
      <c r="AS71" s="249">
        <f t="shared" si="16"/>
        <v>33064.090000000004</v>
      </c>
      <c r="AT71" s="249" t="str">
        <f t="shared" si="23"/>
        <v>&gt;1 200 MWh/an</v>
      </c>
    </row>
    <row r="72" spans="1:47" ht="15.15" x14ac:dyDescent="0.3">
      <c r="A72" s="236">
        <v>41967</v>
      </c>
      <c r="B72" s="201"/>
      <c r="C72" s="237" t="s">
        <v>1433</v>
      </c>
      <c r="D72" s="238">
        <v>92025</v>
      </c>
      <c r="E72" s="238">
        <f>IFERROR(VLOOKUP(D72,'Commune et code insee et postal'!$A$2:$B$1302,2),"")</f>
        <v>92700</v>
      </c>
      <c r="F72" s="239">
        <f>IFERROR(VLOOKUP(D72,'Commune et code insee et postal'!A$2:D$1302,3,FALSE),"")</f>
        <v>92</v>
      </c>
      <c r="G72" s="240" t="str">
        <f>IFERROR(VLOOKUP(D72,'Commune et code insee et postal'!A$2:D$1302,4,FALSE),"")</f>
        <v>COLOMBES</v>
      </c>
      <c r="H72" s="240" t="s">
        <v>1907</v>
      </c>
      <c r="I72" s="242" t="s">
        <v>1903</v>
      </c>
      <c r="K72" s="242" t="s">
        <v>72</v>
      </c>
      <c r="O72" s="241">
        <v>2015</v>
      </c>
      <c r="Q72" s="251" t="s">
        <v>28</v>
      </c>
      <c r="R72" s="252"/>
      <c r="S72" s="252"/>
      <c r="U72" s="244" t="s">
        <v>86</v>
      </c>
      <c r="V72" s="245">
        <v>1</v>
      </c>
      <c r="W72" s="245" t="s">
        <v>22</v>
      </c>
      <c r="X72" s="245" t="s">
        <v>23</v>
      </c>
      <c r="Y72" s="245" t="s">
        <v>38</v>
      </c>
      <c r="AA72" s="246">
        <v>800</v>
      </c>
      <c r="AB72" s="246" t="str">
        <f t="shared" si="20"/>
        <v>&lt;1 MW</v>
      </c>
      <c r="AJ72" s="248">
        <f t="shared" si="18"/>
        <v>0</v>
      </c>
      <c r="AO72" s="248">
        <f t="shared" si="22"/>
        <v>0</v>
      </c>
      <c r="AP72" s="248">
        <v>1386</v>
      </c>
      <c r="AQ72" s="248">
        <f t="shared" si="21"/>
        <v>1386</v>
      </c>
      <c r="AR72" s="249">
        <v>265</v>
      </c>
      <c r="AS72" s="249">
        <f t="shared" si="16"/>
        <v>3081.9500000000003</v>
      </c>
      <c r="AT72" s="249" t="str">
        <f t="shared" si="23"/>
        <v>&gt;1 200 MWh/an</v>
      </c>
    </row>
    <row r="73" spans="1:47" ht="15.15" x14ac:dyDescent="0.3">
      <c r="A73" s="236">
        <v>41471</v>
      </c>
      <c r="C73" s="237" t="s">
        <v>1433</v>
      </c>
      <c r="D73" s="238">
        <v>92025</v>
      </c>
      <c r="E73" s="238">
        <f>IFERROR(VLOOKUP(D73,'Commune et code insee et postal'!$A$2:$B$1302,2),"")</f>
        <v>92700</v>
      </c>
      <c r="F73" s="239">
        <f>IFERROR(VLOOKUP(D73,'Commune et code insee et postal'!A$2:D$1302,3,FALSE),"")</f>
        <v>92</v>
      </c>
      <c r="G73" s="240" t="str">
        <f>IFERROR(VLOOKUP(D73,'Commune et code insee et postal'!A$2:D$1302,4,FALSE),"")</f>
        <v>COLOMBES</v>
      </c>
      <c r="H73" s="240" t="s">
        <v>1904</v>
      </c>
      <c r="I73" s="242" t="s">
        <v>1905</v>
      </c>
      <c r="K73" s="242" t="s">
        <v>1906</v>
      </c>
      <c r="O73" s="241">
        <v>2014</v>
      </c>
      <c r="Q73" s="251" t="s">
        <v>28</v>
      </c>
      <c r="R73" s="252" t="s">
        <v>1440</v>
      </c>
      <c r="S73" s="252" t="s">
        <v>1440</v>
      </c>
      <c r="U73" s="244" t="s">
        <v>92</v>
      </c>
      <c r="V73" s="245">
        <v>1</v>
      </c>
      <c r="W73" s="245" t="s">
        <v>22</v>
      </c>
      <c r="X73" s="254" t="s">
        <v>70</v>
      </c>
      <c r="Y73" s="245" t="s">
        <v>38</v>
      </c>
      <c r="Z73" s="246" t="s">
        <v>79</v>
      </c>
      <c r="AA73" s="246">
        <v>1250</v>
      </c>
      <c r="AB73" s="246" t="str">
        <f t="shared" si="20"/>
        <v>&gt;1 MW</v>
      </c>
      <c r="AF73" s="248">
        <v>2220</v>
      </c>
      <c r="AG73" s="248">
        <v>0</v>
      </c>
      <c r="AH73" s="248">
        <v>0</v>
      </c>
      <c r="AI73" s="248">
        <v>0</v>
      </c>
      <c r="AJ73" s="248">
        <f t="shared" si="18"/>
        <v>2220</v>
      </c>
      <c r="AK73" s="248">
        <v>1480</v>
      </c>
      <c r="AO73" s="248">
        <f t="shared" si="22"/>
        <v>1480</v>
      </c>
      <c r="AQ73" s="248">
        <f t="shared" si="21"/>
        <v>3700</v>
      </c>
      <c r="AR73" s="249">
        <v>669</v>
      </c>
      <c r="AS73" s="249">
        <f t="shared" si="16"/>
        <v>7780.47</v>
      </c>
      <c r="AT73" s="249" t="str">
        <f t="shared" si="23"/>
        <v>&gt;1 200 MWh/an</v>
      </c>
      <c r="AU73" s="259"/>
    </row>
    <row r="74" spans="1:47" x14ac:dyDescent="0.25">
      <c r="A74" s="236">
        <v>43200</v>
      </c>
      <c r="C74" s="237" t="s">
        <v>1433</v>
      </c>
      <c r="D74" s="238">
        <v>92026</v>
      </c>
      <c r="E74" s="238">
        <f>IFERROR(VLOOKUP(D74,'Commune et code insee et postal'!$A$2:$B$1302,2),"")</f>
        <v>92400</v>
      </c>
      <c r="F74" s="239">
        <f>IFERROR(VLOOKUP(D74,'Commune et code insee et postal'!A$2:D$1302,3,FALSE),"")</f>
        <v>92</v>
      </c>
      <c r="G74" s="240" t="str">
        <f>IFERROR(VLOOKUP(D74,'Commune et code insee et postal'!A$2:D$1302,4,FALSE),"")</f>
        <v>COURBEVOIE</v>
      </c>
      <c r="H74" s="240" t="s">
        <v>1910</v>
      </c>
      <c r="I74" s="242" t="s">
        <v>1908</v>
      </c>
      <c r="K74" s="242" t="s">
        <v>1431</v>
      </c>
      <c r="O74" s="241">
        <v>2021</v>
      </c>
      <c r="Q74" s="241" t="s">
        <v>24</v>
      </c>
      <c r="U74" s="244" t="s">
        <v>1428</v>
      </c>
      <c r="V74" s="245">
        <v>2</v>
      </c>
      <c r="W74" s="245" t="s">
        <v>22</v>
      </c>
      <c r="X74" s="245" t="s">
        <v>1432</v>
      </c>
      <c r="AA74" s="246">
        <f>2*45000</f>
        <v>90000</v>
      </c>
      <c r="AB74" s="246" t="str">
        <f t="shared" si="20"/>
        <v>&gt;1 MW</v>
      </c>
      <c r="AE74" s="247" t="s">
        <v>1909</v>
      </c>
      <c r="AI74" s="248">
        <v>3600</v>
      </c>
      <c r="AJ74" s="248">
        <f t="shared" si="18"/>
        <v>3600</v>
      </c>
      <c r="AN74" s="248">
        <v>32400</v>
      </c>
      <c r="AO74" s="248">
        <f t="shared" si="22"/>
        <v>32400</v>
      </c>
      <c r="AQ74" s="248">
        <f t="shared" si="21"/>
        <v>36000</v>
      </c>
      <c r="AR74" s="249">
        <v>15477</v>
      </c>
      <c r="AS74" s="249">
        <f t="shared" si="16"/>
        <v>179997.51</v>
      </c>
      <c r="AT74" s="249" t="str">
        <f t="shared" si="23"/>
        <v>&gt;1 200 MWh/an</v>
      </c>
    </row>
    <row r="75" spans="1:47" ht="15.15" x14ac:dyDescent="0.3">
      <c r="A75" s="236">
        <v>41620</v>
      </c>
      <c r="C75" s="237" t="s">
        <v>1433</v>
      </c>
      <c r="D75" s="238">
        <v>92032</v>
      </c>
      <c r="E75" s="238">
        <f>IFERROR(VLOOKUP(D75,'Commune et code insee et postal'!$A$2:$B$1302,2),"")</f>
        <v>92260</v>
      </c>
      <c r="F75" s="239">
        <f>IFERROR(VLOOKUP(D75,'Commune et code insee et postal'!A$2:D$1302,3,FALSE),"")</f>
        <v>92</v>
      </c>
      <c r="G75" s="240" t="str">
        <f>IFERROR(VLOOKUP(D75,'Commune et code insee et postal'!A$2:D$1302,4,FALSE),"")</f>
        <v>FONTENAY-AUX-ROSES</v>
      </c>
      <c r="H75" s="240" t="s">
        <v>1681</v>
      </c>
      <c r="I75" s="242" t="s">
        <v>1912</v>
      </c>
      <c r="O75" s="241">
        <v>2012</v>
      </c>
      <c r="Q75" s="251" t="s">
        <v>28</v>
      </c>
      <c r="R75" s="252"/>
      <c r="S75" s="252" t="s">
        <v>1440</v>
      </c>
      <c r="V75" s="245">
        <v>1</v>
      </c>
      <c r="W75" s="245" t="s">
        <v>22</v>
      </c>
      <c r="X75" s="245" t="s">
        <v>23</v>
      </c>
      <c r="Y75" s="245" t="s">
        <v>38</v>
      </c>
      <c r="AA75" s="246">
        <v>900</v>
      </c>
      <c r="AB75" s="246" t="str">
        <f t="shared" si="20"/>
        <v>&lt;1 MW</v>
      </c>
      <c r="AD75" s="245" t="s">
        <v>1729</v>
      </c>
      <c r="AJ75" s="248">
        <f t="shared" si="18"/>
        <v>0</v>
      </c>
      <c r="AO75" s="248">
        <f t="shared" si="22"/>
        <v>0</v>
      </c>
      <c r="AP75" s="248">
        <v>1850</v>
      </c>
      <c r="AQ75" s="248">
        <f t="shared" si="21"/>
        <v>1850</v>
      </c>
      <c r="AR75" s="249">
        <v>370</v>
      </c>
      <c r="AS75" s="249">
        <f t="shared" si="16"/>
        <v>4303.1000000000004</v>
      </c>
      <c r="AT75" s="249" t="str">
        <f t="shared" si="23"/>
        <v>&gt;1 200 MWh/an</v>
      </c>
      <c r="AU75" s="250" t="s">
        <v>1911</v>
      </c>
    </row>
    <row r="76" spans="1:47" ht="15.15" x14ac:dyDescent="0.3">
      <c r="A76" s="202">
        <v>43935</v>
      </c>
      <c r="B76" s="200" t="s">
        <v>1555</v>
      </c>
      <c r="C76" s="308" t="s">
        <v>1600</v>
      </c>
      <c r="D76" s="238">
        <v>92036</v>
      </c>
      <c r="E76" s="238">
        <f>IFERROR(VLOOKUP(D76,'Commune et code insee et postal'!$A$2:$B$1302,2),"")</f>
        <v>92230</v>
      </c>
      <c r="F76" s="239">
        <f>IFERROR(VLOOKUP(D76,'Commune et code insee et postal'!A$2:D$1302,3,FALSE),"")</f>
        <v>92</v>
      </c>
      <c r="G76" s="240" t="str">
        <f>IFERROR(VLOOKUP(D76,'Commune et code insee et postal'!A$2:D$1302,4,FALSE),"")</f>
        <v>GENNEVILLIERS</v>
      </c>
      <c r="H76" s="240" t="s">
        <v>1915</v>
      </c>
      <c r="I76" s="242" t="s">
        <v>1914</v>
      </c>
      <c r="K76" s="242" t="s">
        <v>1913</v>
      </c>
      <c r="O76" s="241">
        <v>2017</v>
      </c>
      <c r="Q76" s="251" t="s">
        <v>28</v>
      </c>
      <c r="R76" s="252" t="s">
        <v>1440</v>
      </c>
      <c r="S76" s="252" t="s">
        <v>1440</v>
      </c>
      <c r="U76" s="244" t="s">
        <v>86</v>
      </c>
      <c r="V76" s="245">
        <v>1</v>
      </c>
      <c r="W76" s="245" t="s">
        <v>22</v>
      </c>
      <c r="X76" s="254" t="s">
        <v>70</v>
      </c>
      <c r="Y76" s="245" t="s">
        <v>38</v>
      </c>
      <c r="AA76" s="246">
        <v>17000</v>
      </c>
      <c r="AB76" s="246" t="str">
        <f t="shared" si="20"/>
        <v>&gt;1 MW</v>
      </c>
      <c r="AC76" s="290"/>
      <c r="AE76" s="247" t="s">
        <v>1605</v>
      </c>
      <c r="AF76" s="248">
        <v>15539</v>
      </c>
      <c r="AH76" s="248">
        <v>825</v>
      </c>
      <c r="AJ76" s="248">
        <f t="shared" si="18"/>
        <v>16364</v>
      </c>
      <c r="AO76" s="248">
        <f t="shared" si="22"/>
        <v>0</v>
      </c>
      <c r="AP76" s="248">
        <v>4055</v>
      </c>
      <c r="AQ76" s="248">
        <f t="shared" si="21"/>
        <v>20419</v>
      </c>
      <c r="AR76" s="249">
        <f t="shared" ref="AR76" si="25">AS76/11.63</f>
        <v>5183.9208942390369</v>
      </c>
      <c r="AS76" s="249">
        <v>60289</v>
      </c>
      <c r="AT76" s="249" t="str">
        <f t="shared" si="23"/>
        <v>&gt;1 200 MWh/an</v>
      </c>
    </row>
    <row r="77" spans="1:47" x14ac:dyDescent="0.25">
      <c r="A77" s="236">
        <v>41085</v>
      </c>
      <c r="C77" s="237" t="s">
        <v>1433</v>
      </c>
      <c r="D77" s="238">
        <v>92050</v>
      </c>
      <c r="E77" s="238">
        <f>IFERROR(VLOOKUP(D77,'Commune et code insee et postal'!$A$2:$B$1302,2),"")</f>
        <v>92000</v>
      </c>
      <c r="F77" s="239">
        <f>IFERROR(VLOOKUP(D77,'Commune et code insee et postal'!A$2:D$1302,3,FALSE),"")</f>
        <v>92</v>
      </c>
      <c r="G77" s="240" t="str">
        <f>IFERROR(VLOOKUP(D77,'Commune et code insee et postal'!A$2:D$1302,4,FALSE),"")</f>
        <v>NANTERRE</v>
      </c>
      <c r="H77" s="240" t="s">
        <v>1682</v>
      </c>
      <c r="I77" s="242" t="s">
        <v>1683</v>
      </c>
      <c r="O77" s="241">
        <v>2011</v>
      </c>
      <c r="Q77" s="241" t="s">
        <v>28</v>
      </c>
      <c r="R77" s="243" t="s">
        <v>1440</v>
      </c>
      <c r="S77" s="243" t="s">
        <v>1440</v>
      </c>
      <c r="V77" s="245">
        <v>1</v>
      </c>
      <c r="W77" s="245" t="s">
        <v>22</v>
      </c>
      <c r="X77" s="245" t="s">
        <v>23</v>
      </c>
      <c r="Y77" s="245" t="s">
        <v>27</v>
      </c>
      <c r="AA77" s="246">
        <v>50</v>
      </c>
      <c r="AB77" s="246" t="str">
        <f t="shared" si="20"/>
        <v>&lt;1 MW</v>
      </c>
      <c r="AC77" s="290">
        <v>0</v>
      </c>
      <c r="AE77" s="247" t="s">
        <v>30</v>
      </c>
      <c r="AF77" s="248">
        <v>50</v>
      </c>
      <c r="AG77" s="248">
        <v>0</v>
      </c>
      <c r="AH77" s="248">
        <v>0</v>
      </c>
      <c r="AI77" s="248">
        <v>0</v>
      </c>
      <c r="AJ77" s="248">
        <f t="shared" si="18"/>
        <v>50</v>
      </c>
      <c r="AO77" s="248">
        <f t="shared" si="22"/>
        <v>0</v>
      </c>
      <c r="AQ77" s="248">
        <f t="shared" si="21"/>
        <v>50</v>
      </c>
      <c r="AR77" s="249">
        <v>10</v>
      </c>
      <c r="AS77" s="249">
        <f t="shared" si="16"/>
        <v>116.30000000000001</v>
      </c>
      <c r="AT77" s="249" t="str">
        <f t="shared" si="23"/>
        <v>&lt;1 200 MWh/an</v>
      </c>
      <c r="AU77" s="250" t="s">
        <v>1684</v>
      </c>
    </row>
    <row r="78" spans="1:47" x14ac:dyDescent="0.25">
      <c r="A78" s="236">
        <v>41782</v>
      </c>
      <c r="C78" s="237" t="s">
        <v>1433</v>
      </c>
      <c r="D78" s="238">
        <v>92050</v>
      </c>
      <c r="E78" s="238">
        <f>IFERROR(VLOOKUP(D78,'Commune et code insee et postal'!$A$2:$B$1302,2),"")</f>
        <v>92000</v>
      </c>
      <c r="F78" s="239">
        <f>IFERROR(VLOOKUP(D78,'Commune et code insee et postal'!A$2:D$1302,3,FALSE),"")</f>
        <v>92</v>
      </c>
      <c r="G78" s="240" t="str">
        <f>IFERROR(VLOOKUP(D78,'Commune et code insee et postal'!A$2:D$1302,4,FALSE),"")</f>
        <v>NANTERRE</v>
      </c>
      <c r="H78" s="240" t="s">
        <v>1695</v>
      </c>
      <c r="I78" s="242" t="s">
        <v>1799</v>
      </c>
      <c r="K78" s="242" t="s">
        <v>1694</v>
      </c>
      <c r="N78" s="242" t="s">
        <v>1693</v>
      </c>
      <c r="O78" s="241">
        <v>2011</v>
      </c>
      <c r="Q78" s="241" t="s">
        <v>28</v>
      </c>
      <c r="R78" s="243" t="s">
        <v>1440</v>
      </c>
      <c r="S78" s="243" t="s">
        <v>1440</v>
      </c>
      <c r="V78" s="245">
        <v>1</v>
      </c>
      <c r="W78" s="245" t="s">
        <v>22</v>
      </c>
      <c r="X78" s="245" t="s">
        <v>23</v>
      </c>
      <c r="Y78" s="245" t="s">
        <v>38</v>
      </c>
      <c r="AA78" s="246">
        <v>1600</v>
      </c>
      <c r="AB78" s="246" t="str">
        <f t="shared" si="20"/>
        <v>&gt;1 MW</v>
      </c>
      <c r="AC78" s="290">
        <v>3200</v>
      </c>
      <c r="AD78" s="256" t="s">
        <v>59</v>
      </c>
      <c r="AE78" s="286" t="s">
        <v>87</v>
      </c>
      <c r="AF78" s="248">
        <v>400</v>
      </c>
      <c r="AG78" s="248">
        <v>200</v>
      </c>
      <c r="AH78" s="248">
        <v>1400</v>
      </c>
      <c r="AJ78" s="248">
        <f t="shared" si="18"/>
        <v>2000</v>
      </c>
      <c r="AO78" s="248">
        <f t="shared" si="22"/>
        <v>0</v>
      </c>
      <c r="AQ78" s="248">
        <f t="shared" si="21"/>
        <v>2000</v>
      </c>
      <c r="AR78" s="249">
        <v>413</v>
      </c>
      <c r="AS78" s="249">
        <f t="shared" si="16"/>
        <v>4803.1900000000005</v>
      </c>
      <c r="AT78" s="249" t="str">
        <f t="shared" si="23"/>
        <v>&gt;1 200 MWh/an</v>
      </c>
      <c r="AU78" s="260" t="s">
        <v>1696</v>
      </c>
    </row>
    <row r="79" spans="1:47" x14ac:dyDescent="0.25">
      <c r="A79" s="236">
        <v>43200</v>
      </c>
      <c r="C79" s="237" t="s">
        <v>1433</v>
      </c>
      <c r="D79" s="238">
        <v>92063</v>
      </c>
      <c r="E79" s="238">
        <f>IFERROR(VLOOKUP(D79,'Commune et code insee et postal'!$A$2:$B$1302,2),"")</f>
        <v>92500</v>
      </c>
      <c r="F79" s="239">
        <f>IFERROR(VLOOKUP(D79,'Commune et code insee et postal'!A$2:D$1302,3,FALSE),"")</f>
        <v>92</v>
      </c>
      <c r="G79" s="240" t="str">
        <f>IFERROR(VLOOKUP(D79,'Commune et code insee et postal'!A$2:D$1302,4,FALSE),"")</f>
        <v>RUEIL-MALMAISON</v>
      </c>
      <c r="H79" s="240" t="s">
        <v>1916</v>
      </c>
      <c r="I79" s="242" t="s">
        <v>1685</v>
      </c>
      <c r="O79" s="241">
        <v>2019</v>
      </c>
      <c r="Q79" s="241" t="s">
        <v>31</v>
      </c>
      <c r="R79" s="243" t="s">
        <v>1440</v>
      </c>
      <c r="S79" s="243" t="s">
        <v>1440</v>
      </c>
      <c r="U79" s="244" t="s">
        <v>1430</v>
      </c>
      <c r="V79" s="245">
        <v>1</v>
      </c>
      <c r="W79" s="245" t="s">
        <v>22</v>
      </c>
      <c r="X79" s="245" t="s">
        <v>1426</v>
      </c>
      <c r="AA79" s="246">
        <v>1770</v>
      </c>
      <c r="AB79" s="246" t="str">
        <f t="shared" si="20"/>
        <v>&gt;1 MW</v>
      </c>
      <c r="AC79" s="290"/>
      <c r="AF79" s="248">
        <v>3680</v>
      </c>
      <c r="AJ79" s="248">
        <f t="shared" si="18"/>
        <v>3680</v>
      </c>
      <c r="AK79" s="248">
        <v>736</v>
      </c>
      <c r="AO79" s="248">
        <f t="shared" si="22"/>
        <v>736</v>
      </c>
      <c r="AQ79" s="248">
        <f t="shared" si="21"/>
        <v>4416</v>
      </c>
      <c r="AR79" s="249">
        <v>940</v>
      </c>
      <c r="AS79" s="249">
        <f t="shared" si="16"/>
        <v>10932.2</v>
      </c>
      <c r="AT79" s="249" t="str">
        <f t="shared" si="23"/>
        <v>&gt;1 200 MWh/an</v>
      </c>
    </row>
    <row r="80" spans="1:47" ht="15.15" x14ac:dyDescent="0.3">
      <c r="A80" s="236">
        <v>41085</v>
      </c>
      <c r="C80" s="237" t="s">
        <v>1433</v>
      </c>
      <c r="D80" s="196">
        <v>92073</v>
      </c>
      <c r="E80" s="238">
        <f>IFERROR(VLOOKUP(D80,'Commune et code insee et postal'!$A$2:$B$1302,2),"")</f>
        <v>92150</v>
      </c>
      <c r="F80" s="239">
        <f>IFERROR(VLOOKUP(D80,'Commune et code insee et postal'!A$2:D$1302,3,FALSE),"")</f>
        <v>92</v>
      </c>
      <c r="G80" s="240" t="str">
        <f>IFERROR(VLOOKUP(D80,'Commune et code insee et postal'!A$2:D$1302,4,FALSE),"")</f>
        <v>SURESNES</v>
      </c>
      <c r="H80" s="240" t="s">
        <v>1697</v>
      </c>
      <c r="I80" s="255" t="s">
        <v>1686</v>
      </c>
      <c r="J80" s="255"/>
      <c r="K80" s="255"/>
      <c r="L80" s="255"/>
      <c r="M80" s="255"/>
      <c r="N80" s="255"/>
      <c r="O80" s="251">
        <v>2011</v>
      </c>
      <c r="P80" s="261"/>
      <c r="Q80" s="251" t="s">
        <v>28</v>
      </c>
      <c r="R80" s="252" t="s">
        <v>1440</v>
      </c>
      <c r="S80" s="252" t="s">
        <v>1440</v>
      </c>
      <c r="V80" s="245">
        <v>1</v>
      </c>
      <c r="W80" s="256" t="s">
        <v>22</v>
      </c>
      <c r="X80" s="254" t="s">
        <v>70</v>
      </c>
      <c r="Y80" s="254" t="s">
        <v>27</v>
      </c>
      <c r="AA80" s="246">
        <v>600</v>
      </c>
      <c r="AB80" s="246" t="str">
        <f t="shared" si="20"/>
        <v>&lt;1 MW</v>
      </c>
      <c r="AC80" s="290">
        <v>0</v>
      </c>
      <c r="AD80" s="256"/>
      <c r="AE80" s="266" t="s">
        <v>36</v>
      </c>
      <c r="AJ80" s="248">
        <f t="shared" si="18"/>
        <v>0</v>
      </c>
      <c r="AN80" s="248">
        <v>490</v>
      </c>
      <c r="AO80" s="248">
        <f t="shared" si="22"/>
        <v>490</v>
      </c>
      <c r="AQ80" s="248">
        <f t="shared" si="21"/>
        <v>490</v>
      </c>
      <c r="AR80" s="249">
        <v>195.7</v>
      </c>
      <c r="AS80" s="249">
        <f t="shared" ref="AS80:AS97" si="26">AR80*11.63</f>
        <v>2275.991</v>
      </c>
      <c r="AT80" s="249" t="str">
        <f t="shared" si="23"/>
        <v>&gt;1 200 MWh/an</v>
      </c>
      <c r="AU80" s="283" t="s">
        <v>1698</v>
      </c>
    </row>
    <row r="81" spans="1:47" ht="15.15" x14ac:dyDescent="0.3">
      <c r="A81" s="236">
        <v>41620</v>
      </c>
      <c r="C81" s="237" t="s">
        <v>1433</v>
      </c>
      <c r="D81" s="238">
        <v>93001</v>
      </c>
      <c r="E81" s="238">
        <f>IFERROR(VLOOKUP(D81,'Commune et code insee et postal'!$A$2:$B$1302,2),"")</f>
        <v>93300</v>
      </c>
      <c r="F81" s="239">
        <f>IFERROR(VLOOKUP(D81,'Commune et code insee et postal'!A$2:D$1302,3,FALSE),"")</f>
        <v>93</v>
      </c>
      <c r="G81" s="240" t="str">
        <f>IFERROR(VLOOKUP(D81,'Commune et code insee et postal'!A$2:D$1302,4,FALSE),"")</f>
        <v>AUBERVILLIERS</v>
      </c>
      <c r="H81" s="240" t="s">
        <v>1699</v>
      </c>
      <c r="I81" s="242" t="s">
        <v>75</v>
      </c>
      <c r="O81" s="241">
        <v>2012</v>
      </c>
      <c r="Q81" s="251" t="s">
        <v>28</v>
      </c>
      <c r="R81" s="252"/>
      <c r="S81" s="252" t="s">
        <v>1440</v>
      </c>
      <c r="V81" s="245">
        <v>1</v>
      </c>
      <c r="W81" s="245" t="s">
        <v>22</v>
      </c>
      <c r="X81" s="254" t="s">
        <v>23</v>
      </c>
      <c r="Y81" s="245" t="s">
        <v>38</v>
      </c>
      <c r="AA81" s="246">
        <v>750</v>
      </c>
      <c r="AB81" s="246" t="str">
        <f t="shared" si="20"/>
        <v>&lt;1 MW</v>
      </c>
      <c r="AC81" s="290"/>
      <c r="AJ81" s="248">
        <f t="shared" si="18"/>
        <v>0</v>
      </c>
      <c r="AO81" s="248">
        <f t="shared" si="22"/>
        <v>0</v>
      </c>
      <c r="AP81" s="248">
        <v>1220</v>
      </c>
      <c r="AQ81" s="248">
        <f t="shared" si="21"/>
        <v>1220</v>
      </c>
      <c r="AR81" s="249">
        <v>249</v>
      </c>
      <c r="AS81" s="249">
        <f t="shared" si="26"/>
        <v>2895.8700000000003</v>
      </c>
      <c r="AT81" s="249" t="str">
        <f t="shared" si="23"/>
        <v>&gt;1 200 MWh/an</v>
      </c>
      <c r="AU81" s="250" t="s">
        <v>1700</v>
      </c>
    </row>
    <row r="82" spans="1:47" ht="15.15" x14ac:dyDescent="0.3">
      <c r="A82" s="202">
        <v>43935</v>
      </c>
      <c r="B82" s="200" t="s">
        <v>1555</v>
      </c>
      <c r="C82" s="308" t="s">
        <v>1600</v>
      </c>
      <c r="D82" s="238">
        <v>93006</v>
      </c>
      <c r="E82" s="238">
        <f>IFERROR(VLOOKUP(D82,'Commune et code insee et postal'!$A$2:$B$1302,2),"")</f>
        <v>93170</v>
      </c>
      <c r="F82" s="239">
        <f>IFERROR(VLOOKUP(D82,'Commune et code insee et postal'!A$2:D$1302,3,FALSE),"")</f>
        <v>93</v>
      </c>
      <c r="G82" s="240" t="str">
        <f>IFERROR(VLOOKUP(D82,'Commune et code insee et postal'!A$2:D$1302,4,FALSE),"")</f>
        <v>BAGNOLET</v>
      </c>
      <c r="H82" s="240" t="s">
        <v>1917</v>
      </c>
      <c r="I82" s="242" t="s">
        <v>1790</v>
      </c>
      <c r="K82" s="242" t="s">
        <v>1597</v>
      </c>
      <c r="O82" s="241">
        <v>2015</v>
      </c>
      <c r="Q82" s="251" t="s">
        <v>28</v>
      </c>
      <c r="R82" s="252" t="s">
        <v>1440</v>
      </c>
      <c r="S82" s="252" t="s">
        <v>1440</v>
      </c>
      <c r="V82" s="245">
        <v>2</v>
      </c>
      <c r="W82" s="245" t="s">
        <v>22</v>
      </c>
      <c r="X82" s="254" t="s">
        <v>70</v>
      </c>
      <c r="Y82" s="245" t="s">
        <v>50</v>
      </c>
      <c r="AA82" s="246">
        <f>2*10000</f>
        <v>20000</v>
      </c>
      <c r="AB82" s="246" t="str">
        <f t="shared" si="20"/>
        <v>&gt;1 MW</v>
      </c>
      <c r="AC82" s="290"/>
      <c r="AE82" s="247" t="s">
        <v>1603</v>
      </c>
      <c r="AF82" s="248">
        <v>23283</v>
      </c>
      <c r="AG82" s="248">
        <v>0</v>
      </c>
      <c r="AH82" s="248">
        <v>4903</v>
      </c>
      <c r="AI82" s="248">
        <v>0</v>
      </c>
      <c r="AJ82" s="248">
        <f t="shared" si="18"/>
        <v>28186</v>
      </c>
      <c r="AO82" s="248">
        <f t="shared" si="22"/>
        <v>0</v>
      </c>
      <c r="AQ82" s="248">
        <f t="shared" si="21"/>
        <v>28186</v>
      </c>
      <c r="AR82" s="249">
        <f t="shared" ref="AR82:AR83" si="27">AS82/11.63</f>
        <v>7404.2132416165086</v>
      </c>
      <c r="AS82" s="249">
        <v>86111</v>
      </c>
      <c r="AT82" s="249" t="str">
        <f t="shared" si="23"/>
        <v>&gt;1 200 MWh/an</v>
      </c>
    </row>
    <row r="83" spans="1:47" ht="15.15" x14ac:dyDescent="0.3">
      <c r="A83" s="202">
        <v>43935</v>
      </c>
      <c r="B83" s="200" t="s">
        <v>1555</v>
      </c>
      <c r="C83" s="308" t="s">
        <v>1600</v>
      </c>
      <c r="D83" s="238">
        <v>93008</v>
      </c>
      <c r="E83" s="238">
        <f>IFERROR(VLOOKUP(D83,'Commune et code insee et postal'!$A$2:$B$1302,2),"")</f>
        <v>93000</v>
      </c>
      <c r="F83" s="239">
        <f>IFERROR(VLOOKUP(D83,'Commune et code insee et postal'!A$2:D$1302,3,FALSE),"")</f>
        <v>93</v>
      </c>
      <c r="G83" s="240" t="str">
        <f>IFERROR(VLOOKUP(D83,'Commune et code insee et postal'!A$2:D$1302,4,FALSE),"")</f>
        <v>BOBIGNY</v>
      </c>
      <c r="H83" s="240" t="s">
        <v>1606</v>
      </c>
      <c r="I83" s="242" t="s">
        <v>1607</v>
      </c>
      <c r="K83" s="242" t="s">
        <v>1597</v>
      </c>
      <c r="O83" s="241">
        <v>2014</v>
      </c>
      <c r="Q83" s="251" t="s">
        <v>28</v>
      </c>
      <c r="R83" s="252" t="s">
        <v>1440</v>
      </c>
      <c r="S83" s="252" t="s">
        <v>1440</v>
      </c>
      <c r="V83" s="245">
        <v>1</v>
      </c>
      <c r="W83" s="245" t="s">
        <v>27</v>
      </c>
      <c r="X83" s="254" t="s">
        <v>70</v>
      </c>
      <c r="Z83" s="246" t="s">
        <v>54</v>
      </c>
      <c r="AA83" s="246">
        <v>500</v>
      </c>
      <c r="AB83" s="246" t="str">
        <f t="shared" si="20"/>
        <v>&lt;1 MW</v>
      </c>
      <c r="AC83" s="290"/>
      <c r="AD83" s="245" t="s">
        <v>1617</v>
      </c>
      <c r="AE83" s="247" t="s">
        <v>1608</v>
      </c>
      <c r="AF83" s="248">
        <v>779</v>
      </c>
      <c r="AG83" s="248">
        <v>0</v>
      </c>
      <c r="AI83" s="248">
        <v>0</v>
      </c>
      <c r="AJ83" s="248">
        <f t="shared" si="18"/>
        <v>779</v>
      </c>
      <c r="AO83" s="248">
        <f t="shared" si="22"/>
        <v>0</v>
      </c>
      <c r="AP83" s="248">
        <v>2837</v>
      </c>
      <c r="AQ83" s="248">
        <f t="shared" si="21"/>
        <v>3616</v>
      </c>
      <c r="AR83" s="249">
        <f t="shared" si="27"/>
        <v>929.578675838349</v>
      </c>
      <c r="AS83" s="249">
        <v>10811</v>
      </c>
      <c r="AT83" s="249" t="str">
        <f t="shared" si="23"/>
        <v>&gt;1 200 MWh/an</v>
      </c>
      <c r="AU83" s="250" t="s">
        <v>1701</v>
      </c>
    </row>
    <row r="84" spans="1:47" ht="15.15" x14ac:dyDescent="0.3">
      <c r="A84" s="202">
        <v>43941</v>
      </c>
      <c r="B84" s="200" t="s">
        <v>1555</v>
      </c>
      <c r="C84" s="308" t="s">
        <v>1920</v>
      </c>
      <c r="D84" s="238">
        <v>93010</v>
      </c>
      <c r="E84" s="238">
        <f>IFERROR(VLOOKUP(D84,'Commune et code insee et postal'!$A$2:$B$1302,2),"")</f>
        <v>93140</v>
      </c>
      <c r="F84" s="239">
        <f>IFERROR(VLOOKUP(D84,'Commune et code insee et postal'!A$2:D$1302,3,FALSE),"")</f>
        <v>93</v>
      </c>
      <c r="G84" s="240" t="str">
        <f>IFERROR(VLOOKUP(D84,'Commune et code insee et postal'!A$2:D$1302,4,FALSE),"")</f>
        <v>BONDY</v>
      </c>
      <c r="H84" s="240" t="s">
        <v>1923</v>
      </c>
      <c r="I84" s="311" t="s">
        <v>1919</v>
      </c>
      <c r="K84" s="242" t="s">
        <v>1918</v>
      </c>
      <c r="L84" s="242" t="s">
        <v>1921</v>
      </c>
      <c r="O84" s="241">
        <v>2015</v>
      </c>
      <c r="Q84" s="251" t="s">
        <v>28</v>
      </c>
      <c r="R84" s="252" t="s">
        <v>1440</v>
      </c>
      <c r="S84" s="252" t="s">
        <v>1440</v>
      </c>
      <c r="U84" s="244" t="s">
        <v>92</v>
      </c>
      <c r="V84" s="245">
        <v>2</v>
      </c>
      <c r="W84" s="245" t="s">
        <v>22</v>
      </c>
      <c r="X84" s="254" t="s">
        <v>1426</v>
      </c>
      <c r="Z84" s="246" t="s">
        <v>93</v>
      </c>
      <c r="AA84" s="246">
        <f>3800+1000</f>
        <v>4800</v>
      </c>
      <c r="AB84" s="246" t="str">
        <f t="shared" si="20"/>
        <v>&gt;1 MW</v>
      </c>
      <c r="AC84" s="290"/>
      <c r="AE84" s="313" t="s">
        <v>1922</v>
      </c>
      <c r="AF84" s="248">
        <v>5461</v>
      </c>
      <c r="AG84" s="248">
        <v>0</v>
      </c>
      <c r="AH84" s="248">
        <v>4167</v>
      </c>
      <c r="AI84" s="248">
        <v>0</v>
      </c>
      <c r="AJ84" s="248">
        <f t="shared" si="18"/>
        <v>9628</v>
      </c>
      <c r="AO84" s="248">
        <f t="shared" si="22"/>
        <v>0</v>
      </c>
      <c r="AQ84" s="248">
        <f t="shared" si="21"/>
        <v>9628</v>
      </c>
      <c r="AR84" s="249">
        <v>2252</v>
      </c>
      <c r="AS84" s="249">
        <f t="shared" si="26"/>
        <v>26190.760000000002</v>
      </c>
      <c r="AT84" s="249" t="str">
        <f t="shared" si="23"/>
        <v>&gt;1 200 MWh/an</v>
      </c>
    </row>
    <row r="85" spans="1:47" x14ac:dyDescent="0.25">
      <c r="A85" s="236">
        <v>43200</v>
      </c>
      <c r="C85" s="237" t="s">
        <v>1433</v>
      </c>
      <c r="D85" s="238">
        <v>93010</v>
      </c>
      <c r="E85" s="238">
        <f>IFERROR(VLOOKUP(D85,'Commune et code insee et postal'!$A$2:$B$1302,2),"")</f>
        <v>93140</v>
      </c>
      <c r="F85" s="239">
        <f>IFERROR(VLOOKUP(D85,'Commune et code insee et postal'!A$2:D$1302,3,FALSE),"")</f>
        <v>93</v>
      </c>
      <c r="G85" s="240" t="str">
        <f>IFERROR(VLOOKUP(D85,'Commune et code insee et postal'!A$2:D$1302,4,FALSE),"")</f>
        <v>BONDY</v>
      </c>
      <c r="I85" s="242"/>
      <c r="K85" s="242" t="s">
        <v>1791</v>
      </c>
      <c r="O85" s="241">
        <v>2021</v>
      </c>
      <c r="Q85" s="241" t="s">
        <v>1518</v>
      </c>
      <c r="U85" s="244" t="s">
        <v>1428</v>
      </c>
      <c r="V85" s="245">
        <v>1</v>
      </c>
      <c r="W85" s="245" t="s">
        <v>22</v>
      </c>
      <c r="X85" s="245" t="s">
        <v>66</v>
      </c>
      <c r="AA85" s="246">
        <v>5000</v>
      </c>
      <c r="AB85" s="246" t="str">
        <f t="shared" si="20"/>
        <v>&gt;1 MW</v>
      </c>
      <c r="AC85" s="290"/>
      <c r="AF85" s="248">
        <v>6231</v>
      </c>
      <c r="AH85" s="248">
        <v>1800</v>
      </c>
      <c r="AJ85" s="248">
        <f t="shared" si="18"/>
        <v>8031</v>
      </c>
      <c r="AK85" s="248">
        <v>2077</v>
      </c>
      <c r="AO85" s="248">
        <f t="shared" si="22"/>
        <v>2077</v>
      </c>
      <c r="AQ85" s="248">
        <f t="shared" si="21"/>
        <v>10108</v>
      </c>
      <c r="AR85" s="249">
        <v>2089</v>
      </c>
      <c r="AS85" s="249">
        <f t="shared" si="26"/>
        <v>24295.070000000003</v>
      </c>
      <c r="AT85" s="249" t="str">
        <f t="shared" si="23"/>
        <v>&gt;1 200 MWh/an</v>
      </c>
    </row>
    <row r="86" spans="1:47" x14ac:dyDescent="0.25">
      <c r="A86" s="236">
        <v>41753</v>
      </c>
      <c r="C86" s="237" t="s">
        <v>1433</v>
      </c>
      <c r="D86" s="238">
        <v>93029</v>
      </c>
      <c r="E86" s="238">
        <f>IFERROR(VLOOKUP(D86,'Commune et code insee et postal'!$A$2:$B$1302,2),"")</f>
        <v>93700</v>
      </c>
      <c r="F86" s="239">
        <f>IFERROR(VLOOKUP(D86,'Commune et code insee et postal'!A$2:D$1302,3,FALSE),"")</f>
        <v>93</v>
      </c>
      <c r="G86" s="240" t="str">
        <f>IFERROR(VLOOKUP(D86,'Commune et code insee et postal'!A$2:D$1302,4,FALSE),"")</f>
        <v>DRANCY</v>
      </c>
      <c r="H86" s="240" t="s">
        <v>56</v>
      </c>
      <c r="I86" s="255" t="s">
        <v>1929</v>
      </c>
      <c r="J86" s="255"/>
      <c r="K86" s="242" t="s">
        <v>1597</v>
      </c>
      <c r="L86" s="255"/>
      <c r="M86" s="255" t="s">
        <v>1927</v>
      </c>
      <c r="N86" s="255"/>
      <c r="O86" s="241">
        <v>2012</v>
      </c>
      <c r="Q86" s="241" t="s">
        <v>28</v>
      </c>
      <c r="S86" s="243" t="s">
        <v>1441</v>
      </c>
      <c r="V86" s="245">
        <v>1</v>
      </c>
      <c r="W86" s="256" t="s">
        <v>26</v>
      </c>
      <c r="X86" s="256" t="s">
        <v>23</v>
      </c>
      <c r="Y86" s="245" t="s">
        <v>50</v>
      </c>
      <c r="AA86" s="246">
        <v>300</v>
      </c>
      <c r="AB86" s="246" t="str">
        <f t="shared" si="20"/>
        <v>&lt;1 MW</v>
      </c>
      <c r="AC86" s="290"/>
      <c r="AE86" s="247" t="s">
        <v>1928</v>
      </c>
      <c r="AJ86" s="248">
        <f t="shared" si="18"/>
        <v>0</v>
      </c>
      <c r="AO86" s="248">
        <f t="shared" si="22"/>
        <v>0</v>
      </c>
      <c r="AQ86" s="248">
        <f t="shared" si="21"/>
        <v>0</v>
      </c>
      <c r="AR86" s="249">
        <v>25.79535683576956</v>
      </c>
      <c r="AS86" s="249">
        <f t="shared" si="26"/>
        <v>300</v>
      </c>
      <c r="AT86" s="249" t="str">
        <f t="shared" si="23"/>
        <v>&lt;1 200 MWh/an</v>
      </c>
    </row>
    <row r="87" spans="1:47" ht="15.15" x14ac:dyDescent="0.3">
      <c r="A87" s="202">
        <v>43935</v>
      </c>
      <c r="B87" s="200" t="s">
        <v>1555</v>
      </c>
      <c r="C87" s="308" t="s">
        <v>1925</v>
      </c>
      <c r="D87" s="196">
        <v>93029</v>
      </c>
      <c r="E87" s="238">
        <f>IFERROR(VLOOKUP(D87,'Commune et code insee et postal'!$A$2:$B$1302,2),"")</f>
        <v>93700</v>
      </c>
      <c r="F87" s="239">
        <f>IFERROR(VLOOKUP(D87,'Commune et code insee et postal'!A$2:D$1302,3,FALSE),"")</f>
        <v>93</v>
      </c>
      <c r="G87" s="240" t="str">
        <f>IFERROR(VLOOKUP(D87,'Commune et code insee et postal'!A$2:D$1302,4,FALSE),"")</f>
        <v>DRANCY</v>
      </c>
      <c r="H87" s="240" t="s">
        <v>1924</v>
      </c>
      <c r="I87" s="255" t="s">
        <v>90</v>
      </c>
      <c r="J87" s="255"/>
      <c r="K87" s="242" t="s">
        <v>1597</v>
      </c>
      <c r="L87" s="255"/>
      <c r="M87" s="255"/>
      <c r="N87" s="255"/>
      <c r="O87" s="261">
        <v>2016</v>
      </c>
      <c r="P87" s="261"/>
      <c r="Q87" s="251" t="s">
        <v>28</v>
      </c>
      <c r="R87" s="252" t="s">
        <v>1440</v>
      </c>
      <c r="S87" s="252" t="s">
        <v>1440</v>
      </c>
      <c r="V87" s="245">
        <v>1</v>
      </c>
      <c r="W87" s="256" t="s">
        <v>22</v>
      </c>
      <c r="X87" s="245" t="s">
        <v>23</v>
      </c>
      <c r="Y87" s="245" t="s">
        <v>1614</v>
      </c>
      <c r="AA87" s="246">
        <v>900</v>
      </c>
      <c r="AB87" s="246" t="str">
        <f t="shared" si="20"/>
        <v>&lt;1 MW</v>
      </c>
      <c r="AC87" s="290">
        <v>4600</v>
      </c>
      <c r="AD87" s="256" t="s">
        <v>1729</v>
      </c>
      <c r="AE87" s="289" t="s">
        <v>1609</v>
      </c>
      <c r="AG87" s="248">
        <v>0</v>
      </c>
      <c r="AJ87" s="248">
        <f t="shared" si="18"/>
        <v>0</v>
      </c>
      <c r="AO87" s="248">
        <f t="shared" si="22"/>
        <v>0</v>
      </c>
      <c r="AP87" s="248">
        <v>953</v>
      </c>
      <c r="AQ87" s="248">
        <f t="shared" si="21"/>
        <v>953</v>
      </c>
      <c r="AR87" s="249">
        <f t="shared" ref="AR87:AR92" si="28">AS87/11.63</f>
        <v>252.8804815133276</v>
      </c>
      <c r="AS87" s="249">
        <v>2941</v>
      </c>
      <c r="AT87" s="249" t="str">
        <f t="shared" si="23"/>
        <v>&gt;1 200 MWh/an</v>
      </c>
      <c r="AU87" s="283" t="s">
        <v>1926</v>
      </c>
    </row>
    <row r="88" spans="1:47" ht="15.15" x14ac:dyDescent="0.3">
      <c r="A88" s="202">
        <v>43941</v>
      </c>
      <c r="B88" s="200" t="s">
        <v>1555</v>
      </c>
      <c r="C88" s="308" t="s">
        <v>1931</v>
      </c>
      <c r="D88" s="238">
        <v>93051</v>
      </c>
      <c r="E88" s="238">
        <f>IFERROR(VLOOKUP(D88,'Commune et code insee et postal'!$A$2:$B$1302,2),"")</f>
        <v>93160</v>
      </c>
      <c r="F88" s="239">
        <f>IFERROR(VLOOKUP(D88,'Commune et code insee et postal'!A$2:D$1302,3,FALSE),"")</f>
        <v>93</v>
      </c>
      <c r="G88" s="240" t="str">
        <f>IFERROR(VLOOKUP(D88,'Commune et code insee et postal'!A$2:D$1302,4,FALSE),"")</f>
        <v>NOISY-LE-GRAND</v>
      </c>
      <c r="H88" s="240" t="s">
        <v>1932</v>
      </c>
      <c r="I88" s="242" t="s">
        <v>1687</v>
      </c>
      <c r="K88" s="242" t="s">
        <v>1791</v>
      </c>
      <c r="O88" s="241">
        <v>2013</v>
      </c>
      <c r="Q88" s="251" t="s">
        <v>28</v>
      </c>
      <c r="R88" s="252"/>
      <c r="S88" s="252"/>
      <c r="U88" s="244" t="s">
        <v>84</v>
      </c>
      <c r="V88" s="245">
        <v>2</v>
      </c>
      <c r="W88" s="245" t="s">
        <v>22</v>
      </c>
      <c r="X88" s="254" t="s">
        <v>70</v>
      </c>
      <c r="Y88" s="245" t="s">
        <v>27</v>
      </c>
      <c r="AA88" s="246">
        <f>900+250</f>
        <v>1150</v>
      </c>
      <c r="AB88" s="246" t="str">
        <f t="shared" si="20"/>
        <v>&gt;1 MW</v>
      </c>
      <c r="AC88" s="290">
        <f>2*1000</f>
        <v>2000</v>
      </c>
      <c r="AD88" s="245" t="s">
        <v>1729</v>
      </c>
      <c r="AF88" s="248">
        <v>600</v>
      </c>
      <c r="AG88" s="248">
        <v>0</v>
      </c>
      <c r="AH88" s="248">
        <v>0</v>
      </c>
      <c r="AI88" s="248">
        <v>0</v>
      </c>
      <c r="AJ88" s="248">
        <f t="shared" si="18"/>
        <v>600</v>
      </c>
      <c r="AK88" s="248">
        <v>400</v>
      </c>
      <c r="AO88" s="248">
        <f t="shared" si="22"/>
        <v>400</v>
      </c>
      <c r="AQ88" s="248">
        <f t="shared" si="21"/>
        <v>1000</v>
      </c>
      <c r="AR88" s="249">
        <v>310</v>
      </c>
      <c r="AS88" s="249">
        <f t="shared" si="26"/>
        <v>3605.3</v>
      </c>
      <c r="AT88" s="249" t="str">
        <f t="shared" si="23"/>
        <v>&gt;1 200 MWh/an</v>
      </c>
      <c r="AU88" s="250" t="s">
        <v>1930</v>
      </c>
    </row>
    <row r="89" spans="1:47" ht="15.15" x14ac:dyDescent="0.3">
      <c r="A89" s="202">
        <v>43935</v>
      </c>
      <c r="B89" s="200" t="s">
        <v>1555</v>
      </c>
      <c r="C89" s="308" t="s">
        <v>1600</v>
      </c>
      <c r="D89" s="238">
        <v>93066</v>
      </c>
      <c r="E89" s="238">
        <f>IFERROR(VLOOKUP(D89,'Commune et code insee et postal'!$A$2:$B$1302,2),"")</f>
        <v>93200</v>
      </c>
      <c r="F89" s="239">
        <f>IFERROR(VLOOKUP(D89,'Commune et code insee et postal'!A$2:D$1302,3,FALSE),"")</f>
        <v>93</v>
      </c>
      <c r="G89" s="240" t="str">
        <f>IFERROR(VLOOKUP(D89,'Commune et code insee et postal'!A$2:D$1302,4,FALSE),"")</f>
        <v>SAINT-DENIS</v>
      </c>
      <c r="H89" s="240" t="s">
        <v>1780</v>
      </c>
      <c r="I89" s="242" t="s">
        <v>1779</v>
      </c>
      <c r="K89" s="311" t="s">
        <v>1937</v>
      </c>
      <c r="N89" s="242" t="s">
        <v>1611</v>
      </c>
      <c r="O89" s="241">
        <v>2016</v>
      </c>
      <c r="Q89" s="251" t="s">
        <v>28</v>
      </c>
      <c r="R89" s="252" t="s">
        <v>1440</v>
      </c>
      <c r="S89" s="252"/>
      <c r="U89" s="244" t="s">
        <v>102</v>
      </c>
      <c r="V89" s="245">
        <v>1</v>
      </c>
      <c r="W89" s="245" t="s">
        <v>22</v>
      </c>
      <c r="X89" s="245" t="s">
        <v>70</v>
      </c>
      <c r="Y89" s="245" t="s">
        <v>38</v>
      </c>
      <c r="AA89" s="246">
        <v>26500</v>
      </c>
      <c r="AB89" s="246" t="str">
        <f t="shared" si="20"/>
        <v>&gt;1 MW</v>
      </c>
      <c r="AC89" s="290">
        <v>35000</v>
      </c>
      <c r="AD89" s="245" t="s">
        <v>1729</v>
      </c>
      <c r="AE89" s="247" t="s">
        <v>1758</v>
      </c>
      <c r="AF89" s="248">
        <v>32718</v>
      </c>
      <c r="AH89" s="248">
        <v>8353</v>
      </c>
      <c r="AJ89" s="248">
        <f t="shared" si="18"/>
        <v>41071</v>
      </c>
      <c r="AO89" s="248">
        <f t="shared" si="22"/>
        <v>0</v>
      </c>
      <c r="AQ89" s="248">
        <f t="shared" si="21"/>
        <v>41071</v>
      </c>
      <c r="AR89" s="249">
        <f t="shared" si="28"/>
        <v>10877.730008598452</v>
      </c>
      <c r="AS89" s="249">
        <v>126508</v>
      </c>
      <c r="AT89" s="249" t="str">
        <f t="shared" si="23"/>
        <v>&gt;1 200 MWh/an</v>
      </c>
      <c r="AU89" s="288" t="s">
        <v>1781</v>
      </c>
    </row>
    <row r="90" spans="1:47" ht="15.15" x14ac:dyDescent="0.3">
      <c r="A90" s="202">
        <v>43941</v>
      </c>
      <c r="B90" s="200" t="s">
        <v>1555</v>
      </c>
      <c r="C90" s="308" t="s">
        <v>1939</v>
      </c>
      <c r="D90" s="238">
        <v>93070</v>
      </c>
      <c r="E90" s="238">
        <f>IFERROR(VLOOKUP(D90,'Commune et code insee et postal'!$A$2:$B$1302,2),"")</f>
        <v>93400</v>
      </c>
      <c r="F90" s="239">
        <f>IFERROR(VLOOKUP(D90,'Commune et code insee et postal'!A$2:D$1302,3,FALSE),"")</f>
        <v>93</v>
      </c>
      <c r="G90" s="240" t="str">
        <f>IFERROR(VLOOKUP(D90,'Commune et code insee et postal'!A$2:D$1302,4,FALSE),"")</f>
        <v>SAINT-OUEN</v>
      </c>
      <c r="H90" s="240" t="s">
        <v>1933</v>
      </c>
      <c r="I90" s="242" t="s">
        <v>1938</v>
      </c>
      <c r="K90" s="242" t="s">
        <v>1594</v>
      </c>
      <c r="O90" s="241">
        <v>2016</v>
      </c>
      <c r="Q90" s="251" t="s">
        <v>28</v>
      </c>
      <c r="R90" s="252"/>
      <c r="S90" s="252"/>
      <c r="V90" s="245">
        <v>1</v>
      </c>
      <c r="W90" s="245" t="s">
        <v>22</v>
      </c>
      <c r="X90" s="245" t="s">
        <v>1432</v>
      </c>
      <c r="Y90" s="245" t="s">
        <v>1614</v>
      </c>
      <c r="AA90" s="246">
        <v>247000</v>
      </c>
      <c r="AB90" s="246" t="str">
        <f t="shared" si="20"/>
        <v>&gt;1 MW</v>
      </c>
      <c r="AC90" s="290">
        <f>+AA90</f>
        <v>247000</v>
      </c>
      <c r="AD90" s="245" t="s">
        <v>1934</v>
      </c>
      <c r="AE90" s="247" t="s">
        <v>1702</v>
      </c>
      <c r="AJ90" s="248">
        <f t="shared" si="18"/>
        <v>0</v>
      </c>
      <c r="AN90" s="248">
        <v>140000</v>
      </c>
      <c r="AO90" s="248">
        <f t="shared" si="22"/>
        <v>140000</v>
      </c>
      <c r="AQ90" s="248">
        <f t="shared" si="21"/>
        <v>140000</v>
      </c>
      <c r="AR90" s="249">
        <f t="shared" si="28"/>
        <v>48151.332760103178</v>
      </c>
      <c r="AS90" s="249">
        <f>AQ90*5*0.8</f>
        <v>560000</v>
      </c>
      <c r="AT90" s="249" t="str">
        <f t="shared" si="23"/>
        <v>&gt;1 200 MWh/an</v>
      </c>
      <c r="AU90" s="250" t="s">
        <v>1703</v>
      </c>
    </row>
    <row r="91" spans="1:47" s="310" customFormat="1" ht="15.15" x14ac:dyDescent="0.3">
      <c r="A91" s="202">
        <v>43935</v>
      </c>
      <c r="B91" s="200" t="s">
        <v>1555</v>
      </c>
      <c r="C91" s="308" t="s">
        <v>1944</v>
      </c>
      <c r="D91" s="238">
        <v>93071</v>
      </c>
      <c r="E91" s="238">
        <f>IFERROR(VLOOKUP(D91,'Commune et code insee et postal'!$A$2:$B$1302,2),"")</f>
        <v>93270</v>
      </c>
      <c r="F91" s="239">
        <f>IFERROR(VLOOKUP(D91,'Commune et code insee et postal'!A$2:D$1302,3,FALSE),"")</f>
        <v>93</v>
      </c>
      <c r="G91" s="240" t="str">
        <f>IFERROR(VLOOKUP(D91,'Commune et code insee et postal'!A$2:D$1302,4,FALSE),"")</f>
        <v>SEVRAN</v>
      </c>
      <c r="H91" s="240" t="s">
        <v>1940</v>
      </c>
      <c r="I91" s="242" t="s">
        <v>1941</v>
      </c>
      <c r="J91" s="242"/>
      <c r="K91" s="242" t="s">
        <v>1942</v>
      </c>
      <c r="L91" s="242"/>
      <c r="M91" s="242" t="s">
        <v>72</v>
      </c>
      <c r="N91" s="311" t="s">
        <v>1943</v>
      </c>
      <c r="O91" s="241">
        <v>2015</v>
      </c>
      <c r="P91" s="241"/>
      <c r="Q91" s="251" t="s">
        <v>28</v>
      </c>
      <c r="R91" s="252" t="s">
        <v>1440</v>
      </c>
      <c r="S91" s="252" t="s">
        <v>1440</v>
      </c>
      <c r="T91" s="244"/>
      <c r="U91" s="244" t="s">
        <v>92</v>
      </c>
      <c r="V91" s="245">
        <v>2</v>
      </c>
      <c r="W91" s="245" t="s">
        <v>22</v>
      </c>
      <c r="X91" s="245" t="s">
        <v>1432</v>
      </c>
      <c r="Y91" s="245" t="s">
        <v>1614</v>
      </c>
      <c r="Z91" s="246" t="s">
        <v>79</v>
      </c>
      <c r="AA91" s="246">
        <f>2*3750</f>
        <v>7500</v>
      </c>
      <c r="AB91" s="246" t="str">
        <f t="shared" si="20"/>
        <v>&gt;1 MW</v>
      </c>
      <c r="AC91" s="290">
        <v>35000</v>
      </c>
      <c r="AD91" s="245" t="s">
        <v>1729</v>
      </c>
      <c r="AE91" s="247" t="s">
        <v>1759</v>
      </c>
      <c r="AF91" s="248">
        <v>13104</v>
      </c>
      <c r="AG91" s="248">
        <v>0</v>
      </c>
      <c r="AH91" s="248"/>
      <c r="AI91" s="248">
        <v>0</v>
      </c>
      <c r="AJ91" s="248">
        <f t="shared" ref="AJ91:AJ122" si="29">SUM(AF91:AI91)</f>
        <v>13104</v>
      </c>
      <c r="AK91" s="248">
        <v>0</v>
      </c>
      <c r="AL91" s="248"/>
      <c r="AM91" s="248"/>
      <c r="AN91" s="248"/>
      <c r="AO91" s="248">
        <f t="shared" si="22"/>
        <v>0</v>
      </c>
      <c r="AP91" s="248">
        <v>4468</v>
      </c>
      <c r="AQ91" s="248">
        <f t="shared" si="21"/>
        <v>17572</v>
      </c>
      <c r="AR91" s="249">
        <f t="shared" si="28"/>
        <v>2373.1728288907993</v>
      </c>
      <c r="AS91" s="249">
        <f>46000*0.6</f>
        <v>27600</v>
      </c>
      <c r="AT91" s="249" t="str">
        <f t="shared" si="23"/>
        <v>&gt;1 200 MWh/an</v>
      </c>
      <c r="AU91" s="288" t="s">
        <v>1945</v>
      </c>
    </row>
    <row r="92" spans="1:47" x14ac:dyDescent="0.25">
      <c r="A92" s="202">
        <v>43935</v>
      </c>
      <c r="B92" s="200" t="s">
        <v>1555</v>
      </c>
      <c r="C92" s="308" t="s">
        <v>1935</v>
      </c>
      <c r="D92" s="238">
        <v>93072</v>
      </c>
      <c r="E92" s="238">
        <f>IFERROR(VLOOKUP(D92,'Commune et code insee et postal'!$A$2:$B$1302,2),"")</f>
        <v>93240</v>
      </c>
      <c r="F92" s="239">
        <f>IFERROR(VLOOKUP(D92,'Commune et code insee et postal'!A$2:D$1302,3,FALSE),"")</f>
        <v>93</v>
      </c>
      <c r="G92" s="240" t="str">
        <f>IFERROR(VLOOKUP(D92,'Commune et code insee et postal'!A$2:D$1302,4,FALSE),"")</f>
        <v>STAINS</v>
      </c>
      <c r="H92" s="240" t="s">
        <v>1936</v>
      </c>
      <c r="I92" s="242" t="s">
        <v>1779</v>
      </c>
      <c r="K92" s="311" t="s">
        <v>1937</v>
      </c>
      <c r="N92" s="242" t="s">
        <v>1611</v>
      </c>
      <c r="O92" s="241">
        <v>2011</v>
      </c>
      <c r="Q92" s="241" t="s">
        <v>28</v>
      </c>
      <c r="R92" s="243" t="s">
        <v>1440</v>
      </c>
      <c r="S92" s="243" t="s">
        <v>1440</v>
      </c>
      <c r="V92" s="245">
        <v>2</v>
      </c>
      <c r="W92" s="245" t="s">
        <v>22</v>
      </c>
      <c r="X92" s="245" t="s">
        <v>1432</v>
      </c>
      <c r="Y92" s="245" t="s">
        <v>38</v>
      </c>
      <c r="Z92" s="246" t="s">
        <v>79</v>
      </c>
      <c r="AA92" s="246">
        <f>2*8000</f>
        <v>16000</v>
      </c>
      <c r="AB92" s="246" t="str">
        <f t="shared" si="20"/>
        <v>&gt;1 MW</v>
      </c>
      <c r="AC92" s="290">
        <f>70000-AA92</f>
        <v>54000</v>
      </c>
      <c r="AD92" s="245" t="s">
        <v>1729</v>
      </c>
      <c r="AE92" s="247" t="s">
        <v>1760</v>
      </c>
      <c r="AF92" s="248">
        <v>6919</v>
      </c>
      <c r="AG92" s="248">
        <v>0</v>
      </c>
      <c r="AH92" s="248">
        <v>14969</v>
      </c>
      <c r="AI92" s="248">
        <v>0</v>
      </c>
      <c r="AJ92" s="248">
        <f t="shared" si="29"/>
        <v>21888</v>
      </c>
      <c r="AO92" s="248">
        <f t="shared" si="22"/>
        <v>0</v>
      </c>
      <c r="AP92" s="248">
        <f>11179+5000</f>
        <v>16179</v>
      </c>
      <c r="AQ92" s="248">
        <f t="shared" si="21"/>
        <v>38067</v>
      </c>
      <c r="AR92" s="249">
        <f t="shared" si="28"/>
        <v>17196.904557179707</v>
      </c>
      <c r="AS92" s="249">
        <f>40000*10*0.5</f>
        <v>200000</v>
      </c>
      <c r="AT92" s="249" t="str">
        <f t="shared" si="23"/>
        <v>&gt;1 200 MWh/an</v>
      </c>
      <c r="AU92" s="288" t="s">
        <v>1946</v>
      </c>
    </row>
    <row r="93" spans="1:47" ht="15.15" x14ac:dyDescent="0.3">
      <c r="A93" s="236">
        <v>41206</v>
      </c>
      <c r="C93" s="237" t="s">
        <v>1433</v>
      </c>
      <c r="D93" s="238">
        <v>93073</v>
      </c>
      <c r="E93" s="238">
        <f>IFERROR(VLOOKUP(D93,'Commune et code insee et postal'!$A$2:$B$1302,2),"")</f>
        <v>93290</v>
      </c>
      <c r="F93" s="239">
        <f>IFERROR(VLOOKUP(D93,'Commune et code insee et postal'!A$2:D$1302,3,FALSE),"")</f>
        <v>93</v>
      </c>
      <c r="G93" s="240" t="str">
        <f>IFERROR(VLOOKUP(D93,'Commune et code insee et postal'!A$2:D$1302,4,FALSE),"")</f>
        <v>TREMBLAY-EN-FRANCE</v>
      </c>
      <c r="H93" s="240" t="s">
        <v>1947</v>
      </c>
      <c r="I93" s="264" t="s">
        <v>65</v>
      </c>
      <c r="J93" s="264"/>
      <c r="K93" s="264"/>
      <c r="L93" s="264"/>
      <c r="M93" s="264"/>
      <c r="N93" s="264"/>
      <c r="O93" s="241">
        <v>2012</v>
      </c>
      <c r="Q93" s="251" t="s">
        <v>28</v>
      </c>
      <c r="R93" s="252"/>
      <c r="S93" s="252"/>
      <c r="V93" s="245">
        <v>1</v>
      </c>
      <c r="W93" s="254" t="s">
        <v>26</v>
      </c>
      <c r="X93" s="254" t="s">
        <v>23</v>
      </c>
      <c r="Y93" s="245" t="s">
        <v>50</v>
      </c>
      <c r="AA93" s="265">
        <v>500</v>
      </c>
      <c r="AB93" s="246" t="str">
        <f t="shared" si="20"/>
        <v>&lt;1 MW</v>
      </c>
      <c r="AC93" s="290">
        <v>0</v>
      </c>
      <c r="AE93" s="247" t="s">
        <v>36</v>
      </c>
      <c r="AF93" s="248">
        <v>0</v>
      </c>
      <c r="AG93" s="248">
        <v>0</v>
      </c>
      <c r="AH93" s="248">
        <v>0</v>
      </c>
      <c r="AI93" s="248">
        <v>220</v>
      </c>
      <c r="AJ93" s="248">
        <f t="shared" si="29"/>
        <v>220</v>
      </c>
      <c r="AO93" s="248">
        <f t="shared" si="22"/>
        <v>0</v>
      </c>
      <c r="AQ93" s="248">
        <f t="shared" si="21"/>
        <v>220</v>
      </c>
      <c r="AR93" s="249">
        <v>90</v>
      </c>
      <c r="AS93" s="249">
        <f t="shared" si="26"/>
        <v>1046.7</v>
      </c>
      <c r="AT93" s="249" t="str">
        <f t="shared" si="23"/>
        <v>&lt;1 200 MWh/an</v>
      </c>
      <c r="AU93" s="250" t="s">
        <v>1704</v>
      </c>
    </row>
    <row r="94" spans="1:47" ht="15.15" x14ac:dyDescent="0.3">
      <c r="A94" s="236">
        <v>41471</v>
      </c>
      <c r="C94" s="237" t="s">
        <v>1433</v>
      </c>
      <c r="D94" s="238">
        <v>94033</v>
      </c>
      <c r="E94" s="238">
        <f>IFERROR(VLOOKUP(D94,'Commune et code insee et postal'!$A$2:$B$1302,2),"")</f>
        <v>94120</v>
      </c>
      <c r="F94" s="239">
        <f>IFERROR(VLOOKUP(D94,'Commune et code insee et postal'!A$2:D$1302,3,FALSE),"")</f>
        <v>94</v>
      </c>
      <c r="G94" s="240" t="str">
        <f>IFERROR(VLOOKUP(D94,'Commune et code insee et postal'!A$2:D$1302,4,FALSE),"")</f>
        <v>FONTENAY-SOUS-BOIS</v>
      </c>
      <c r="H94" s="240" t="s">
        <v>1705</v>
      </c>
      <c r="I94" s="242" t="s">
        <v>99</v>
      </c>
      <c r="O94" s="241">
        <v>2010</v>
      </c>
      <c r="Q94" s="251" t="s">
        <v>28</v>
      </c>
      <c r="R94" s="252"/>
      <c r="S94" s="252"/>
      <c r="V94" s="245">
        <v>1</v>
      </c>
      <c r="W94" s="245" t="s">
        <v>22</v>
      </c>
      <c r="X94" s="254" t="s">
        <v>70</v>
      </c>
      <c r="AA94" s="246">
        <v>17400</v>
      </c>
      <c r="AB94" s="246" t="str">
        <f t="shared" si="20"/>
        <v>&gt;1 MW</v>
      </c>
      <c r="AC94" s="290"/>
      <c r="AE94" s="247" t="s">
        <v>1948</v>
      </c>
      <c r="AF94" s="248">
        <v>0</v>
      </c>
      <c r="AG94" s="248">
        <v>0</v>
      </c>
      <c r="AJ94" s="248">
        <f t="shared" si="29"/>
        <v>0</v>
      </c>
      <c r="AN94" s="248">
        <v>6043</v>
      </c>
      <c r="AO94" s="248">
        <f t="shared" si="22"/>
        <v>6043</v>
      </c>
      <c r="AQ94" s="248">
        <f t="shared" si="21"/>
        <v>6043</v>
      </c>
      <c r="AR94" s="249">
        <v>2468</v>
      </c>
      <c r="AS94" s="249">
        <f t="shared" si="26"/>
        <v>28702.84</v>
      </c>
      <c r="AT94" s="249" t="str">
        <f t="shared" si="23"/>
        <v>&gt;1 200 MWh/an</v>
      </c>
      <c r="AU94" s="250" t="s">
        <v>1706</v>
      </c>
    </row>
    <row r="95" spans="1:47" ht="15.15" x14ac:dyDescent="0.3">
      <c r="A95" s="236">
        <v>43200</v>
      </c>
      <c r="C95" s="237" t="s">
        <v>1433</v>
      </c>
      <c r="D95" s="238">
        <v>94041</v>
      </c>
      <c r="E95" s="238">
        <f>IFERROR(VLOOKUP(D95,'Commune et code insee et postal'!$A$2:$B$1302,2),"")</f>
        <v>94200</v>
      </c>
      <c r="F95" s="239">
        <f>IFERROR(VLOOKUP(D95,'Commune et code insee et postal'!A$2:D$1302,3,FALSE),"")</f>
        <v>94</v>
      </c>
      <c r="G95" s="240" t="str">
        <f>IFERROR(VLOOKUP(D95,'Commune et code insee et postal'!A$2:D$1302,4,FALSE),"")</f>
        <v>IVRY-SUR-SEINE</v>
      </c>
      <c r="H95" s="240" t="s">
        <v>1949</v>
      </c>
      <c r="I95" s="242" t="s">
        <v>1607</v>
      </c>
      <c r="K95" s="242" t="s">
        <v>72</v>
      </c>
      <c r="O95" s="241">
        <v>2017</v>
      </c>
      <c r="Q95" s="241" t="s">
        <v>28</v>
      </c>
      <c r="R95" s="252" t="s">
        <v>1440</v>
      </c>
      <c r="S95" s="243" t="s">
        <v>1440</v>
      </c>
      <c r="V95" s="245">
        <v>1</v>
      </c>
      <c r="W95" s="245" t="s">
        <v>22</v>
      </c>
      <c r="X95" s="245" t="s">
        <v>23</v>
      </c>
      <c r="Y95" s="245" t="s">
        <v>27</v>
      </c>
      <c r="Z95" s="246" t="s">
        <v>79</v>
      </c>
      <c r="AA95" s="246">
        <v>2000</v>
      </c>
      <c r="AB95" s="246" t="str">
        <f t="shared" si="20"/>
        <v>&gt;1 MW</v>
      </c>
      <c r="AE95" s="247" t="s">
        <v>30</v>
      </c>
      <c r="AF95" s="248">
        <v>3300</v>
      </c>
      <c r="AG95" s="248">
        <v>0</v>
      </c>
      <c r="AH95" s="248">
        <v>0</v>
      </c>
      <c r="AI95" s="248">
        <v>0</v>
      </c>
      <c r="AJ95" s="248">
        <f t="shared" si="29"/>
        <v>3300</v>
      </c>
      <c r="AK95" s="248">
        <v>1100</v>
      </c>
      <c r="AL95" s="248">
        <v>0</v>
      </c>
      <c r="AM95" s="248">
        <v>0</v>
      </c>
      <c r="AN95" s="248">
        <v>0</v>
      </c>
      <c r="AO95" s="248">
        <f t="shared" si="22"/>
        <v>1100</v>
      </c>
      <c r="AQ95" s="248">
        <f t="shared" si="21"/>
        <v>4400</v>
      </c>
      <c r="AR95" s="249">
        <v>793</v>
      </c>
      <c r="AS95" s="249">
        <f t="shared" si="26"/>
        <v>9222.59</v>
      </c>
      <c r="AT95" s="249" t="str">
        <f t="shared" si="23"/>
        <v>&gt;1 200 MWh/an</v>
      </c>
      <c r="AU95" s="291"/>
    </row>
    <row r="96" spans="1:47" ht="15.15" x14ac:dyDescent="0.3">
      <c r="A96" s="202">
        <v>43935</v>
      </c>
      <c r="B96" s="200" t="s">
        <v>1555</v>
      </c>
      <c r="C96" s="308" t="s">
        <v>1600</v>
      </c>
      <c r="D96" s="238">
        <v>94044</v>
      </c>
      <c r="E96" s="238">
        <f>IFERROR(VLOOKUP(D96,'Commune et code insee et postal'!$A$2:$B$1302,2),"")</f>
        <v>94450</v>
      </c>
      <c r="F96" s="239">
        <f>IFERROR(VLOOKUP(D96,'Commune et code insee et postal'!A$2:D$1302,3,FALSE),"")</f>
        <v>94</v>
      </c>
      <c r="G96" s="240" t="str">
        <f>IFERROR(VLOOKUP(D96,'Commune et code insee et postal'!A$2:D$1302,4,FALSE),"")</f>
        <v>LIMEIL-BRÉVANNES</v>
      </c>
      <c r="H96" s="240" t="s">
        <v>1619</v>
      </c>
      <c r="I96" s="242" t="s">
        <v>76</v>
      </c>
      <c r="K96" s="242" t="s">
        <v>1594</v>
      </c>
      <c r="O96" s="241">
        <v>2011</v>
      </c>
      <c r="Q96" s="251" t="s">
        <v>28</v>
      </c>
      <c r="R96" s="252" t="s">
        <v>1440</v>
      </c>
      <c r="S96" s="252" t="s">
        <v>1440</v>
      </c>
      <c r="V96" s="245">
        <v>1</v>
      </c>
      <c r="W96" s="245" t="s">
        <v>22</v>
      </c>
      <c r="X96" s="245" t="s">
        <v>23</v>
      </c>
      <c r="Y96" s="245" t="s">
        <v>38</v>
      </c>
      <c r="AA96" s="246">
        <v>500</v>
      </c>
      <c r="AB96" s="246" t="str">
        <f t="shared" si="20"/>
        <v>&lt;1 MW</v>
      </c>
      <c r="AC96" s="245">
        <v>2000</v>
      </c>
      <c r="AD96" s="245" t="s">
        <v>77</v>
      </c>
      <c r="AE96" s="247" t="s">
        <v>1761</v>
      </c>
      <c r="AF96" s="248">
        <v>4611</v>
      </c>
      <c r="AG96" s="248">
        <v>0</v>
      </c>
      <c r="AJ96" s="248">
        <f t="shared" si="29"/>
        <v>4611</v>
      </c>
      <c r="AO96" s="248">
        <f t="shared" si="22"/>
        <v>0</v>
      </c>
      <c r="AQ96" s="248">
        <f t="shared" si="21"/>
        <v>4611</v>
      </c>
      <c r="AR96" s="249">
        <f t="shared" ref="AR96" si="30">AS96/11.63</f>
        <v>1077.1281169389508</v>
      </c>
      <c r="AS96" s="249">
        <v>12527</v>
      </c>
      <c r="AT96" s="249" t="str">
        <f t="shared" si="23"/>
        <v>&gt;1 200 MWh/an</v>
      </c>
      <c r="AU96" s="259" t="s">
        <v>1618</v>
      </c>
    </row>
    <row r="97" spans="1:591" x14ac:dyDescent="0.25">
      <c r="A97" s="236">
        <v>42108</v>
      </c>
      <c r="C97" s="237" t="s">
        <v>1433</v>
      </c>
      <c r="D97" s="238">
        <v>94059</v>
      </c>
      <c r="E97" s="238">
        <f>IFERROR(VLOOKUP(D97,'Commune et code insee et postal'!$A$2:$B$1302,2),"")</f>
        <v>94420</v>
      </c>
      <c r="F97" s="239">
        <f>IFERROR(VLOOKUP(D97,'Commune et code insee et postal'!A$2:D$1302,3,FALSE),"")</f>
        <v>94</v>
      </c>
      <c r="G97" s="240" t="str">
        <f>IFERROR(VLOOKUP(D97,'Commune et code insee et postal'!A$2:D$1302,4,FALSE),"")</f>
        <v>LE PLESSIS-TRÉVISE</v>
      </c>
      <c r="I97" s="242" t="s">
        <v>1777</v>
      </c>
      <c r="O97" s="241">
        <v>2021</v>
      </c>
      <c r="Q97" s="241" t="s">
        <v>1518</v>
      </c>
      <c r="V97" s="245">
        <v>1</v>
      </c>
      <c r="W97" s="245" t="s">
        <v>22</v>
      </c>
      <c r="X97" s="245" t="s">
        <v>23</v>
      </c>
      <c r="AA97" s="246">
        <v>200</v>
      </c>
      <c r="AB97" s="246" t="str">
        <f t="shared" si="20"/>
        <v>&lt;1 MW</v>
      </c>
      <c r="AJ97" s="248">
        <f t="shared" si="29"/>
        <v>0</v>
      </c>
      <c r="AO97" s="248">
        <f t="shared" si="22"/>
        <v>0</v>
      </c>
      <c r="AQ97" s="248">
        <f t="shared" si="21"/>
        <v>0</v>
      </c>
      <c r="AR97" s="249">
        <v>10</v>
      </c>
      <c r="AS97" s="249">
        <f t="shared" si="26"/>
        <v>116.30000000000001</v>
      </c>
      <c r="AT97" s="249" t="str">
        <f t="shared" si="23"/>
        <v>&lt;1 200 MWh/an</v>
      </c>
    </row>
    <row r="98" spans="1:591" ht="15.15" x14ac:dyDescent="0.3">
      <c r="A98" s="236">
        <v>43935</v>
      </c>
      <c r="B98" s="200" t="s">
        <v>1555</v>
      </c>
      <c r="C98" s="308" t="s">
        <v>1778</v>
      </c>
      <c r="D98" s="238">
        <v>94079</v>
      </c>
      <c r="E98" s="238">
        <f>IFERROR(VLOOKUP(D98,'Commune et code insee et postal'!$A$2:$B$1302,2),"")</f>
        <v>94350</v>
      </c>
      <c r="F98" s="239">
        <f>IFERROR(VLOOKUP(D98,'Commune et code insee et postal'!A$2:D$1302,3,FALSE),"")</f>
        <v>94</v>
      </c>
      <c r="G98" s="240" t="str">
        <f>IFERROR(VLOOKUP(D98,'Commune et code insee et postal'!A$2:D$1302,4,FALSE),"")</f>
        <v>VILLIERS-SUR-MARNE</v>
      </c>
      <c r="H98" s="240" t="s">
        <v>1776</v>
      </c>
      <c r="I98" s="242" t="s">
        <v>1777</v>
      </c>
      <c r="M98" s="242" t="s">
        <v>1427</v>
      </c>
      <c r="O98" s="241">
        <v>2020</v>
      </c>
      <c r="Q98" s="241" t="s">
        <v>28</v>
      </c>
      <c r="R98" s="252"/>
      <c r="S98" s="252"/>
      <c r="V98" s="245">
        <v>1</v>
      </c>
      <c r="W98" s="245" t="s">
        <v>22</v>
      </c>
      <c r="X98" s="245" t="s">
        <v>23</v>
      </c>
      <c r="Z98" s="267"/>
      <c r="AA98" s="246">
        <v>200</v>
      </c>
      <c r="AB98" s="246" t="str">
        <f t="shared" si="20"/>
        <v>&lt;1 MW</v>
      </c>
      <c r="AJ98" s="248">
        <f t="shared" si="29"/>
        <v>0</v>
      </c>
      <c r="AM98" s="268"/>
      <c r="AN98" s="268"/>
      <c r="AO98" s="248">
        <f t="shared" si="22"/>
        <v>0</v>
      </c>
      <c r="AP98" s="268"/>
      <c r="AQ98" s="248">
        <f t="shared" si="21"/>
        <v>0</v>
      </c>
      <c r="AT98" s="249" t="str">
        <f t="shared" si="23"/>
        <v/>
      </c>
    </row>
    <row r="99" spans="1:591" ht="15.15" x14ac:dyDescent="0.3">
      <c r="A99" s="236">
        <v>42710</v>
      </c>
      <c r="C99" s="237" t="s">
        <v>1433</v>
      </c>
      <c r="D99" s="238">
        <v>95018</v>
      </c>
      <c r="E99" s="238">
        <f>IFERROR(VLOOKUP(D99,'Commune et code insee et postal'!$A$2:$B$1302,2),"")</f>
        <v>95100</v>
      </c>
      <c r="F99" s="239">
        <f>IFERROR(VLOOKUP(D99,'Commune et code insee et postal'!A$2:D$1302,3,FALSE),"")</f>
        <v>95</v>
      </c>
      <c r="G99" s="240" t="str">
        <f>IFERROR(VLOOKUP(D99,'Commune et code insee et postal'!A$2:D$1302,4,FALSE),"")</f>
        <v>ARGENTEUIL</v>
      </c>
      <c r="H99" s="240" t="s">
        <v>1952</v>
      </c>
      <c r="I99" s="242" t="s">
        <v>1951</v>
      </c>
      <c r="K99" s="242" t="s">
        <v>1792</v>
      </c>
      <c r="O99" s="241">
        <v>2015</v>
      </c>
      <c r="Q99" s="251" t="s">
        <v>28</v>
      </c>
      <c r="R99" s="252" t="s">
        <v>1440</v>
      </c>
      <c r="S99" s="252" t="s">
        <v>1440</v>
      </c>
      <c r="V99" s="245">
        <v>1</v>
      </c>
      <c r="W99" s="245" t="s">
        <v>22</v>
      </c>
      <c r="X99" s="254" t="s">
        <v>70</v>
      </c>
      <c r="Z99" s="246" t="s">
        <v>54</v>
      </c>
      <c r="AA99" s="246">
        <v>1700</v>
      </c>
      <c r="AB99" s="246" t="str">
        <f t="shared" ref="AB99:AB130" si="31">IF(AA99=0,"",IF(AA99&lt;1000,"&lt;1 MW","&gt;1 MW"))</f>
        <v>&gt;1 MW</v>
      </c>
      <c r="AD99" s="245" t="s">
        <v>1729</v>
      </c>
      <c r="AF99" s="248">
        <v>2820</v>
      </c>
      <c r="AG99" s="248">
        <v>0</v>
      </c>
      <c r="AH99" s="248">
        <v>0</v>
      </c>
      <c r="AI99" s="248">
        <v>0</v>
      </c>
      <c r="AJ99" s="248">
        <f t="shared" si="29"/>
        <v>2820</v>
      </c>
      <c r="AK99" s="248">
        <v>1880</v>
      </c>
      <c r="AO99" s="248">
        <f t="shared" si="22"/>
        <v>1880</v>
      </c>
      <c r="AQ99" s="248">
        <f t="shared" ref="AQ99:AQ129" si="32">SUM(AJ99,AO99:AP99)</f>
        <v>4700</v>
      </c>
      <c r="AR99" s="249">
        <v>798</v>
      </c>
      <c r="AS99" s="249">
        <f t="shared" ref="AS99:AS114" si="33">AR99*11.63</f>
        <v>9280.74</v>
      </c>
      <c r="AT99" s="249" t="str">
        <f t="shared" si="23"/>
        <v>&gt;1 200 MWh/an</v>
      </c>
      <c r="AU99" s="288" t="s">
        <v>1950</v>
      </c>
    </row>
    <row r="100" spans="1:591" ht="15.15" x14ac:dyDescent="0.3">
      <c r="A100" s="236">
        <v>41752</v>
      </c>
      <c r="C100" s="237" t="s">
        <v>1433</v>
      </c>
      <c r="D100" s="238">
        <v>95150</v>
      </c>
      <c r="E100" s="238">
        <f>IFERROR(VLOOKUP(D100,'Commune et code insee et postal'!$A$2:$B$1302,2),"")</f>
        <v>95710</v>
      </c>
      <c r="F100" s="239">
        <f>IFERROR(VLOOKUP(D100,'Commune et code insee et postal'!A$2:D$1302,3,FALSE),"")</f>
        <v>95</v>
      </c>
      <c r="G100" s="240" t="str">
        <f>IFERROR(VLOOKUP(D100,'Commune et code insee et postal'!A$2:D$1302,4,FALSE),"")</f>
        <v>CHAUSSY</v>
      </c>
      <c r="H100" s="240" t="s">
        <v>1707</v>
      </c>
      <c r="I100" s="242" t="s">
        <v>1763</v>
      </c>
      <c r="N100" s="242" t="s">
        <v>1764</v>
      </c>
      <c r="O100" s="241">
        <v>2011</v>
      </c>
      <c r="Q100" s="251" t="s">
        <v>28</v>
      </c>
      <c r="R100" s="252"/>
      <c r="S100" s="252" t="s">
        <v>1440</v>
      </c>
      <c r="V100" s="245">
        <v>1</v>
      </c>
      <c r="W100" s="245" t="s">
        <v>22</v>
      </c>
      <c r="X100" s="245" t="s">
        <v>23</v>
      </c>
      <c r="Y100" s="245" t="s">
        <v>27</v>
      </c>
      <c r="AA100" s="246">
        <v>600</v>
      </c>
      <c r="AB100" s="246" t="str">
        <f t="shared" si="31"/>
        <v>&lt;1 MW</v>
      </c>
      <c r="AC100" s="245">
        <v>170</v>
      </c>
      <c r="AD100" s="245" t="s">
        <v>71</v>
      </c>
      <c r="AE100" s="247" t="s">
        <v>1762</v>
      </c>
      <c r="AF100" s="248">
        <v>300</v>
      </c>
      <c r="AJ100" s="248">
        <f t="shared" si="29"/>
        <v>300</v>
      </c>
      <c r="AO100" s="248">
        <f t="shared" si="22"/>
        <v>0</v>
      </c>
      <c r="AQ100" s="248">
        <f t="shared" si="32"/>
        <v>300</v>
      </c>
      <c r="AR100" s="249">
        <v>60</v>
      </c>
      <c r="AS100" s="249">
        <f t="shared" si="33"/>
        <v>697.80000000000007</v>
      </c>
      <c r="AT100" s="249" t="str">
        <f t="shared" si="23"/>
        <v>&lt;1 200 MWh/an</v>
      </c>
      <c r="AU100" s="250" t="s">
        <v>1708</v>
      </c>
    </row>
    <row r="101" spans="1:591" x14ac:dyDescent="0.25">
      <c r="A101" s="236">
        <v>41085</v>
      </c>
      <c r="C101" s="237" t="s">
        <v>1433</v>
      </c>
      <c r="D101" s="238">
        <v>95210</v>
      </c>
      <c r="E101" s="238">
        <f>IFERROR(VLOOKUP(D101,'Commune et code insee et postal'!$A$2:$B$1302,2),"")</f>
        <v>95880</v>
      </c>
      <c r="F101" s="239">
        <f>IFERROR(VLOOKUP(D101,'Commune et code insee et postal'!A$2:D$1302,3,FALSE),"")</f>
        <v>95</v>
      </c>
      <c r="G101" s="240" t="str">
        <f>IFERROR(VLOOKUP(D101,'Commune et code insee et postal'!A$2:D$1302,4,FALSE),"")</f>
        <v>ENGHIEN-LES-BAINS</v>
      </c>
      <c r="H101" s="240" t="s">
        <v>35</v>
      </c>
      <c r="I101" s="242" t="s">
        <v>1688</v>
      </c>
      <c r="O101" s="241">
        <v>2010</v>
      </c>
      <c r="Q101" s="241" t="s">
        <v>28</v>
      </c>
      <c r="R101" s="243" t="s">
        <v>1440</v>
      </c>
      <c r="S101" s="243" t="s">
        <v>1440</v>
      </c>
      <c r="V101" s="245">
        <v>1</v>
      </c>
      <c r="W101" s="245" t="s">
        <v>22</v>
      </c>
      <c r="X101" s="245" t="s">
        <v>23</v>
      </c>
      <c r="Y101" s="245" t="s">
        <v>27</v>
      </c>
      <c r="AA101" s="246">
        <v>70</v>
      </c>
      <c r="AB101" s="246" t="str">
        <f t="shared" si="31"/>
        <v>&lt;1 MW</v>
      </c>
      <c r="AC101" s="245">
        <v>0</v>
      </c>
      <c r="AE101" s="247" t="s">
        <v>36</v>
      </c>
      <c r="AF101" s="248">
        <v>0</v>
      </c>
      <c r="AG101" s="248">
        <v>0</v>
      </c>
      <c r="AH101" s="248">
        <v>0</v>
      </c>
      <c r="AI101" s="248">
        <v>70</v>
      </c>
      <c r="AJ101" s="248">
        <f t="shared" si="29"/>
        <v>70</v>
      </c>
      <c r="AO101" s="248">
        <f t="shared" si="22"/>
        <v>0</v>
      </c>
      <c r="AQ101" s="248">
        <f t="shared" si="32"/>
        <v>70</v>
      </c>
      <c r="AR101" s="249">
        <v>29</v>
      </c>
      <c r="AS101" s="249">
        <f t="shared" si="33"/>
        <v>337.27000000000004</v>
      </c>
      <c r="AT101" s="249" t="str">
        <f t="shared" si="23"/>
        <v>&lt;1 200 MWh/an</v>
      </c>
    </row>
    <row r="102" spans="1:591" ht="15.15" x14ac:dyDescent="0.3">
      <c r="A102" s="202">
        <v>43935</v>
      </c>
      <c r="B102" s="200" t="s">
        <v>1555</v>
      </c>
      <c r="C102" s="308" t="s">
        <v>1600</v>
      </c>
      <c r="D102" s="238">
        <v>95252</v>
      </c>
      <c r="E102" s="238">
        <f>IFERROR(VLOOKUP(D102,'Commune et code insee et postal'!$A$2:$B$1302,2),"")</f>
        <v>95130</v>
      </c>
      <c r="F102" s="239">
        <f>IFERROR(VLOOKUP(D102,'Commune et code insee et postal'!A$2:D$1302,3,FALSE),"")</f>
        <v>95</v>
      </c>
      <c r="G102" s="240" t="str">
        <f>IFERROR(VLOOKUP(D102,'Commune et code insee et postal'!A$2:D$1302,4,FALSE),"")</f>
        <v>FRANCONVILLE</v>
      </c>
      <c r="H102" s="240" t="s">
        <v>1955</v>
      </c>
      <c r="I102" s="242" t="s">
        <v>1953</v>
      </c>
      <c r="K102" s="242" t="s">
        <v>1954</v>
      </c>
      <c r="O102" s="241">
        <v>2014</v>
      </c>
      <c r="Q102" s="251" t="s">
        <v>28</v>
      </c>
      <c r="R102" s="252"/>
      <c r="S102" s="252"/>
      <c r="U102" s="244" t="s">
        <v>88</v>
      </c>
      <c r="V102" s="245">
        <v>1</v>
      </c>
      <c r="W102" s="245" t="s">
        <v>22</v>
      </c>
      <c r="X102" s="254" t="s">
        <v>70</v>
      </c>
      <c r="Y102" s="245" t="s">
        <v>38</v>
      </c>
      <c r="AA102" s="246">
        <v>10000</v>
      </c>
      <c r="AB102" s="246" t="str">
        <f t="shared" si="31"/>
        <v>&gt;1 MW</v>
      </c>
      <c r="AE102" s="247" t="s">
        <v>1610</v>
      </c>
      <c r="AF102" s="248">
        <v>9855</v>
      </c>
      <c r="AH102" s="248">
        <v>5010</v>
      </c>
      <c r="AI102" s="248">
        <v>0</v>
      </c>
      <c r="AJ102" s="248">
        <f t="shared" si="29"/>
        <v>14865</v>
      </c>
      <c r="AO102" s="248">
        <f t="shared" si="22"/>
        <v>0</v>
      </c>
      <c r="AP102" s="248">
        <v>1451</v>
      </c>
      <c r="AQ102" s="248">
        <f t="shared" si="32"/>
        <v>16316</v>
      </c>
      <c r="AR102" s="249">
        <f t="shared" ref="AR102" si="34">AS102/11.63</f>
        <v>4335.5975924333616</v>
      </c>
      <c r="AS102" s="249">
        <v>50423</v>
      </c>
      <c r="AT102" s="249" t="str">
        <f t="shared" si="23"/>
        <v>&gt;1 200 MWh/an</v>
      </c>
    </row>
    <row r="103" spans="1:591" x14ac:dyDescent="0.25">
      <c r="A103" s="236">
        <v>41085</v>
      </c>
      <c r="C103" s="237" t="s">
        <v>1433</v>
      </c>
      <c r="D103" s="238">
        <v>95268</v>
      </c>
      <c r="E103" s="238">
        <f>IFERROR(VLOOKUP(D103,'Commune et code insee et postal'!$A$2:$B$1302,2),"")</f>
        <v>95140</v>
      </c>
      <c r="F103" s="239">
        <f>IFERROR(VLOOKUP(D103,'Commune et code insee et postal'!A$2:D$1302,3,FALSE),"")</f>
        <v>95</v>
      </c>
      <c r="G103" s="240" t="str">
        <f>IFERROR(VLOOKUP(D103,'Commune et code insee et postal'!A$2:D$1302,4,FALSE),"")</f>
        <v>GARGES-LÈS-GONESSE</v>
      </c>
      <c r="H103" s="240" t="s">
        <v>1710</v>
      </c>
      <c r="I103" s="242" t="s">
        <v>58</v>
      </c>
      <c r="O103" s="241">
        <v>2009</v>
      </c>
      <c r="Q103" s="241" t="s">
        <v>28</v>
      </c>
      <c r="R103" s="243" t="s">
        <v>1440</v>
      </c>
      <c r="S103" s="243" t="s">
        <v>1440</v>
      </c>
      <c r="V103" s="245">
        <v>1</v>
      </c>
      <c r="W103" s="245" t="s">
        <v>22</v>
      </c>
      <c r="X103" s="245" t="s">
        <v>23</v>
      </c>
      <c r="Y103" s="245" t="s">
        <v>27</v>
      </c>
      <c r="AA103" s="246">
        <v>320</v>
      </c>
      <c r="AB103" s="246" t="str">
        <f t="shared" si="31"/>
        <v>&lt;1 MW</v>
      </c>
      <c r="AC103" s="245">
        <v>1400</v>
      </c>
      <c r="AD103" s="245" t="s">
        <v>59</v>
      </c>
      <c r="AE103" s="247" t="s">
        <v>60</v>
      </c>
      <c r="AF103" s="248">
        <v>317</v>
      </c>
      <c r="AG103" s="248">
        <v>0</v>
      </c>
      <c r="AH103" s="248">
        <v>0</v>
      </c>
      <c r="AI103" s="248">
        <v>0</v>
      </c>
      <c r="AJ103" s="248">
        <f t="shared" si="29"/>
        <v>317</v>
      </c>
      <c r="AO103" s="248">
        <f t="shared" si="22"/>
        <v>0</v>
      </c>
      <c r="AQ103" s="248">
        <f t="shared" si="32"/>
        <v>317</v>
      </c>
      <c r="AR103" s="249">
        <v>89</v>
      </c>
      <c r="AS103" s="249">
        <f t="shared" si="33"/>
        <v>1035.0700000000002</v>
      </c>
      <c r="AT103" s="249" t="str">
        <f t="shared" si="23"/>
        <v>&lt;1 200 MWh/an</v>
      </c>
      <c r="AU103" s="250" t="s">
        <v>1709</v>
      </c>
    </row>
    <row r="104" spans="1:591" x14ac:dyDescent="0.25">
      <c r="A104" s="236">
        <v>41085</v>
      </c>
      <c r="C104" s="237" t="s">
        <v>1433</v>
      </c>
      <c r="D104" s="238">
        <v>95331</v>
      </c>
      <c r="E104" s="238">
        <f>IFERROR(VLOOKUP(D104,'Commune et code insee et postal'!$A$2:$B$1302,2),"")</f>
        <v>95270</v>
      </c>
      <c r="F104" s="239">
        <f>IFERROR(VLOOKUP(D104,'Commune et code insee et postal'!A$2:D$1302,3,FALSE),"")</f>
        <v>95</v>
      </c>
      <c r="G104" s="240" t="str">
        <f>IFERROR(VLOOKUP(D104,'Commune et code insee et postal'!A$2:D$1302,4,FALSE),"")</f>
        <v>LASSY</v>
      </c>
      <c r="H104" s="240" t="s">
        <v>1956</v>
      </c>
      <c r="I104" s="242" t="s">
        <v>73</v>
      </c>
      <c r="O104" s="241">
        <v>2005</v>
      </c>
      <c r="Q104" s="241" t="s">
        <v>28</v>
      </c>
      <c r="V104" s="245">
        <v>1</v>
      </c>
      <c r="W104" s="245" t="s">
        <v>26</v>
      </c>
      <c r="X104" s="245" t="s">
        <v>23</v>
      </c>
      <c r="Y104" s="245" t="s">
        <v>34</v>
      </c>
      <c r="AA104" s="246">
        <v>720</v>
      </c>
      <c r="AB104" s="246" t="str">
        <f t="shared" si="31"/>
        <v>&lt;1 MW</v>
      </c>
      <c r="AC104" s="245">
        <v>0</v>
      </c>
      <c r="AE104" s="247" t="s">
        <v>1765</v>
      </c>
      <c r="AF104" s="248">
        <v>250</v>
      </c>
      <c r="AG104" s="248">
        <v>0</v>
      </c>
      <c r="AH104" s="248">
        <v>0</v>
      </c>
      <c r="AI104" s="248">
        <v>0</v>
      </c>
      <c r="AJ104" s="248">
        <f t="shared" si="29"/>
        <v>250</v>
      </c>
      <c r="AO104" s="248">
        <f t="shared" si="22"/>
        <v>0</v>
      </c>
      <c r="AP104" s="248">
        <v>710</v>
      </c>
      <c r="AQ104" s="248">
        <f t="shared" si="32"/>
        <v>960</v>
      </c>
      <c r="AR104" s="249">
        <v>250</v>
      </c>
      <c r="AS104" s="249">
        <f t="shared" si="33"/>
        <v>2907.5</v>
      </c>
      <c r="AT104" s="249" t="str">
        <f t="shared" si="23"/>
        <v>&gt;1 200 MWh/an</v>
      </c>
      <c r="AU104" s="292" t="s">
        <v>74</v>
      </c>
    </row>
    <row r="105" spans="1:591" x14ac:dyDescent="0.25">
      <c r="A105" s="236">
        <v>41085</v>
      </c>
      <c r="C105" s="237" t="s">
        <v>1433</v>
      </c>
      <c r="D105" s="238">
        <v>95428</v>
      </c>
      <c r="E105" s="238">
        <f>IFERROR(VLOOKUP(D105,'Commune et code insee et postal'!$A$2:$B$1302,2),"")</f>
        <v>95160</v>
      </c>
      <c r="F105" s="239">
        <f>IFERROR(VLOOKUP(D105,'Commune et code insee et postal'!A$2:D$1302,3,FALSE),"")</f>
        <v>95</v>
      </c>
      <c r="G105" s="240" t="str">
        <f>IFERROR(VLOOKUP(D105,'Commune et code insee et postal'!A$2:D$1302,4,FALSE),"")</f>
        <v>MONTMORENCY</v>
      </c>
      <c r="I105" s="242" t="s">
        <v>1689</v>
      </c>
      <c r="K105" s="242" t="s">
        <v>72</v>
      </c>
      <c r="O105" s="241">
        <v>2008</v>
      </c>
      <c r="Q105" s="241" t="s">
        <v>28</v>
      </c>
      <c r="R105" s="243" t="s">
        <v>1440</v>
      </c>
      <c r="S105" s="243" t="s">
        <v>1440</v>
      </c>
      <c r="V105" s="245">
        <v>1</v>
      </c>
      <c r="W105" s="245" t="s">
        <v>22</v>
      </c>
      <c r="X105" s="245" t="s">
        <v>23</v>
      </c>
      <c r="Y105" s="245" t="s">
        <v>27</v>
      </c>
      <c r="AA105" s="246">
        <v>220</v>
      </c>
      <c r="AB105" s="246" t="str">
        <f t="shared" si="31"/>
        <v>&lt;1 MW</v>
      </c>
      <c r="AC105" s="245">
        <v>0</v>
      </c>
      <c r="AE105" s="247" t="s">
        <v>53</v>
      </c>
      <c r="AF105" s="248">
        <v>80</v>
      </c>
      <c r="AG105" s="248">
        <v>0</v>
      </c>
      <c r="AH105" s="248">
        <v>0</v>
      </c>
      <c r="AI105" s="248">
        <v>0</v>
      </c>
      <c r="AJ105" s="248">
        <f t="shared" si="29"/>
        <v>80</v>
      </c>
      <c r="AO105" s="248">
        <f t="shared" si="22"/>
        <v>0</v>
      </c>
      <c r="AQ105" s="248">
        <f t="shared" si="32"/>
        <v>80</v>
      </c>
      <c r="AR105" s="249">
        <v>23</v>
      </c>
      <c r="AS105" s="249">
        <f t="shared" si="33"/>
        <v>267.49</v>
      </c>
      <c r="AT105" s="249" t="str">
        <f t="shared" si="23"/>
        <v>&lt;1 200 MWh/an</v>
      </c>
    </row>
    <row r="106" spans="1:591" ht="15.15" x14ac:dyDescent="0.3">
      <c r="A106" s="236">
        <v>41620</v>
      </c>
      <c r="C106" s="237" t="s">
        <v>1433</v>
      </c>
      <c r="D106" s="238">
        <v>95450</v>
      </c>
      <c r="E106" s="238">
        <f>IFERROR(VLOOKUP(D106,'Commune et code insee et postal'!$A$2:$B$1302,2),"")</f>
        <v>95000</v>
      </c>
      <c r="F106" s="239">
        <f>IFERROR(VLOOKUP(D106,'Commune et code insee et postal'!A$2:D$1302,3,FALSE),"")</f>
        <v>95</v>
      </c>
      <c r="G106" s="240" t="str">
        <f>IFERROR(VLOOKUP(D106,'Commune et code insee et postal'!A$2:D$1302,4,FALSE),"")</f>
        <v>NEUVILLE-SUR-OISE</v>
      </c>
      <c r="H106" s="240" t="s">
        <v>1414</v>
      </c>
      <c r="I106" s="242" t="s">
        <v>80</v>
      </c>
      <c r="O106" s="241">
        <v>2010</v>
      </c>
      <c r="Q106" s="251" t="s">
        <v>28</v>
      </c>
      <c r="R106" s="252"/>
      <c r="S106" s="252" t="s">
        <v>1440</v>
      </c>
      <c r="V106" s="245">
        <v>1</v>
      </c>
      <c r="W106" s="245" t="s">
        <v>22</v>
      </c>
      <c r="X106" s="245" t="s">
        <v>23</v>
      </c>
      <c r="Y106" s="254" t="s">
        <v>27</v>
      </c>
      <c r="AA106" s="246">
        <v>930</v>
      </c>
      <c r="AB106" s="246" t="str">
        <f t="shared" si="31"/>
        <v>&lt;1 MW</v>
      </c>
      <c r="AJ106" s="248">
        <f t="shared" si="29"/>
        <v>0</v>
      </c>
      <c r="AO106" s="248">
        <f t="shared" si="22"/>
        <v>0</v>
      </c>
      <c r="AP106" s="248">
        <v>458</v>
      </c>
      <c r="AQ106" s="248">
        <f t="shared" si="32"/>
        <v>458</v>
      </c>
      <c r="AR106" s="249">
        <v>91.600000000000009</v>
      </c>
      <c r="AS106" s="249">
        <f t="shared" si="33"/>
        <v>1065.3080000000002</v>
      </c>
      <c r="AT106" s="249" t="str">
        <f t="shared" si="23"/>
        <v>&lt;1 200 MWh/an</v>
      </c>
    </row>
    <row r="107" spans="1:591" x14ac:dyDescent="0.25">
      <c r="A107" s="236">
        <v>41085</v>
      </c>
      <c r="C107" s="237" t="s">
        <v>1433</v>
      </c>
      <c r="D107" s="238">
        <v>95488</v>
      </c>
      <c r="E107" s="238">
        <f>IFERROR(VLOOKUP(D107,'Commune et code insee et postal'!$A$2:$B$1302,2),"")</f>
        <v>95480</v>
      </c>
      <c r="F107" s="239">
        <f>IFERROR(VLOOKUP(D107,'Commune et code insee et postal'!A$2:D$1302,3,FALSE),"")</f>
        <v>95</v>
      </c>
      <c r="G107" s="240" t="str">
        <f>IFERROR(VLOOKUP(D107,'Commune et code insee et postal'!A$2:D$1302,4,FALSE),"")</f>
        <v>PIERRELAYE</v>
      </c>
      <c r="H107" s="240" t="s">
        <v>1957</v>
      </c>
      <c r="I107" s="242" t="s">
        <v>47</v>
      </c>
      <c r="N107" s="242" t="s">
        <v>1755</v>
      </c>
      <c r="O107" s="241">
        <v>2009</v>
      </c>
      <c r="Q107" s="241" t="s">
        <v>28</v>
      </c>
      <c r="R107" s="243" t="s">
        <v>1440</v>
      </c>
      <c r="V107" s="245">
        <v>1</v>
      </c>
      <c r="W107" s="245" t="s">
        <v>22</v>
      </c>
      <c r="X107" s="245" t="s">
        <v>23</v>
      </c>
      <c r="Y107" s="245" t="s">
        <v>48</v>
      </c>
      <c r="AA107" s="246">
        <v>110</v>
      </c>
      <c r="AB107" s="246" t="str">
        <f t="shared" si="31"/>
        <v>&lt;1 MW</v>
      </c>
      <c r="AC107" s="245">
        <v>0</v>
      </c>
      <c r="AE107" s="247" t="s">
        <v>30</v>
      </c>
      <c r="AF107" s="248">
        <v>45</v>
      </c>
      <c r="AG107" s="248">
        <v>0</v>
      </c>
      <c r="AH107" s="248">
        <v>0</v>
      </c>
      <c r="AI107" s="248">
        <v>0</v>
      </c>
      <c r="AJ107" s="248">
        <f t="shared" si="29"/>
        <v>45</v>
      </c>
      <c r="AO107" s="248">
        <f t="shared" si="22"/>
        <v>0</v>
      </c>
      <c r="AQ107" s="248">
        <f t="shared" si="32"/>
        <v>45</v>
      </c>
      <c r="AR107" s="249">
        <v>12</v>
      </c>
      <c r="AS107" s="249">
        <f t="shared" si="33"/>
        <v>139.56</v>
      </c>
      <c r="AT107" s="249" t="str">
        <f t="shared" si="23"/>
        <v>&lt;1 200 MWh/an</v>
      </c>
    </row>
    <row r="108" spans="1:591" ht="15.15" x14ac:dyDescent="0.3">
      <c r="A108" s="236">
        <v>41620</v>
      </c>
      <c r="C108" s="237" t="s">
        <v>1433</v>
      </c>
      <c r="D108" s="238">
        <v>95500</v>
      </c>
      <c r="E108" s="238">
        <f>IFERROR(VLOOKUP(D108,'Commune et code insee et postal'!$A$2:$B$1302,2),"")</f>
        <v>95000</v>
      </c>
      <c r="F108" s="239">
        <f>IFERROR(VLOOKUP(D108,'Commune et code insee et postal'!A$2:D$1302,3,FALSE),"")</f>
        <v>95</v>
      </c>
      <c r="G108" s="240" t="str">
        <f>IFERROR(VLOOKUP(D108,'Commune et code insee et postal'!A$2:D$1302,4,FALSE),"")</f>
        <v>PONTOISE</v>
      </c>
      <c r="H108" s="240" t="s">
        <v>1959</v>
      </c>
      <c r="I108" s="242" t="s">
        <v>1958</v>
      </c>
      <c r="O108" s="241">
        <v>2009</v>
      </c>
      <c r="Q108" s="251" t="s">
        <v>28</v>
      </c>
      <c r="R108" s="252"/>
      <c r="S108" s="252" t="s">
        <v>1440</v>
      </c>
      <c r="V108" s="245">
        <v>1</v>
      </c>
      <c r="W108" s="245" t="s">
        <v>22</v>
      </c>
      <c r="X108" s="245" t="s">
        <v>23</v>
      </c>
      <c r="Y108" s="245" t="s">
        <v>38</v>
      </c>
      <c r="AA108" s="246">
        <v>90</v>
      </c>
      <c r="AB108" s="246" t="str">
        <f t="shared" si="31"/>
        <v>&lt;1 MW</v>
      </c>
      <c r="AJ108" s="248">
        <f t="shared" si="29"/>
        <v>0</v>
      </c>
      <c r="AO108" s="248">
        <f t="shared" si="22"/>
        <v>0</v>
      </c>
      <c r="AP108" s="248">
        <v>51</v>
      </c>
      <c r="AQ108" s="248">
        <f t="shared" si="32"/>
        <v>51</v>
      </c>
      <c r="AR108" s="249">
        <v>10.120000000000001</v>
      </c>
      <c r="AS108" s="249">
        <f t="shared" si="33"/>
        <v>117.69560000000001</v>
      </c>
      <c r="AT108" s="249" t="str">
        <f t="shared" si="23"/>
        <v>&lt;1 200 MWh/an</v>
      </c>
    </row>
    <row r="109" spans="1:591" x14ac:dyDescent="0.25">
      <c r="A109" s="236">
        <v>41085</v>
      </c>
      <c r="C109" s="237" t="s">
        <v>1433</v>
      </c>
      <c r="D109" s="238">
        <v>95510</v>
      </c>
      <c r="E109" s="238">
        <f>IFERROR(VLOOKUP(D109,'Commune et code insee et postal'!$A$2:$B$1302,2),"")</f>
        <v>95650</v>
      </c>
      <c r="F109" s="239">
        <f>IFERROR(VLOOKUP(D109,'Commune et code insee et postal'!A$2:D$1302,3,FALSE),"")</f>
        <v>95</v>
      </c>
      <c r="G109" s="240" t="str">
        <f>IFERROR(VLOOKUP(D109,'Commune et code insee et postal'!A$2:D$1302,4,FALSE),"")</f>
        <v>PUISEUX-PONTOISE</v>
      </c>
      <c r="H109" s="240" t="s">
        <v>1711</v>
      </c>
      <c r="I109" s="242" t="s">
        <v>1712</v>
      </c>
      <c r="O109" s="241">
        <v>2011</v>
      </c>
      <c r="Q109" s="241" t="s">
        <v>28</v>
      </c>
      <c r="R109" s="243" t="s">
        <v>1440</v>
      </c>
      <c r="S109" s="243" t="s">
        <v>1440</v>
      </c>
      <c r="V109" s="245">
        <v>1</v>
      </c>
      <c r="W109" s="245" t="s">
        <v>22</v>
      </c>
      <c r="X109" s="245" t="s">
        <v>23</v>
      </c>
      <c r="Y109" s="245" t="s">
        <v>34</v>
      </c>
      <c r="AA109" s="246">
        <v>250</v>
      </c>
      <c r="AB109" s="246" t="str">
        <f t="shared" si="31"/>
        <v>&lt;1 MW</v>
      </c>
      <c r="AC109" s="245">
        <v>0</v>
      </c>
      <c r="AE109" s="247" t="s">
        <v>55</v>
      </c>
      <c r="AF109" s="248">
        <v>201.42857142857142</v>
      </c>
      <c r="AG109" s="248">
        <v>0</v>
      </c>
      <c r="AH109" s="248">
        <v>0</v>
      </c>
      <c r="AI109" s="248">
        <v>0</v>
      </c>
      <c r="AJ109" s="248">
        <f t="shared" si="29"/>
        <v>201.42857142857142</v>
      </c>
      <c r="AO109" s="248">
        <f t="shared" si="22"/>
        <v>0</v>
      </c>
      <c r="AQ109" s="248">
        <f t="shared" si="32"/>
        <v>201.42857142857142</v>
      </c>
      <c r="AR109" s="249">
        <v>66</v>
      </c>
      <c r="AS109" s="249">
        <f t="shared" si="33"/>
        <v>767.58</v>
      </c>
      <c r="AT109" s="249" t="str">
        <f t="shared" si="23"/>
        <v>&lt;1 200 MWh/an</v>
      </c>
      <c r="AU109" s="285"/>
    </row>
    <row r="110" spans="1:591" ht="15.15" x14ac:dyDescent="0.3">
      <c r="A110" s="269">
        <v>41169</v>
      </c>
      <c r="C110" s="237" t="s">
        <v>1433</v>
      </c>
      <c r="D110" s="284">
        <v>95527</v>
      </c>
      <c r="E110" s="238">
        <f>IFERROR(VLOOKUP(D110,'Commune et code insee et postal'!$A$2:$B$1302,2),"")</f>
        <v>95700</v>
      </c>
      <c r="F110" s="239">
        <f>IFERROR(VLOOKUP(D110,'Commune et code insee et postal'!A$2:D$1302,3,FALSE),"")</f>
        <v>95</v>
      </c>
      <c r="G110" s="240" t="str">
        <f>IFERROR(VLOOKUP(D110,'Commune et code insee et postal'!A$2:D$1302,4,FALSE),"")</f>
        <v>ROISSY-EN-FRANCE</v>
      </c>
      <c r="H110" s="240" t="s">
        <v>1962</v>
      </c>
      <c r="I110" s="264" t="s">
        <v>95</v>
      </c>
      <c r="J110" s="264"/>
      <c r="K110" s="264"/>
      <c r="L110" s="264"/>
      <c r="M110" s="264" t="s">
        <v>79</v>
      </c>
      <c r="N110" s="264" t="s">
        <v>1782</v>
      </c>
      <c r="O110" s="251">
        <v>2013</v>
      </c>
      <c r="P110" s="251"/>
      <c r="Q110" s="251" t="s">
        <v>28</v>
      </c>
      <c r="R110" s="252" t="s">
        <v>1440</v>
      </c>
      <c r="S110" s="252"/>
      <c r="U110" s="244" t="s">
        <v>96</v>
      </c>
      <c r="V110" s="245">
        <v>2</v>
      </c>
      <c r="W110" s="254" t="s">
        <v>26</v>
      </c>
      <c r="X110" s="254" t="s">
        <v>70</v>
      </c>
      <c r="Y110" s="254"/>
      <c r="Z110" s="246" t="s">
        <v>98</v>
      </c>
      <c r="AA110" s="265">
        <f>2*7000</f>
        <v>14000</v>
      </c>
      <c r="AB110" s="246" t="str">
        <f t="shared" si="31"/>
        <v>&gt;1 MW</v>
      </c>
      <c r="AC110" s="256">
        <v>0</v>
      </c>
      <c r="AD110" s="254"/>
      <c r="AE110" s="266" t="s">
        <v>97</v>
      </c>
      <c r="AF110" s="248">
        <v>15600</v>
      </c>
      <c r="AG110" s="248">
        <v>0</v>
      </c>
      <c r="AJ110" s="248">
        <f t="shared" si="29"/>
        <v>15600</v>
      </c>
      <c r="AK110" s="248">
        <v>34920</v>
      </c>
      <c r="AO110" s="248">
        <f t="shared" si="22"/>
        <v>34920</v>
      </c>
      <c r="AQ110" s="248">
        <f t="shared" si="32"/>
        <v>50520</v>
      </c>
      <c r="AR110" s="257">
        <v>6607</v>
      </c>
      <c r="AS110" s="249">
        <f t="shared" si="33"/>
        <v>76839.41</v>
      </c>
      <c r="AT110" s="249" t="str">
        <f t="shared" si="23"/>
        <v>&gt;1 200 MWh/an</v>
      </c>
      <c r="AU110" s="288" t="s">
        <v>1783</v>
      </c>
    </row>
    <row r="111" spans="1:591" x14ac:dyDescent="0.25">
      <c r="A111" s="236">
        <v>41085</v>
      </c>
      <c r="C111" s="237" t="s">
        <v>1433</v>
      </c>
      <c r="D111" s="238">
        <v>95563</v>
      </c>
      <c r="E111" s="238">
        <f>IFERROR(VLOOKUP(D111,'Commune et code insee et postal'!$A$2:$B$1302,2),"")</f>
        <v>95320</v>
      </c>
      <c r="F111" s="239">
        <f>IFERROR(VLOOKUP(D111,'Commune et code insee et postal'!A$2:D$1302,3,FALSE),"")</f>
        <v>95</v>
      </c>
      <c r="G111" s="240" t="str">
        <f>IFERROR(VLOOKUP(D111,'Commune et code insee et postal'!A$2:D$1302,4,FALSE),"")</f>
        <v>SAINT-LEU-LA-FORÊT</v>
      </c>
      <c r="H111" s="240" t="s">
        <v>1714</v>
      </c>
      <c r="I111" s="242" t="s">
        <v>58</v>
      </c>
      <c r="K111" s="242" t="s">
        <v>1715</v>
      </c>
      <c r="O111" s="241">
        <v>2008</v>
      </c>
      <c r="Q111" s="241" t="s">
        <v>28</v>
      </c>
      <c r="R111" s="243" t="s">
        <v>1440</v>
      </c>
      <c r="S111" s="243" t="s">
        <v>1440</v>
      </c>
      <c r="V111" s="245">
        <v>1</v>
      </c>
      <c r="W111" s="245" t="s">
        <v>22</v>
      </c>
      <c r="X111" s="245" t="s">
        <v>23</v>
      </c>
      <c r="Y111" s="245" t="s">
        <v>27</v>
      </c>
      <c r="AA111" s="246">
        <v>360</v>
      </c>
      <c r="AB111" s="246" t="str">
        <f t="shared" si="31"/>
        <v>&lt;1 MW</v>
      </c>
      <c r="AC111" s="245">
        <v>0</v>
      </c>
      <c r="AE111" s="247" t="s">
        <v>30</v>
      </c>
      <c r="AF111" s="248">
        <v>300</v>
      </c>
      <c r="AG111" s="248">
        <v>0</v>
      </c>
      <c r="AH111" s="248">
        <v>0</v>
      </c>
      <c r="AI111" s="248">
        <v>0</v>
      </c>
      <c r="AJ111" s="248">
        <f t="shared" si="29"/>
        <v>300</v>
      </c>
      <c r="AO111" s="248">
        <f t="shared" si="22"/>
        <v>0</v>
      </c>
      <c r="AQ111" s="248">
        <f t="shared" si="32"/>
        <v>300</v>
      </c>
      <c r="AR111" s="249">
        <v>69</v>
      </c>
      <c r="AS111" s="249">
        <f t="shared" si="33"/>
        <v>802.47</v>
      </c>
      <c r="AT111" s="249" t="str">
        <f t="shared" si="23"/>
        <v>&lt;1 200 MWh/an</v>
      </c>
      <c r="AU111" s="285" t="s">
        <v>1713</v>
      </c>
    </row>
    <row r="112" spans="1:591" x14ac:dyDescent="0.25">
      <c r="A112" s="236">
        <v>41754</v>
      </c>
      <c r="C112" s="237" t="s">
        <v>1433</v>
      </c>
      <c r="D112" s="238">
        <v>95572</v>
      </c>
      <c r="E112" s="238">
        <f>IFERROR(VLOOKUP(D112,'Commune et code insee et postal'!$A$2:$B$1302,2),"")</f>
        <v>95310</v>
      </c>
      <c r="F112" s="239">
        <f>IFERROR(VLOOKUP(D112,'Commune et code insee et postal'!A$2:D$1302,3,FALSE),"")</f>
        <v>95</v>
      </c>
      <c r="G112" s="240" t="str">
        <f>IFERROR(VLOOKUP(D112,'Commune et code insee et postal'!A$2:D$1302,4,FALSE),"")</f>
        <v>SAINT-OUEN-L'AUMÔNE</v>
      </c>
      <c r="H112" s="240" t="s">
        <v>1961</v>
      </c>
      <c r="I112" s="242" t="s">
        <v>100</v>
      </c>
      <c r="K112" s="242" t="s">
        <v>1960</v>
      </c>
      <c r="N112" s="242" t="s">
        <v>1716</v>
      </c>
      <c r="O112" s="241">
        <v>2009</v>
      </c>
      <c r="Q112" s="241" t="s">
        <v>28</v>
      </c>
      <c r="S112" s="243" t="s">
        <v>1440</v>
      </c>
      <c r="V112" s="245">
        <v>1</v>
      </c>
      <c r="W112" s="245" t="s">
        <v>22</v>
      </c>
      <c r="X112" s="245" t="s">
        <v>70</v>
      </c>
      <c r="Y112" s="245" t="s">
        <v>1614</v>
      </c>
      <c r="AA112" s="246">
        <v>25000</v>
      </c>
      <c r="AB112" s="246" t="str">
        <f t="shared" si="31"/>
        <v>&gt;1 MW</v>
      </c>
      <c r="AC112" s="245">
        <v>0</v>
      </c>
      <c r="AE112" s="247" t="s">
        <v>101</v>
      </c>
      <c r="AF112" s="248">
        <v>8040</v>
      </c>
      <c r="AH112" s="248">
        <v>4620</v>
      </c>
      <c r="AI112" s="248">
        <v>0</v>
      </c>
      <c r="AJ112" s="248">
        <f t="shared" si="29"/>
        <v>12660</v>
      </c>
      <c r="AK112" s="248">
        <v>3900</v>
      </c>
      <c r="AM112" s="248">
        <v>6600</v>
      </c>
      <c r="AO112" s="248">
        <f t="shared" si="22"/>
        <v>10500</v>
      </c>
      <c r="AQ112" s="248">
        <f t="shared" si="32"/>
        <v>23160</v>
      </c>
      <c r="AR112" s="249">
        <v>10300</v>
      </c>
      <c r="AS112" s="249">
        <f t="shared" si="33"/>
        <v>119789.00000000001</v>
      </c>
      <c r="AT112" s="249" t="str">
        <f t="shared" si="23"/>
        <v>&gt;1 200 MWh/an</v>
      </c>
      <c r="AU112" s="285"/>
      <c r="AV112" s="305"/>
      <c r="AW112" s="305"/>
      <c r="AX112" s="305"/>
      <c r="AY112" s="305"/>
      <c r="AZ112" s="305"/>
      <c r="BA112" s="305"/>
      <c r="BB112" s="305"/>
      <c r="BC112" s="305"/>
      <c r="BD112" s="305"/>
      <c r="BE112" s="305"/>
      <c r="BF112" s="305"/>
      <c r="BG112" s="305"/>
      <c r="BH112" s="305"/>
      <c r="BI112" s="305"/>
      <c r="BJ112" s="305"/>
      <c r="BK112" s="305"/>
      <c r="BL112" s="305"/>
      <c r="BM112" s="305"/>
      <c r="BN112" s="305"/>
      <c r="BO112" s="305"/>
      <c r="BP112" s="305"/>
      <c r="BQ112" s="305"/>
      <c r="BR112" s="305"/>
      <c r="BS112" s="305"/>
      <c r="BT112" s="305"/>
      <c r="BU112" s="305"/>
      <c r="BV112" s="305"/>
      <c r="BW112" s="305"/>
      <c r="BX112" s="305"/>
      <c r="BY112" s="305"/>
      <c r="BZ112" s="305"/>
      <c r="CA112" s="305"/>
      <c r="CB112" s="305"/>
      <c r="CC112" s="305"/>
      <c r="CD112" s="305"/>
      <c r="CE112" s="305"/>
      <c r="CF112" s="305"/>
      <c r="CG112" s="305"/>
      <c r="CH112" s="305"/>
      <c r="CI112" s="305"/>
      <c r="CJ112" s="305"/>
      <c r="CK112" s="305"/>
      <c r="CL112" s="305"/>
      <c r="CM112" s="305"/>
      <c r="CN112" s="305"/>
      <c r="CO112" s="305"/>
      <c r="CP112" s="305"/>
      <c r="CQ112" s="305"/>
      <c r="CR112" s="305"/>
      <c r="CS112" s="305"/>
      <c r="CT112" s="305"/>
      <c r="CU112" s="305"/>
      <c r="CV112" s="305"/>
      <c r="CW112" s="305"/>
      <c r="CX112" s="305"/>
      <c r="CY112" s="305"/>
      <c r="CZ112" s="305"/>
      <c r="DA112" s="305"/>
      <c r="DB112" s="305"/>
      <c r="DC112" s="305"/>
      <c r="DD112" s="305"/>
      <c r="DE112" s="305"/>
      <c r="DF112" s="305"/>
      <c r="DG112" s="305"/>
      <c r="DH112" s="305"/>
      <c r="DI112" s="305"/>
      <c r="DJ112" s="305"/>
      <c r="DK112" s="305"/>
      <c r="DL112" s="305"/>
      <c r="DM112" s="305"/>
      <c r="DN112" s="305"/>
      <c r="DO112" s="305"/>
      <c r="DP112" s="305"/>
      <c r="DQ112" s="305"/>
      <c r="DR112" s="305"/>
      <c r="DS112" s="305"/>
      <c r="DT112" s="305"/>
      <c r="DU112" s="305"/>
      <c r="DV112" s="305"/>
      <c r="DW112" s="305"/>
      <c r="DX112" s="305"/>
      <c r="DY112" s="305"/>
      <c r="DZ112" s="305"/>
      <c r="EA112" s="305"/>
      <c r="EB112" s="305"/>
      <c r="EC112" s="305"/>
      <c r="ED112" s="305"/>
      <c r="EE112" s="305"/>
      <c r="EF112" s="305"/>
      <c r="EG112" s="305"/>
      <c r="EH112" s="305"/>
      <c r="EI112" s="305"/>
      <c r="EJ112" s="305"/>
      <c r="EK112" s="305"/>
      <c r="EL112" s="305"/>
      <c r="EM112" s="305"/>
      <c r="EN112" s="305"/>
      <c r="EO112" s="305"/>
      <c r="EP112" s="305"/>
      <c r="EQ112" s="305"/>
      <c r="ER112" s="305"/>
      <c r="ES112" s="305"/>
      <c r="ET112" s="305"/>
      <c r="EU112" s="305"/>
      <c r="EV112" s="305"/>
      <c r="EW112" s="305"/>
      <c r="EX112" s="305"/>
      <c r="EY112" s="305"/>
      <c r="EZ112" s="305"/>
      <c r="FA112" s="305"/>
      <c r="FB112" s="305"/>
      <c r="FC112" s="305"/>
      <c r="FD112" s="305"/>
      <c r="FE112" s="305"/>
      <c r="FF112" s="305"/>
      <c r="FG112" s="305"/>
      <c r="FH112" s="305"/>
      <c r="FI112" s="305"/>
      <c r="FJ112" s="305"/>
      <c r="FK112" s="305"/>
      <c r="FL112" s="305"/>
      <c r="FM112" s="305"/>
      <c r="FN112" s="305"/>
      <c r="FO112" s="305"/>
      <c r="FP112" s="305"/>
      <c r="FQ112" s="305"/>
      <c r="FR112" s="305"/>
      <c r="FS112" s="305"/>
      <c r="FT112" s="305"/>
      <c r="FU112" s="305"/>
      <c r="FV112" s="305"/>
      <c r="FW112" s="305"/>
      <c r="FX112" s="305"/>
      <c r="FY112" s="305"/>
      <c r="FZ112" s="305"/>
      <c r="GA112" s="305"/>
      <c r="GB112" s="305"/>
      <c r="GC112" s="305"/>
      <c r="GD112" s="305"/>
      <c r="GE112" s="305"/>
      <c r="GF112" s="305"/>
      <c r="GG112" s="305"/>
      <c r="GH112" s="305"/>
      <c r="GI112" s="305"/>
      <c r="GJ112" s="305"/>
      <c r="GK112" s="305"/>
      <c r="GL112" s="305"/>
      <c r="GM112" s="305"/>
      <c r="GN112" s="305"/>
      <c r="GO112" s="305"/>
      <c r="GP112" s="305"/>
      <c r="GQ112" s="305"/>
      <c r="GR112" s="305"/>
      <c r="GS112" s="305"/>
      <c r="GT112" s="305"/>
      <c r="GU112" s="305"/>
      <c r="GV112" s="305"/>
      <c r="GW112" s="305"/>
      <c r="GX112" s="305"/>
      <c r="GY112" s="305"/>
      <c r="GZ112" s="305"/>
      <c r="HA112" s="305"/>
      <c r="HB112" s="305"/>
      <c r="HC112" s="305"/>
      <c r="HD112" s="305"/>
      <c r="HE112" s="305"/>
      <c r="HF112" s="305"/>
      <c r="HG112" s="305"/>
      <c r="HH112" s="305"/>
      <c r="HI112" s="305"/>
      <c r="HJ112" s="305"/>
      <c r="HK112" s="305"/>
      <c r="HL112" s="305"/>
      <c r="HM112" s="305"/>
      <c r="HN112" s="305"/>
      <c r="HO112" s="305"/>
      <c r="HP112" s="305"/>
      <c r="HQ112" s="305"/>
      <c r="HR112" s="305"/>
      <c r="HS112" s="305"/>
      <c r="HT112" s="305"/>
      <c r="HU112" s="305"/>
      <c r="HV112" s="305"/>
      <c r="HW112" s="305"/>
      <c r="HX112" s="305"/>
      <c r="HY112" s="305"/>
      <c r="HZ112" s="305"/>
      <c r="IA112" s="305"/>
      <c r="IB112" s="305"/>
      <c r="IC112" s="305"/>
      <c r="ID112" s="305"/>
      <c r="IE112" s="305"/>
      <c r="IF112" s="305"/>
      <c r="IG112" s="305"/>
      <c r="IH112" s="305"/>
      <c r="II112" s="305"/>
      <c r="IJ112" s="305"/>
      <c r="IK112" s="305"/>
      <c r="IL112" s="305"/>
      <c r="IM112" s="305"/>
      <c r="IN112" s="305"/>
      <c r="IO112" s="305"/>
      <c r="IP112" s="305"/>
      <c r="IQ112" s="305"/>
      <c r="IR112" s="305"/>
      <c r="IS112" s="305"/>
      <c r="IT112" s="305"/>
      <c r="IU112" s="305"/>
      <c r="IV112" s="305"/>
      <c r="IW112" s="305"/>
      <c r="IX112" s="305"/>
      <c r="IY112" s="305"/>
      <c r="IZ112" s="305"/>
      <c r="JA112" s="305"/>
      <c r="JB112" s="305"/>
      <c r="JC112" s="305"/>
      <c r="JD112" s="305"/>
      <c r="JE112" s="305"/>
      <c r="JF112" s="305"/>
      <c r="JG112" s="305"/>
      <c r="JH112" s="305"/>
      <c r="JI112" s="305"/>
      <c r="JJ112" s="305"/>
      <c r="JK112" s="305"/>
      <c r="JL112" s="305"/>
      <c r="JM112" s="305"/>
      <c r="JN112" s="305"/>
      <c r="JO112" s="305"/>
      <c r="JP112" s="305"/>
      <c r="JQ112" s="305"/>
      <c r="JR112" s="305"/>
      <c r="JS112" s="305"/>
      <c r="JT112" s="305"/>
      <c r="JU112" s="305"/>
      <c r="JV112" s="305"/>
      <c r="JW112" s="305"/>
      <c r="JX112" s="305"/>
      <c r="JY112" s="305"/>
      <c r="JZ112" s="305"/>
      <c r="KA112" s="305"/>
      <c r="KB112" s="305"/>
      <c r="KC112" s="305"/>
      <c r="KD112" s="305"/>
      <c r="KE112" s="305"/>
      <c r="KF112" s="305"/>
      <c r="KG112" s="305"/>
      <c r="KH112" s="305"/>
      <c r="KI112" s="305"/>
      <c r="KJ112" s="305"/>
      <c r="KK112" s="305"/>
      <c r="KL112" s="305"/>
      <c r="KM112" s="305"/>
      <c r="KN112" s="305"/>
      <c r="KO112" s="305"/>
      <c r="KP112" s="305"/>
      <c r="KQ112" s="305"/>
      <c r="KR112" s="305"/>
      <c r="KS112" s="305"/>
      <c r="KT112" s="305"/>
      <c r="KU112" s="305"/>
      <c r="KV112" s="305"/>
      <c r="KW112" s="305"/>
      <c r="KX112" s="305"/>
      <c r="KY112" s="305"/>
      <c r="KZ112" s="305"/>
      <c r="LA112" s="305"/>
      <c r="LB112" s="305"/>
      <c r="LC112" s="305"/>
      <c r="LD112" s="305"/>
      <c r="LE112" s="305"/>
      <c r="LF112" s="305"/>
      <c r="LG112" s="305"/>
      <c r="LH112" s="305"/>
      <c r="LI112" s="305"/>
      <c r="LJ112" s="305"/>
      <c r="LK112" s="305"/>
      <c r="LL112" s="305"/>
      <c r="LM112" s="305"/>
      <c r="LN112" s="305"/>
      <c r="LO112" s="305"/>
      <c r="LP112" s="305"/>
      <c r="LQ112" s="305"/>
      <c r="LR112" s="305"/>
      <c r="LS112" s="305"/>
      <c r="LT112" s="305"/>
      <c r="LU112" s="305"/>
      <c r="LV112" s="305"/>
      <c r="LW112" s="305"/>
      <c r="LX112" s="305"/>
      <c r="LY112" s="305"/>
      <c r="LZ112" s="305"/>
      <c r="MA112" s="305"/>
      <c r="MB112" s="305"/>
      <c r="MC112" s="305"/>
      <c r="MD112" s="305"/>
      <c r="ME112" s="305"/>
      <c r="MF112" s="305"/>
      <c r="MG112" s="305"/>
      <c r="MH112" s="305"/>
      <c r="MI112" s="305"/>
      <c r="MJ112" s="305"/>
      <c r="MK112" s="305"/>
      <c r="ML112" s="305"/>
      <c r="MM112" s="305"/>
      <c r="MN112" s="305"/>
      <c r="MO112" s="305"/>
      <c r="MP112" s="305"/>
      <c r="MQ112" s="305"/>
      <c r="MR112" s="305"/>
      <c r="MS112" s="305"/>
      <c r="MT112" s="305"/>
      <c r="MU112" s="305"/>
      <c r="MV112" s="305"/>
      <c r="MW112" s="305"/>
      <c r="MX112" s="305"/>
      <c r="MY112" s="305"/>
      <c r="MZ112" s="305"/>
      <c r="NA112" s="305"/>
      <c r="NB112" s="305"/>
      <c r="NC112" s="305"/>
      <c r="ND112" s="305"/>
      <c r="NE112" s="305"/>
      <c r="NF112" s="305"/>
      <c r="NG112" s="305"/>
      <c r="NH112" s="305"/>
      <c r="NI112" s="305"/>
      <c r="NJ112" s="305"/>
      <c r="NK112" s="305"/>
      <c r="NL112" s="305"/>
      <c r="NM112" s="305"/>
      <c r="NN112" s="305"/>
      <c r="NO112" s="305"/>
      <c r="NP112" s="305"/>
      <c r="NQ112" s="305"/>
      <c r="NR112" s="305"/>
      <c r="NS112" s="305"/>
      <c r="NT112" s="305"/>
      <c r="NU112" s="305"/>
      <c r="NV112" s="305"/>
      <c r="NW112" s="305"/>
      <c r="NX112" s="305"/>
      <c r="NY112" s="305"/>
      <c r="NZ112" s="305"/>
      <c r="OA112" s="305"/>
      <c r="OB112" s="305"/>
      <c r="OC112" s="305"/>
      <c r="OD112" s="305"/>
      <c r="OE112" s="305"/>
      <c r="OF112" s="305"/>
      <c r="OG112" s="305"/>
      <c r="OH112" s="305"/>
      <c r="OI112" s="305"/>
      <c r="OJ112" s="305"/>
      <c r="OK112" s="305"/>
      <c r="OL112" s="305"/>
      <c r="OM112" s="305"/>
      <c r="ON112" s="305"/>
      <c r="OO112" s="305"/>
      <c r="OP112" s="305"/>
      <c r="OQ112" s="305"/>
      <c r="OR112" s="305"/>
      <c r="OS112" s="305"/>
      <c r="OT112" s="305"/>
      <c r="OU112" s="305"/>
      <c r="OV112" s="305"/>
      <c r="OW112" s="305"/>
      <c r="OX112" s="305"/>
      <c r="OY112" s="305"/>
      <c r="OZ112" s="305"/>
      <c r="PA112" s="305"/>
      <c r="PB112" s="305"/>
      <c r="PC112" s="305"/>
      <c r="PD112" s="305"/>
      <c r="PE112" s="305"/>
      <c r="PF112" s="305"/>
      <c r="PG112" s="305"/>
      <c r="PH112" s="305"/>
      <c r="PI112" s="305"/>
      <c r="PJ112" s="305"/>
      <c r="PK112" s="305"/>
      <c r="PL112" s="305"/>
      <c r="PM112" s="305"/>
      <c r="PN112" s="305"/>
      <c r="PO112" s="305"/>
      <c r="PP112" s="305"/>
      <c r="PQ112" s="305"/>
      <c r="PR112" s="305"/>
      <c r="PS112" s="305"/>
      <c r="PT112" s="305"/>
      <c r="PU112" s="305"/>
      <c r="PV112" s="305"/>
      <c r="PW112" s="305"/>
      <c r="PX112" s="305"/>
      <c r="PY112" s="305"/>
      <c r="PZ112" s="305"/>
      <c r="QA112" s="305"/>
      <c r="QB112" s="305"/>
      <c r="QC112" s="305"/>
      <c r="QD112" s="305"/>
      <c r="QE112" s="305"/>
      <c r="QF112" s="305"/>
      <c r="QG112" s="305"/>
      <c r="QH112" s="305"/>
      <c r="QI112" s="305"/>
      <c r="QJ112" s="305"/>
      <c r="QK112" s="305"/>
      <c r="QL112" s="305"/>
      <c r="QM112" s="305"/>
      <c r="QN112" s="305"/>
      <c r="QO112" s="305"/>
      <c r="QP112" s="305"/>
      <c r="QQ112" s="305"/>
      <c r="QR112" s="305"/>
      <c r="QS112" s="305"/>
      <c r="QT112" s="305"/>
      <c r="QU112" s="305"/>
      <c r="QV112" s="305"/>
      <c r="QW112" s="305"/>
      <c r="QX112" s="305"/>
      <c r="QY112" s="305"/>
      <c r="QZ112" s="305"/>
      <c r="RA112" s="305"/>
      <c r="RB112" s="305"/>
      <c r="RC112" s="305"/>
      <c r="RD112" s="305"/>
      <c r="RE112" s="305"/>
      <c r="RF112" s="305"/>
      <c r="RG112" s="305"/>
      <c r="RH112" s="305"/>
      <c r="RI112" s="305"/>
      <c r="RJ112" s="305"/>
      <c r="RK112" s="305"/>
      <c r="RL112" s="305"/>
      <c r="RM112" s="305"/>
      <c r="RN112" s="305"/>
      <c r="RO112" s="305"/>
      <c r="RP112" s="305"/>
      <c r="RQ112" s="305"/>
      <c r="RR112" s="305"/>
      <c r="RS112" s="305"/>
      <c r="RT112" s="305"/>
      <c r="RU112" s="305"/>
      <c r="RV112" s="305"/>
      <c r="RW112" s="305"/>
      <c r="RX112" s="305"/>
      <c r="RY112" s="305"/>
      <c r="RZ112" s="305"/>
      <c r="SA112" s="305"/>
      <c r="SB112" s="305"/>
      <c r="SC112" s="305"/>
      <c r="SD112" s="305"/>
      <c r="SE112" s="305"/>
      <c r="SF112" s="305"/>
      <c r="SG112" s="305"/>
      <c r="SH112" s="305"/>
      <c r="SI112" s="305"/>
      <c r="SJ112" s="305"/>
      <c r="SK112" s="305"/>
      <c r="SL112" s="305"/>
      <c r="SM112" s="305"/>
      <c r="SN112" s="305"/>
      <c r="SO112" s="305"/>
      <c r="SP112" s="305"/>
      <c r="SQ112" s="305"/>
      <c r="SR112" s="305"/>
      <c r="SS112" s="305"/>
      <c r="ST112" s="305"/>
      <c r="SU112" s="305"/>
      <c r="SV112" s="305"/>
      <c r="SW112" s="305"/>
      <c r="SX112" s="305"/>
      <c r="SY112" s="305"/>
      <c r="SZ112" s="305"/>
      <c r="TA112" s="305"/>
      <c r="TB112" s="305"/>
      <c r="TC112" s="305"/>
      <c r="TD112" s="305"/>
      <c r="TE112" s="305"/>
      <c r="TF112" s="305"/>
      <c r="TG112" s="305"/>
      <c r="TH112" s="305"/>
      <c r="TI112" s="305"/>
      <c r="TJ112" s="305"/>
      <c r="TK112" s="305"/>
      <c r="TL112" s="305"/>
      <c r="TM112" s="305"/>
      <c r="TN112" s="305"/>
      <c r="TO112" s="305"/>
      <c r="TP112" s="305"/>
      <c r="TQ112" s="305"/>
      <c r="TR112" s="305"/>
      <c r="TS112" s="305"/>
      <c r="TT112" s="305"/>
      <c r="TU112" s="305"/>
      <c r="TV112" s="305"/>
      <c r="TW112" s="305"/>
      <c r="TX112" s="305"/>
      <c r="TY112" s="305"/>
      <c r="TZ112" s="305"/>
      <c r="UA112" s="305"/>
      <c r="UB112" s="305"/>
      <c r="UC112" s="305"/>
      <c r="UD112" s="305"/>
      <c r="UE112" s="305"/>
      <c r="UF112" s="305"/>
      <c r="UG112" s="305"/>
      <c r="UH112" s="305"/>
      <c r="UI112" s="305"/>
      <c r="UJ112" s="305"/>
      <c r="UK112" s="305"/>
      <c r="UL112" s="305"/>
      <c r="UM112" s="305"/>
      <c r="UN112" s="305"/>
      <c r="UO112" s="305"/>
      <c r="UP112" s="305"/>
      <c r="UQ112" s="305"/>
      <c r="UR112" s="305"/>
      <c r="US112" s="305"/>
      <c r="UT112" s="305"/>
      <c r="UU112" s="305"/>
      <c r="UV112" s="305"/>
      <c r="UW112" s="305"/>
      <c r="UX112" s="305"/>
      <c r="UY112" s="305"/>
      <c r="UZ112" s="305"/>
      <c r="VA112" s="305"/>
      <c r="VB112" s="305"/>
      <c r="VC112" s="305"/>
      <c r="VD112" s="305"/>
      <c r="VE112" s="305"/>
      <c r="VF112" s="305"/>
      <c r="VG112" s="305"/>
      <c r="VH112" s="305"/>
      <c r="VI112" s="305"/>
      <c r="VJ112" s="305"/>
      <c r="VK112" s="305"/>
      <c r="VL112" s="305"/>
      <c r="VM112" s="305"/>
      <c r="VN112" s="305"/>
      <c r="VO112" s="305"/>
      <c r="VP112" s="305"/>
      <c r="VQ112" s="305"/>
      <c r="VR112" s="305"/>
      <c r="VS112" s="305"/>
    </row>
    <row r="113" spans="1:591" x14ac:dyDescent="0.25">
      <c r="A113" s="236">
        <v>41085</v>
      </c>
      <c r="C113" s="237" t="s">
        <v>1433</v>
      </c>
      <c r="D113" s="238">
        <v>95610</v>
      </c>
      <c r="E113" s="238">
        <f>IFERROR(VLOOKUP(D113,'Commune et code insee et postal'!$A$2:$B$1302,2),"")</f>
        <v>95450</v>
      </c>
      <c r="F113" s="239">
        <f>IFERROR(VLOOKUP(D113,'Commune et code insee et postal'!A$2:D$1302,3,FALSE),"")</f>
        <v>95</v>
      </c>
      <c r="G113" s="240" t="str">
        <f>IFERROR(VLOOKUP(D113,'Commune et code insee et postal'!A$2:D$1302,4,FALSE),"")</f>
        <v>THÉMÉRICOURT</v>
      </c>
      <c r="H113" s="240" t="s">
        <v>1717</v>
      </c>
      <c r="I113" s="242" t="s">
        <v>1690</v>
      </c>
      <c r="K113" s="242" t="s">
        <v>1718</v>
      </c>
      <c r="O113" s="241">
        <v>2010</v>
      </c>
      <c r="Q113" s="241" t="s">
        <v>28</v>
      </c>
      <c r="V113" s="245">
        <v>1</v>
      </c>
      <c r="W113" s="256" t="s">
        <v>22</v>
      </c>
      <c r="X113" s="245" t="s">
        <v>23</v>
      </c>
      <c r="Y113" s="245" t="s">
        <v>32</v>
      </c>
      <c r="AA113" s="246">
        <v>60</v>
      </c>
      <c r="AB113" s="246" t="str">
        <f t="shared" si="31"/>
        <v>&lt;1 MW</v>
      </c>
      <c r="AE113" s="247" t="s">
        <v>36</v>
      </c>
      <c r="AJ113" s="248">
        <f t="shared" si="29"/>
        <v>0</v>
      </c>
      <c r="AO113" s="248">
        <f t="shared" si="22"/>
        <v>0</v>
      </c>
      <c r="AQ113" s="248">
        <f t="shared" si="32"/>
        <v>0</v>
      </c>
      <c r="AS113" s="249">
        <f t="shared" si="33"/>
        <v>0</v>
      </c>
      <c r="AT113" s="249" t="str">
        <f t="shared" si="23"/>
        <v/>
      </c>
      <c r="AU113" s="250" t="s">
        <v>1719</v>
      </c>
      <c r="AV113" s="305"/>
      <c r="AW113" s="305"/>
      <c r="AX113" s="305"/>
      <c r="AY113" s="305"/>
      <c r="AZ113" s="305"/>
      <c r="BA113" s="305"/>
      <c r="BB113" s="305"/>
      <c r="BC113" s="305"/>
      <c r="BD113" s="305"/>
      <c r="BE113" s="305"/>
      <c r="BF113" s="305"/>
      <c r="BG113" s="305"/>
      <c r="BH113" s="305"/>
      <c r="BI113" s="305"/>
      <c r="BJ113" s="305"/>
      <c r="BK113" s="305"/>
      <c r="BL113" s="305"/>
      <c r="BM113" s="305"/>
      <c r="BN113" s="305"/>
      <c r="BO113" s="305"/>
      <c r="BP113" s="305"/>
      <c r="BQ113" s="305"/>
      <c r="BR113" s="305"/>
      <c r="BS113" s="305"/>
      <c r="BT113" s="305"/>
      <c r="BU113" s="305"/>
      <c r="BV113" s="305"/>
      <c r="BW113" s="305"/>
      <c r="BX113" s="305"/>
      <c r="BY113" s="305"/>
      <c r="BZ113" s="305"/>
      <c r="CA113" s="305"/>
      <c r="CB113" s="305"/>
      <c r="CC113" s="305"/>
      <c r="CD113" s="305"/>
      <c r="CE113" s="305"/>
      <c r="CF113" s="305"/>
      <c r="CG113" s="305"/>
      <c r="CH113" s="305"/>
      <c r="CI113" s="305"/>
      <c r="CJ113" s="305"/>
      <c r="CK113" s="305"/>
      <c r="CL113" s="305"/>
      <c r="CM113" s="305"/>
      <c r="CN113" s="305"/>
      <c r="CO113" s="305"/>
      <c r="CP113" s="305"/>
      <c r="CQ113" s="305"/>
      <c r="CR113" s="305"/>
      <c r="CS113" s="305"/>
      <c r="CT113" s="305"/>
      <c r="CU113" s="305"/>
      <c r="CV113" s="305"/>
      <c r="CW113" s="305"/>
      <c r="CX113" s="305"/>
      <c r="CY113" s="305"/>
      <c r="CZ113" s="305"/>
      <c r="DA113" s="305"/>
      <c r="DB113" s="305"/>
      <c r="DC113" s="305"/>
      <c r="DD113" s="305"/>
      <c r="DE113" s="305"/>
      <c r="DF113" s="305"/>
      <c r="DG113" s="305"/>
      <c r="DH113" s="305"/>
      <c r="DI113" s="305"/>
      <c r="DJ113" s="305"/>
      <c r="DK113" s="305"/>
      <c r="DL113" s="305"/>
      <c r="DM113" s="305"/>
      <c r="DN113" s="305"/>
      <c r="DO113" s="305"/>
      <c r="DP113" s="305"/>
      <c r="DQ113" s="305"/>
      <c r="DR113" s="305"/>
      <c r="DS113" s="305"/>
      <c r="DT113" s="305"/>
      <c r="DU113" s="305"/>
      <c r="DV113" s="305"/>
      <c r="DW113" s="305"/>
      <c r="DX113" s="305"/>
      <c r="DY113" s="305"/>
      <c r="DZ113" s="305"/>
      <c r="EA113" s="305"/>
      <c r="EB113" s="305"/>
      <c r="EC113" s="305"/>
      <c r="ED113" s="305"/>
      <c r="EE113" s="305"/>
      <c r="EF113" s="305"/>
      <c r="EG113" s="305"/>
      <c r="EH113" s="305"/>
      <c r="EI113" s="305"/>
      <c r="EJ113" s="305"/>
      <c r="EK113" s="305"/>
      <c r="EL113" s="305"/>
      <c r="EM113" s="305"/>
      <c r="EN113" s="305"/>
      <c r="EO113" s="305"/>
      <c r="EP113" s="305"/>
      <c r="EQ113" s="305"/>
      <c r="ER113" s="305"/>
      <c r="ES113" s="305"/>
      <c r="ET113" s="305"/>
      <c r="EU113" s="305"/>
      <c r="EV113" s="305"/>
      <c r="EW113" s="305"/>
      <c r="EX113" s="305"/>
      <c r="EY113" s="305"/>
      <c r="EZ113" s="305"/>
      <c r="FA113" s="305"/>
      <c r="FB113" s="305"/>
      <c r="FC113" s="305"/>
      <c r="FD113" s="305"/>
      <c r="FE113" s="305"/>
      <c r="FF113" s="305"/>
      <c r="FG113" s="305"/>
      <c r="FH113" s="305"/>
      <c r="FI113" s="305"/>
      <c r="FJ113" s="305"/>
      <c r="FK113" s="305"/>
      <c r="FL113" s="305"/>
      <c r="FM113" s="305"/>
      <c r="FN113" s="305"/>
      <c r="FO113" s="305"/>
      <c r="FP113" s="305"/>
      <c r="FQ113" s="305"/>
      <c r="FR113" s="305"/>
      <c r="FS113" s="305"/>
      <c r="FT113" s="305"/>
      <c r="FU113" s="305"/>
      <c r="FV113" s="305"/>
      <c r="FW113" s="305"/>
      <c r="FX113" s="305"/>
      <c r="FY113" s="305"/>
      <c r="FZ113" s="305"/>
      <c r="GA113" s="305"/>
      <c r="GB113" s="305"/>
      <c r="GC113" s="305"/>
      <c r="GD113" s="305"/>
      <c r="GE113" s="305"/>
      <c r="GF113" s="305"/>
      <c r="GG113" s="305"/>
      <c r="GH113" s="305"/>
      <c r="GI113" s="305"/>
      <c r="GJ113" s="305"/>
      <c r="GK113" s="305"/>
      <c r="GL113" s="305"/>
      <c r="GM113" s="305"/>
      <c r="GN113" s="305"/>
      <c r="GO113" s="305"/>
      <c r="GP113" s="305"/>
      <c r="GQ113" s="305"/>
      <c r="GR113" s="305"/>
      <c r="GS113" s="305"/>
      <c r="GT113" s="305"/>
      <c r="GU113" s="305"/>
      <c r="GV113" s="305"/>
      <c r="GW113" s="305"/>
      <c r="GX113" s="305"/>
      <c r="GY113" s="305"/>
      <c r="GZ113" s="305"/>
      <c r="HA113" s="305"/>
      <c r="HB113" s="305"/>
      <c r="HC113" s="305"/>
      <c r="HD113" s="305"/>
      <c r="HE113" s="305"/>
      <c r="HF113" s="305"/>
      <c r="HG113" s="305"/>
      <c r="HH113" s="305"/>
      <c r="HI113" s="305"/>
      <c r="HJ113" s="305"/>
      <c r="HK113" s="305"/>
      <c r="HL113" s="305"/>
      <c r="HM113" s="305"/>
      <c r="HN113" s="305"/>
      <c r="HO113" s="305"/>
      <c r="HP113" s="305"/>
      <c r="HQ113" s="305"/>
      <c r="HR113" s="305"/>
      <c r="HS113" s="305"/>
      <c r="HT113" s="305"/>
      <c r="HU113" s="305"/>
      <c r="HV113" s="305"/>
      <c r="HW113" s="305"/>
      <c r="HX113" s="305"/>
      <c r="HY113" s="305"/>
      <c r="HZ113" s="305"/>
      <c r="IA113" s="305"/>
      <c r="IB113" s="305"/>
      <c r="IC113" s="305"/>
      <c r="ID113" s="305"/>
      <c r="IE113" s="305"/>
      <c r="IF113" s="305"/>
      <c r="IG113" s="305"/>
      <c r="IH113" s="305"/>
      <c r="II113" s="305"/>
      <c r="IJ113" s="305"/>
      <c r="IK113" s="305"/>
      <c r="IL113" s="305"/>
      <c r="IM113" s="305"/>
      <c r="IN113" s="305"/>
      <c r="IO113" s="305"/>
      <c r="IP113" s="305"/>
      <c r="IQ113" s="305"/>
      <c r="IR113" s="305"/>
      <c r="IS113" s="305"/>
      <c r="IT113" s="305"/>
      <c r="IU113" s="305"/>
      <c r="IV113" s="305"/>
      <c r="IW113" s="305"/>
      <c r="IX113" s="305"/>
      <c r="IY113" s="305"/>
      <c r="IZ113" s="305"/>
      <c r="JA113" s="305"/>
      <c r="JB113" s="305"/>
      <c r="JC113" s="305"/>
      <c r="JD113" s="305"/>
      <c r="JE113" s="305"/>
      <c r="JF113" s="305"/>
      <c r="JG113" s="305"/>
      <c r="JH113" s="305"/>
      <c r="JI113" s="305"/>
      <c r="JJ113" s="305"/>
      <c r="JK113" s="305"/>
      <c r="JL113" s="305"/>
      <c r="JM113" s="305"/>
      <c r="JN113" s="305"/>
      <c r="JO113" s="305"/>
      <c r="JP113" s="305"/>
      <c r="JQ113" s="305"/>
      <c r="JR113" s="305"/>
      <c r="JS113" s="305"/>
      <c r="JT113" s="305"/>
      <c r="JU113" s="305"/>
      <c r="JV113" s="305"/>
      <c r="JW113" s="305"/>
      <c r="JX113" s="305"/>
      <c r="JY113" s="305"/>
      <c r="JZ113" s="305"/>
      <c r="KA113" s="305"/>
      <c r="KB113" s="305"/>
      <c r="KC113" s="305"/>
      <c r="KD113" s="305"/>
      <c r="KE113" s="305"/>
      <c r="KF113" s="305"/>
      <c r="KG113" s="305"/>
      <c r="KH113" s="305"/>
      <c r="KI113" s="305"/>
      <c r="KJ113" s="305"/>
      <c r="KK113" s="305"/>
      <c r="KL113" s="305"/>
      <c r="KM113" s="305"/>
      <c r="KN113" s="305"/>
      <c r="KO113" s="305"/>
      <c r="KP113" s="305"/>
      <c r="KQ113" s="305"/>
      <c r="KR113" s="305"/>
      <c r="KS113" s="305"/>
      <c r="KT113" s="305"/>
      <c r="KU113" s="305"/>
      <c r="KV113" s="305"/>
      <c r="KW113" s="305"/>
      <c r="KX113" s="305"/>
      <c r="KY113" s="305"/>
      <c r="KZ113" s="305"/>
      <c r="LA113" s="305"/>
      <c r="LB113" s="305"/>
      <c r="LC113" s="305"/>
      <c r="LD113" s="305"/>
      <c r="LE113" s="305"/>
      <c r="LF113" s="305"/>
      <c r="LG113" s="305"/>
      <c r="LH113" s="305"/>
      <c r="LI113" s="305"/>
      <c r="LJ113" s="305"/>
      <c r="LK113" s="305"/>
      <c r="LL113" s="305"/>
      <c r="LM113" s="305"/>
      <c r="LN113" s="305"/>
      <c r="LO113" s="305"/>
      <c r="LP113" s="305"/>
      <c r="LQ113" s="305"/>
      <c r="LR113" s="305"/>
      <c r="LS113" s="305"/>
      <c r="LT113" s="305"/>
      <c r="LU113" s="305"/>
      <c r="LV113" s="305"/>
      <c r="LW113" s="305"/>
      <c r="LX113" s="305"/>
      <c r="LY113" s="305"/>
      <c r="LZ113" s="305"/>
      <c r="MA113" s="305"/>
      <c r="MB113" s="305"/>
      <c r="MC113" s="305"/>
      <c r="MD113" s="305"/>
      <c r="ME113" s="305"/>
      <c r="MF113" s="305"/>
      <c r="MG113" s="305"/>
      <c r="MH113" s="305"/>
      <c r="MI113" s="305"/>
      <c r="MJ113" s="305"/>
      <c r="MK113" s="305"/>
      <c r="ML113" s="305"/>
      <c r="MM113" s="305"/>
      <c r="MN113" s="305"/>
      <c r="MO113" s="305"/>
      <c r="MP113" s="305"/>
      <c r="MQ113" s="305"/>
      <c r="MR113" s="305"/>
      <c r="MS113" s="305"/>
      <c r="MT113" s="305"/>
      <c r="MU113" s="305"/>
      <c r="MV113" s="305"/>
      <c r="MW113" s="305"/>
      <c r="MX113" s="305"/>
      <c r="MY113" s="305"/>
      <c r="MZ113" s="305"/>
      <c r="NA113" s="305"/>
      <c r="NB113" s="305"/>
      <c r="NC113" s="305"/>
      <c r="ND113" s="305"/>
      <c r="NE113" s="305"/>
      <c r="NF113" s="305"/>
      <c r="NG113" s="305"/>
      <c r="NH113" s="305"/>
      <c r="NI113" s="305"/>
      <c r="NJ113" s="305"/>
      <c r="NK113" s="305"/>
      <c r="NL113" s="305"/>
      <c r="NM113" s="305"/>
      <c r="NN113" s="305"/>
      <c r="NO113" s="305"/>
      <c r="NP113" s="305"/>
      <c r="NQ113" s="305"/>
      <c r="NR113" s="305"/>
      <c r="NS113" s="305"/>
      <c r="NT113" s="305"/>
      <c r="NU113" s="305"/>
      <c r="NV113" s="305"/>
      <c r="NW113" s="305"/>
      <c r="NX113" s="305"/>
      <c r="NY113" s="305"/>
      <c r="NZ113" s="305"/>
      <c r="OA113" s="305"/>
      <c r="OB113" s="305"/>
      <c r="OC113" s="305"/>
      <c r="OD113" s="305"/>
      <c r="OE113" s="305"/>
      <c r="OF113" s="305"/>
      <c r="OG113" s="305"/>
      <c r="OH113" s="305"/>
      <c r="OI113" s="305"/>
      <c r="OJ113" s="305"/>
      <c r="OK113" s="305"/>
      <c r="OL113" s="305"/>
      <c r="OM113" s="305"/>
      <c r="ON113" s="305"/>
      <c r="OO113" s="305"/>
      <c r="OP113" s="305"/>
      <c r="OQ113" s="305"/>
      <c r="OR113" s="305"/>
      <c r="OS113" s="305"/>
      <c r="OT113" s="305"/>
      <c r="OU113" s="305"/>
      <c r="OV113" s="305"/>
      <c r="OW113" s="305"/>
      <c r="OX113" s="305"/>
      <c r="OY113" s="305"/>
      <c r="OZ113" s="305"/>
      <c r="PA113" s="305"/>
      <c r="PB113" s="305"/>
      <c r="PC113" s="305"/>
      <c r="PD113" s="305"/>
      <c r="PE113" s="305"/>
      <c r="PF113" s="305"/>
      <c r="PG113" s="305"/>
      <c r="PH113" s="305"/>
      <c r="PI113" s="305"/>
      <c r="PJ113" s="305"/>
      <c r="PK113" s="305"/>
      <c r="PL113" s="305"/>
      <c r="PM113" s="305"/>
      <c r="PN113" s="305"/>
      <c r="PO113" s="305"/>
      <c r="PP113" s="305"/>
      <c r="PQ113" s="305"/>
      <c r="PR113" s="305"/>
      <c r="PS113" s="305"/>
      <c r="PT113" s="305"/>
      <c r="PU113" s="305"/>
      <c r="PV113" s="305"/>
      <c r="PW113" s="305"/>
      <c r="PX113" s="305"/>
      <c r="PY113" s="305"/>
      <c r="PZ113" s="305"/>
      <c r="QA113" s="305"/>
      <c r="QB113" s="305"/>
      <c r="QC113" s="305"/>
      <c r="QD113" s="305"/>
      <c r="QE113" s="305"/>
      <c r="QF113" s="305"/>
      <c r="QG113" s="305"/>
      <c r="QH113" s="305"/>
      <c r="QI113" s="305"/>
      <c r="QJ113" s="305"/>
      <c r="QK113" s="305"/>
      <c r="QL113" s="305"/>
      <c r="QM113" s="305"/>
      <c r="QN113" s="305"/>
      <c r="QO113" s="305"/>
      <c r="QP113" s="305"/>
      <c r="QQ113" s="305"/>
      <c r="QR113" s="305"/>
      <c r="QS113" s="305"/>
      <c r="QT113" s="305"/>
      <c r="QU113" s="305"/>
      <c r="QV113" s="305"/>
      <c r="QW113" s="305"/>
      <c r="QX113" s="305"/>
      <c r="QY113" s="305"/>
      <c r="QZ113" s="305"/>
      <c r="RA113" s="305"/>
      <c r="RB113" s="305"/>
      <c r="RC113" s="305"/>
      <c r="RD113" s="305"/>
      <c r="RE113" s="305"/>
      <c r="RF113" s="305"/>
      <c r="RG113" s="305"/>
      <c r="RH113" s="305"/>
      <c r="RI113" s="305"/>
      <c r="RJ113" s="305"/>
      <c r="RK113" s="305"/>
      <c r="RL113" s="305"/>
      <c r="RM113" s="305"/>
      <c r="RN113" s="305"/>
      <c r="RO113" s="305"/>
      <c r="RP113" s="305"/>
      <c r="RQ113" s="305"/>
      <c r="RR113" s="305"/>
      <c r="RS113" s="305"/>
      <c r="RT113" s="305"/>
      <c r="RU113" s="305"/>
      <c r="RV113" s="305"/>
      <c r="RW113" s="305"/>
      <c r="RX113" s="305"/>
      <c r="RY113" s="305"/>
      <c r="RZ113" s="305"/>
      <c r="SA113" s="305"/>
      <c r="SB113" s="305"/>
      <c r="SC113" s="305"/>
      <c r="SD113" s="305"/>
      <c r="SE113" s="305"/>
      <c r="SF113" s="305"/>
      <c r="SG113" s="305"/>
      <c r="SH113" s="305"/>
      <c r="SI113" s="305"/>
      <c r="SJ113" s="305"/>
      <c r="SK113" s="305"/>
      <c r="SL113" s="305"/>
      <c r="SM113" s="305"/>
      <c r="SN113" s="305"/>
      <c r="SO113" s="305"/>
      <c r="SP113" s="305"/>
      <c r="SQ113" s="305"/>
      <c r="SR113" s="305"/>
      <c r="SS113" s="305"/>
      <c r="ST113" s="305"/>
      <c r="SU113" s="305"/>
      <c r="SV113" s="305"/>
      <c r="SW113" s="305"/>
      <c r="SX113" s="305"/>
      <c r="SY113" s="305"/>
      <c r="SZ113" s="305"/>
      <c r="TA113" s="305"/>
      <c r="TB113" s="305"/>
      <c r="TC113" s="305"/>
      <c r="TD113" s="305"/>
      <c r="TE113" s="305"/>
      <c r="TF113" s="305"/>
      <c r="TG113" s="305"/>
      <c r="TH113" s="305"/>
      <c r="TI113" s="305"/>
      <c r="TJ113" s="305"/>
      <c r="TK113" s="305"/>
      <c r="TL113" s="305"/>
      <c r="TM113" s="305"/>
      <c r="TN113" s="305"/>
      <c r="TO113" s="305"/>
      <c r="TP113" s="305"/>
      <c r="TQ113" s="305"/>
      <c r="TR113" s="305"/>
      <c r="TS113" s="305"/>
      <c r="TT113" s="305"/>
      <c r="TU113" s="305"/>
      <c r="TV113" s="305"/>
      <c r="TW113" s="305"/>
      <c r="TX113" s="305"/>
      <c r="TY113" s="305"/>
      <c r="TZ113" s="305"/>
      <c r="UA113" s="305"/>
      <c r="UB113" s="305"/>
      <c r="UC113" s="305"/>
      <c r="UD113" s="305"/>
      <c r="UE113" s="305"/>
      <c r="UF113" s="305"/>
      <c r="UG113" s="305"/>
      <c r="UH113" s="305"/>
      <c r="UI113" s="305"/>
      <c r="UJ113" s="305"/>
      <c r="UK113" s="305"/>
      <c r="UL113" s="305"/>
      <c r="UM113" s="305"/>
      <c r="UN113" s="305"/>
      <c r="UO113" s="305"/>
      <c r="UP113" s="305"/>
      <c r="UQ113" s="305"/>
      <c r="UR113" s="305"/>
      <c r="US113" s="305"/>
      <c r="UT113" s="305"/>
      <c r="UU113" s="305"/>
      <c r="UV113" s="305"/>
      <c r="UW113" s="305"/>
      <c r="UX113" s="305"/>
      <c r="UY113" s="305"/>
      <c r="UZ113" s="305"/>
      <c r="VA113" s="305"/>
      <c r="VB113" s="305"/>
      <c r="VC113" s="305"/>
      <c r="VD113" s="305"/>
      <c r="VE113" s="305"/>
      <c r="VF113" s="305"/>
      <c r="VG113" s="305"/>
      <c r="VH113" s="305"/>
      <c r="VI113" s="305"/>
      <c r="VJ113" s="305"/>
      <c r="VK113" s="305"/>
      <c r="VL113" s="305"/>
      <c r="VM113" s="305"/>
      <c r="VN113" s="305"/>
      <c r="VO113" s="305"/>
      <c r="VP113" s="305"/>
      <c r="VQ113" s="305"/>
      <c r="VR113" s="305"/>
      <c r="VS113" s="305"/>
    </row>
    <row r="114" spans="1:591" x14ac:dyDescent="0.25">
      <c r="A114" s="236">
        <v>41085</v>
      </c>
      <c r="C114" s="237" t="s">
        <v>1434</v>
      </c>
      <c r="D114" s="238">
        <v>95656</v>
      </c>
      <c r="E114" s="238">
        <f>IFERROR(VLOOKUP(D114,'Commune et code insee et postal'!$A$2:$B$1302,2),"")</f>
        <v>95510</v>
      </c>
      <c r="F114" s="239">
        <f>IFERROR(VLOOKUP(D114,'Commune et code insee et postal'!A$2:D$1302,3,FALSE),"")</f>
        <v>95</v>
      </c>
      <c r="G114" s="240" t="str">
        <f>IFERROR(VLOOKUP(D114,'Commune et code insee et postal'!A$2:D$1302,4,FALSE),"")</f>
        <v>VIENNE-EN-ARTHIES</v>
      </c>
      <c r="H114" s="240" t="s">
        <v>33</v>
      </c>
      <c r="I114" s="242" t="s">
        <v>33</v>
      </c>
      <c r="O114" s="241">
        <v>2007</v>
      </c>
      <c r="Q114" s="241" t="s">
        <v>28</v>
      </c>
      <c r="R114" s="243" t="s">
        <v>1440</v>
      </c>
      <c r="V114" s="245">
        <v>1</v>
      </c>
      <c r="W114" s="245" t="s">
        <v>22</v>
      </c>
      <c r="X114" s="245" t="s">
        <v>23</v>
      </c>
      <c r="Y114" s="245" t="s">
        <v>34</v>
      </c>
      <c r="Z114" s="267"/>
      <c r="AA114" s="246">
        <v>70</v>
      </c>
      <c r="AB114" s="246" t="str">
        <f t="shared" si="31"/>
        <v>&lt;1 MW</v>
      </c>
      <c r="AC114" s="245">
        <v>0</v>
      </c>
      <c r="AE114" s="247" t="s">
        <v>1766</v>
      </c>
      <c r="AF114" s="248">
        <v>25</v>
      </c>
      <c r="AG114" s="248">
        <v>0</v>
      </c>
      <c r="AH114" s="248">
        <v>0</v>
      </c>
      <c r="AI114" s="248">
        <v>0</v>
      </c>
      <c r="AJ114" s="248">
        <f t="shared" si="29"/>
        <v>25</v>
      </c>
      <c r="AM114" s="268"/>
      <c r="AN114" s="268"/>
      <c r="AO114" s="248">
        <f t="shared" si="22"/>
        <v>0</v>
      </c>
      <c r="AP114" s="268"/>
      <c r="AQ114" s="248">
        <f t="shared" si="32"/>
        <v>25</v>
      </c>
      <c r="AR114" s="249">
        <v>5</v>
      </c>
      <c r="AS114" s="249">
        <f t="shared" si="33"/>
        <v>58.150000000000006</v>
      </c>
      <c r="AT114" s="249" t="str">
        <f t="shared" si="23"/>
        <v>&lt;1 200 MWh/an</v>
      </c>
      <c r="AV114" s="305"/>
      <c r="AW114" s="305"/>
      <c r="AX114" s="305"/>
      <c r="AY114" s="305"/>
      <c r="AZ114" s="305"/>
      <c r="BA114" s="305"/>
      <c r="BB114" s="305"/>
      <c r="BC114" s="305"/>
      <c r="BD114" s="305"/>
      <c r="BE114" s="305"/>
      <c r="BF114" s="305"/>
      <c r="BG114" s="305"/>
      <c r="BH114" s="305"/>
      <c r="BI114" s="305"/>
      <c r="BJ114" s="305"/>
      <c r="BK114" s="305"/>
      <c r="BL114" s="305"/>
      <c r="BM114" s="305"/>
      <c r="BN114" s="305"/>
      <c r="BO114" s="305"/>
      <c r="BP114" s="305"/>
      <c r="BQ114" s="305"/>
      <c r="BR114" s="305"/>
      <c r="BS114" s="305"/>
      <c r="BT114" s="305"/>
      <c r="BU114" s="305"/>
      <c r="BV114" s="305"/>
      <c r="BW114" s="305"/>
      <c r="BX114" s="305"/>
      <c r="BY114" s="305"/>
      <c r="BZ114" s="305"/>
      <c r="CA114" s="305"/>
      <c r="CB114" s="305"/>
      <c r="CC114" s="305"/>
      <c r="CD114" s="305"/>
      <c r="CE114" s="305"/>
      <c r="CF114" s="305"/>
      <c r="CG114" s="305"/>
      <c r="CH114" s="305"/>
      <c r="CI114" s="305"/>
      <c r="CJ114" s="305"/>
      <c r="CK114" s="305"/>
      <c r="CL114" s="305"/>
      <c r="CM114" s="305"/>
      <c r="CN114" s="305"/>
      <c r="CO114" s="305"/>
      <c r="CP114" s="305"/>
      <c r="CQ114" s="305"/>
      <c r="CR114" s="305"/>
      <c r="CS114" s="305"/>
      <c r="CT114" s="305"/>
      <c r="CU114" s="305"/>
      <c r="CV114" s="305"/>
      <c r="CW114" s="305"/>
      <c r="CX114" s="305"/>
      <c r="CY114" s="305"/>
      <c r="CZ114" s="305"/>
      <c r="DA114" s="305"/>
      <c r="DB114" s="305"/>
      <c r="DC114" s="305"/>
      <c r="DD114" s="305"/>
      <c r="DE114" s="305"/>
      <c r="DF114" s="305"/>
      <c r="DG114" s="305"/>
      <c r="DH114" s="305"/>
      <c r="DI114" s="305"/>
      <c r="DJ114" s="305"/>
      <c r="DK114" s="305"/>
      <c r="DL114" s="305"/>
      <c r="DM114" s="305"/>
      <c r="DN114" s="305"/>
      <c r="DO114" s="305"/>
      <c r="DP114" s="305"/>
      <c r="DQ114" s="305"/>
      <c r="DR114" s="305"/>
      <c r="DS114" s="305"/>
      <c r="DT114" s="305"/>
      <c r="DU114" s="305"/>
      <c r="DV114" s="305"/>
      <c r="DW114" s="305"/>
      <c r="DX114" s="305"/>
      <c r="DY114" s="305"/>
      <c r="DZ114" s="305"/>
      <c r="EA114" s="305"/>
      <c r="EB114" s="305"/>
      <c r="EC114" s="305"/>
      <c r="ED114" s="305"/>
      <c r="EE114" s="305"/>
      <c r="EF114" s="305"/>
      <c r="EG114" s="305"/>
      <c r="EH114" s="305"/>
      <c r="EI114" s="305"/>
      <c r="EJ114" s="305"/>
      <c r="EK114" s="305"/>
      <c r="EL114" s="305"/>
      <c r="EM114" s="305"/>
      <c r="EN114" s="305"/>
      <c r="EO114" s="305"/>
      <c r="EP114" s="305"/>
      <c r="EQ114" s="305"/>
      <c r="ER114" s="305"/>
      <c r="ES114" s="305"/>
      <c r="ET114" s="305"/>
      <c r="EU114" s="305"/>
      <c r="EV114" s="305"/>
      <c r="EW114" s="305"/>
      <c r="EX114" s="305"/>
      <c r="EY114" s="305"/>
      <c r="EZ114" s="305"/>
      <c r="FA114" s="305"/>
      <c r="FB114" s="305"/>
      <c r="FC114" s="305"/>
      <c r="FD114" s="305"/>
      <c r="FE114" s="305"/>
      <c r="FF114" s="305"/>
      <c r="FG114" s="305"/>
      <c r="FH114" s="305"/>
      <c r="FI114" s="305"/>
      <c r="FJ114" s="305"/>
      <c r="FK114" s="305"/>
      <c r="FL114" s="305"/>
      <c r="FM114" s="305"/>
      <c r="FN114" s="305"/>
      <c r="FO114" s="305"/>
      <c r="FP114" s="305"/>
      <c r="FQ114" s="305"/>
      <c r="FR114" s="305"/>
      <c r="FS114" s="305"/>
      <c r="FT114" s="305"/>
      <c r="FU114" s="305"/>
      <c r="FV114" s="305"/>
      <c r="FW114" s="305"/>
      <c r="FX114" s="305"/>
      <c r="FY114" s="305"/>
      <c r="FZ114" s="305"/>
      <c r="GA114" s="305"/>
      <c r="GB114" s="305"/>
      <c r="GC114" s="305"/>
      <c r="GD114" s="305"/>
      <c r="GE114" s="305"/>
      <c r="GF114" s="305"/>
      <c r="GG114" s="305"/>
      <c r="GH114" s="305"/>
      <c r="GI114" s="305"/>
      <c r="GJ114" s="305"/>
      <c r="GK114" s="305"/>
      <c r="GL114" s="305"/>
      <c r="GM114" s="305"/>
      <c r="GN114" s="305"/>
      <c r="GO114" s="305"/>
      <c r="GP114" s="305"/>
      <c r="GQ114" s="305"/>
      <c r="GR114" s="305"/>
      <c r="GS114" s="305"/>
      <c r="GT114" s="305"/>
      <c r="GU114" s="305"/>
      <c r="GV114" s="305"/>
      <c r="GW114" s="305"/>
      <c r="GX114" s="305"/>
      <c r="GY114" s="305"/>
      <c r="GZ114" s="305"/>
      <c r="HA114" s="305"/>
      <c r="HB114" s="305"/>
      <c r="HC114" s="305"/>
      <c r="HD114" s="305"/>
      <c r="HE114" s="305"/>
      <c r="HF114" s="305"/>
      <c r="HG114" s="305"/>
      <c r="HH114" s="305"/>
      <c r="HI114" s="305"/>
      <c r="HJ114" s="305"/>
      <c r="HK114" s="305"/>
      <c r="HL114" s="305"/>
      <c r="HM114" s="305"/>
      <c r="HN114" s="305"/>
      <c r="HO114" s="305"/>
      <c r="HP114" s="305"/>
      <c r="HQ114" s="305"/>
      <c r="HR114" s="305"/>
      <c r="HS114" s="305"/>
      <c r="HT114" s="305"/>
      <c r="HU114" s="305"/>
      <c r="HV114" s="305"/>
      <c r="HW114" s="305"/>
      <c r="HX114" s="305"/>
      <c r="HY114" s="305"/>
      <c r="HZ114" s="305"/>
      <c r="IA114" s="305"/>
      <c r="IB114" s="305"/>
      <c r="IC114" s="305"/>
      <c r="ID114" s="305"/>
      <c r="IE114" s="305"/>
      <c r="IF114" s="305"/>
      <c r="IG114" s="305"/>
      <c r="IH114" s="305"/>
      <c r="II114" s="305"/>
      <c r="IJ114" s="305"/>
      <c r="IK114" s="305"/>
      <c r="IL114" s="305"/>
      <c r="IM114" s="305"/>
      <c r="IN114" s="305"/>
      <c r="IO114" s="305"/>
      <c r="IP114" s="305"/>
      <c r="IQ114" s="305"/>
      <c r="IR114" s="305"/>
      <c r="IS114" s="305"/>
      <c r="IT114" s="305"/>
      <c r="IU114" s="305"/>
      <c r="IV114" s="305"/>
      <c r="IW114" s="305"/>
      <c r="IX114" s="305"/>
      <c r="IY114" s="305"/>
      <c r="IZ114" s="305"/>
      <c r="JA114" s="305"/>
      <c r="JB114" s="305"/>
      <c r="JC114" s="305"/>
      <c r="JD114" s="305"/>
      <c r="JE114" s="305"/>
      <c r="JF114" s="305"/>
      <c r="JG114" s="305"/>
      <c r="JH114" s="305"/>
      <c r="JI114" s="305"/>
      <c r="JJ114" s="305"/>
      <c r="JK114" s="305"/>
      <c r="JL114" s="305"/>
      <c r="JM114" s="305"/>
      <c r="JN114" s="305"/>
      <c r="JO114" s="305"/>
      <c r="JP114" s="305"/>
      <c r="JQ114" s="305"/>
      <c r="JR114" s="305"/>
      <c r="JS114" s="305"/>
      <c r="JT114" s="305"/>
      <c r="JU114" s="305"/>
      <c r="JV114" s="305"/>
      <c r="JW114" s="305"/>
      <c r="JX114" s="305"/>
      <c r="JY114" s="305"/>
      <c r="JZ114" s="305"/>
      <c r="KA114" s="305"/>
      <c r="KB114" s="305"/>
      <c r="KC114" s="305"/>
      <c r="KD114" s="305"/>
      <c r="KE114" s="305"/>
      <c r="KF114" s="305"/>
      <c r="KG114" s="305"/>
      <c r="KH114" s="305"/>
      <c r="KI114" s="305"/>
      <c r="KJ114" s="305"/>
      <c r="KK114" s="305"/>
      <c r="KL114" s="305"/>
      <c r="KM114" s="305"/>
      <c r="KN114" s="305"/>
      <c r="KO114" s="305"/>
      <c r="KP114" s="305"/>
      <c r="KQ114" s="305"/>
      <c r="KR114" s="305"/>
      <c r="KS114" s="305"/>
      <c r="KT114" s="305"/>
      <c r="KU114" s="305"/>
      <c r="KV114" s="305"/>
      <c r="KW114" s="305"/>
      <c r="KX114" s="305"/>
      <c r="KY114" s="305"/>
      <c r="KZ114" s="305"/>
      <c r="LA114" s="305"/>
      <c r="LB114" s="305"/>
      <c r="LC114" s="305"/>
      <c r="LD114" s="305"/>
      <c r="LE114" s="305"/>
      <c r="LF114" s="305"/>
      <c r="LG114" s="305"/>
      <c r="LH114" s="305"/>
      <c r="LI114" s="305"/>
      <c r="LJ114" s="305"/>
      <c r="LK114" s="305"/>
      <c r="LL114" s="305"/>
      <c r="LM114" s="305"/>
      <c r="LN114" s="305"/>
      <c r="LO114" s="305"/>
      <c r="LP114" s="305"/>
      <c r="LQ114" s="305"/>
      <c r="LR114" s="305"/>
      <c r="LS114" s="305"/>
      <c r="LT114" s="305"/>
      <c r="LU114" s="305"/>
      <c r="LV114" s="305"/>
      <c r="LW114" s="305"/>
      <c r="LX114" s="305"/>
      <c r="LY114" s="305"/>
      <c r="LZ114" s="305"/>
      <c r="MA114" s="305"/>
      <c r="MB114" s="305"/>
      <c r="MC114" s="305"/>
      <c r="MD114" s="305"/>
      <c r="ME114" s="305"/>
      <c r="MF114" s="305"/>
      <c r="MG114" s="305"/>
      <c r="MH114" s="305"/>
      <c r="MI114" s="305"/>
      <c r="MJ114" s="305"/>
      <c r="MK114" s="305"/>
      <c r="ML114" s="305"/>
      <c r="MM114" s="305"/>
      <c r="MN114" s="305"/>
      <c r="MO114" s="305"/>
      <c r="MP114" s="305"/>
      <c r="MQ114" s="305"/>
      <c r="MR114" s="305"/>
      <c r="MS114" s="305"/>
      <c r="MT114" s="305"/>
      <c r="MU114" s="305"/>
      <c r="MV114" s="305"/>
      <c r="MW114" s="305"/>
      <c r="MX114" s="305"/>
      <c r="MY114" s="305"/>
      <c r="MZ114" s="305"/>
      <c r="NA114" s="305"/>
      <c r="NB114" s="305"/>
      <c r="NC114" s="305"/>
      <c r="ND114" s="305"/>
      <c r="NE114" s="305"/>
      <c r="NF114" s="305"/>
      <c r="NG114" s="305"/>
      <c r="NH114" s="305"/>
      <c r="NI114" s="305"/>
      <c r="NJ114" s="305"/>
      <c r="NK114" s="305"/>
      <c r="NL114" s="305"/>
      <c r="NM114" s="305"/>
      <c r="NN114" s="305"/>
      <c r="NO114" s="305"/>
      <c r="NP114" s="305"/>
      <c r="NQ114" s="305"/>
      <c r="NR114" s="305"/>
      <c r="NS114" s="305"/>
      <c r="NT114" s="305"/>
      <c r="NU114" s="305"/>
      <c r="NV114" s="305"/>
      <c r="NW114" s="305"/>
      <c r="NX114" s="305"/>
      <c r="NY114" s="305"/>
      <c r="NZ114" s="305"/>
      <c r="OA114" s="305"/>
      <c r="OB114" s="305"/>
      <c r="OC114" s="305"/>
      <c r="OD114" s="305"/>
      <c r="OE114" s="305"/>
      <c r="OF114" s="305"/>
      <c r="OG114" s="305"/>
      <c r="OH114" s="305"/>
      <c r="OI114" s="305"/>
      <c r="OJ114" s="305"/>
      <c r="OK114" s="305"/>
      <c r="OL114" s="305"/>
      <c r="OM114" s="305"/>
      <c r="ON114" s="305"/>
      <c r="OO114" s="305"/>
      <c r="OP114" s="305"/>
      <c r="OQ114" s="305"/>
      <c r="OR114" s="305"/>
      <c r="OS114" s="305"/>
      <c r="OT114" s="305"/>
      <c r="OU114" s="305"/>
      <c r="OV114" s="305"/>
      <c r="OW114" s="305"/>
      <c r="OX114" s="305"/>
      <c r="OY114" s="305"/>
      <c r="OZ114" s="305"/>
      <c r="PA114" s="305"/>
      <c r="PB114" s="305"/>
      <c r="PC114" s="305"/>
      <c r="PD114" s="305"/>
      <c r="PE114" s="305"/>
      <c r="PF114" s="305"/>
      <c r="PG114" s="305"/>
      <c r="PH114" s="305"/>
      <c r="PI114" s="305"/>
      <c r="PJ114" s="305"/>
      <c r="PK114" s="305"/>
      <c r="PL114" s="305"/>
      <c r="PM114" s="305"/>
      <c r="PN114" s="305"/>
      <c r="PO114" s="305"/>
      <c r="PP114" s="305"/>
      <c r="PQ114" s="305"/>
      <c r="PR114" s="305"/>
      <c r="PS114" s="305"/>
      <c r="PT114" s="305"/>
      <c r="PU114" s="305"/>
      <c r="PV114" s="305"/>
      <c r="PW114" s="305"/>
      <c r="PX114" s="305"/>
      <c r="PY114" s="305"/>
      <c r="PZ114" s="305"/>
      <c r="QA114" s="305"/>
      <c r="QB114" s="305"/>
      <c r="QC114" s="305"/>
      <c r="QD114" s="305"/>
      <c r="QE114" s="305"/>
      <c r="QF114" s="305"/>
      <c r="QG114" s="305"/>
      <c r="QH114" s="305"/>
      <c r="QI114" s="305"/>
      <c r="QJ114" s="305"/>
      <c r="QK114" s="305"/>
      <c r="QL114" s="305"/>
      <c r="QM114" s="305"/>
      <c r="QN114" s="305"/>
      <c r="QO114" s="305"/>
      <c r="QP114" s="305"/>
      <c r="QQ114" s="305"/>
      <c r="QR114" s="305"/>
      <c r="QS114" s="305"/>
      <c r="QT114" s="305"/>
      <c r="QU114" s="305"/>
      <c r="QV114" s="305"/>
      <c r="QW114" s="305"/>
      <c r="QX114" s="305"/>
      <c r="QY114" s="305"/>
      <c r="QZ114" s="305"/>
      <c r="RA114" s="305"/>
      <c r="RB114" s="305"/>
      <c r="RC114" s="305"/>
      <c r="RD114" s="305"/>
      <c r="RE114" s="305"/>
      <c r="RF114" s="305"/>
      <c r="RG114" s="305"/>
      <c r="RH114" s="305"/>
      <c r="RI114" s="305"/>
      <c r="RJ114" s="305"/>
      <c r="RK114" s="305"/>
      <c r="RL114" s="305"/>
      <c r="RM114" s="305"/>
      <c r="RN114" s="305"/>
      <c r="RO114" s="305"/>
      <c r="RP114" s="305"/>
      <c r="RQ114" s="305"/>
      <c r="RR114" s="305"/>
      <c r="RS114" s="305"/>
      <c r="RT114" s="305"/>
      <c r="RU114" s="305"/>
      <c r="RV114" s="305"/>
      <c r="RW114" s="305"/>
      <c r="RX114" s="305"/>
      <c r="RY114" s="305"/>
      <c r="RZ114" s="305"/>
      <c r="SA114" s="305"/>
      <c r="SB114" s="305"/>
      <c r="SC114" s="305"/>
      <c r="SD114" s="305"/>
      <c r="SE114" s="305"/>
      <c r="SF114" s="305"/>
      <c r="SG114" s="305"/>
      <c r="SH114" s="305"/>
      <c r="SI114" s="305"/>
      <c r="SJ114" s="305"/>
      <c r="SK114" s="305"/>
      <c r="SL114" s="305"/>
      <c r="SM114" s="305"/>
      <c r="SN114" s="305"/>
      <c r="SO114" s="305"/>
      <c r="SP114" s="305"/>
      <c r="SQ114" s="305"/>
      <c r="SR114" s="305"/>
      <c r="SS114" s="305"/>
      <c r="ST114" s="305"/>
      <c r="SU114" s="305"/>
      <c r="SV114" s="305"/>
      <c r="SW114" s="305"/>
      <c r="SX114" s="305"/>
      <c r="SY114" s="305"/>
      <c r="SZ114" s="305"/>
      <c r="TA114" s="305"/>
      <c r="TB114" s="305"/>
      <c r="TC114" s="305"/>
      <c r="TD114" s="305"/>
      <c r="TE114" s="305"/>
      <c r="TF114" s="305"/>
      <c r="TG114" s="305"/>
      <c r="TH114" s="305"/>
      <c r="TI114" s="305"/>
      <c r="TJ114" s="305"/>
      <c r="TK114" s="305"/>
      <c r="TL114" s="305"/>
      <c r="TM114" s="305"/>
      <c r="TN114" s="305"/>
      <c r="TO114" s="305"/>
      <c r="TP114" s="305"/>
      <c r="TQ114" s="305"/>
      <c r="TR114" s="305"/>
      <c r="TS114" s="305"/>
      <c r="TT114" s="305"/>
      <c r="TU114" s="305"/>
      <c r="TV114" s="305"/>
      <c r="TW114" s="305"/>
      <c r="TX114" s="305"/>
      <c r="TY114" s="305"/>
      <c r="TZ114" s="305"/>
      <c r="UA114" s="305"/>
      <c r="UB114" s="305"/>
      <c r="UC114" s="305"/>
      <c r="UD114" s="305"/>
      <c r="UE114" s="305"/>
      <c r="UF114" s="305"/>
      <c r="UG114" s="305"/>
      <c r="UH114" s="305"/>
      <c r="UI114" s="305"/>
      <c r="UJ114" s="305"/>
      <c r="UK114" s="305"/>
      <c r="UL114" s="305"/>
      <c r="UM114" s="305"/>
      <c r="UN114" s="305"/>
      <c r="UO114" s="305"/>
      <c r="UP114" s="305"/>
      <c r="UQ114" s="305"/>
      <c r="UR114" s="305"/>
      <c r="US114" s="305"/>
      <c r="UT114" s="305"/>
      <c r="UU114" s="305"/>
      <c r="UV114" s="305"/>
      <c r="UW114" s="305"/>
      <c r="UX114" s="305"/>
      <c r="UY114" s="305"/>
      <c r="UZ114" s="305"/>
      <c r="VA114" s="305"/>
      <c r="VB114" s="305"/>
      <c r="VC114" s="305"/>
      <c r="VD114" s="305"/>
      <c r="VE114" s="305"/>
      <c r="VF114" s="305"/>
      <c r="VG114" s="305"/>
      <c r="VH114" s="305"/>
      <c r="VI114" s="305"/>
      <c r="VJ114" s="305"/>
      <c r="VK114" s="305"/>
      <c r="VL114" s="305"/>
      <c r="VM114" s="305"/>
      <c r="VN114" s="305"/>
      <c r="VO114" s="305"/>
      <c r="VP114" s="305"/>
      <c r="VQ114" s="305"/>
      <c r="VR114" s="305"/>
      <c r="VS114" s="305"/>
    </row>
    <row r="115" spans="1:591" x14ac:dyDescent="0.25">
      <c r="A115" s="236">
        <v>43921</v>
      </c>
      <c r="B115" s="200" t="s">
        <v>1555</v>
      </c>
      <c r="C115" s="237" t="s">
        <v>1556</v>
      </c>
      <c r="D115" s="238">
        <v>92076</v>
      </c>
      <c r="E115" s="238">
        <f>IFERROR(VLOOKUP(D115,'Commune et code insee et postal'!$A$2:$B$1302,2),"")</f>
        <v>92420</v>
      </c>
      <c r="F115" s="239">
        <f>IFERROR(VLOOKUP(D115,'Commune et code insee et postal'!A$2:D$1302,3,FALSE),"")</f>
        <v>92</v>
      </c>
      <c r="G115" s="240" t="str">
        <f>IFERROR(VLOOKUP(D115,'Commune et code insee et postal'!A$2:D$1302,4,FALSE),"")</f>
        <v>VAUCRESSON</v>
      </c>
      <c r="H115" s="240" t="s">
        <v>1588</v>
      </c>
      <c r="I115" s="242" t="s">
        <v>1550</v>
      </c>
      <c r="M115" s="242" t="s">
        <v>1963</v>
      </c>
      <c r="Q115" s="241" t="s">
        <v>28</v>
      </c>
      <c r="V115" s="245">
        <v>1</v>
      </c>
      <c r="W115" s="245" t="s">
        <v>22</v>
      </c>
      <c r="Z115" s="267"/>
      <c r="AA115" s="246">
        <v>50</v>
      </c>
      <c r="AB115" s="246" t="str">
        <f t="shared" si="31"/>
        <v>&lt;1 MW</v>
      </c>
      <c r="AJ115" s="248">
        <f t="shared" si="29"/>
        <v>0</v>
      </c>
      <c r="AM115" s="268"/>
      <c r="AN115" s="268"/>
      <c r="AO115" s="248">
        <f t="shared" si="22"/>
        <v>0</v>
      </c>
      <c r="AP115" s="268"/>
      <c r="AQ115" s="248">
        <f t="shared" si="32"/>
        <v>0</v>
      </c>
      <c r="AT115" s="249" t="str">
        <f t="shared" si="23"/>
        <v/>
      </c>
      <c r="AV115" s="305"/>
      <c r="AW115" s="305"/>
      <c r="AX115" s="305"/>
      <c r="AY115" s="305"/>
      <c r="AZ115" s="305"/>
      <c r="BA115" s="305"/>
      <c r="BB115" s="305"/>
      <c r="BC115" s="305"/>
      <c r="BD115" s="305"/>
      <c r="BE115" s="305"/>
      <c r="BF115" s="305"/>
      <c r="BG115" s="305"/>
      <c r="BH115" s="305"/>
      <c r="BI115" s="305"/>
      <c r="BJ115" s="305"/>
      <c r="BK115" s="305"/>
      <c r="BL115" s="305"/>
      <c r="BM115" s="305"/>
      <c r="BN115" s="305"/>
      <c r="BO115" s="305"/>
      <c r="BP115" s="305"/>
      <c r="BQ115" s="305"/>
      <c r="BR115" s="305"/>
      <c r="BS115" s="305"/>
      <c r="BT115" s="305"/>
      <c r="BU115" s="305"/>
      <c r="BV115" s="305"/>
      <c r="BW115" s="305"/>
      <c r="BX115" s="305"/>
      <c r="BY115" s="305"/>
      <c r="BZ115" s="305"/>
      <c r="CA115" s="305"/>
      <c r="CB115" s="305"/>
      <c r="CC115" s="305"/>
      <c r="CD115" s="305"/>
      <c r="CE115" s="305"/>
      <c r="CF115" s="305"/>
      <c r="CG115" s="305"/>
      <c r="CH115" s="305"/>
      <c r="CI115" s="305"/>
      <c r="CJ115" s="305"/>
      <c r="CK115" s="305"/>
      <c r="CL115" s="305"/>
      <c r="CM115" s="305"/>
      <c r="CN115" s="305"/>
      <c r="CO115" s="305"/>
      <c r="CP115" s="305"/>
      <c r="CQ115" s="305"/>
      <c r="CR115" s="305"/>
      <c r="CS115" s="305"/>
      <c r="CT115" s="305"/>
      <c r="CU115" s="305"/>
      <c r="CV115" s="305"/>
      <c r="CW115" s="305"/>
      <c r="CX115" s="305"/>
      <c r="CY115" s="305"/>
      <c r="CZ115" s="305"/>
      <c r="DA115" s="305"/>
      <c r="DB115" s="305"/>
      <c r="DC115" s="305"/>
      <c r="DD115" s="305"/>
      <c r="DE115" s="305"/>
      <c r="DF115" s="305"/>
      <c r="DG115" s="305"/>
      <c r="DH115" s="305"/>
      <c r="DI115" s="305"/>
      <c r="DJ115" s="305"/>
      <c r="DK115" s="305"/>
      <c r="DL115" s="305"/>
      <c r="DM115" s="305"/>
      <c r="DN115" s="305"/>
      <c r="DO115" s="305"/>
      <c r="DP115" s="305"/>
      <c r="DQ115" s="305"/>
      <c r="DR115" s="305"/>
      <c r="DS115" s="305"/>
      <c r="DT115" s="305"/>
      <c r="DU115" s="305"/>
      <c r="DV115" s="305"/>
      <c r="DW115" s="305"/>
      <c r="DX115" s="305"/>
      <c r="DY115" s="305"/>
      <c r="DZ115" s="305"/>
      <c r="EA115" s="305"/>
      <c r="EB115" s="305"/>
      <c r="EC115" s="305"/>
      <c r="ED115" s="305"/>
      <c r="EE115" s="305"/>
      <c r="EF115" s="305"/>
      <c r="EG115" s="305"/>
      <c r="EH115" s="305"/>
      <c r="EI115" s="305"/>
      <c r="EJ115" s="305"/>
      <c r="EK115" s="305"/>
      <c r="EL115" s="305"/>
      <c r="EM115" s="305"/>
      <c r="EN115" s="305"/>
      <c r="EO115" s="305"/>
      <c r="EP115" s="305"/>
      <c r="EQ115" s="305"/>
      <c r="ER115" s="305"/>
      <c r="ES115" s="305"/>
      <c r="ET115" s="305"/>
      <c r="EU115" s="305"/>
      <c r="EV115" s="305"/>
      <c r="EW115" s="305"/>
      <c r="EX115" s="305"/>
      <c r="EY115" s="305"/>
      <c r="EZ115" s="305"/>
      <c r="FA115" s="305"/>
      <c r="FB115" s="305"/>
      <c r="FC115" s="305"/>
      <c r="FD115" s="305"/>
      <c r="FE115" s="305"/>
      <c r="FF115" s="305"/>
      <c r="FG115" s="305"/>
      <c r="FH115" s="305"/>
      <c r="FI115" s="305"/>
      <c r="FJ115" s="305"/>
      <c r="FK115" s="305"/>
      <c r="FL115" s="305"/>
      <c r="FM115" s="305"/>
      <c r="FN115" s="305"/>
      <c r="FO115" s="305"/>
      <c r="FP115" s="305"/>
      <c r="FQ115" s="305"/>
      <c r="FR115" s="305"/>
      <c r="FS115" s="305"/>
      <c r="FT115" s="305"/>
      <c r="FU115" s="305"/>
      <c r="FV115" s="305"/>
      <c r="FW115" s="305"/>
      <c r="FX115" s="305"/>
      <c r="FY115" s="305"/>
      <c r="FZ115" s="305"/>
      <c r="GA115" s="305"/>
      <c r="GB115" s="305"/>
      <c r="GC115" s="305"/>
      <c r="GD115" s="305"/>
      <c r="GE115" s="305"/>
      <c r="GF115" s="305"/>
      <c r="GG115" s="305"/>
      <c r="GH115" s="305"/>
      <c r="GI115" s="305"/>
      <c r="GJ115" s="305"/>
      <c r="GK115" s="305"/>
      <c r="GL115" s="305"/>
      <c r="GM115" s="305"/>
      <c r="GN115" s="305"/>
      <c r="GO115" s="305"/>
      <c r="GP115" s="305"/>
      <c r="GQ115" s="305"/>
      <c r="GR115" s="305"/>
      <c r="GS115" s="305"/>
      <c r="GT115" s="305"/>
      <c r="GU115" s="305"/>
      <c r="GV115" s="305"/>
      <c r="GW115" s="305"/>
      <c r="GX115" s="305"/>
      <c r="GY115" s="305"/>
      <c r="GZ115" s="305"/>
      <c r="HA115" s="305"/>
      <c r="HB115" s="305"/>
      <c r="HC115" s="305"/>
      <c r="HD115" s="305"/>
      <c r="HE115" s="305"/>
      <c r="HF115" s="305"/>
      <c r="HG115" s="305"/>
      <c r="HH115" s="305"/>
      <c r="HI115" s="305"/>
      <c r="HJ115" s="305"/>
      <c r="HK115" s="305"/>
      <c r="HL115" s="305"/>
      <c r="HM115" s="305"/>
      <c r="HN115" s="305"/>
      <c r="HO115" s="305"/>
      <c r="HP115" s="305"/>
      <c r="HQ115" s="305"/>
      <c r="HR115" s="305"/>
      <c r="HS115" s="305"/>
      <c r="HT115" s="305"/>
      <c r="HU115" s="305"/>
      <c r="HV115" s="305"/>
      <c r="HW115" s="305"/>
      <c r="HX115" s="305"/>
      <c r="HY115" s="305"/>
      <c r="HZ115" s="305"/>
      <c r="IA115" s="305"/>
      <c r="IB115" s="305"/>
      <c r="IC115" s="305"/>
      <c r="ID115" s="305"/>
      <c r="IE115" s="305"/>
      <c r="IF115" s="305"/>
      <c r="IG115" s="305"/>
      <c r="IH115" s="305"/>
      <c r="II115" s="305"/>
      <c r="IJ115" s="305"/>
      <c r="IK115" s="305"/>
      <c r="IL115" s="305"/>
      <c r="IM115" s="305"/>
      <c r="IN115" s="305"/>
      <c r="IO115" s="305"/>
      <c r="IP115" s="305"/>
      <c r="IQ115" s="305"/>
      <c r="IR115" s="305"/>
      <c r="IS115" s="305"/>
      <c r="IT115" s="305"/>
      <c r="IU115" s="305"/>
      <c r="IV115" s="305"/>
      <c r="IW115" s="305"/>
      <c r="IX115" s="305"/>
      <c r="IY115" s="305"/>
      <c r="IZ115" s="305"/>
      <c r="JA115" s="305"/>
      <c r="JB115" s="305"/>
      <c r="JC115" s="305"/>
      <c r="JD115" s="305"/>
      <c r="JE115" s="305"/>
      <c r="JF115" s="305"/>
      <c r="JG115" s="305"/>
      <c r="JH115" s="305"/>
      <c r="JI115" s="305"/>
      <c r="JJ115" s="305"/>
      <c r="JK115" s="305"/>
      <c r="JL115" s="305"/>
      <c r="JM115" s="305"/>
      <c r="JN115" s="305"/>
      <c r="JO115" s="305"/>
      <c r="JP115" s="305"/>
      <c r="JQ115" s="305"/>
      <c r="JR115" s="305"/>
      <c r="JS115" s="305"/>
      <c r="JT115" s="305"/>
      <c r="JU115" s="305"/>
      <c r="JV115" s="305"/>
      <c r="JW115" s="305"/>
      <c r="JX115" s="305"/>
      <c r="JY115" s="305"/>
      <c r="JZ115" s="305"/>
      <c r="KA115" s="305"/>
      <c r="KB115" s="305"/>
      <c r="KC115" s="305"/>
      <c r="KD115" s="305"/>
      <c r="KE115" s="305"/>
      <c r="KF115" s="305"/>
      <c r="KG115" s="305"/>
      <c r="KH115" s="305"/>
      <c r="KI115" s="305"/>
      <c r="KJ115" s="305"/>
      <c r="KK115" s="305"/>
      <c r="KL115" s="305"/>
      <c r="KM115" s="305"/>
      <c r="KN115" s="305"/>
      <c r="KO115" s="305"/>
      <c r="KP115" s="305"/>
      <c r="KQ115" s="305"/>
      <c r="KR115" s="305"/>
      <c r="KS115" s="305"/>
      <c r="KT115" s="305"/>
      <c r="KU115" s="305"/>
      <c r="KV115" s="305"/>
      <c r="KW115" s="305"/>
      <c r="KX115" s="305"/>
      <c r="KY115" s="305"/>
      <c r="KZ115" s="305"/>
      <c r="LA115" s="305"/>
      <c r="LB115" s="305"/>
      <c r="LC115" s="305"/>
      <c r="LD115" s="305"/>
      <c r="LE115" s="305"/>
      <c r="LF115" s="305"/>
      <c r="LG115" s="305"/>
      <c r="LH115" s="305"/>
      <c r="LI115" s="305"/>
      <c r="LJ115" s="305"/>
      <c r="LK115" s="305"/>
      <c r="LL115" s="305"/>
      <c r="LM115" s="305"/>
      <c r="LN115" s="305"/>
      <c r="LO115" s="305"/>
      <c r="LP115" s="305"/>
      <c r="LQ115" s="305"/>
      <c r="LR115" s="305"/>
      <c r="LS115" s="305"/>
      <c r="LT115" s="305"/>
      <c r="LU115" s="305"/>
      <c r="LV115" s="305"/>
      <c r="LW115" s="305"/>
      <c r="LX115" s="305"/>
      <c r="LY115" s="305"/>
      <c r="LZ115" s="305"/>
      <c r="MA115" s="305"/>
      <c r="MB115" s="305"/>
      <c r="MC115" s="305"/>
      <c r="MD115" s="305"/>
      <c r="ME115" s="305"/>
      <c r="MF115" s="305"/>
      <c r="MG115" s="305"/>
      <c r="MH115" s="305"/>
      <c r="MI115" s="305"/>
      <c r="MJ115" s="305"/>
      <c r="MK115" s="305"/>
      <c r="ML115" s="305"/>
      <c r="MM115" s="305"/>
      <c r="MN115" s="305"/>
      <c r="MO115" s="305"/>
      <c r="MP115" s="305"/>
      <c r="MQ115" s="305"/>
      <c r="MR115" s="305"/>
      <c r="MS115" s="305"/>
      <c r="MT115" s="305"/>
      <c r="MU115" s="305"/>
      <c r="MV115" s="305"/>
      <c r="MW115" s="305"/>
      <c r="MX115" s="305"/>
      <c r="MY115" s="305"/>
      <c r="MZ115" s="305"/>
      <c r="NA115" s="305"/>
      <c r="NB115" s="305"/>
      <c r="NC115" s="305"/>
      <c r="ND115" s="305"/>
      <c r="NE115" s="305"/>
      <c r="NF115" s="305"/>
      <c r="NG115" s="305"/>
      <c r="NH115" s="305"/>
      <c r="NI115" s="305"/>
      <c r="NJ115" s="305"/>
      <c r="NK115" s="305"/>
      <c r="NL115" s="305"/>
      <c r="NM115" s="305"/>
      <c r="NN115" s="305"/>
      <c r="NO115" s="305"/>
      <c r="NP115" s="305"/>
      <c r="NQ115" s="305"/>
      <c r="NR115" s="305"/>
      <c r="NS115" s="305"/>
      <c r="NT115" s="305"/>
      <c r="NU115" s="305"/>
      <c r="NV115" s="305"/>
      <c r="NW115" s="305"/>
      <c r="NX115" s="305"/>
      <c r="NY115" s="305"/>
      <c r="NZ115" s="305"/>
      <c r="OA115" s="305"/>
      <c r="OB115" s="305"/>
      <c r="OC115" s="305"/>
      <c r="OD115" s="305"/>
      <c r="OE115" s="305"/>
      <c r="OF115" s="305"/>
      <c r="OG115" s="305"/>
      <c r="OH115" s="305"/>
      <c r="OI115" s="305"/>
      <c r="OJ115" s="305"/>
      <c r="OK115" s="305"/>
      <c r="OL115" s="305"/>
      <c r="OM115" s="305"/>
      <c r="ON115" s="305"/>
      <c r="OO115" s="305"/>
      <c r="OP115" s="305"/>
      <c r="OQ115" s="305"/>
      <c r="OR115" s="305"/>
      <c r="OS115" s="305"/>
      <c r="OT115" s="305"/>
      <c r="OU115" s="305"/>
      <c r="OV115" s="305"/>
      <c r="OW115" s="305"/>
      <c r="OX115" s="305"/>
      <c r="OY115" s="305"/>
      <c r="OZ115" s="305"/>
      <c r="PA115" s="305"/>
      <c r="PB115" s="305"/>
      <c r="PC115" s="305"/>
      <c r="PD115" s="305"/>
      <c r="PE115" s="305"/>
      <c r="PF115" s="305"/>
      <c r="PG115" s="305"/>
      <c r="PH115" s="305"/>
      <c r="PI115" s="305"/>
      <c r="PJ115" s="305"/>
      <c r="PK115" s="305"/>
      <c r="PL115" s="305"/>
      <c r="PM115" s="305"/>
      <c r="PN115" s="305"/>
      <c r="PO115" s="305"/>
      <c r="PP115" s="305"/>
      <c r="PQ115" s="305"/>
      <c r="PR115" s="305"/>
      <c r="PS115" s="305"/>
      <c r="PT115" s="305"/>
      <c r="PU115" s="305"/>
      <c r="PV115" s="305"/>
      <c r="PW115" s="305"/>
      <c r="PX115" s="305"/>
      <c r="PY115" s="305"/>
      <c r="PZ115" s="305"/>
      <c r="QA115" s="305"/>
      <c r="QB115" s="305"/>
      <c r="QC115" s="305"/>
      <c r="QD115" s="305"/>
      <c r="QE115" s="305"/>
      <c r="QF115" s="305"/>
      <c r="QG115" s="305"/>
      <c r="QH115" s="305"/>
      <c r="QI115" s="305"/>
      <c r="QJ115" s="305"/>
      <c r="QK115" s="305"/>
      <c r="QL115" s="305"/>
      <c r="QM115" s="305"/>
      <c r="QN115" s="305"/>
      <c r="QO115" s="305"/>
      <c r="QP115" s="305"/>
      <c r="QQ115" s="305"/>
      <c r="QR115" s="305"/>
      <c r="QS115" s="305"/>
      <c r="QT115" s="305"/>
      <c r="QU115" s="305"/>
      <c r="QV115" s="305"/>
      <c r="QW115" s="305"/>
      <c r="QX115" s="305"/>
      <c r="QY115" s="305"/>
      <c r="QZ115" s="305"/>
      <c r="RA115" s="305"/>
      <c r="RB115" s="305"/>
      <c r="RC115" s="305"/>
      <c r="RD115" s="305"/>
      <c r="RE115" s="305"/>
      <c r="RF115" s="305"/>
      <c r="RG115" s="305"/>
      <c r="RH115" s="305"/>
      <c r="RI115" s="305"/>
      <c r="RJ115" s="305"/>
      <c r="RK115" s="305"/>
      <c r="RL115" s="305"/>
      <c r="RM115" s="305"/>
      <c r="RN115" s="305"/>
      <c r="RO115" s="305"/>
      <c r="RP115" s="305"/>
      <c r="RQ115" s="305"/>
      <c r="RR115" s="305"/>
      <c r="RS115" s="305"/>
      <c r="RT115" s="305"/>
      <c r="RU115" s="305"/>
      <c r="RV115" s="305"/>
      <c r="RW115" s="305"/>
      <c r="RX115" s="305"/>
      <c r="RY115" s="305"/>
      <c r="RZ115" s="305"/>
      <c r="SA115" s="305"/>
      <c r="SB115" s="305"/>
      <c r="SC115" s="305"/>
      <c r="SD115" s="305"/>
      <c r="SE115" s="305"/>
      <c r="SF115" s="305"/>
      <c r="SG115" s="305"/>
      <c r="SH115" s="305"/>
      <c r="SI115" s="305"/>
      <c r="SJ115" s="305"/>
      <c r="SK115" s="305"/>
      <c r="SL115" s="305"/>
      <c r="SM115" s="305"/>
      <c r="SN115" s="305"/>
      <c r="SO115" s="305"/>
      <c r="SP115" s="305"/>
      <c r="SQ115" s="305"/>
      <c r="SR115" s="305"/>
      <c r="SS115" s="305"/>
      <c r="ST115" s="305"/>
      <c r="SU115" s="305"/>
      <c r="SV115" s="305"/>
      <c r="SW115" s="305"/>
      <c r="SX115" s="305"/>
      <c r="SY115" s="305"/>
      <c r="SZ115" s="305"/>
      <c r="TA115" s="305"/>
      <c r="TB115" s="305"/>
      <c r="TC115" s="305"/>
      <c r="TD115" s="305"/>
      <c r="TE115" s="305"/>
      <c r="TF115" s="305"/>
      <c r="TG115" s="305"/>
      <c r="TH115" s="305"/>
      <c r="TI115" s="305"/>
      <c r="TJ115" s="305"/>
      <c r="TK115" s="305"/>
      <c r="TL115" s="305"/>
      <c r="TM115" s="305"/>
      <c r="TN115" s="305"/>
      <c r="TO115" s="305"/>
      <c r="TP115" s="305"/>
      <c r="TQ115" s="305"/>
      <c r="TR115" s="305"/>
      <c r="TS115" s="305"/>
      <c r="TT115" s="305"/>
      <c r="TU115" s="305"/>
      <c r="TV115" s="305"/>
      <c r="TW115" s="305"/>
      <c r="TX115" s="305"/>
      <c r="TY115" s="305"/>
      <c r="TZ115" s="305"/>
      <c r="UA115" s="305"/>
      <c r="UB115" s="305"/>
      <c r="UC115" s="305"/>
      <c r="UD115" s="305"/>
      <c r="UE115" s="305"/>
      <c r="UF115" s="305"/>
      <c r="UG115" s="305"/>
      <c r="UH115" s="305"/>
      <c r="UI115" s="305"/>
      <c r="UJ115" s="305"/>
      <c r="UK115" s="305"/>
      <c r="UL115" s="305"/>
      <c r="UM115" s="305"/>
      <c r="UN115" s="305"/>
      <c r="UO115" s="305"/>
      <c r="UP115" s="305"/>
      <c r="UQ115" s="305"/>
      <c r="UR115" s="305"/>
      <c r="US115" s="305"/>
      <c r="UT115" s="305"/>
      <c r="UU115" s="305"/>
      <c r="UV115" s="305"/>
      <c r="UW115" s="305"/>
      <c r="UX115" s="305"/>
      <c r="UY115" s="305"/>
      <c r="UZ115" s="305"/>
      <c r="VA115" s="305"/>
      <c r="VB115" s="305"/>
      <c r="VC115" s="305"/>
      <c r="VD115" s="305"/>
      <c r="VE115" s="305"/>
      <c r="VF115" s="305"/>
      <c r="VG115" s="305"/>
      <c r="VH115" s="305"/>
      <c r="VI115" s="305"/>
      <c r="VJ115" s="305"/>
      <c r="VK115" s="305"/>
      <c r="VL115" s="305"/>
      <c r="VM115" s="305"/>
      <c r="VN115" s="305"/>
      <c r="VO115" s="305"/>
      <c r="VP115" s="305"/>
      <c r="VQ115" s="305"/>
      <c r="VR115" s="305"/>
      <c r="VS115" s="305"/>
    </row>
    <row r="116" spans="1:591" x14ac:dyDescent="0.25">
      <c r="A116" s="236">
        <v>43921</v>
      </c>
      <c r="B116" s="200" t="s">
        <v>1555</v>
      </c>
      <c r="C116" s="237" t="s">
        <v>1556</v>
      </c>
      <c r="D116" s="238">
        <v>92076</v>
      </c>
      <c r="E116" s="238">
        <f>IFERROR(VLOOKUP(D116,'Commune et code insee et postal'!$A$2:$B$1302,2),"")</f>
        <v>92420</v>
      </c>
      <c r="F116" s="239">
        <f>IFERROR(VLOOKUP(D116,'Commune et code insee et postal'!A$2:D$1302,3,FALSE),"")</f>
        <v>92</v>
      </c>
      <c r="G116" s="240" t="str">
        <f>IFERROR(VLOOKUP(D116,'Commune et code insee et postal'!A$2:D$1302,4,FALSE),"")</f>
        <v>VAUCRESSON</v>
      </c>
      <c r="H116" s="240" t="s">
        <v>1589</v>
      </c>
      <c r="I116" s="242" t="s">
        <v>1550</v>
      </c>
      <c r="M116" s="242" t="s">
        <v>1963</v>
      </c>
      <c r="Q116" s="241" t="s">
        <v>28</v>
      </c>
      <c r="V116" s="245">
        <v>1</v>
      </c>
      <c r="W116" s="245" t="s">
        <v>22</v>
      </c>
      <c r="Z116" s="267"/>
      <c r="AA116" s="246">
        <v>200</v>
      </c>
      <c r="AB116" s="246" t="str">
        <f t="shared" si="31"/>
        <v>&lt;1 MW</v>
      </c>
      <c r="AJ116" s="248">
        <f t="shared" si="29"/>
        <v>0</v>
      </c>
      <c r="AM116" s="268"/>
      <c r="AN116" s="268"/>
      <c r="AO116" s="248">
        <f t="shared" si="22"/>
        <v>0</v>
      </c>
      <c r="AP116" s="268"/>
      <c r="AQ116" s="248">
        <f t="shared" si="32"/>
        <v>0</v>
      </c>
      <c r="AT116" s="249" t="str">
        <f t="shared" si="23"/>
        <v/>
      </c>
      <c r="AV116" s="305"/>
      <c r="AW116" s="305"/>
      <c r="AX116" s="305"/>
      <c r="AY116" s="305"/>
      <c r="AZ116" s="305"/>
      <c r="BA116" s="305"/>
      <c r="BB116" s="305"/>
      <c r="BC116" s="305"/>
      <c r="BD116" s="305"/>
      <c r="BE116" s="305"/>
      <c r="BF116" s="305"/>
      <c r="BG116" s="305"/>
      <c r="BH116" s="305"/>
      <c r="BI116" s="305"/>
      <c r="BJ116" s="305"/>
      <c r="BK116" s="305"/>
      <c r="BL116" s="305"/>
      <c r="BM116" s="305"/>
      <c r="BN116" s="305"/>
      <c r="BO116" s="305"/>
      <c r="BP116" s="305"/>
      <c r="BQ116" s="305"/>
      <c r="BR116" s="305"/>
      <c r="BS116" s="305"/>
      <c r="BT116" s="305"/>
      <c r="BU116" s="305"/>
      <c r="BV116" s="305"/>
      <c r="BW116" s="305"/>
      <c r="BX116" s="305"/>
      <c r="BY116" s="305"/>
      <c r="BZ116" s="305"/>
      <c r="CA116" s="305"/>
      <c r="CB116" s="305"/>
      <c r="CC116" s="305"/>
      <c r="CD116" s="305"/>
      <c r="CE116" s="305"/>
      <c r="CF116" s="305"/>
      <c r="CG116" s="305"/>
      <c r="CH116" s="305"/>
      <c r="CI116" s="305"/>
      <c r="CJ116" s="305"/>
      <c r="CK116" s="305"/>
      <c r="CL116" s="305"/>
      <c r="CM116" s="305"/>
      <c r="CN116" s="305"/>
      <c r="CO116" s="305"/>
      <c r="CP116" s="305"/>
      <c r="CQ116" s="305"/>
      <c r="CR116" s="305"/>
      <c r="CS116" s="305"/>
      <c r="CT116" s="305"/>
      <c r="CU116" s="305"/>
      <c r="CV116" s="305"/>
      <c r="CW116" s="305"/>
      <c r="CX116" s="305"/>
      <c r="CY116" s="305"/>
      <c r="CZ116" s="305"/>
      <c r="DA116" s="305"/>
      <c r="DB116" s="305"/>
      <c r="DC116" s="305"/>
      <c r="DD116" s="305"/>
      <c r="DE116" s="305"/>
      <c r="DF116" s="305"/>
      <c r="DG116" s="305"/>
      <c r="DH116" s="305"/>
      <c r="DI116" s="305"/>
      <c r="DJ116" s="305"/>
      <c r="DK116" s="305"/>
      <c r="DL116" s="305"/>
      <c r="DM116" s="305"/>
      <c r="DN116" s="305"/>
      <c r="DO116" s="305"/>
      <c r="DP116" s="305"/>
      <c r="DQ116" s="305"/>
      <c r="DR116" s="305"/>
      <c r="DS116" s="305"/>
      <c r="DT116" s="305"/>
      <c r="DU116" s="305"/>
      <c r="DV116" s="305"/>
      <c r="DW116" s="305"/>
      <c r="DX116" s="305"/>
      <c r="DY116" s="305"/>
      <c r="DZ116" s="305"/>
      <c r="EA116" s="305"/>
      <c r="EB116" s="305"/>
      <c r="EC116" s="305"/>
      <c r="ED116" s="305"/>
      <c r="EE116" s="305"/>
      <c r="EF116" s="305"/>
      <c r="EG116" s="305"/>
      <c r="EH116" s="305"/>
      <c r="EI116" s="305"/>
      <c r="EJ116" s="305"/>
      <c r="EK116" s="305"/>
      <c r="EL116" s="305"/>
      <c r="EM116" s="305"/>
      <c r="EN116" s="305"/>
      <c r="EO116" s="305"/>
      <c r="EP116" s="305"/>
      <c r="EQ116" s="305"/>
      <c r="ER116" s="305"/>
      <c r="ES116" s="305"/>
      <c r="ET116" s="305"/>
      <c r="EU116" s="305"/>
      <c r="EV116" s="305"/>
      <c r="EW116" s="305"/>
      <c r="EX116" s="305"/>
      <c r="EY116" s="305"/>
      <c r="EZ116" s="305"/>
      <c r="FA116" s="305"/>
      <c r="FB116" s="305"/>
      <c r="FC116" s="305"/>
      <c r="FD116" s="305"/>
      <c r="FE116" s="305"/>
      <c r="FF116" s="305"/>
      <c r="FG116" s="305"/>
      <c r="FH116" s="305"/>
      <c r="FI116" s="305"/>
      <c r="FJ116" s="305"/>
      <c r="FK116" s="305"/>
      <c r="FL116" s="305"/>
      <c r="FM116" s="305"/>
      <c r="FN116" s="305"/>
      <c r="FO116" s="305"/>
      <c r="FP116" s="305"/>
      <c r="FQ116" s="305"/>
      <c r="FR116" s="305"/>
      <c r="FS116" s="305"/>
      <c r="FT116" s="305"/>
      <c r="FU116" s="305"/>
      <c r="FV116" s="305"/>
      <c r="FW116" s="305"/>
      <c r="FX116" s="305"/>
      <c r="FY116" s="305"/>
      <c r="FZ116" s="305"/>
      <c r="GA116" s="305"/>
      <c r="GB116" s="305"/>
      <c r="GC116" s="305"/>
      <c r="GD116" s="305"/>
      <c r="GE116" s="305"/>
      <c r="GF116" s="305"/>
      <c r="GG116" s="305"/>
      <c r="GH116" s="305"/>
      <c r="GI116" s="305"/>
      <c r="GJ116" s="305"/>
      <c r="GK116" s="305"/>
      <c r="GL116" s="305"/>
      <c r="GM116" s="305"/>
      <c r="GN116" s="305"/>
      <c r="GO116" s="305"/>
      <c r="GP116" s="305"/>
      <c r="GQ116" s="305"/>
      <c r="GR116" s="305"/>
      <c r="GS116" s="305"/>
      <c r="GT116" s="305"/>
      <c r="GU116" s="305"/>
      <c r="GV116" s="305"/>
      <c r="GW116" s="305"/>
      <c r="GX116" s="305"/>
      <c r="GY116" s="305"/>
      <c r="GZ116" s="305"/>
      <c r="HA116" s="305"/>
      <c r="HB116" s="305"/>
      <c r="HC116" s="305"/>
      <c r="HD116" s="305"/>
      <c r="HE116" s="305"/>
      <c r="HF116" s="305"/>
      <c r="HG116" s="305"/>
      <c r="HH116" s="305"/>
      <c r="HI116" s="305"/>
      <c r="HJ116" s="305"/>
      <c r="HK116" s="305"/>
      <c r="HL116" s="305"/>
      <c r="HM116" s="305"/>
      <c r="HN116" s="305"/>
      <c r="HO116" s="305"/>
      <c r="HP116" s="305"/>
      <c r="HQ116" s="305"/>
      <c r="HR116" s="305"/>
      <c r="HS116" s="305"/>
      <c r="HT116" s="305"/>
      <c r="HU116" s="305"/>
      <c r="HV116" s="305"/>
      <c r="HW116" s="305"/>
      <c r="HX116" s="305"/>
      <c r="HY116" s="305"/>
      <c r="HZ116" s="305"/>
      <c r="IA116" s="305"/>
      <c r="IB116" s="305"/>
      <c r="IC116" s="305"/>
      <c r="ID116" s="305"/>
      <c r="IE116" s="305"/>
      <c r="IF116" s="305"/>
      <c r="IG116" s="305"/>
      <c r="IH116" s="305"/>
      <c r="II116" s="305"/>
      <c r="IJ116" s="305"/>
      <c r="IK116" s="305"/>
      <c r="IL116" s="305"/>
      <c r="IM116" s="305"/>
      <c r="IN116" s="305"/>
      <c r="IO116" s="305"/>
      <c r="IP116" s="305"/>
      <c r="IQ116" s="305"/>
      <c r="IR116" s="305"/>
      <c r="IS116" s="305"/>
      <c r="IT116" s="305"/>
      <c r="IU116" s="305"/>
      <c r="IV116" s="305"/>
      <c r="IW116" s="305"/>
      <c r="IX116" s="305"/>
      <c r="IY116" s="305"/>
      <c r="IZ116" s="305"/>
      <c r="JA116" s="305"/>
      <c r="JB116" s="305"/>
      <c r="JC116" s="305"/>
      <c r="JD116" s="305"/>
      <c r="JE116" s="305"/>
      <c r="JF116" s="305"/>
      <c r="JG116" s="305"/>
      <c r="JH116" s="305"/>
      <c r="JI116" s="305"/>
      <c r="JJ116" s="305"/>
      <c r="JK116" s="305"/>
      <c r="JL116" s="305"/>
      <c r="JM116" s="305"/>
      <c r="JN116" s="305"/>
      <c r="JO116" s="305"/>
      <c r="JP116" s="305"/>
      <c r="JQ116" s="305"/>
      <c r="JR116" s="305"/>
      <c r="JS116" s="305"/>
      <c r="JT116" s="305"/>
      <c r="JU116" s="305"/>
      <c r="JV116" s="305"/>
      <c r="JW116" s="305"/>
      <c r="JX116" s="305"/>
      <c r="JY116" s="305"/>
      <c r="JZ116" s="305"/>
      <c r="KA116" s="305"/>
      <c r="KB116" s="305"/>
      <c r="KC116" s="305"/>
      <c r="KD116" s="305"/>
      <c r="KE116" s="305"/>
      <c r="KF116" s="305"/>
      <c r="KG116" s="305"/>
      <c r="KH116" s="305"/>
      <c r="KI116" s="305"/>
      <c r="KJ116" s="305"/>
      <c r="KK116" s="305"/>
      <c r="KL116" s="305"/>
      <c r="KM116" s="305"/>
      <c r="KN116" s="305"/>
      <c r="KO116" s="305"/>
      <c r="KP116" s="305"/>
      <c r="KQ116" s="305"/>
      <c r="KR116" s="305"/>
      <c r="KS116" s="305"/>
      <c r="KT116" s="305"/>
      <c r="KU116" s="305"/>
      <c r="KV116" s="305"/>
      <c r="KW116" s="305"/>
      <c r="KX116" s="305"/>
      <c r="KY116" s="305"/>
      <c r="KZ116" s="305"/>
      <c r="LA116" s="305"/>
      <c r="LB116" s="305"/>
      <c r="LC116" s="305"/>
      <c r="LD116" s="305"/>
      <c r="LE116" s="305"/>
      <c r="LF116" s="305"/>
      <c r="LG116" s="305"/>
      <c r="LH116" s="305"/>
      <c r="LI116" s="305"/>
      <c r="LJ116" s="305"/>
      <c r="LK116" s="305"/>
      <c r="LL116" s="305"/>
      <c r="LM116" s="305"/>
      <c r="LN116" s="305"/>
      <c r="LO116" s="305"/>
      <c r="LP116" s="305"/>
      <c r="LQ116" s="305"/>
      <c r="LR116" s="305"/>
      <c r="LS116" s="305"/>
      <c r="LT116" s="305"/>
      <c r="LU116" s="305"/>
      <c r="LV116" s="305"/>
      <c r="LW116" s="305"/>
      <c r="LX116" s="305"/>
      <c r="LY116" s="305"/>
      <c r="LZ116" s="305"/>
      <c r="MA116" s="305"/>
      <c r="MB116" s="305"/>
      <c r="MC116" s="305"/>
      <c r="MD116" s="305"/>
      <c r="ME116" s="305"/>
      <c r="MF116" s="305"/>
      <c r="MG116" s="305"/>
      <c r="MH116" s="305"/>
      <c r="MI116" s="305"/>
      <c r="MJ116" s="305"/>
      <c r="MK116" s="305"/>
      <c r="ML116" s="305"/>
      <c r="MM116" s="305"/>
      <c r="MN116" s="305"/>
      <c r="MO116" s="305"/>
      <c r="MP116" s="305"/>
      <c r="MQ116" s="305"/>
      <c r="MR116" s="305"/>
      <c r="MS116" s="305"/>
      <c r="MT116" s="305"/>
      <c r="MU116" s="305"/>
      <c r="MV116" s="305"/>
      <c r="MW116" s="305"/>
      <c r="MX116" s="305"/>
      <c r="MY116" s="305"/>
      <c r="MZ116" s="305"/>
      <c r="NA116" s="305"/>
      <c r="NB116" s="305"/>
      <c r="NC116" s="305"/>
      <c r="ND116" s="305"/>
      <c r="NE116" s="305"/>
      <c r="NF116" s="305"/>
      <c r="NG116" s="305"/>
      <c r="NH116" s="305"/>
      <c r="NI116" s="305"/>
      <c r="NJ116" s="305"/>
      <c r="NK116" s="305"/>
      <c r="NL116" s="305"/>
      <c r="NM116" s="305"/>
      <c r="NN116" s="305"/>
      <c r="NO116" s="305"/>
      <c r="NP116" s="305"/>
      <c r="NQ116" s="305"/>
      <c r="NR116" s="305"/>
      <c r="NS116" s="305"/>
      <c r="NT116" s="305"/>
      <c r="NU116" s="305"/>
      <c r="NV116" s="305"/>
      <c r="NW116" s="305"/>
      <c r="NX116" s="305"/>
      <c r="NY116" s="305"/>
      <c r="NZ116" s="305"/>
      <c r="OA116" s="305"/>
      <c r="OB116" s="305"/>
      <c r="OC116" s="305"/>
      <c r="OD116" s="305"/>
      <c r="OE116" s="305"/>
      <c r="OF116" s="305"/>
      <c r="OG116" s="305"/>
      <c r="OH116" s="305"/>
      <c r="OI116" s="305"/>
      <c r="OJ116" s="305"/>
      <c r="OK116" s="305"/>
      <c r="OL116" s="305"/>
      <c r="OM116" s="305"/>
      <c r="ON116" s="305"/>
      <c r="OO116" s="305"/>
      <c r="OP116" s="305"/>
      <c r="OQ116" s="305"/>
      <c r="OR116" s="305"/>
      <c r="OS116" s="305"/>
      <c r="OT116" s="305"/>
      <c r="OU116" s="305"/>
      <c r="OV116" s="305"/>
      <c r="OW116" s="305"/>
      <c r="OX116" s="305"/>
      <c r="OY116" s="305"/>
      <c r="OZ116" s="305"/>
      <c r="PA116" s="305"/>
      <c r="PB116" s="305"/>
      <c r="PC116" s="305"/>
      <c r="PD116" s="305"/>
      <c r="PE116" s="305"/>
      <c r="PF116" s="305"/>
      <c r="PG116" s="305"/>
      <c r="PH116" s="305"/>
      <c r="PI116" s="305"/>
      <c r="PJ116" s="305"/>
      <c r="PK116" s="305"/>
      <c r="PL116" s="305"/>
      <c r="PM116" s="305"/>
      <c r="PN116" s="305"/>
      <c r="PO116" s="305"/>
      <c r="PP116" s="305"/>
      <c r="PQ116" s="305"/>
      <c r="PR116" s="305"/>
      <c r="PS116" s="305"/>
      <c r="PT116" s="305"/>
      <c r="PU116" s="305"/>
      <c r="PV116" s="305"/>
      <c r="PW116" s="305"/>
      <c r="PX116" s="305"/>
      <c r="PY116" s="305"/>
      <c r="PZ116" s="305"/>
      <c r="QA116" s="305"/>
      <c r="QB116" s="305"/>
      <c r="QC116" s="305"/>
      <c r="QD116" s="305"/>
      <c r="QE116" s="305"/>
      <c r="QF116" s="305"/>
      <c r="QG116" s="305"/>
      <c r="QH116" s="305"/>
      <c r="QI116" s="305"/>
      <c r="QJ116" s="305"/>
      <c r="QK116" s="305"/>
      <c r="QL116" s="305"/>
      <c r="QM116" s="305"/>
      <c r="QN116" s="305"/>
      <c r="QO116" s="305"/>
      <c r="QP116" s="305"/>
      <c r="QQ116" s="305"/>
      <c r="QR116" s="305"/>
      <c r="QS116" s="305"/>
      <c r="QT116" s="305"/>
      <c r="QU116" s="305"/>
      <c r="QV116" s="305"/>
      <c r="QW116" s="305"/>
      <c r="QX116" s="305"/>
      <c r="QY116" s="305"/>
      <c r="QZ116" s="305"/>
      <c r="RA116" s="305"/>
      <c r="RB116" s="305"/>
      <c r="RC116" s="305"/>
      <c r="RD116" s="305"/>
      <c r="RE116" s="305"/>
      <c r="RF116" s="305"/>
      <c r="RG116" s="305"/>
      <c r="RH116" s="305"/>
      <c r="RI116" s="305"/>
      <c r="RJ116" s="305"/>
      <c r="RK116" s="305"/>
      <c r="RL116" s="305"/>
      <c r="RM116" s="305"/>
      <c r="RN116" s="305"/>
      <c r="RO116" s="305"/>
      <c r="RP116" s="305"/>
      <c r="RQ116" s="305"/>
      <c r="RR116" s="305"/>
      <c r="RS116" s="305"/>
      <c r="RT116" s="305"/>
      <c r="RU116" s="305"/>
      <c r="RV116" s="305"/>
      <c r="RW116" s="305"/>
      <c r="RX116" s="305"/>
      <c r="RY116" s="305"/>
      <c r="RZ116" s="305"/>
      <c r="SA116" s="305"/>
      <c r="SB116" s="305"/>
      <c r="SC116" s="305"/>
      <c r="SD116" s="305"/>
      <c r="SE116" s="305"/>
      <c r="SF116" s="305"/>
      <c r="SG116" s="305"/>
      <c r="SH116" s="305"/>
      <c r="SI116" s="305"/>
      <c r="SJ116" s="305"/>
      <c r="SK116" s="305"/>
      <c r="SL116" s="305"/>
      <c r="SM116" s="305"/>
      <c r="SN116" s="305"/>
      <c r="SO116" s="305"/>
      <c r="SP116" s="305"/>
      <c r="SQ116" s="305"/>
      <c r="SR116" s="305"/>
      <c r="SS116" s="305"/>
      <c r="ST116" s="305"/>
      <c r="SU116" s="305"/>
      <c r="SV116" s="305"/>
      <c r="SW116" s="305"/>
      <c r="SX116" s="305"/>
      <c r="SY116" s="305"/>
      <c r="SZ116" s="305"/>
      <c r="TA116" s="305"/>
      <c r="TB116" s="305"/>
      <c r="TC116" s="305"/>
      <c r="TD116" s="305"/>
      <c r="TE116" s="305"/>
      <c r="TF116" s="305"/>
      <c r="TG116" s="305"/>
      <c r="TH116" s="305"/>
      <c r="TI116" s="305"/>
      <c r="TJ116" s="305"/>
      <c r="TK116" s="305"/>
      <c r="TL116" s="305"/>
      <c r="TM116" s="305"/>
      <c r="TN116" s="305"/>
      <c r="TO116" s="305"/>
      <c r="TP116" s="305"/>
      <c r="TQ116" s="305"/>
      <c r="TR116" s="305"/>
      <c r="TS116" s="305"/>
      <c r="TT116" s="305"/>
      <c r="TU116" s="305"/>
      <c r="TV116" s="305"/>
      <c r="TW116" s="305"/>
      <c r="TX116" s="305"/>
      <c r="TY116" s="305"/>
      <c r="TZ116" s="305"/>
      <c r="UA116" s="305"/>
      <c r="UB116" s="305"/>
      <c r="UC116" s="305"/>
      <c r="UD116" s="305"/>
      <c r="UE116" s="305"/>
      <c r="UF116" s="305"/>
      <c r="UG116" s="305"/>
      <c r="UH116" s="305"/>
      <c r="UI116" s="305"/>
      <c r="UJ116" s="305"/>
      <c r="UK116" s="305"/>
      <c r="UL116" s="305"/>
      <c r="UM116" s="305"/>
      <c r="UN116" s="305"/>
      <c r="UO116" s="305"/>
      <c r="UP116" s="305"/>
      <c r="UQ116" s="305"/>
      <c r="UR116" s="305"/>
      <c r="US116" s="305"/>
      <c r="UT116" s="305"/>
      <c r="UU116" s="305"/>
      <c r="UV116" s="305"/>
      <c r="UW116" s="305"/>
      <c r="UX116" s="305"/>
      <c r="UY116" s="305"/>
      <c r="UZ116" s="305"/>
      <c r="VA116" s="305"/>
      <c r="VB116" s="305"/>
      <c r="VC116" s="305"/>
      <c r="VD116" s="305"/>
      <c r="VE116" s="305"/>
      <c r="VF116" s="305"/>
      <c r="VG116" s="305"/>
      <c r="VH116" s="305"/>
      <c r="VI116" s="305"/>
      <c r="VJ116" s="305"/>
      <c r="VK116" s="305"/>
      <c r="VL116" s="305"/>
      <c r="VM116" s="305"/>
      <c r="VN116" s="305"/>
      <c r="VO116" s="305"/>
      <c r="VP116" s="305"/>
      <c r="VQ116" s="305"/>
      <c r="VR116" s="305"/>
      <c r="VS116" s="305"/>
    </row>
    <row r="117" spans="1:591" x14ac:dyDescent="0.25">
      <c r="A117" s="236">
        <v>43921</v>
      </c>
      <c r="B117" s="200" t="s">
        <v>1555</v>
      </c>
      <c r="C117" s="237" t="s">
        <v>1556</v>
      </c>
      <c r="D117" s="238">
        <v>77239</v>
      </c>
      <c r="E117" s="238">
        <f>IFERROR(VLOOKUP(D117,'Commune et code insee et postal'!$A$2:$B$1302,2),"")</f>
        <v>77970</v>
      </c>
      <c r="F117" s="239">
        <f>IFERROR(VLOOKUP(D117,'Commune et code insee et postal'!A$2:D$1302,3,FALSE),"")</f>
        <v>77</v>
      </c>
      <c r="G117" s="240" t="str">
        <f>IFERROR(VLOOKUP(D117,'Commune et code insee et postal'!A$2:D$1302,4,FALSE),"")</f>
        <v>JOUY-LE-CHÂTEL</v>
      </c>
      <c r="I117" s="242" t="s">
        <v>1593</v>
      </c>
      <c r="M117" s="242" t="s">
        <v>1963</v>
      </c>
      <c r="Q117" s="241" t="s">
        <v>28</v>
      </c>
      <c r="V117" s="245">
        <v>2</v>
      </c>
      <c r="W117" s="245" t="s">
        <v>22</v>
      </c>
      <c r="Z117" s="267"/>
      <c r="AA117" s="246">
        <f>2*56</f>
        <v>112</v>
      </c>
      <c r="AB117" s="246" t="str">
        <f t="shared" si="31"/>
        <v>&lt;1 MW</v>
      </c>
      <c r="AJ117" s="248">
        <f t="shared" si="29"/>
        <v>0</v>
      </c>
      <c r="AM117" s="268"/>
      <c r="AN117" s="268"/>
      <c r="AO117" s="248">
        <f t="shared" si="22"/>
        <v>0</v>
      </c>
      <c r="AP117" s="268"/>
      <c r="AQ117" s="248">
        <f t="shared" si="32"/>
        <v>0</v>
      </c>
      <c r="AT117" s="249" t="str">
        <f t="shared" si="23"/>
        <v/>
      </c>
      <c r="AV117" s="305"/>
      <c r="AW117" s="305"/>
      <c r="AX117" s="305"/>
      <c r="AY117" s="305"/>
      <c r="AZ117" s="305"/>
      <c r="BA117" s="305"/>
      <c r="BB117" s="305"/>
      <c r="BC117" s="305"/>
      <c r="BD117" s="305"/>
      <c r="BE117" s="305"/>
      <c r="BF117" s="305"/>
      <c r="BG117" s="305"/>
      <c r="BH117" s="305"/>
      <c r="BI117" s="305"/>
      <c r="BJ117" s="305"/>
      <c r="BK117" s="305"/>
      <c r="BL117" s="305"/>
      <c r="BM117" s="305"/>
      <c r="BN117" s="305"/>
      <c r="BO117" s="305"/>
      <c r="BP117" s="305"/>
      <c r="BQ117" s="305"/>
      <c r="BR117" s="305"/>
      <c r="BS117" s="305"/>
      <c r="BT117" s="305"/>
      <c r="BU117" s="305"/>
      <c r="BV117" s="305"/>
      <c r="BW117" s="305"/>
      <c r="BX117" s="305"/>
      <c r="BY117" s="305"/>
      <c r="BZ117" s="305"/>
      <c r="CA117" s="305"/>
      <c r="CB117" s="305"/>
      <c r="CC117" s="305"/>
      <c r="CD117" s="305"/>
      <c r="CE117" s="305"/>
      <c r="CF117" s="305"/>
      <c r="CG117" s="305"/>
      <c r="CH117" s="305"/>
      <c r="CI117" s="305"/>
      <c r="CJ117" s="305"/>
      <c r="CK117" s="305"/>
      <c r="CL117" s="305"/>
      <c r="CM117" s="305"/>
      <c r="CN117" s="305"/>
      <c r="CO117" s="305"/>
      <c r="CP117" s="305"/>
      <c r="CQ117" s="305"/>
      <c r="CR117" s="305"/>
      <c r="CS117" s="305"/>
      <c r="CT117" s="305"/>
      <c r="CU117" s="305"/>
      <c r="CV117" s="305"/>
      <c r="CW117" s="305"/>
      <c r="CX117" s="305"/>
      <c r="CY117" s="305"/>
      <c r="CZ117" s="305"/>
      <c r="DA117" s="305"/>
      <c r="DB117" s="305"/>
      <c r="DC117" s="305"/>
      <c r="DD117" s="305"/>
      <c r="DE117" s="305"/>
      <c r="DF117" s="305"/>
      <c r="DG117" s="305"/>
      <c r="DH117" s="305"/>
      <c r="DI117" s="305"/>
      <c r="DJ117" s="305"/>
      <c r="DK117" s="305"/>
      <c r="DL117" s="305"/>
      <c r="DM117" s="305"/>
      <c r="DN117" s="305"/>
      <c r="DO117" s="305"/>
      <c r="DP117" s="305"/>
      <c r="DQ117" s="305"/>
      <c r="DR117" s="305"/>
      <c r="DS117" s="305"/>
      <c r="DT117" s="305"/>
      <c r="DU117" s="305"/>
      <c r="DV117" s="305"/>
      <c r="DW117" s="305"/>
      <c r="DX117" s="305"/>
      <c r="DY117" s="305"/>
      <c r="DZ117" s="305"/>
      <c r="EA117" s="305"/>
      <c r="EB117" s="305"/>
      <c r="EC117" s="305"/>
      <c r="ED117" s="305"/>
      <c r="EE117" s="305"/>
      <c r="EF117" s="305"/>
      <c r="EG117" s="305"/>
      <c r="EH117" s="305"/>
      <c r="EI117" s="305"/>
      <c r="EJ117" s="305"/>
      <c r="EK117" s="305"/>
      <c r="EL117" s="305"/>
      <c r="EM117" s="305"/>
      <c r="EN117" s="305"/>
      <c r="EO117" s="305"/>
      <c r="EP117" s="305"/>
      <c r="EQ117" s="305"/>
      <c r="ER117" s="305"/>
      <c r="ES117" s="305"/>
      <c r="ET117" s="305"/>
      <c r="EU117" s="305"/>
      <c r="EV117" s="305"/>
      <c r="EW117" s="305"/>
      <c r="EX117" s="305"/>
      <c r="EY117" s="305"/>
      <c r="EZ117" s="305"/>
      <c r="FA117" s="305"/>
      <c r="FB117" s="305"/>
      <c r="FC117" s="305"/>
      <c r="FD117" s="305"/>
      <c r="FE117" s="305"/>
      <c r="FF117" s="305"/>
      <c r="FG117" s="305"/>
      <c r="FH117" s="305"/>
      <c r="FI117" s="305"/>
      <c r="FJ117" s="305"/>
      <c r="FK117" s="305"/>
      <c r="FL117" s="305"/>
      <c r="FM117" s="305"/>
      <c r="FN117" s="305"/>
      <c r="FO117" s="305"/>
      <c r="FP117" s="305"/>
      <c r="FQ117" s="305"/>
      <c r="FR117" s="305"/>
      <c r="FS117" s="305"/>
      <c r="FT117" s="305"/>
      <c r="FU117" s="305"/>
      <c r="FV117" s="305"/>
      <c r="FW117" s="305"/>
      <c r="FX117" s="305"/>
      <c r="FY117" s="305"/>
      <c r="FZ117" s="305"/>
      <c r="GA117" s="305"/>
      <c r="GB117" s="305"/>
      <c r="GC117" s="305"/>
      <c r="GD117" s="305"/>
      <c r="GE117" s="305"/>
      <c r="GF117" s="305"/>
      <c r="GG117" s="305"/>
      <c r="GH117" s="305"/>
      <c r="GI117" s="305"/>
      <c r="GJ117" s="305"/>
      <c r="GK117" s="305"/>
      <c r="GL117" s="305"/>
      <c r="GM117" s="305"/>
      <c r="GN117" s="305"/>
      <c r="GO117" s="305"/>
      <c r="GP117" s="305"/>
      <c r="GQ117" s="305"/>
      <c r="GR117" s="305"/>
      <c r="GS117" s="305"/>
      <c r="GT117" s="305"/>
      <c r="GU117" s="305"/>
      <c r="GV117" s="305"/>
      <c r="GW117" s="305"/>
      <c r="GX117" s="305"/>
      <c r="GY117" s="305"/>
      <c r="GZ117" s="305"/>
      <c r="HA117" s="305"/>
      <c r="HB117" s="305"/>
      <c r="HC117" s="305"/>
      <c r="HD117" s="305"/>
      <c r="HE117" s="305"/>
      <c r="HF117" s="305"/>
      <c r="HG117" s="305"/>
      <c r="HH117" s="305"/>
      <c r="HI117" s="305"/>
      <c r="HJ117" s="305"/>
      <c r="HK117" s="305"/>
      <c r="HL117" s="305"/>
      <c r="HM117" s="305"/>
      <c r="HN117" s="305"/>
      <c r="HO117" s="305"/>
      <c r="HP117" s="305"/>
      <c r="HQ117" s="305"/>
      <c r="HR117" s="305"/>
      <c r="HS117" s="305"/>
      <c r="HT117" s="305"/>
      <c r="HU117" s="305"/>
      <c r="HV117" s="305"/>
      <c r="HW117" s="305"/>
      <c r="HX117" s="305"/>
      <c r="HY117" s="305"/>
      <c r="HZ117" s="305"/>
      <c r="IA117" s="305"/>
      <c r="IB117" s="305"/>
      <c r="IC117" s="305"/>
      <c r="ID117" s="305"/>
      <c r="IE117" s="305"/>
      <c r="IF117" s="305"/>
      <c r="IG117" s="305"/>
      <c r="IH117" s="305"/>
      <c r="II117" s="305"/>
      <c r="IJ117" s="305"/>
      <c r="IK117" s="305"/>
      <c r="IL117" s="305"/>
      <c r="IM117" s="305"/>
      <c r="IN117" s="305"/>
      <c r="IO117" s="305"/>
      <c r="IP117" s="305"/>
      <c r="IQ117" s="305"/>
      <c r="IR117" s="305"/>
      <c r="IS117" s="305"/>
      <c r="IT117" s="305"/>
      <c r="IU117" s="305"/>
      <c r="IV117" s="305"/>
      <c r="IW117" s="305"/>
      <c r="IX117" s="305"/>
      <c r="IY117" s="305"/>
      <c r="IZ117" s="305"/>
      <c r="JA117" s="305"/>
      <c r="JB117" s="305"/>
      <c r="JC117" s="305"/>
      <c r="JD117" s="305"/>
      <c r="JE117" s="305"/>
      <c r="JF117" s="305"/>
      <c r="JG117" s="305"/>
      <c r="JH117" s="305"/>
      <c r="JI117" s="305"/>
      <c r="JJ117" s="305"/>
      <c r="JK117" s="305"/>
      <c r="JL117" s="305"/>
      <c r="JM117" s="305"/>
      <c r="JN117" s="305"/>
      <c r="JO117" s="305"/>
      <c r="JP117" s="305"/>
      <c r="JQ117" s="305"/>
      <c r="JR117" s="305"/>
      <c r="JS117" s="305"/>
      <c r="JT117" s="305"/>
      <c r="JU117" s="305"/>
      <c r="JV117" s="305"/>
      <c r="JW117" s="305"/>
      <c r="JX117" s="305"/>
      <c r="JY117" s="305"/>
      <c r="JZ117" s="305"/>
      <c r="KA117" s="305"/>
      <c r="KB117" s="305"/>
      <c r="KC117" s="305"/>
      <c r="KD117" s="305"/>
      <c r="KE117" s="305"/>
      <c r="KF117" s="305"/>
      <c r="KG117" s="305"/>
      <c r="KH117" s="305"/>
      <c r="KI117" s="305"/>
      <c r="KJ117" s="305"/>
      <c r="KK117" s="305"/>
      <c r="KL117" s="305"/>
      <c r="KM117" s="305"/>
      <c r="KN117" s="305"/>
      <c r="KO117" s="305"/>
      <c r="KP117" s="305"/>
      <c r="KQ117" s="305"/>
      <c r="KR117" s="305"/>
      <c r="KS117" s="305"/>
      <c r="KT117" s="305"/>
      <c r="KU117" s="305"/>
      <c r="KV117" s="305"/>
      <c r="KW117" s="305"/>
      <c r="KX117" s="305"/>
      <c r="KY117" s="305"/>
      <c r="KZ117" s="305"/>
      <c r="LA117" s="305"/>
      <c r="LB117" s="305"/>
      <c r="LC117" s="305"/>
      <c r="LD117" s="305"/>
      <c r="LE117" s="305"/>
      <c r="LF117" s="305"/>
      <c r="LG117" s="305"/>
      <c r="LH117" s="305"/>
      <c r="LI117" s="305"/>
      <c r="LJ117" s="305"/>
      <c r="LK117" s="305"/>
      <c r="LL117" s="305"/>
      <c r="LM117" s="305"/>
      <c r="LN117" s="305"/>
      <c r="LO117" s="305"/>
      <c r="LP117" s="305"/>
      <c r="LQ117" s="305"/>
      <c r="LR117" s="305"/>
      <c r="LS117" s="305"/>
      <c r="LT117" s="305"/>
      <c r="LU117" s="305"/>
      <c r="LV117" s="305"/>
      <c r="LW117" s="305"/>
      <c r="LX117" s="305"/>
      <c r="LY117" s="305"/>
      <c r="LZ117" s="305"/>
      <c r="MA117" s="305"/>
      <c r="MB117" s="305"/>
      <c r="MC117" s="305"/>
      <c r="MD117" s="305"/>
      <c r="ME117" s="305"/>
      <c r="MF117" s="305"/>
      <c r="MG117" s="305"/>
      <c r="MH117" s="305"/>
      <c r="MI117" s="305"/>
      <c r="MJ117" s="305"/>
      <c r="MK117" s="305"/>
      <c r="ML117" s="305"/>
      <c r="MM117" s="305"/>
      <c r="MN117" s="305"/>
      <c r="MO117" s="305"/>
      <c r="MP117" s="305"/>
      <c r="MQ117" s="305"/>
      <c r="MR117" s="305"/>
      <c r="MS117" s="305"/>
      <c r="MT117" s="305"/>
      <c r="MU117" s="305"/>
      <c r="MV117" s="305"/>
      <c r="MW117" s="305"/>
      <c r="MX117" s="305"/>
      <c r="MY117" s="305"/>
      <c r="MZ117" s="305"/>
      <c r="NA117" s="305"/>
      <c r="NB117" s="305"/>
      <c r="NC117" s="305"/>
      <c r="ND117" s="305"/>
      <c r="NE117" s="305"/>
      <c r="NF117" s="305"/>
      <c r="NG117" s="305"/>
      <c r="NH117" s="305"/>
      <c r="NI117" s="305"/>
      <c r="NJ117" s="305"/>
      <c r="NK117" s="305"/>
      <c r="NL117" s="305"/>
      <c r="NM117" s="305"/>
      <c r="NN117" s="305"/>
      <c r="NO117" s="305"/>
      <c r="NP117" s="305"/>
      <c r="NQ117" s="305"/>
      <c r="NR117" s="305"/>
      <c r="NS117" s="305"/>
      <c r="NT117" s="305"/>
      <c r="NU117" s="305"/>
      <c r="NV117" s="305"/>
      <c r="NW117" s="305"/>
      <c r="NX117" s="305"/>
      <c r="NY117" s="305"/>
      <c r="NZ117" s="305"/>
      <c r="OA117" s="305"/>
      <c r="OB117" s="305"/>
      <c r="OC117" s="305"/>
      <c r="OD117" s="305"/>
      <c r="OE117" s="305"/>
      <c r="OF117" s="305"/>
      <c r="OG117" s="305"/>
      <c r="OH117" s="305"/>
      <c r="OI117" s="305"/>
      <c r="OJ117" s="305"/>
      <c r="OK117" s="305"/>
      <c r="OL117" s="305"/>
      <c r="OM117" s="305"/>
      <c r="ON117" s="305"/>
      <c r="OO117" s="305"/>
      <c r="OP117" s="305"/>
      <c r="OQ117" s="305"/>
      <c r="OR117" s="305"/>
      <c r="OS117" s="305"/>
      <c r="OT117" s="305"/>
      <c r="OU117" s="305"/>
      <c r="OV117" s="305"/>
      <c r="OW117" s="305"/>
      <c r="OX117" s="305"/>
      <c r="OY117" s="305"/>
      <c r="OZ117" s="305"/>
      <c r="PA117" s="305"/>
      <c r="PB117" s="305"/>
      <c r="PC117" s="305"/>
      <c r="PD117" s="305"/>
      <c r="PE117" s="305"/>
      <c r="PF117" s="305"/>
      <c r="PG117" s="305"/>
      <c r="PH117" s="305"/>
      <c r="PI117" s="305"/>
      <c r="PJ117" s="305"/>
      <c r="PK117" s="305"/>
      <c r="PL117" s="305"/>
      <c r="PM117" s="305"/>
      <c r="PN117" s="305"/>
      <c r="PO117" s="305"/>
      <c r="PP117" s="305"/>
      <c r="PQ117" s="305"/>
      <c r="PR117" s="305"/>
      <c r="PS117" s="305"/>
      <c r="PT117" s="305"/>
      <c r="PU117" s="305"/>
      <c r="PV117" s="305"/>
      <c r="PW117" s="305"/>
      <c r="PX117" s="305"/>
      <c r="PY117" s="305"/>
      <c r="PZ117" s="305"/>
      <c r="QA117" s="305"/>
      <c r="QB117" s="305"/>
      <c r="QC117" s="305"/>
      <c r="QD117" s="305"/>
      <c r="QE117" s="305"/>
      <c r="QF117" s="305"/>
      <c r="QG117" s="305"/>
      <c r="QH117" s="305"/>
      <c r="QI117" s="305"/>
      <c r="QJ117" s="305"/>
      <c r="QK117" s="305"/>
      <c r="QL117" s="305"/>
      <c r="QM117" s="305"/>
      <c r="QN117" s="305"/>
      <c r="QO117" s="305"/>
      <c r="QP117" s="305"/>
      <c r="QQ117" s="305"/>
      <c r="QR117" s="305"/>
      <c r="QS117" s="305"/>
      <c r="QT117" s="305"/>
      <c r="QU117" s="305"/>
      <c r="QV117" s="305"/>
      <c r="QW117" s="305"/>
      <c r="QX117" s="305"/>
      <c r="QY117" s="305"/>
      <c r="QZ117" s="305"/>
      <c r="RA117" s="305"/>
      <c r="RB117" s="305"/>
      <c r="RC117" s="305"/>
      <c r="RD117" s="305"/>
      <c r="RE117" s="305"/>
      <c r="RF117" s="305"/>
      <c r="RG117" s="305"/>
      <c r="RH117" s="305"/>
      <c r="RI117" s="305"/>
      <c r="RJ117" s="305"/>
      <c r="RK117" s="305"/>
      <c r="RL117" s="305"/>
      <c r="RM117" s="305"/>
      <c r="RN117" s="305"/>
      <c r="RO117" s="305"/>
      <c r="RP117" s="305"/>
      <c r="RQ117" s="305"/>
      <c r="RR117" s="305"/>
      <c r="RS117" s="305"/>
      <c r="RT117" s="305"/>
      <c r="RU117" s="305"/>
      <c r="RV117" s="305"/>
      <c r="RW117" s="305"/>
      <c r="RX117" s="305"/>
      <c r="RY117" s="305"/>
      <c r="RZ117" s="305"/>
      <c r="SA117" s="305"/>
      <c r="SB117" s="305"/>
      <c r="SC117" s="305"/>
      <c r="SD117" s="305"/>
      <c r="SE117" s="305"/>
      <c r="SF117" s="305"/>
      <c r="SG117" s="305"/>
      <c r="SH117" s="305"/>
      <c r="SI117" s="305"/>
      <c r="SJ117" s="305"/>
      <c r="SK117" s="305"/>
      <c r="SL117" s="305"/>
      <c r="SM117" s="305"/>
      <c r="SN117" s="305"/>
      <c r="SO117" s="305"/>
      <c r="SP117" s="305"/>
      <c r="SQ117" s="305"/>
      <c r="SR117" s="305"/>
      <c r="SS117" s="305"/>
      <c r="ST117" s="305"/>
      <c r="SU117" s="305"/>
      <c r="SV117" s="305"/>
      <c r="SW117" s="305"/>
      <c r="SX117" s="305"/>
      <c r="SY117" s="305"/>
      <c r="SZ117" s="305"/>
      <c r="TA117" s="305"/>
      <c r="TB117" s="305"/>
      <c r="TC117" s="305"/>
      <c r="TD117" s="305"/>
      <c r="TE117" s="305"/>
      <c r="TF117" s="305"/>
      <c r="TG117" s="305"/>
      <c r="TH117" s="305"/>
      <c r="TI117" s="305"/>
      <c r="TJ117" s="305"/>
      <c r="TK117" s="305"/>
      <c r="TL117" s="305"/>
      <c r="TM117" s="305"/>
      <c r="TN117" s="305"/>
      <c r="TO117" s="305"/>
      <c r="TP117" s="305"/>
      <c r="TQ117" s="305"/>
      <c r="TR117" s="305"/>
      <c r="TS117" s="305"/>
      <c r="TT117" s="305"/>
      <c r="TU117" s="305"/>
      <c r="TV117" s="305"/>
      <c r="TW117" s="305"/>
      <c r="TX117" s="305"/>
      <c r="TY117" s="305"/>
      <c r="TZ117" s="305"/>
      <c r="UA117" s="305"/>
      <c r="UB117" s="305"/>
      <c r="UC117" s="305"/>
      <c r="UD117" s="305"/>
      <c r="UE117" s="305"/>
      <c r="UF117" s="305"/>
      <c r="UG117" s="305"/>
      <c r="UH117" s="305"/>
      <c r="UI117" s="305"/>
      <c r="UJ117" s="305"/>
      <c r="UK117" s="305"/>
      <c r="UL117" s="305"/>
      <c r="UM117" s="305"/>
      <c r="UN117" s="305"/>
      <c r="UO117" s="305"/>
      <c r="UP117" s="305"/>
      <c r="UQ117" s="305"/>
      <c r="UR117" s="305"/>
      <c r="US117" s="305"/>
      <c r="UT117" s="305"/>
      <c r="UU117" s="305"/>
      <c r="UV117" s="305"/>
      <c r="UW117" s="305"/>
      <c r="UX117" s="305"/>
      <c r="UY117" s="305"/>
      <c r="UZ117" s="305"/>
      <c r="VA117" s="305"/>
      <c r="VB117" s="305"/>
      <c r="VC117" s="305"/>
      <c r="VD117" s="305"/>
      <c r="VE117" s="305"/>
      <c r="VF117" s="305"/>
      <c r="VG117" s="305"/>
      <c r="VH117" s="305"/>
      <c r="VI117" s="305"/>
      <c r="VJ117" s="305"/>
      <c r="VK117" s="305"/>
      <c r="VL117" s="305"/>
      <c r="VM117" s="305"/>
      <c r="VN117" s="305"/>
      <c r="VO117" s="305"/>
      <c r="VP117" s="305"/>
      <c r="VQ117" s="305"/>
      <c r="VR117" s="305"/>
      <c r="VS117" s="305"/>
    </row>
    <row r="118" spans="1:591" x14ac:dyDescent="0.25">
      <c r="A118" s="202">
        <v>43930</v>
      </c>
      <c r="B118" s="200" t="s">
        <v>1555</v>
      </c>
      <c r="C118" s="237" t="s">
        <v>1585</v>
      </c>
      <c r="D118" s="293">
        <v>78029</v>
      </c>
      <c r="E118" s="238">
        <f>IFERROR(VLOOKUP(D118,'Commune et code insee et postal'!$A$2:$B$1302,2),"")</f>
        <v>78410</v>
      </c>
      <c r="F118" s="239">
        <f>IFERROR(VLOOKUP(D118,'Commune et code insee et postal'!A$2:D$1302,3,FALSE),"")</f>
        <v>78</v>
      </c>
      <c r="G118" s="240" t="str">
        <f>IFERROR(VLOOKUP(D118,'Commune et code insee et postal'!A$2:D$1302,4,FALSE),"")</f>
        <v>AUBERGENVILLE</v>
      </c>
      <c r="H118" s="294" t="s">
        <v>1964</v>
      </c>
      <c r="I118" s="242" t="s">
        <v>1965</v>
      </c>
      <c r="K118" s="295" t="s">
        <v>1594</v>
      </c>
      <c r="O118" s="241">
        <v>2009</v>
      </c>
      <c r="Q118" s="241" t="s">
        <v>28</v>
      </c>
      <c r="V118" s="245">
        <v>1</v>
      </c>
      <c r="W118" s="245" t="s">
        <v>22</v>
      </c>
      <c r="Y118" s="245" t="s">
        <v>27</v>
      </c>
      <c r="Z118" s="267"/>
      <c r="AB118" s="246" t="str">
        <f t="shared" si="31"/>
        <v/>
      </c>
      <c r="AE118" s="247" t="s">
        <v>1598</v>
      </c>
      <c r="AJ118" s="248">
        <f t="shared" si="29"/>
        <v>0</v>
      </c>
      <c r="AM118" s="268"/>
      <c r="AN118" s="268"/>
      <c r="AO118" s="248">
        <f t="shared" si="22"/>
        <v>0</v>
      </c>
      <c r="AP118" s="268">
        <v>172</v>
      </c>
      <c r="AQ118" s="248">
        <f t="shared" si="32"/>
        <v>172</v>
      </c>
      <c r="AR118" s="249">
        <f>AS118/11.63</f>
        <v>49.871023215821147</v>
      </c>
      <c r="AS118" s="296">
        <v>580</v>
      </c>
      <c r="AT118" s="249" t="str">
        <f t="shared" si="23"/>
        <v>&lt;1 200 MWh/an</v>
      </c>
      <c r="AV118" s="305"/>
      <c r="AW118" s="305"/>
      <c r="AX118" s="305"/>
      <c r="AY118" s="305"/>
      <c r="AZ118" s="305"/>
      <c r="BA118" s="305"/>
      <c r="BB118" s="305"/>
      <c r="BC118" s="305"/>
      <c r="BD118" s="305"/>
      <c r="BE118" s="305"/>
      <c r="BF118" s="305"/>
      <c r="BG118" s="305"/>
      <c r="BH118" s="305"/>
      <c r="BI118" s="305"/>
      <c r="BJ118" s="305"/>
      <c r="BK118" s="305"/>
      <c r="BL118" s="305"/>
      <c r="BM118" s="305"/>
      <c r="BN118" s="305"/>
      <c r="BO118" s="305"/>
      <c r="BP118" s="305"/>
      <c r="BQ118" s="305"/>
      <c r="BR118" s="305"/>
      <c r="BS118" s="305"/>
      <c r="BT118" s="305"/>
      <c r="BU118" s="305"/>
      <c r="BV118" s="305"/>
      <c r="BW118" s="305"/>
      <c r="BX118" s="305"/>
      <c r="BY118" s="305"/>
      <c r="BZ118" s="305"/>
      <c r="CA118" s="305"/>
      <c r="CB118" s="305"/>
      <c r="CC118" s="305"/>
      <c r="CD118" s="305"/>
      <c r="CE118" s="305"/>
      <c r="CF118" s="305"/>
      <c r="CG118" s="305"/>
      <c r="CH118" s="305"/>
      <c r="CI118" s="305"/>
      <c r="CJ118" s="305"/>
      <c r="CK118" s="305"/>
      <c r="CL118" s="305"/>
      <c r="CM118" s="305"/>
      <c r="CN118" s="305"/>
      <c r="CO118" s="305"/>
      <c r="CP118" s="305"/>
      <c r="CQ118" s="305"/>
      <c r="CR118" s="305"/>
      <c r="CS118" s="305"/>
      <c r="CT118" s="305"/>
      <c r="CU118" s="305"/>
      <c r="CV118" s="305"/>
      <c r="CW118" s="305"/>
      <c r="CX118" s="305"/>
      <c r="CY118" s="305"/>
      <c r="CZ118" s="305"/>
      <c r="DA118" s="305"/>
      <c r="DB118" s="305"/>
      <c r="DC118" s="305"/>
      <c r="DD118" s="305"/>
      <c r="DE118" s="305"/>
      <c r="DF118" s="305"/>
      <c r="DG118" s="305"/>
      <c r="DH118" s="305"/>
      <c r="DI118" s="305"/>
      <c r="DJ118" s="305"/>
      <c r="DK118" s="305"/>
      <c r="DL118" s="305"/>
      <c r="DM118" s="305"/>
      <c r="DN118" s="305"/>
      <c r="DO118" s="305"/>
      <c r="DP118" s="305"/>
      <c r="DQ118" s="305"/>
      <c r="DR118" s="305"/>
      <c r="DS118" s="305"/>
      <c r="DT118" s="305"/>
      <c r="DU118" s="305"/>
      <c r="DV118" s="305"/>
      <c r="DW118" s="305"/>
      <c r="DX118" s="305"/>
      <c r="DY118" s="305"/>
      <c r="DZ118" s="305"/>
      <c r="EA118" s="305"/>
      <c r="EB118" s="305"/>
      <c r="EC118" s="305"/>
      <c r="ED118" s="305"/>
      <c r="EE118" s="305"/>
      <c r="EF118" s="305"/>
      <c r="EG118" s="305"/>
      <c r="EH118" s="305"/>
      <c r="EI118" s="305"/>
      <c r="EJ118" s="305"/>
      <c r="EK118" s="305"/>
      <c r="EL118" s="305"/>
      <c r="EM118" s="305"/>
      <c r="EN118" s="305"/>
      <c r="EO118" s="305"/>
      <c r="EP118" s="305"/>
      <c r="EQ118" s="305"/>
      <c r="ER118" s="305"/>
      <c r="ES118" s="305"/>
      <c r="ET118" s="305"/>
      <c r="EU118" s="305"/>
      <c r="EV118" s="305"/>
      <c r="EW118" s="305"/>
      <c r="EX118" s="305"/>
      <c r="EY118" s="305"/>
      <c r="EZ118" s="305"/>
      <c r="FA118" s="305"/>
      <c r="FB118" s="305"/>
      <c r="FC118" s="305"/>
      <c r="FD118" s="305"/>
      <c r="FE118" s="305"/>
      <c r="FF118" s="305"/>
      <c r="FG118" s="305"/>
      <c r="FH118" s="305"/>
      <c r="FI118" s="305"/>
      <c r="FJ118" s="305"/>
      <c r="FK118" s="305"/>
      <c r="FL118" s="305"/>
      <c r="FM118" s="305"/>
      <c r="FN118" s="305"/>
      <c r="FO118" s="305"/>
      <c r="FP118" s="305"/>
      <c r="FQ118" s="305"/>
      <c r="FR118" s="305"/>
      <c r="FS118" s="305"/>
      <c r="FT118" s="305"/>
      <c r="FU118" s="305"/>
      <c r="FV118" s="305"/>
      <c r="FW118" s="305"/>
      <c r="FX118" s="305"/>
      <c r="FY118" s="305"/>
      <c r="FZ118" s="305"/>
      <c r="GA118" s="305"/>
      <c r="GB118" s="305"/>
      <c r="GC118" s="305"/>
      <c r="GD118" s="305"/>
      <c r="GE118" s="305"/>
      <c r="GF118" s="305"/>
      <c r="GG118" s="305"/>
      <c r="GH118" s="305"/>
      <c r="GI118" s="305"/>
      <c r="GJ118" s="305"/>
      <c r="GK118" s="305"/>
      <c r="GL118" s="305"/>
      <c r="GM118" s="305"/>
      <c r="GN118" s="305"/>
      <c r="GO118" s="305"/>
      <c r="GP118" s="305"/>
      <c r="GQ118" s="305"/>
      <c r="GR118" s="305"/>
      <c r="GS118" s="305"/>
      <c r="GT118" s="305"/>
      <c r="GU118" s="305"/>
      <c r="GV118" s="305"/>
      <c r="GW118" s="305"/>
      <c r="GX118" s="305"/>
      <c r="GY118" s="305"/>
      <c r="GZ118" s="305"/>
      <c r="HA118" s="305"/>
      <c r="HB118" s="305"/>
      <c r="HC118" s="305"/>
      <c r="HD118" s="305"/>
      <c r="HE118" s="305"/>
      <c r="HF118" s="305"/>
      <c r="HG118" s="305"/>
      <c r="HH118" s="305"/>
      <c r="HI118" s="305"/>
      <c r="HJ118" s="305"/>
      <c r="HK118" s="305"/>
      <c r="HL118" s="305"/>
      <c r="HM118" s="305"/>
      <c r="HN118" s="305"/>
      <c r="HO118" s="305"/>
      <c r="HP118" s="305"/>
      <c r="HQ118" s="305"/>
      <c r="HR118" s="305"/>
      <c r="HS118" s="305"/>
      <c r="HT118" s="305"/>
      <c r="HU118" s="305"/>
      <c r="HV118" s="305"/>
      <c r="HW118" s="305"/>
      <c r="HX118" s="305"/>
      <c r="HY118" s="305"/>
      <c r="HZ118" s="305"/>
      <c r="IA118" s="305"/>
      <c r="IB118" s="305"/>
      <c r="IC118" s="305"/>
      <c r="ID118" s="305"/>
      <c r="IE118" s="305"/>
      <c r="IF118" s="305"/>
      <c r="IG118" s="305"/>
      <c r="IH118" s="305"/>
      <c r="II118" s="305"/>
      <c r="IJ118" s="305"/>
      <c r="IK118" s="305"/>
      <c r="IL118" s="305"/>
      <c r="IM118" s="305"/>
      <c r="IN118" s="305"/>
      <c r="IO118" s="305"/>
      <c r="IP118" s="305"/>
      <c r="IQ118" s="305"/>
      <c r="IR118" s="305"/>
      <c r="IS118" s="305"/>
      <c r="IT118" s="305"/>
      <c r="IU118" s="305"/>
      <c r="IV118" s="305"/>
      <c r="IW118" s="305"/>
      <c r="IX118" s="305"/>
      <c r="IY118" s="305"/>
      <c r="IZ118" s="305"/>
      <c r="JA118" s="305"/>
      <c r="JB118" s="305"/>
      <c r="JC118" s="305"/>
      <c r="JD118" s="305"/>
      <c r="JE118" s="305"/>
      <c r="JF118" s="305"/>
      <c r="JG118" s="305"/>
      <c r="JH118" s="305"/>
      <c r="JI118" s="305"/>
      <c r="JJ118" s="305"/>
      <c r="JK118" s="305"/>
      <c r="JL118" s="305"/>
      <c r="JM118" s="305"/>
      <c r="JN118" s="305"/>
      <c r="JO118" s="305"/>
      <c r="JP118" s="305"/>
      <c r="JQ118" s="305"/>
      <c r="JR118" s="305"/>
      <c r="JS118" s="305"/>
      <c r="JT118" s="305"/>
      <c r="JU118" s="305"/>
      <c r="JV118" s="305"/>
      <c r="JW118" s="305"/>
      <c r="JX118" s="305"/>
      <c r="JY118" s="305"/>
      <c r="JZ118" s="305"/>
      <c r="KA118" s="305"/>
      <c r="KB118" s="305"/>
      <c r="KC118" s="305"/>
      <c r="KD118" s="305"/>
      <c r="KE118" s="305"/>
      <c r="KF118" s="305"/>
      <c r="KG118" s="305"/>
      <c r="KH118" s="305"/>
      <c r="KI118" s="305"/>
      <c r="KJ118" s="305"/>
      <c r="KK118" s="305"/>
      <c r="KL118" s="305"/>
      <c r="KM118" s="305"/>
      <c r="KN118" s="305"/>
      <c r="KO118" s="305"/>
      <c r="KP118" s="305"/>
      <c r="KQ118" s="305"/>
      <c r="KR118" s="305"/>
      <c r="KS118" s="305"/>
      <c r="KT118" s="305"/>
      <c r="KU118" s="305"/>
      <c r="KV118" s="305"/>
      <c r="KW118" s="305"/>
      <c r="KX118" s="305"/>
      <c r="KY118" s="305"/>
      <c r="KZ118" s="305"/>
      <c r="LA118" s="305"/>
      <c r="LB118" s="305"/>
      <c r="LC118" s="305"/>
      <c r="LD118" s="305"/>
      <c r="LE118" s="305"/>
      <c r="LF118" s="305"/>
      <c r="LG118" s="305"/>
      <c r="LH118" s="305"/>
      <c r="LI118" s="305"/>
      <c r="LJ118" s="305"/>
      <c r="LK118" s="305"/>
      <c r="LL118" s="305"/>
      <c r="LM118" s="305"/>
      <c r="LN118" s="305"/>
      <c r="LO118" s="305"/>
      <c r="LP118" s="305"/>
      <c r="LQ118" s="305"/>
      <c r="LR118" s="305"/>
      <c r="LS118" s="305"/>
      <c r="LT118" s="305"/>
      <c r="LU118" s="305"/>
      <c r="LV118" s="305"/>
      <c r="LW118" s="305"/>
      <c r="LX118" s="305"/>
      <c r="LY118" s="305"/>
      <c r="LZ118" s="305"/>
      <c r="MA118" s="305"/>
      <c r="MB118" s="305"/>
      <c r="MC118" s="305"/>
      <c r="MD118" s="305"/>
      <c r="ME118" s="305"/>
      <c r="MF118" s="305"/>
      <c r="MG118" s="305"/>
      <c r="MH118" s="305"/>
      <c r="MI118" s="305"/>
      <c r="MJ118" s="305"/>
      <c r="MK118" s="305"/>
      <c r="ML118" s="305"/>
      <c r="MM118" s="305"/>
      <c r="MN118" s="305"/>
      <c r="MO118" s="305"/>
      <c r="MP118" s="305"/>
      <c r="MQ118" s="305"/>
      <c r="MR118" s="305"/>
      <c r="MS118" s="305"/>
      <c r="MT118" s="305"/>
      <c r="MU118" s="305"/>
      <c r="MV118" s="305"/>
      <c r="MW118" s="305"/>
      <c r="MX118" s="305"/>
      <c r="MY118" s="305"/>
      <c r="MZ118" s="305"/>
      <c r="NA118" s="305"/>
      <c r="NB118" s="305"/>
      <c r="NC118" s="305"/>
      <c r="ND118" s="305"/>
      <c r="NE118" s="305"/>
      <c r="NF118" s="305"/>
      <c r="NG118" s="305"/>
      <c r="NH118" s="305"/>
      <c r="NI118" s="305"/>
      <c r="NJ118" s="305"/>
      <c r="NK118" s="305"/>
      <c r="NL118" s="305"/>
      <c r="NM118" s="305"/>
      <c r="NN118" s="305"/>
      <c r="NO118" s="305"/>
      <c r="NP118" s="305"/>
      <c r="NQ118" s="305"/>
      <c r="NR118" s="305"/>
      <c r="NS118" s="305"/>
      <c r="NT118" s="305"/>
      <c r="NU118" s="305"/>
      <c r="NV118" s="305"/>
      <c r="NW118" s="305"/>
      <c r="NX118" s="305"/>
      <c r="NY118" s="305"/>
      <c r="NZ118" s="305"/>
      <c r="OA118" s="305"/>
      <c r="OB118" s="305"/>
      <c r="OC118" s="305"/>
      <c r="OD118" s="305"/>
      <c r="OE118" s="305"/>
      <c r="OF118" s="305"/>
      <c r="OG118" s="305"/>
      <c r="OH118" s="305"/>
      <c r="OI118" s="305"/>
      <c r="OJ118" s="305"/>
      <c r="OK118" s="305"/>
      <c r="OL118" s="305"/>
      <c r="OM118" s="305"/>
      <c r="ON118" s="305"/>
      <c r="OO118" s="305"/>
      <c r="OP118" s="305"/>
      <c r="OQ118" s="305"/>
      <c r="OR118" s="305"/>
      <c r="OS118" s="305"/>
      <c r="OT118" s="305"/>
      <c r="OU118" s="305"/>
      <c r="OV118" s="305"/>
      <c r="OW118" s="305"/>
      <c r="OX118" s="305"/>
      <c r="OY118" s="305"/>
      <c r="OZ118" s="305"/>
      <c r="PA118" s="305"/>
      <c r="PB118" s="305"/>
      <c r="PC118" s="305"/>
      <c r="PD118" s="305"/>
      <c r="PE118" s="305"/>
      <c r="PF118" s="305"/>
      <c r="PG118" s="305"/>
      <c r="PH118" s="305"/>
      <c r="PI118" s="305"/>
      <c r="PJ118" s="305"/>
      <c r="PK118" s="305"/>
      <c r="PL118" s="305"/>
      <c r="PM118" s="305"/>
      <c r="PN118" s="305"/>
      <c r="PO118" s="305"/>
      <c r="PP118" s="305"/>
      <c r="PQ118" s="305"/>
      <c r="PR118" s="305"/>
      <c r="PS118" s="305"/>
      <c r="PT118" s="305"/>
      <c r="PU118" s="305"/>
      <c r="PV118" s="305"/>
      <c r="PW118" s="305"/>
      <c r="PX118" s="305"/>
      <c r="PY118" s="305"/>
      <c r="PZ118" s="305"/>
      <c r="QA118" s="305"/>
      <c r="QB118" s="305"/>
      <c r="QC118" s="305"/>
      <c r="QD118" s="305"/>
      <c r="QE118" s="305"/>
      <c r="QF118" s="305"/>
      <c r="QG118" s="305"/>
      <c r="QH118" s="305"/>
      <c r="QI118" s="305"/>
      <c r="QJ118" s="305"/>
      <c r="QK118" s="305"/>
      <c r="QL118" s="305"/>
      <c r="QM118" s="305"/>
      <c r="QN118" s="305"/>
      <c r="QO118" s="305"/>
      <c r="QP118" s="305"/>
      <c r="QQ118" s="305"/>
      <c r="QR118" s="305"/>
      <c r="QS118" s="305"/>
      <c r="QT118" s="305"/>
      <c r="QU118" s="305"/>
      <c r="QV118" s="305"/>
      <c r="QW118" s="305"/>
      <c r="QX118" s="305"/>
      <c r="QY118" s="305"/>
      <c r="QZ118" s="305"/>
      <c r="RA118" s="305"/>
      <c r="RB118" s="305"/>
      <c r="RC118" s="305"/>
      <c r="RD118" s="305"/>
      <c r="RE118" s="305"/>
      <c r="RF118" s="305"/>
      <c r="RG118" s="305"/>
      <c r="RH118" s="305"/>
      <c r="RI118" s="305"/>
      <c r="RJ118" s="305"/>
      <c r="RK118" s="305"/>
      <c r="RL118" s="305"/>
      <c r="RM118" s="305"/>
      <c r="RN118" s="305"/>
      <c r="RO118" s="305"/>
      <c r="RP118" s="305"/>
      <c r="RQ118" s="305"/>
      <c r="RR118" s="305"/>
      <c r="RS118" s="305"/>
      <c r="RT118" s="305"/>
      <c r="RU118" s="305"/>
      <c r="RV118" s="305"/>
      <c r="RW118" s="305"/>
      <c r="RX118" s="305"/>
      <c r="RY118" s="305"/>
      <c r="RZ118" s="305"/>
      <c r="SA118" s="305"/>
      <c r="SB118" s="305"/>
      <c r="SC118" s="305"/>
      <c r="SD118" s="305"/>
      <c r="SE118" s="305"/>
      <c r="SF118" s="305"/>
      <c r="SG118" s="305"/>
      <c r="SH118" s="305"/>
      <c r="SI118" s="305"/>
      <c r="SJ118" s="305"/>
      <c r="SK118" s="305"/>
      <c r="SL118" s="305"/>
      <c r="SM118" s="305"/>
      <c r="SN118" s="305"/>
      <c r="SO118" s="305"/>
      <c r="SP118" s="305"/>
      <c r="SQ118" s="305"/>
      <c r="SR118" s="305"/>
      <c r="SS118" s="305"/>
      <c r="ST118" s="305"/>
      <c r="SU118" s="305"/>
      <c r="SV118" s="305"/>
      <c r="SW118" s="305"/>
      <c r="SX118" s="305"/>
      <c r="SY118" s="305"/>
      <c r="SZ118" s="305"/>
      <c r="TA118" s="305"/>
      <c r="TB118" s="305"/>
      <c r="TC118" s="305"/>
      <c r="TD118" s="305"/>
      <c r="TE118" s="305"/>
      <c r="TF118" s="305"/>
      <c r="TG118" s="305"/>
      <c r="TH118" s="305"/>
      <c r="TI118" s="305"/>
      <c r="TJ118" s="305"/>
      <c r="TK118" s="305"/>
      <c r="TL118" s="305"/>
      <c r="TM118" s="305"/>
      <c r="TN118" s="305"/>
      <c r="TO118" s="305"/>
      <c r="TP118" s="305"/>
      <c r="TQ118" s="305"/>
      <c r="TR118" s="305"/>
      <c r="TS118" s="305"/>
      <c r="TT118" s="305"/>
      <c r="TU118" s="305"/>
      <c r="TV118" s="305"/>
      <c r="TW118" s="305"/>
      <c r="TX118" s="305"/>
      <c r="TY118" s="305"/>
      <c r="TZ118" s="305"/>
      <c r="UA118" s="305"/>
      <c r="UB118" s="305"/>
      <c r="UC118" s="305"/>
      <c r="UD118" s="305"/>
      <c r="UE118" s="305"/>
      <c r="UF118" s="305"/>
      <c r="UG118" s="305"/>
      <c r="UH118" s="305"/>
      <c r="UI118" s="305"/>
      <c r="UJ118" s="305"/>
      <c r="UK118" s="305"/>
      <c r="UL118" s="305"/>
      <c r="UM118" s="305"/>
      <c r="UN118" s="305"/>
      <c r="UO118" s="305"/>
      <c r="UP118" s="305"/>
      <c r="UQ118" s="305"/>
      <c r="UR118" s="305"/>
      <c r="US118" s="305"/>
      <c r="UT118" s="305"/>
      <c r="UU118" s="305"/>
      <c r="UV118" s="305"/>
      <c r="UW118" s="305"/>
      <c r="UX118" s="305"/>
      <c r="UY118" s="305"/>
      <c r="UZ118" s="305"/>
      <c r="VA118" s="305"/>
      <c r="VB118" s="305"/>
      <c r="VC118" s="305"/>
      <c r="VD118" s="305"/>
      <c r="VE118" s="305"/>
      <c r="VF118" s="305"/>
      <c r="VG118" s="305"/>
      <c r="VH118" s="305"/>
      <c r="VI118" s="305"/>
      <c r="VJ118" s="305"/>
      <c r="VK118" s="305"/>
      <c r="VL118" s="305"/>
      <c r="VM118" s="305"/>
      <c r="VN118" s="305"/>
      <c r="VO118" s="305"/>
      <c r="VP118" s="305"/>
      <c r="VQ118" s="305"/>
      <c r="VR118" s="305"/>
      <c r="VS118" s="305"/>
    </row>
    <row r="119" spans="1:591" ht="15.15" x14ac:dyDescent="0.3">
      <c r="A119" s="202">
        <v>43931</v>
      </c>
      <c r="B119" s="200" t="s">
        <v>1555</v>
      </c>
      <c r="C119" s="237" t="s">
        <v>1585</v>
      </c>
      <c r="D119" s="293">
        <v>78005</v>
      </c>
      <c r="E119" s="238">
        <f>IFERROR(VLOOKUP(D119,'Commune et code insee et postal'!$A$2:$B$1302,2),"")</f>
        <v>78260</v>
      </c>
      <c r="F119" s="239">
        <f>IFERROR(VLOOKUP(D119,'Commune et code insee et postal'!A$2:D$1302,3,FALSE),"")</f>
        <v>78</v>
      </c>
      <c r="G119" s="240" t="str">
        <f>IFERROR(VLOOKUP(D119,'Commune et code insee et postal'!A$2:D$1302,4,FALSE),"")</f>
        <v>ACHÈRES</v>
      </c>
      <c r="H119" s="294" t="s">
        <v>1592</v>
      </c>
      <c r="I119" s="242" t="s">
        <v>1592</v>
      </c>
      <c r="K119" s="295" t="s">
        <v>1594</v>
      </c>
      <c r="O119" s="241">
        <v>2015</v>
      </c>
      <c r="Q119" s="241" t="s">
        <v>28</v>
      </c>
      <c r="V119" s="245">
        <v>1</v>
      </c>
      <c r="W119" s="245" t="s">
        <v>22</v>
      </c>
      <c r="X119" s="254" t="s">
        <v>1432</v>
      </c>
      <c r="Y119" s="245" t="s">
        <v>1601</v>
      </c>
      <c r="Z119" s="267" t="s">
        <v>79</v>
      </c>
      <c r="AA119" s="246">
        <v>2500</v>
      </c>
      <c r="AB119" s="246" t="str">
        <f t="shared" si="31"/>
        <v>&gt;1 MW</v>
      </c>
      <c r="AE119" s="247" t="s">
        <v>1598</v>
      </c>
      <c r="AJ119" s="248">
        <f t="shared" si="29"/>
        <v>0</v>
      </c>
      <c r="AM119" s="268"/>
      <c r="AN119" s="268"/>
      <c r="AO119" s="248">
        <f t="shared" si="22"/>
        <v>0</v>
      </c>
      <c r="AP119" s="268">
        <v>3023</v>
      </c>
      <c r="AQ119" s="248">
        <f t="shared" si="32"/>
        <v>3023</v>
      </c>
      <c r="AR119" s="249">
        <f t="shared" ref="AR119:AR180" si="35">AS119/11.63</f>
        <v>733.61994840928628</v>
      </c>
      <c r="AS119" s="296">
        <v>8532</v>
      </c>
      <c r="AT119" s="249" t="str">
        <f t="shared" si="23"/>
        <v>&gt;1 200 MWh/an</v>
      </c>
      <c r="AU119" s="250" t="s">
        <v>1966</v>
      </c>
      <c r="AV119" s="305"/>
      <c r="AW119" s="305"/>
      <c r="AX119" s="305"/>
      <c r="AY119" s="305"/>
      <c r="AZ119" s="305"/>
      <c r="BA119" s="305"/>
      <c r="BB119" s="305"/>
      <c r="BC119" s="305"/>
      <c r="BD119" s="305"/>
      <c r="BE119" s="305"/>
      <c r="BF119" s="305"/>
      <c r="BG119" s="305"/>
      <c r="BH119" s="305"/>
      <c r="BI119" s="305"/>
      <c r="BJ119" s="305"/>
      <c r="BK119" s="305"/>
      <c r="BL119" s="305"/>
      <c r="BM119" s="305"/>
      <c r="BN119" s="305"/>
      <c r="BO119" s="305"/>
      <c r="BP119" s="305"/>
      <c r="BQ119" s="305"/>
      <c r="BR119" s="305"/>
      <c r="BS119" s="305"/>
      <c r="BT119" s="305"/>
      <c r="BU119" s="305"/>
      <c r="BV119" s="305"/>
      <c r="BW119" s="305"/>
      <c r="BX119" s="305"/>
      <c r="BY119" s="305"/>
      <c r="BZ119" s="305"/>
      <c r="CA119" s="305"/>
      <c r="CB119" s="305"/>
      <c r="CC119" s="305"/>
      <c r="CD119" s="305"/>
      <c r="CE119" s="305"/>
      <c r="CF119" s="305"/>
      <c r="CG119" s="305"/>
      <c r="CH119" s="305"/>
      <c r="CI119" s="305"/>
      <c r="CJ119" s="305"/>
      <c r="CK119" s="305"/>
      <c r="CL119" s="305"/>
      <c r="CM119" s="305"/>
      <c r="CN119" s="305"/>
      <c r="CO119" s="305"/>
      <c r="CP119" s="305"/>
      <c r="CQ119" s="305"/>
      <c r="CR119" s="305"/>
      <c r="CS119" s="305"/>
      <c r="CT119" s="305"/>
      <c r="CU119" s="305"/>
      <c r="CV119" s="305"/>
      <c r="CW119" s="305"/>
      <c r="CX119" s="305"/>
      <c r="CY119" s="305"/>
      <c r="CZ119" s="305"/>
      <c r="DA119" s="305"/>
      <c r="DB119" s="305"/>
      <c r="DC119" s="305"/>
      <c r="DD119" s="305"/>
      <c r="DE119" s="305"/>
      <c r="DF119" s="305"/>
      <c r="DG119" s="305"/>
      <c r="DH119" s="305"/>
      <c r="DI119" s="305"/>
      <c r="DJ119" s="305"/>
      <c r="DK119" s="305"/>
      <c r="DL119" s="305"/>
      <c r="DM119" s="305"/>
      <c r="DN119" s="305"/>
      <c r="DO119" s="305"/>
      <c r="DP119" s="305"/>
      <c r="DQ119" s="305"/>
      <c r="DR119" s="305"/>
      <c r="DS119" s="305"/>
      <c r="DT119" s="305"/>
      <c r="DU119" s="305"/>
      <c r="DV119" s="305"/>
      <c r="DW119" s="305"/>
      <c r="DX119" s="305"/>
      <c r="DY119" s="305"/>
      <c r="DZ119" s="305"/>
      <c r="EA119" s="305"/>
      <c r="EB119" s="305"/>
      <c r="EC119" s="305"/>
      <c r="ED119" s="305"/>
      <c r="EE119" s="305"/>
      <c r="EF119" s="305"/>
      <c r="EG119" s="305"/>
      <c r="EH119" s="305"/>
      <c r="EI119" s="305"/>
      <c r="EJ119" s="305"/>
      <c r="EK119" s="305"/>
      <c r="EL119" s="305"/>
      <c r="EM119" s="305"/>
      <c r="EN119" s="305"/>
      <c r="EO119" s="305"/>
      <c r="EP119" s="305"/>
      <c r="EQ119" s="305"/>
      <c r="ER119" s="305"/>
      <c r="ES119" s="305"/>
      <c r="ET119" s="305"/>
      <c r="EU119" s="305"/>
      <c r="EV119" s="305"/>
      <c r="EW119" s="305"/>
      <c r="EX119" s="305"/>
      <c r="EY119" s="305"/>
      <c r="EZ119" s="305"/>
      <c r="FA119" s="305"/>
      <c r="FB119" s="305"/>
      <c r="FC119" s="305"/>
      <c r="FD119" s="305"/>
      <c r="FE119" s="305"/>
      <c r="FF119" s="305"/>
      <c r="FG119" s="305"/>
      <c r="FH119" s="305"/>
      <c r="FI119" s="305"/>
      <c r="FJ119" s="305"/>
      <c r="FK119" s="305"/>
      <c r="FL119" s="305"/>
      <c r="FM119" s="305"/>
      <c r="FN119" s="305"/>
      <c r="FO119" s="305"/>
      <c r="FP119" s="305"/>
      <c r="FQ119" s="305"/>
      <c r="FR119" s="305"/>
      <c r="FS119" s="305"/>
      <c r="FT119" s="305"/>
      <c r="FU119" s="305"/>
      <c r="FV119" s="305"/>
      <c r="FW119" s="305"/>
      <c r="FX119" s="305"/>
      <c r="FY119" s="305"/>
      <c r="FZ119" s="305"/>
      <c r="GA119" s="305"/>
      <c r="GB119" s="305"/>
      <c r="GC119" s="305"/>
      <c r="GD119" s="305"/>
      <c r="GE119" s="305"/>
      <c r="GF119" s="305"/>
      <c r="GG119" s="305"/>
      <c r="GH119" s="305"/>
      <c r="GI119" s="305"/>
      <c r="GJ119" s="305"/>
      <c r="GK119" s="305"/>
      <c r="GL119" s="305"/>
      <c r="GM119" s="305"/>
      <c r="GN119" s="305"/>
      <c r="GO119" s="305"/>
      <c r="GP119" s="305"/>
      <c r="GQ119" s="305"/>
      <c r="GR119" s="305"/>
      <c r="GS119" s="305"/>
      <c r="GT119" s="305"/>
      <c r="GU119" s="305"/>
      <c r="GV119" s="305"/>
      <c r="GW119" s="305"/>
      <c r="GX119" s="305"/>
      <c r="GY119" s="305"/>
      <c r="GZ119" s="305"/>
      <c r="HA119" s="305"/>
      <c r="HB119" s="305"/>
      <c r="HC119" s="305"/>
      <c r="HD119" s="305"/>
      <c r="HE119" s="305"/>
      <c r="HF119" s="305"/>
      <c r="HG119" s="305"/>
      <c r="HH119" s="305"/>
      <c r="HI119" s="305"/>
      <c r="HJ119" s="305"/>
      <c r="HK119" s="305"/>
      <c r="HL119" s="305"/>
      <c r="HM119" s="305"/>
      <c r="HN119" s="305"/>
      <c r="HO119" s="305"/>
      <c r="HP119" s="305"/>
      <c r="HQ119" s="305"/>
      <c r="HR119" s="305"/>
      <c r="HS119" s="305"/>
      <c r="HT119" s="305"/>
      <c r="HU119" s="305"/>
      <c r="HV119" s="305"/>
      <c r="HW119" s="305"/>
      <c r="HX119" s="305"/>
      <c r="HY119" s="305"/>
      <c r="HZ119" s="305"/>
      <c r="IA119" s="305"/>
      <c r="IB119" s="305"/>
      <c r="IC119" s="305"/>
      <c r="ID119" s="305"/>
      <c r="IE119" s="305"/>
      <c r="IF119" s="305"/>
      <c r="IG119" s="305"/>
      <c r="IH119" s="305"/>
      <c r="II119" s="305"/>
      <c r="IJ119" s="305"/>
      <c r="IK119" s="305"/>
      <c r="IL119" s="305"/>
      <c r="IM119" s="305"/>
      <c r="IN119" s="305"/>
      <c r="IO119" s="305"/>
      <c r="IP119" s="305"/>
      <c r="IQ119" s="305"/>
      <c r="IR119" s="305"/>
      <c r="IS119" s="305"/>
      <c r="IT119" s="305"/>
      <c r="IU119" s="305"/>
      <c r="IV119" s="305"/>
      <c r="IW119" s="305"/>
      <c r="IX119" s="305"/>
      <c r="IY119" s="305"/>
      <c r="IZ119" s="305"/>
      <c r="JA119" s="305"/>
      <c r="JB119" s="305"/>
      <c r="JC119" s="305"/>
      <c r="JD119" s="305"/>
      <c r="JE119" s="305"/>
      <c r="JF119" s="305"/>
      <c r="JG119" s="305"/>
      <c r="JH119" s="305"/>
      <c r="JI119" s="305"/>
      <c r="JJ119" s="305"/>
      <c r="JK119" s="305"/>
      <c r="JL119" s="305"/>
      <c r="JM119" s="305"/>
      <c r="JN119" s="305"/>
      <c r="JO119" s="305"/>
      <c r="JP119" s="305"/>
      <c r="JQ119" s="305"/>
      <c r="JR119" s="305"/>
      <c r="JS119" s="305"/>
      <c r="JT119" s="305"/>
      <c r="JU119" s="305"/>
      <c r="JV119" s="305"/>
      <c r="JW119" s="305"/>
      <c r="JX119" s="305"/>
      <c r="JY119" s="305"/>
      <c r="JZ119" s="305"/>
      <c r="KA119" s="305"/>
      <c r="KB119" s="305"/>
      <c r="KC119" s="305"/>
      <c r="KD119" s="305"/>
      <c r="KE119" s="305"/>
      <c r="KF119" s="305"/>
      <c r="KG119" s="305"/>
      <c r="KH119" s="305"/>
      <c r="KI119" s="305"/>
      <c r="KJ119" s="305"/>
      <c r="KK119" s="305"/>
      <c r="KL119" s="305"/>
      <c r="KM119" s="305"/>
      <c r="KN119" s="305"/>
      <c r="KO119" s="305"/>
      <c r="KP119" s="305"/>
      <c r="KQ119" s="305"/>
      <c r="KR119" s="305"/>
      <c r="KS119" s="305"/>
      <c r="KT119" s="305"/>
      <c r="KU119" s="305"/>
      <c r="KV119" s="305"/>
      <c r="KW119" s="305"/>
      <c r="KX119" s="305"/>
      <c r="KY119" s="305"/>
      <c r="KZ119" s="305"/>
      <c r="LA119" s="305"/>
      <c r="LB119" s="305"/>
      <c r="LC119" s="305"/>
      <c r="LD119" s="305"/>
      <c r="LE119" s="305"/>
      <c r="LF119" s="305"/>
      <c r="LG119" s="305"/>
      <c r="LH119" s="305"/>
      <c r="LI119" s="305"/>
      <c r="LJ119" s="305"/>
      <c r="LK119" s="305"/>
      <c r="LL119" s="305"/>
      <c r="LM119" s="305"/>
      <c r="LN119" s="305"/>
      <c r="LO119" s="305"/>
      <c r="LP119" s="305"/>
      <c r="LQ119" s="305"/>
      <c r="LR119" s="305"/>
      <c r="LS119" s="305"/>
      <c r="LT119" s="305"/>
      <c r="LU119" s="305"/>
      <c r="LV119" s="305"/>
      <c r="LW119" s="305"/>
      <c r="LX119" s="305"/>
      <c r="LY119" s="305"/>
      <c r="LZ119" s="305"/>
      <c r="MA119" s="305"/>
      <c r="MB119" s="305"/>
      <c r="MC119" s="305"/>
      <c r="MD119" s="305"/>
      <c r="ME119" s="305"/>
      <c r="MF119" s="305"/>
      <c r="MG119" s="305"/>
      <c r="MH119" s="305"/>
      <c r="MI119" s="305"/>
      <c r="MJ119" s="305"/>
      <c r="MK119" s="305"/>
      <c r="ML119" s="305"/>
      <c r="MM119" s="305"/>
      <c r="MN119" s="305"/>
      <c r="MO119" s="305"/>
      <c r="MP119" s="305"/>
      <c r="MQ119" s="305"/>
      <c r="MR119" s="305"/>
      <c r="MS119" s="305"/>
      <c r="MT119" s="305"/>
      <c r="MU119" s="305"/>
      <c r="MV119" s="305"/>
      <c r="MW119" s="305"/>
      <c r="MX119" s="305"/>
      <c r="MY119" s="305"/>
      <c r="MZ119" s="305"/>
      <c r="NA119" s="305"/>
      <c r="NB119" s="305"/>
      <c r="NC119" s="305"/>
      <c r="ND119" s="305"/>
      <c r="NE119" s="305"/>
      <c r="NF119" s="305"/>
      <c r="NG119" s="305"/>
      <c r="NH119" s="305"/>
      <c r="NI119" s="305"/>
      <c r="NJ119" s="305"/>
      <c r="NK119" s="305"/>
      <c r="NL119" s="305"/>
      <c r="NM119" s="305"/>
      <c r="NN119" s="305"/>
      <c r="NO119" s="305"/>
      <c r="NP119" s="305"/>
      <c r="NQ119" s="305"/>
      <c r="NR119" s="305"/>
      <c r="NS119" s="305"/>
      <c r="NT119" s="305"/>
      <c r="NU119" s="305"/>
      <c r="NV119" s="305"/>
      <c r="NW119" s="305"/>
      <c r="NX119" s="305"/>
      <c r="NY119" s="305"/>
      <c r="NZ119" s="305"/>
      <c r="OA119" s="305"/>
      <c r="OB119" s="305"/>
      <c r="OC119" s="305"/>
      <c r="OD119" s="305"/>
      <c r="OE119" s="305"/>
      <c r="OF119" s="305"/>
      <c r="OG119" s="305"/>
      <c r="OH119" s="305"/>
      <c r="OI119" s="305"/>
      <c r="OJ119" s="305"/>
      <c r="OK119" s="305"/>
      <c r="OL119" s="305"/>
      <c r="OM119" s="305"/>
      <c r="ON119" s="305"/>
      <c r="OO119" s="305"/>
      <c r="OP119" s="305"/>
      <c r="OQ119" s="305"/>
      <c r="OR119" s="305"/>
      <c r="OS119" s="305"/>
      <c r="OT119" s="305"/>
      <c r="OU119" s="305"/>
      <c r="OV119" s="305"/>
      <c r="OW119" s="305"/>
      <c r="OX119" s="305"/>
      <c r="OY119" s="305"/>
      <c r="OZ119" s="305"/>
      <c r="PA119" s="305"/>
      <c r="PB119" s="305"/>
      <c r="PC119" s="305"/>
      <c r="PD119" s="305"/>
      <c r="PE119" s="305"/>
      <c r="PF119" s="305"/>
      <c r="PG119" s="305"/>
      <c r="PH119" s="305"/>
      <c r="PI119" s="305"/>
      <c r="PJ119" s="305"/>
      <c r="PK119" s="305"/>
      <c r="PL119" s="305"/>
      <c r="PM119" s="305"/>
      <c r="PN119" s="305"/>
      <c r="PO119" s="305"/>
      <c r="PP119" s="305"/>
      <c r="PQ119" s="305"/>
      <c r="PR119" s="305"/>
      <c r="PS119" s="305"/>
      <c r="PT119" s="305"/>
      <c r="PU119" s="305"/>
      <c r="PV119" s="305"/>
      <c r="PW119" s="305"/>
      <c r="PX119" s="305"/>
      <c r="PY119" s="305"/>
      <c r="PZ119" s="305"/>
      <c r="QA119" s="305"/>
      <c r="QB119" s="305"/>
      <c r="QC119" s="305"/>
      <c r="QD119" s="305"/>
      <c r="QE119" s="305"/>
      <c r="QF119" s="305"/>
      <c r="QG119" s="305"/>
      <c r="QH119" s="305"/>
      <c r="QI119" s="305"/>
      <c r="QJ119" s="305"/>
      <c r="QK119" s="305"/>
      <c r="QL119" s="305"/>
      <c r="QM119" s="305"/>
      <c r="QN119" s="305"/>
      <c r="QO119" s="305"/>
      <c r="QP119" s="305"/>
      <c r="QQ119" s="305"/>
      <c r="QR119" s="305"/>
      <c r="QS119" s="305"/>
      <c r="QT119" s="305"/>
      <c r="QU119" s="305"/>
      <c r="QV119" s="305"/>
      <c r="QW119" s="305"/>
      <c r="QX119" s="305"/>
      <c r="QY119" s="305"/>
      <c r="QZ119" s="305"/>
      <c r="RA119" s="305"/>
      <c r="RB119" s="305"/>
      <c r="RC119" s="305"/>
      <c r="RD119" s="305"/>
      <c r="RE119" s="305"/>
      <c r="RF119" s="305"/>
      <c r="RG119" s="305"/>
      <c r="RH119" s="305"/>
      <c r="RI119" s="305"/>
      <c r="RJ119" s="305"/>
      <c r="RK119" s="305"/>
      <c r="RL119" s="305"/>
      <c r="RM119" s="305"/>
      <c r="RN119" s="305"/>
      <c r="RO119" s="305"/>
      <c r="RP119" s="305"/>
      <c r="RQ119" s="305"/>
      <c r="RR119" s="305"/>
      <c r="RS119" s="305"/>
      <c r="RT119" s="305"/>
      <c r="RU119" s="305"/>
      <c r="RV119" s="305"/>
      <c r="RW119" s="305"/>
      <c r="RX119" s="305"/>
      <c r="RY119" s="305"/>
      <c r="RZ119" s="305"/>
      <c r="SA119" s="305"/>
      <c r="SB119" s="305"/>
      <c r="SC119" s="305"/>
      <c r="SD119" s="305"/>
      <c r="SE119" s="305"/>
      <c r="SF119" s="305"/>
      <c r="SG119" s="305"/>
      <c r="SH119" s="305"/>
      <c r="SI119" s="305"/>
      <c r="SJ119" s="305"/>
      <c r="SK119" s="305"/>
      <c r="SL119" s="305"/>
      <c r="SM119" s="305"/>
      <c r="SN119" s="305"/>
      <c r="SO119" s="305"/>
      <c r="SP119" s="305"/>
      <c r="SQ119" s="305"/>
      <c r="SR119" s="305"/>
      <c r="SS119" s="305"/>
      <c r="ST119" s="305"/>
      <c r="SU119" s="305"/>
      <c r="SV119" s="305"/>
      <c r="SW119" s="305"/>
      <c r="SX119" s="305"/>
      <c r="SY119" s="305"/>
      <c r="SZ119" s="305"/>
      <c r="TA119" s="305"/>
      <c r="TB119" s="305"/>
      <c r="TC119" s="305"/>
      <c r="TD119" s="305"/>
      <c r="TE119" s="305"/>
      <c r="TF119" s="305"/>
      <c r="TG119" s="305"/>
      <c r="TH119" s="305"/>
      <c r="TI119" s="305"/>
      <c r="TJ119" s="305"/>
      <c r="TK119" s="305"/>
      <c r="TL119" s="305"/>
      <c r="TM119" s="305"/>
      <c r="TN119" s="305"/>
      <c r="TO119" s="305"/>
      <c r="TP119" s="305"/>
      <c r="TQ119" s="305"/>
      <c r="TR119" s="305"/>
      <c r="TS119" s="305"/>
      <c r="TT119" s="305"/>
      <c r="TU119" s="305"/>
      <c r="TV119" s="305"/>
      <c r="TW119" s="305"/>
      <c r="TX119" s="305"/>
      <c r="TY119" s="305"/>
      <c r="TZ119" s="305"/>
      <c r="UA119" s="305"/>
      <c r="UB119" s="305"/>
      <c r="UC119" s="305"/>
      <c r="UD119" s="305"/>
      <c r="UE119" s="305"/>
      <c r="UF119" s="305"/>
      <c r="UG119" s="305"/>
      <c r="UH119" s="305"/>
      <c r="UI119" s="305"/>
      <c r="UJ119" s="305"/>
      <c r="UK119" s="305"/>
      <c r="UL119" s="305"/>
      <c r="UM119" s="305"/>
      <c r="UN119" s="305"/>
      <c r="UO119" s="305"/>
      <c r="UP119" s="305"/>
      <c r="UQ119" s="305"/>
      <c r="UR119" s="305"/>
      <c r="US119" s="305"/>
      <c r="UT119" s="305"/>
      <c r="UU119" s="305"/>
      <c r="UV119" s="305"/>
      <c r="UW119" s="305"/>
      <c r="UX119" s="305"/>
      <c r="UY119" s="305"/>
      <c r="UZ119" s="305"/>
      <c r="VA119" s="305"/>
      <c r="VB119" s="305"/>
      <c r="VC119" s="305"/>
      <c r="VD119" s="305"/>
      <c r="VE119" s="305"/>
      <c r="VF119" s="305"/>
      <c r="VG119" s="305"/>
      <c r="VH119" s="305"/>
      <c r="VI119" s="305"/>
      <c r="VJ119" s="305"/>
      <c r="VK119" s="305"/>
      <c r="VL119" s="305"/>
      <c r="VM119" s="305"/>
      <c r="VN119" s="305"/>
      <c r="VO119" s="305"/>
      <c r="VP119" s="305"/>
      <c r="VQ119" s="305"/>
      <c r="VR119" s="305"/>
      <c r="VS119" s="305"/>
    </row>
    <row r="120" spans="1:591" x14ac:dyDescent="0.25">
      <c r="A120" s="202">
        <v>43930</v>
      </c>
      <c r="B120" s="200" t="s">
        <v>1555</v>
      </c>
      <c r="C120" s="237" t="s">
        <v>1585</v>
      </c>
      <c r="D120" s="293">
        <v>77407</v>
      </c>
      <c r="E120" s="238">
        <f>IFERROR(VLOOKUP(D120,'Commune et code insee et postal'!$A$2:$B$1302,2),"")</f>
        <v>77310</v>
      </c>
      <c r="F120" s="239">
        <f>IFERROR(VLOOKUP(D120,'Commune et code insee et postal'!A$2:D$1302,3,FALSE),"")</f>
        <v>77</v>
      </c>
      <c r="G120" s="240" t="str">
        <f>IFERROR(VLOOKUP(D120,'Commune et code insee et postal'!A$2:D$1302,4,FALSE),"")</f>
        <v>SAINT-FARGEAU-PONTHIERRY</v>
      </c>
      <c r="H120" s="294" t="s">
        <v>1579</v>
      </c>
      <c r="I120" s="242" t="s">
        <v>1968</v>
      </c>
      <c r="J120" s="297" t="s">
        <v>1438</v>
      </c>
      <c r="K120" s="295" t="s">
        <v>1594</v>
      </c>
      <c r="L120" s="297"/>
      <c r="M120" s="297" t="s">
        <v>1967</v>
      </c>
      <c r="N120" s="297"/>
      <c r="O120" s="241">
        <v>2018</v>
      </c>
      <c r="Q120" s="241" t="s">
        <v>28</v>
      </c>
      <c r="V120" s="245">
        <v>1</v>
      </c>
      <c r="W120" s="245" t="s">
        <v>22</v>
      </c>
      <c r="Y120" s="245" t="s">
        <v>27</v>
      </c>
      <c r="Z120" s="267"/>
      <c r="AA120" s="246">
        <v>250</v>
      </c>
      <c r="AB120" s="246" t="str">
        <f t="shared" si="31"/>
        <v>&lt;1 MW</v>
      </c>
      <c r="AE120" s="247" t="s">
        <v>1598</v>
      </c>
      <c r="AJ120" s="248">
        <f t="shared" si="29"/>
        <v>0</v>
      </c>
      <c r="AM120" s="268"/>
      <c r="AN120" s="268"/>
      <c r="AO120" s="248">
        <f t="shared" si="22"/>
        <v>0</v>
      </c>
      <c r="AP120" s="268">
        <v>85</v>
      </c>
      <c r="AQ120" s="248">
        <f t="shared" si="32"/>
        <v>85</v>
      </c>
      <c r="AR120" s="249">
        <f t="shared" si="35"/>
        <v>26.483233018056747</v>
      </c>
      <c r="AS120" s="296">
        <v>308</v>
      </c>
      <c r="AT120" s="249" t="str">
        <f t="shared" si="23"/>
        <v>&lt;1 200 MWh/an</v>
      </c>
      <c r="AV120" s="305"/>
      <c r="AW120" s="305"/>
      <c r="AX120" s="305"/>
      <c r="AY120" s="305"/>
      <c r="AZ120" s="305"/>
      <c r="BA120" s="305"/>
      <c r="BB120" s="305"/>
      <c r="BC120" s="305"/>
      <c r="BD120" s="305"/>
      <c r="BE120" s="305"/>
      <c r="BF120" s="305"/>
      <c r="BG120" s="305"/>
      <c r="BH120" s="305"/>
      <c r="BI120" s="305"/>
      <c r="BJ120" s="305"/>
      <c r="BK120" s="305"/>
      <c r="BL120" s="305"/>
      <c r="BM120" s="305"/>
      <c r="BN120" s="305"/>
      <c r="BO120" s="305"/>
      <c r="BP120" s="305"/>
      <c r="BQ120" s="305"/>
      <c r="BR120" s="305"/>
      <c r="BS120" s="305"/>
      <c r="BT120" s="305"/>
      <c r="BU120" s="305"/>
      <c r="BV120" s="305"/>
      <c r="BW120" s="305"/>
      <c r="BX120" s="305"/>
      <c r="BY120" s="305"/>
      <c r="BZ120" s="305"/>
      <c r="CA120" s="305"/>
      <c r="CB120" s="305"/>
      <c r="CC120" s="305"/>
      <c r="CD120" s="305"/>
      <c r="CE120" s="305"/>
      <c r="CF120" s="305"/>
      <c r="CG120" s="305"/>
      <c r="CH120" s="305"/>
      <c r="CI120" s="305"/>
      <c r="CJ120" s="305"/>
      <c r="CK120" s="305"/>
      <c r="CL120" s="305"/>
      <c r="CM120" s="305"/>
      <c r="CN120" s="305"/>
      <c r="CO120" s="305"/>
      <c r="CP120" s="305"/>
      <c r="CQ120" s="305"/>
      <c r="CR120" s="305"/>
      <c r="CS120" s="305"/>
      <c r="CT120" s="305"/>
      <c r="CU120" s="305"/>
      <c r="CV120" s="305"/>
      <c r="CW120" s="305"/>
      <c r="CX120" s="305"/>
      <c r="CY120" s="305"/>
      <c r="CZ120" s="305"/>
      <c r="DA120" s="305"/>
      <c r="DB120" s="305"/>
      <c r="DC120" s="305"/>
      <c r="DD120" s="305"/>
      <c r="DE120" s="305"/>
      <c r="DF120" s="305"/>
      <c r="DG120" s="305"/>
      <c r="DH120" s="305"/>
      <c r="DI120" s="305"/>
      <c r="DJ120" s="305"/>
      <c r="DK120" s="305"/>
      <c r="DL120" s="305"/>
      <c r="DM120" s="305"/>
      <c r="DN120" s="305"/>
      <c r="DO120" s="305"/>
      <c r="DP120" s="305"/>
      <c r="DQ120" s="305"/>
      <c r="DR120" s="305"/>
      <c r="DS120" s="305"/>
      <c r="DT120" s="305"/>
      <c r="DU120" s="305"/>
      <c r="DV120" s="305"/>
      <c r="DW120" s="305"/>
      <c r="DX120" s="305"/>
      <c r="DY120" s="305"/>
      <c r="DZ120" s="305"/>
      <c r="EA120" s="305"/>
      <c r="EB120" s="305"/>
      <c r="EC120" s="305"/>
      <c r="ED120" s="305"/>
      <c r="EE120" s="305"/>
      <c r="EF120" s="305"/>
      <c r="EG120" s="305"/>
      <c r="EH120" s="305"/>
      <c r="EI120" s="305"/>
      <c r="EJ120" s="305"/>
      <c r="EK120" s="305"/>
      <c r="EL120" s="305"/>
      <c r="EM120" s="305"/>
      <c r="EN120" s="305"/>
      <c r="EO120" s="305"/>
      <c r="EP120" s="305"/>
      <c r="EQ120" s="305"/>
      <c r="ER120" s="305"/>
      <c r="ES120" s="305"/>
      <c r="ET120" s="305"/>
      <c r="EU120" s="305"/>
      <c r="EV120" s="305"/>
      <c r="EW120" s="305"/>
      <c r="EX120" s="305"/>
      <c r="EY120" s="305"/>
      <c r="EZ120" s="305"/>
      <c r="FA120" s="305"/>
      <c r="FB120" s="305"/>
      <c r="FC120" s="305"/>
      <c r="FD120" s="305"/>
      <c r="FE120" s="305"/>
      <c r="FF120" s="305"/>
      <c r="FG120" s="305"/>
      <c r="FH120" s="305"/>
      <c r="FI120" s="305"/>
      <c r="FJ120" s="305"/>
      <c r="FK120" s="305"/>
      <c r="FL120" s="305"/>
      <c r="FM120" s="305"/>
      <c r="FN120" s="305"/>
      <c r="FO120" s="305"/>
      <c r="FP120" s="305"/>
      <c r="FQ120" s="305"/>
      <c r="FR120" s="305"/>
      <c r="FS120" s="305"/>
      <c r="FT120" s="305"/>
      <c r="FU120" s="305"/>
      <c r="FV120" s="305"/>
      <c r="FW120" s="305"/>
      <c r="FX120" s="305"/>
      <c r="FY120" s="305"/>
      <c r="FZ120" s="305"/>
      <c r="GA120" s="305"/>
      <c r="GB120" s="305"/>
      <c r="GC120" s="305"/>
      <c r="GD120" s="305"/>
      <c r="GE120" s="305"/>
      <c r="GF120" s="305"/>
      <c r="GG120" s="305"/>
      <c r="GH120" s="305"/>
      <c r="GI120" s="305"/>
      <c r="GJ120" s="305"/>
      <c r="GK120" s="305"/>
      <c r="GL120" s="305"/>
      <c r="GM120" s="305"/>
      <c r="GN120" s="305"/>
      <c r="GO120" s="305"/>
      <c r="GP120" s="305"/>
      <c r="GQ120" s="305"/>
      <c r="GR120" s="305"/>
      <c r="GS120" s="305"/>
      <c r="GT120" s="305"/>
      <c r="GU120" s="305"/>
      <c r="GV120" s="305"/>
      <c r="GW120" s="305"/>
      <c r="GX120" s="305"/>
      <c r="GY120" s="305"/>
      <c r="GZ120" s="305"/>
      <c r="HA120" s="305"/>
      <c r="HB120" s="305"/>
      <c r="HC120" s="305"/>
      <c r="HD120" s="305"/>
      <c r="HE120" s="305"/>
      <c r="HF120" s="305"/>
      <c r="HG120" s="305"/>
      <c r="HH120" s="305"/>
      <c r="HI120" s="305"/>
      <c r="HJ120" s="305"/>
      <c r="HK120" s="305"/>
      <c r="HL120" s="305"/>
      <c r="HM120" s="305"/>
      <c r="HN120" s="305"/>
      <c r="HO120" s="305"/>
      <c r="HP120" s="305"/>
      <c r="HQ120" s="305"/>
      <c r="HR120" s="305"/>
      <c r="HS120" s="305"/>
      <c r="HT120" s="305"/>
      <c r="HU120" s="305"/>
      <c r="HV120" s="305"/>
      <c r="HW120" s="305"/>
      <c r="HX120" s="305"/>
      <c r="HY120" s="305"/>
      <c r="HZ120" s="305"/>
      <c r="IA120" s="305"/>
      <c r="IB120" s="305"/>
      <c r="IC120" s="305"/>
      <c r="ID120" s="305"/>
      <c r="IE120" s="305"/>
      <c r="IF120" s="305"/>
      <c r="IG120" s="305"/>
      <c r="IH120" s="305"/>
      <c r="II120" s="305"/>
      <c r="IJ120" s="305"/>
      <c r="IK120" s="305"/>
      <c r="IL120" s="305"/>
      <c r="IM120" s="305"/>
      <c r="IN120" s="305"/>
      <c r="IO120" s="305"/>
      <c r="IP120" s="305"/>
      <c r="IQ120" s="305"/>
      <c r="IR120" s="305"/>
      <c r="IS120" s="305"/>
      <c r="IT120" s="305"/>
      <c r="IU120" s="305"/>
      <c r="IV120" s="305"/>
      <c r="IW120" s="305"/>
      <c r="IX120" s="305"/>
      <c r="IY120" s="305"/>
      <c r="IZ120" s="305"/>
      <c r="JA120" s="305"/>
      <c r="JB120" s="305"/>
      <c r="JC120" s="305"/>
      <c r="JD120" s="305"/>
      <c r="JE120" s="305"/>
      <c r="JF120" s="305"/>
      <c r="JG120" s="305"/>
      <c r="JH120" s="305"/>
      <c r="JI120" s="305"/>
      <c r="JJ120" s="305"/>
      <c r="JK120" s="305"/>
      <c r="JL120" s="305"/>
      <c r="JM120" s="305"/>
      <c r="JN120" s="305"/>
      <c r="JO120" s="305"/>
      <c r="JP120" s="305"/>
      <c r="JQ120" s="305"/>
      <c r="JR120" s="305"/>
      <c r="JS120" s="305"/>
      <c r="JT120" s="305"/>
      <c r="JU120" s="305"/>
      <c r="JV120" s="305"/>
      <c r="JW120" s="305"/>
      <c r="JX120" s="305"/>
      <c r="JY120" s="305"/>
      <c r="JZ120" s="305"/>
      <c r="KA120" s="305"/>
      <c r="KB120" s="305"/>
      <c r="KC120" s="305"/>
      <c r="KD120" s="305"/>
      <c r="KE120" s="305"/>
      <c r="KF120" s="305"/>
      <c r="KG120" s="305"/>
      <c r="KH120" s="305"/>
      <c r="KI120" s="305"/>
      <c r="KJ120" s="305"/>
      <c r="KK120" s="305"/>
      <c r="KL120" s="305"/>
      <c r="KM120" s="305"/>
      <c r="KN120" s="305"/>
      <c r="KO120" s="305"/>
      <c r="KP120" s="305"/>
      <c r="KQ120" s="305"/>
      <c r="KR120" s="305"/>
      <c r="KS120" s="305"/>
      <c r="KT120" s="305"/>
      <c r="KU120" s="305"/>
      <c r="KV120" s="305"/>
      <c r="KW120" s="305"/>
      <c r="KX120" s="305"/>
      <c r="KY120" s="305"/>
      <c r="KZ120" s="305"/>
      <c r="LA120" s="305"/>
      <c r="LB120" s="305"/>
      <c r="LC120" s="305"/>
      <c r="LD120" s="305"/>
      <c r="LE120" s="305"/>
      <c r="LF120" s="305"/>
      <c r="LG120" s="305"/>
      <c r="LH120" s="305"/>
      <c r="LI120" s="305"/>
      <c r="LJ120" s="305"/>
      <c r="LK120" s="305"/>
      <c r="LL120" s="305"/>
      <c r="LM120" s="305"/>
      <c r="LN120" s="305"/>
      <c r="LO120" s="305"/>
      <c r="LP120" s="305"/>
      <c r="LQ120" s="305"/>
      <c r="LR120" s="305"/>
      <c r="LS120" s="305"/>
      <c r="LT120" s="305"/>
      <c r="LU120" s="305"/>
      <c r="LV120" s="305"/>
      <c r="LW120" s="305"/>
      <c r="LX120" s="305"/>
      <c r="LY120" s="305"/>
      <c r="LZ120" s="305"/>
      <c r="MA120" s="305"/>
      <c r="MB120" s="305"/>
      <c r="MC120" s="305"/>
      <c r="MD120" s="305"/>
      <c r="ME120" s="305"/>
      <c r="MF120" s="305"/>
      <c r="MG120" s="305"/>
      <c r="MH120" s="305"/>
      <c r="MI120" s="305"/>
      <c r="MJ120" s="305"/>
      <c r="MK120" s="305"/>
      <c r="ML120" s="305"/>
      <c r="MM120" s="305"/>
      <c r="MN120" s="305"/>
      <c r="MO120" s="305"/>
      <c r="MP120" s="305"/>
      <c r="MQ120" s="305"/>
      <c r="MR120" s="305"/>
      <c r="MS120" s="305"/>
      <c r="MT120" s="305"/>
      <c r="MU120" s="305"/>
      <c r="MV120" s="305"/>
      <c r="MW120" s="305"/>
      <c r="MX120" s="305"/>
      <c r="MY120" s="305"/>
      <c r="MZ120" s="305"/>
      <c r="NA120" s="305"/>
      <c r="NB120" s="305"/>
      <c r="NC120" s="305"/>
      <c r="ND120" s="305"/>
      <c r="NE120" s="305"/>
      <c r="NF120" s="305"/>
      <c r="NG120" s="305"/>
      <c r="NH120" s="305"/>
      <c r="NI120" s="305"/>
      <c r="NJ120" s="305"/>
      <c r="NK120" s="305"/>
      <c r="NL120" s="305"/>
      <c r="NM120" s="305"/>
      <c r="NN120" s="305"/>
      <c r="NO120" s="305"/>
      <c r="NP120" s="305"/>
      <c r="NQ120" s="305"/>
      <c r="NR120" s="305"/>
      <c r="NS120" s="305"/>
      <c r="NT120" s="305"/>
      <c r="NU120" s="305"/>
      <c r="NV120" s="305"/>
      <c r="NW120" s="305"/>
      <c r="NX120" s="305"/>
      <c r="NY120" s="305"/>
      <c r="NZ120" s="305"/>
      <c r="OA120" s="305"/>
      <c r="OB120" s="305"/>
      <c r="OC120" s="305"/>
      <c r="OD120" s="305"/>
      <c r="OE120" s="305"/>
      <c r="OF120" s="305"/>
      <c r="OG120" s="305"/>
      <c r="OH120" s="305"/>
      <c r="OI120" s="305"/>
      <c r="OJ120" s="305"/>
      <c r="OK120" s="305"/>
      <c r="OL120" s="305"/>
      <c r="OM120" s="305"/>
      <c r="ON120" s="305"/>
      <c r="OO120" s="305"/>
      <c r="OP120" s="305"/>
      <c r="OQ120" s="305"/>
      <c r="OR120" s="305"/>
      <c r="OS120" s="305"/>
      <c r="OT120" s="305"/>
      <c r="OU120" s="305"/>
      <c r="OV120" s="305"/>
      <c r="OW120" s="305"/>
      <c r="OX120" s="305"/>
      <c r="OY120" s="305"/>
      <c r="OZ120" s="305"/>
      <c r="PA120" s="305"/>
      <c r="PB120" s="305"/>
      <c r="PC120" s="305"/>
      <c r="PD120" s="305"/>
      <c r="PE120" s="305"/>
      <c r="PF120" s="305"/>
      <c r="PG120" s="305"/>
      <c r="PH120" s="305"/>
      <c r="PI120" s="305"/>
      <c r="PJ120" s="305"/>
      <c r="PK120" s="305"/>
      <c r="PL120" s="305"/>
      <c r="PM120" s="305"/>
      <c r="PN120" s="305"/>
      <c r="PO120" s="305"/>
      <c r="PP120" s="305"/>
      <c r="PQ120" s="305"/>
      <c r="PR120" s="305"/>
      <c r="PS120" s="305"/>
      <c r="PT120" s="305"/>
      <c r="PU120" s="305"/>
      <c r="PV120" s="305"/>
      <c r="PW120" s="305"/>
      <c r="PX120" s="305"/>
      <c r="PY120" s="305"/>
      <c r="PZ120" s="305"/>
      <c r="QA120" s="305"/>
      <c r="QB120" s="305"/>
      <c r="QC120" s="305"/>
      <c r="QD120" s="305"/>
      <c r="QE120" s="305"/>
      <c r="QF120" s="305"/>
      <c r="QG120" s="305"/>
      <c r="QH120" s="305"/>
      <c r="QI120" s="305"/>
      <c r="QJ120" s="305"/>
      <c r="QK120" s="305"/>
      <c r="QL120" s="305"/>
      <c r="QM120" s="305"/>
      <c r="QN120" s="305"/>
      <c r="QO120" s="305"/>
      <c r="QP120" s="305"/>
      <c r="QQ120" s="305"/>
      <c r="QR120" s="305"/>
      <c r="QS120" s="305"/>
      <c r="QT120" s="305"/>
      <c r="QU120" s="305"/>
      <c r="QV120" s="305"/>
      <c r="QW120" s="305"/>
      <c r="QX120" s="305"/>
      <c r="QY120" s="305"/>
      <c r="QZ120" s="305"/>
      <c r="RA120" s="305"/>
      <c r="RB120" s="305"/>
      <c r="RC120" s="305"/>
      <c r="RD120" s="305"/>
      <c r="RE120" s="305"/>
      <c r="RF120" s="305"/>
      <c r="RG120" s="305"/>
      <c r="RH120" s="305"/>
      <c r="RI120" s="305"/>
      <c r="RJ120" s="305"/>
      <c r="RK120" s="305"/>
      <c r="RL120" s="305"/>
      <c r="RM120" s="305"/>
      <c r="RN120" s="305"/>
      <c r="RO120" s="305"/>
      <c r="RP120" s="305"/>
      <c r="RQ120" s="305"/>
      <c r="RR120" s="305"/>
      <c r="RS120" s="305"/>
      <c r="RT120" s="305"/>
      <c r="RU120" s="305"/>
      <c r="RV120" s="305"/>
      <c r="RW120" s="305"/>
      <c r="RX120" s="305"/>
      <c r="RY120" s="305"/>
      <c r="RZ120" s="305"/>
      <c r="SA120" s="305"/>
      <c r="SB120" s="305"/>
      <c r="SC120" s="305"/>
      <c r="SD120" s="305"/>
      <c r="SE120" s="305"/>
      <c r="SF120" s="305"/>
      <c r="SG120" s="305"/>
      <c r="SH120" s="305"/>
      <c r="SI120" s="305"/>
      <c r="SJ120" s="305"/>
      <c r="SK120" s="305"/>
      <c r="SL120" s="305"/>
      <c r="SM120" s="305"/>
      <c r="SN120" s="305"/>
      <c r="SO120" s="305"/>
      <c r="SP120" s="305"/>
      <c r="SQ120" s="305"/>
      <c r="SR120" s="305"/>
      <c r="SS120" s="305"/>
      <c r="ST120" s="305"/>
      <c r="SU120" s="305"/>
      <c r="SV120" s="305"/>
      <c r="SW120" s="305"/>
      <c r="SX120" s="305"/>
      <c r="SY120" s="305"/>
      <c r="SZ120" s="305"/>
      <c r="TA120" s="305"/>
      <c r="TB120" s="305"/>
      <c r="TC120" s="305"/>
      <c r="TD120" s="305"/>
      <c r="TE120" s="305"/>
      <c r="TF120" s="305"/>
      <c r="TG120" s="305"/>
      <c r="TH120" s="305"/>
      <c r="TI120" s="305"/>
      <c r="TJ120" s="305"/>
      <c r="TK120" s="305"/>
      <c r="TL120" s="305"/>
      <c r="TM120" s="305"/>
      <c r="TN120" s="305"/>
      <c r="TO120" s="305"/>
      <c r="TP120" s="305"/>
      <c r="TQ120" s="305"/>
      <c r="TR120" s="305"/>
      <c r="TS120" s="305"/>
      <c r="TT120" s="305"/>
      <c r="TU120" s="305"/>
      <c r="TV120" s="305"/>
      <c r="TW120" s="305"/>
      <c r="TX120" s="305"/>
      <c r="TY120" s="305"/>
      <c r="TZ120" s="305"/>
      <c r="UA120" s="305"/>
      <c r="UB120" s="305"/>
      <c r="UC120" s="305"/>
      <c r="UD120" s="305"/>
      <c r="UE120" s="305"/>
      <c r="UF120" s="305"/>
      <c r="UG120" s="305"/>
      <c r="UH120" s="305"/>
      <c r="UI120" s="305"/>
      <c r="UJ120" s="305"/>
      <c r="UK120" s="305"/>
      <c r="UL120" s="305"/>
      <c r="UM120" s="305"/>
      <c r="UN120" s="305"/>
      <c r="UO120" s="305"/>
      <c r="UP120" s="305"/>
      <c r="UQ120" s="305"/>
      <c r="UR120" s="305"/>
      <c r="US120" s="305"/>
      <c r="UT120" s="305"/>
      <c r="UU120" s="305"/>
      <c r="UV120" s="305"/>
      <c r="UW120" s="305"/>
      <c r="UX120" s="305"/>
      <c r="UY120" s="305"/>
      <c r="UZ120" s="305"/>
      <c r="VA120" s="305"/>
      <c r="VB120" s="305"/>
      <c r="VC120" s="305"/>
      <c r="VD120" s="305"/>
      <c r="VE120" s="305"/>
      <c r="VF120" s="305"/>
      <c r="VG120" s="305"/>
      <c r="VH120" s="305"/>
      <c r="VI120" s="305"/>
      <c r="VJ120" s="305"/>
      <c r="VK120" s="305"/>
      <c r="VL120" s="305"/>
      <c r="VM120" s="305"/>
      <c r="VN120" s="305"/>
      <c r="VO120" s="305"/>
      <c r="VP120" s="305"/>
      <c r="VQ120" s="305"/>
      <c r="VR120" s="305"/>
      <c r="VS120" s="305"/>
    </row>
    <row r="121" spans="1:591" x14ac:dyDescent="0.25">
      <c r="A121" s="202">
        <v>43935</v>
      </c>
      <c r="B121" s="200" t="s">
        <v>1555</v>
      </c>
      <c r="C121" s="237" t="s">
        <v>1585</v>
      </c>
      <c r="D121" s="238">
        <v>77350</v>
      </c>
      <c r="E121" s="238">
        <f>IFERROR(VLOOKUP(D121,'Commune et code insee et postal'!$A$2:$B$1302,2),"")</f>
        <v>77330</v>
      </c>
      <c r="F121" s="239">
        <f>IFERROR(VLOOKUP(D121,'Commune et code insee et postal'!A$2:D$1302,3,FALSE),"")</f>
        <v>77</v>
      </c>
      <c r="G121" s="240" t="str">
        <f>IFERROR(VLOOKUP(D121,'Commune et code insee et postal'!A$2:D$1302,4,FALSE),"")</f>
        <v>OZOIR-LA-FERRIÈRE</v>
      </c>
      <c r="H121" s="240" t="s">
        <v>1596</v>
      </c>
      <c r="I121" s="242" t="s">
        <v>1969</v>
      </c>
      <c r="K121" s="242" t="s">
        <v>1594</v>
      </c>
      <c r="Q121" s="241" t="s">
        <v>28</v>
      </c>
      <c r="V121" s="245">
        <v>1</v>
      </c>
      <c r="W121" s="245" t="s">
        <v>22</v>
      </c>
      <c r="Y121" s="245" t="s">
        <v>27</v>
      </c>
      <c r="Z121" s="245"/>
      <c r="AB121" s="246" t="str">
        <f t="shared" si="31"/>
        <v/>
      </c>
      <c r="AE121" s="247" t="s">
        <v>1598</v>
      </c>
      <c r="AJ121" s="248">
        <f t="shared" si="29"/>
        <v>0</v>
      </c>
      <c r="AM121" s="247"/>
      <c r="AN121" s="247"/>
      <c r="AO121" s="248">
        <f t="shared" si="22"/>
        <v>0</v>
      </c>
      <c r="AP121" s="247">
        <v>715</v>
      </c>
      <c r="AQ121" s="248">
        <f t="shared" si="32"/>
        <v>715</v>
      </c>
      <c r="AR121" s="249">
        <f t="shared" si="35"/>
        <v>207.65262252794494</v>
      </c>
      <c r="AS121" s="249">
        <v>2415</v>
      </c>
      <c r="AT121" s="249" t="str">
        <f t="shared" si="23"/>
        <v>&gt;1 200 MWh/an</v>
      </c>
    </row>
    <row r="122" spans="1:591" x14ac:dyDescent="0.25">
      <c r="A122" s="202">
        <v>43935</v>
      </c>
      <c r="B122" s="200" t="s">
        <v>1555</v>
      </c>
      <c r="C122" s="237" t="s">
        <v>1773</v>
      </c>
      <c r="D122" s="238">
        <v>77168</v>
      </c>
      <c r="E122" s="238">
        <f>IFERROR(VLOOKUP(D122,'Commune et code insee et postal'!$A$2:$B$1302,2),"")</f>
        <v>77620</v>
      </c>
      <c r="F122" s="239">
        <f>IFERROR(VLOOKUP(D122,'Commune et code insee et postal'!A$2:D$1302,3,FALSE),"")</f>
        <v>77</v>
      </c>
      <c r="G122" s="240" t="str">
        <f>IFERROR(VLOOKUP(D122,'Commune et code insee et postal'!A$2:D$1302,4,FALSE),"")</f>
        <v>ÉGREVILLE</v>
      </c>
      <c r="H122" s="240" t="s">
        <v>1774</v>
      </c>
      <c r="I122" s="242" t="s">
        <v>1775</v>
      </c>
      <c r="M122" s="242" t="s">
        <v>1427</v>
      </c>
      <c r="O122" s="241">
        <v>2015</v>
      </c>
      <c r="Q122" s="241" t="s">
        <v>28</v>
      </c>
      <c r="V122" s="245">
        <v>1</v>
      </c>
      <c r="W122" s="245" t="s">
        <v>22</v>
      </c>
      <c r="X122" s="245" t="s">
        <v>23</v>
      </c>
      <c r="Y122" s="245" t="s">
        <v>27</v>
      </c>
      <c r="Z122" s="267"/>
      <c r="AA122" s="246">
        <v>260</v>
      </c>
      <c r="AB122" s="246" t="str">
        <f t="shared" si="31"/>
        <v>&lt;1 MW</v>
      </c>
      <c r="AJ122" s="248">
        <f t="shared" si="29"/>
        <v>0</v>
      </c>
      <c r="AN122" s="268"/>
      <c r="AO122" s="248">
        <f>SUM(AK122:AN122)</f>
        <v>0</v>
      </c>
      <c r="AP122" s="268"/>
      <c r="AQ122" s="248">
        <f t="shared" si="32"/>
        <v>0</v>
      </c>
      <c r="AR122" s="249">
        <f t="shared" si="35"/>
        <v>94.58297506448838</v>
      </c>
      <c r="AS122" s="249">
        <v>1100</v>
      </c>
      <c r="AT122" s="249" t="str">
        <f t="shared" si="23"/>
        <v>&lt;1 200 MWh/an</v>
      </c>
    </row>
    <row r="123" spans="1:591" x14ac:dyDescent="0.25">
      <c r="A123" s="202">
        <v>43941</v>
      </c>
      <c r="B123" s="200" t="s">
        <v>1555</v>
      </c>
      <c r="C123" s="237" t="s">
        <v>1970</v>
      </c>
      <c r="D123" s="238">
        <v>91477</v>
      </c>
      <c r="E123" s="238">
        <f>IFERROR(VLOOKUP(D123,'Commune et code insee et postal'!$A$2:$B$1302,2),"")</f>
        <v>91120</v>
      </c>
      <c r="F123" s="239">
        <f>IFERROR(VLOOKUP(D123,'Commune et code insee et postal'!A$2:D$1302,3,FALSE),"")</f>
        <v>91</v>
      </c>
      <c r="G123" s="240" t="str">
        <f>IFERROR(VLOOKUP(D123,'Commune et code insee et postal'!A$2:D$1302,4,FALSE),"")</f>
        <v>PALAISEAU</v>
      </c>
      <c r="H123" s="240" t="s">
        <v>1971</v>
      </c>
      <c r="I123" s="242" t="s">
        <v>1972</v>
      </c>
      <c r="M123" s="242" t="s">
        <v>1974</v>
      </c>
      <c r="O123" s="241">
        <v>2012</v>
      </c>
      <c r="Q123" s="241" t="s">
        <v>28</v>
      </c>
      <c r="V123" s="245">
        <v>2</v>
      </c>
      <c r="W123" s="245" t="s">
        <v>22</v>
      </c>
      <c r="X123" s="245" t="s">
        <v>23</v>
      </c>
      <c r="Y123" s="245" t="s">
        <v>1601</v>
      </c>
      <c r="Z123" s="267" t="s">
        <v>1973</v>
      </c>
      <c r="AA123" s="246">
        <f>2*150</f>
        <v>300</v>
      </c>
      <c r="AB123" s="246" t="str">
        <f t="shared" si="31"/>
        <v>&lt;1 MW</v>
      </c>
      <c r="AE123" s="247" t="s">
        <v>36</v>
      </c>
      <c r="AJ123" s="248">
        <f t="shared" ref="AJ123:AJ153" si="36">SUM(AF123:AI123)</f>
        <v>0</v>
      </c>
      <c r="AN123" s="268"/>
      <c r="AO123" s="248">
        <f t="shared" ref="AO123:AO181" si="37">SUM(AK123:AN123)</f>
        <v>0</v>
      </c>
      <c r="AP123" s="268">
        <v>16.8</v>
      </c>
      <c r="AQ123" s="248">
        <f t="shared" si="32"/>
        <v>16.8</v>
      </c>
      <c r="AR123" s="249">
        <f t="shared" si="35"/>
        <v>6.1392949269131547</v>
      </c>
      <c r="AS123" s="249">
        <f>AQ123*5*0.85</f>
        <v>71.399999999999991</v>
      </c>
      <c r="AT123" s="249" t="str">
        <f t="shared" si="23"/>
        <v>&lt;1 200 MWh/an</v>
      </c>
    </row>
    <row r="124" spans="1:591" x14ac:dyDescent="0.25">
      <c r="A124" s="202">
        <v>43941</v>
      </c>
      <c r="B124" s="200" t="s">
        <v>1555</v>
      </c>
      <c r="C124" s="237" t="s">
        <v>1989</v>
      </c>
      <c r="D124" s="238">
        <v>95487</v>
      </c>
      <c r="E124" s="238">
        <f>IFERROR(VLOOKUP(D124,'Commune et code insee et postal'!$A$2:$B$1302,2),"")</f>
        <v>95340</v>
      </c>
      <c r="F124" s="239">
        <f>IFERROR(VLOOKUP(D124,'Commune et code insee et postal'!A$2:D$1302,3,FALSE),"")</f>
        <v>95</v>
      </c>
      <c r="G124" s="240" t="str">
        <f>IFERROR(VLOOKUP(D124,'Commune et code insee et postal'!A$2:D$1302,4,FALSE),"")</f>
        <v>PERSAN</v>
      </c>
      <c r="H124" s="240" t="s">
        <v>1990</v>
      </c>
      <c r="I124" s="242" t="s">
        <v>1991</v>
      </c>
      <c r="K124" s="242" t="s">
        <v>1597</v>
      </c>
      <c r="M124" s="242" t="s">
        <v>1597</v>
      </c>
      <c r="N124" s="242" t="s">
        <v>1993</v>
      </c>
      <c r="O124" s="241">
        <v>2021</v>
      </c>
      <c r="Q124" s="241" t="s">
        <v>24</v>
      </c>
      <c r="V124" s="245">
        <v>1</v>
      </c>
      <c r="W124" s="245" t="s">
        <v>22</v>
      </c>
      <c r="X124" s="245" t="s">
        <v>1432</v>
      </c>
      <c r="Y124" s="245" t="s">
        <v>1994</v>
      </c>
      <c r="Z124" s="267"/>
      <c r="AA124" s="246">
        <v>3500</v>
      </c>
      <c r="AB124" s="246" t="str">
        <f t="shared" si="31"/>
        <v>&gt;1 MW</v>
      </c>
      <c r="AC124" s="245">
        <v>5500</v>
      </c>
      <c r="AD124" s="245" t="s">
        <v>1729</v>
      </c>
      <c r="AE124" s="247" t="s">
        <v>1992</v>
      </c>
      <c r="AJ124" s="248">
        <f t="shared" si="36"/>
        <v>0</v>
      </c>
      <c r="AN124" s="268"/>
      <c r="AO124" s="248">
        <f t="shared" si="37"/>
        <v>0</v>
      </c>
      <c r="AP124" s="268">
        <v>4175</v>
      </c>
      <c r="AQ124" s="248">
        <f t="shared" si="32"/>
        <v>4175</v>
      </c>
      <c r="AR124" s="249">
        <f t="shared" si="35"/>
        <v>1351.6680997420463</v>
      </c>
      <c r="AS124" s="249">
        <f>0.85*18494</f>
        <v>15719.9</v>
      </c>
      <c r="AT124" s="249" t="str">
        <f t="shared" si="23"/>
        <v>&gt;1 200 MWh/an</v>
      </c>
    </row>
    <row r="125" spans="1:591" x14ac:dyDescent="0.25">
      <c r="E125" s="238" t="str">
        <f>IFERROR(VLOOKUP(D125,'Commune et code insee et postal'!$A$2:$B$1302,2),"")</f>
        <v/>
      </c>
      <c r="F125" s="239" t="str">
        <f>IFERROR(VLOOKUP(D125,'Commune et code insee et postal'!A$2:D$1302,3,FALSE),"")</f>
        <v/>
      </c>
      <c r="G125" s="240" t="str">
        <f>IFERROR(VLOOKUP(D125,'Commune et code insee et postal'!A$2:D$1302,4,FALSE),"")</f>
        <v/>
      </c>
      <c r="I125" s="242"/>
      <c r="Z125" s="267"/>
      <c r="AB125" s="246" t="str">
        <f t="shared" si="31"/>
        <v/>
      </c>
      <c r="AJ125" s="248">
        <f t="shared" si="36"/>
        <v>0</v>
      </c>
      <c r="AN125" s="268"/>
      <c r="AO125" s="248">
        <f t="shared" si="37"/>
        <v>0</v>
      </c>
      <c r="AP125" s="268"/>
      <c r="AQ125" s="248">
        <f t="shared" si="32"/>
        <v>0</v>
      </c>
      <c r="AR125" s="249">
        <f t="shared" si="35"/>
        <v>0</v>
      </c>
      <c r="AT125" s="249" t="str">
        <f t="shared" si="23"/>
        <v/>
      </c>
    </row>
    <row r="126" spans="1:591" x14ac:dyDescent="0.25">
      <c r="E126" s="238" t="str">
        <f>IFERROR(VLOOKUP(D126,'Commune et code insee et postal'!$A$2:$B$1302,2),"")</f>
        <v/>
      </c>
      <c r="F126" s="239" t="str">
        <f>IFERROR(VLOOKUP(D126,'Commune et code insee et postal'!A$2:D$1302,3,FALSE),"")</f>
        <v/>
      </c>
      <c r="G126" s="240" t="str">
        <f>IFERROR(VLOOKUP(D126,'Commune et code insee et postal'!A$2:D$1302,4,FALSE),"")</f>
        <v/>
      </c>
      <c r="I126" s="242"/>
      <c r="Z126" s="267"/>
      <c r="AB126" s="246" t="str">
        <f t="shared" si="31"/>
        <v/>
      </c>
      <c r="AJ126" s="248">
        <f t="shared" si="36"/>
        <v>0</v>
      </c>
      <c r="AN126" s="268"/>
      <c r="AO126" s="248">
        <f t="shared" si="37"/>
        <v>0</v>
      </c>
      <c r="AP126" s="268"/>
      <c r="AQ126" s="248">
        <f t="shared" si="32"/>
        <v>0</v>
      </c>
      <c r="AR126" s="249">
        <f t="shared" si="35"/>
        <v>0</v>
      </c>
      <c r="AT126" s="249" t="str">
        <f t="shared" si="23"/>
        <v/>
      </c>
    </row>
    <row r="127" spans="1:591" x14ac:dyDescent="0.25">
      <c r="E127" s="238" t="str">
        <f>IFERROR(VLOOKUP(D127,'Commune et code insee et postal'!$A$2:$B$1302,2),"")</f>
        <v/>
      </c>
      <c r="F127" s="239" t="str">
        <f>IFERROR(VLOOKUP(D127,'Commune et code insee et postal'!A$2:D$1302,3,FALSE),"")</f>
        <v/>
      </c>
      <c r="G127" s="240" t="str">
        <f>IFERROR(VLOOKUP(D127,'Commune et code insee et postal'!A$2:D$1302,4,FALSE),"")</f>
        <v/>
      </c>
      <c r="I127" s="242"/>
      <c r="Z127" s="267"/>
      <c r="AB127" s="246" t="str">
        <f t="shared" si="31"/>
        <v/>
      </c>
      <c r="AJ127" s="248">
        <f t="shared" si="36"/>
        <v>0</v>
      </c>
      <c r="AN127" s="268"/>
      <c r="AO127" s="248">
        <f t="shared" si="37"/>
        <v>0</v>
      </c>
      <c r="AP127" s="268"/>
      <c r="AQ127" s="248">
        <f t="shared" si="32"/>
        <v>0</v>
      </c>
      <c r="AR127" s="249">
        <f t="shared" si="35"/>
        <v>0</v>
      </c>
      <c r="AT127" s="249" t="str">
        <f t="shared" si="23"/>
        <v/>
      </c>
    </row>
    <row r="128" spans="1:591" x14ac:dyDescent="0.25">
      <c r="E128" s="238" t="str">
        <f>IFERROR(VLOOKUP(D128,'Commune et code insee et postal'!$A$2:$B$1302,2),"")</f>
        <v/>
      </c>
      <c r="F128" s="239" t="str">
        <f>IFERROR(VLOOKUP(D128,'Commune et code insee et postal'!A$2:D$1302,3,FALSE),"")</f>
        <v/>
      </c>
      <c r="G128" s="240" t="str">
        <f>IFERROR(VLOOKUP(D128,'Commune et code insee et postal'!A$2:D$1302,4,FALSE),"")</f>
        <v/>
      </c>
      <c r="I128" s="242"/>
      <c r="AB128" s="246" t="str">
        <f t="shared" si="31"/>
        <v/>
      </c>
      <c r="AJ128" s="248">
        <f t="shared" si="36"/>
        <v>0</v>
      </c>
      <c r="AO128" s="248">
        <f t="shared" si="37"/>
        <v>0</v>
      </c>
      <c r="AQ128" s="248">
        <f t="shared" si="32"/>
        <v>0</v>
      </c>
      <c r="AR128" s="249">
        <f t="shared" si="35"/>
        <v>0</v>
      </c>
      <c r="AT128" s="249" t="str">
        <f t="shared" si="23"/>
        <v/>
      </c>
    </row>
    <row r="129" spans="5:46" x14ac:dyDescent="0.25">
      <c r="E129" s="238" t="str">
        <f>IFERROR(VLOOKUP(D129,'Commune et code insee et postal'!$A$2:$B$1302,2),"")</f>
        <v/>
      </c>
      <c r="F129" s="239" t="str">
        <f>IFERROR(VLOOKUP(D129,'Commune et code insee et postal'!A$2:D$1302,3,FALSE),"")</f>
        <v/>
      </c>
      <c r="G129" s="240" t="str">
        <f>IFERROR(VLOOKUP(D129,'Commune et code insee et postal'!A$2:D$1302,4,FALSE),"")</f>
        <v/>
      </c>
      <c r="I129" s="242"/>
      <c r="AB129" s="246" t="str">
        <f t="shared" si="31"/>
        <v/>
      </c>
      <c r="AJ129" s="248">
        <f t="shared" si="36"/>
        <v>0</v>
      </c>
      <c r="AO129" s="248">
        <f t="shared" si="37"/>
        <v>0</v>
      </c>
      <c r="AQ129" s="248">
        <f t="shared" si="32"/>
        <v>0</v>
      </c>
      <c r="AR129" s="249">
        <f t="shared" si="35"/>
        <v>0</v>
      </c>
      <c r="AT129" s="249" t="str">
        <f t="shared" si="23"/>
        <v/>
      </c>
    </row>
    <row r="130" spans="5:46" x14ac:dyDescent="0.25">
      <c r="E130" s="238" t="str">
        <f>IFERROR(VLOOKUP(D130,'Commune et code insee et postal'!$A$2:$B$1302,2),"")</f>
        <v/>
      </c>
      <c r="F130" s="239" t="str">
        <f>IFERROR(VLOOKUP(D130,'Commune et code insee et postal'!A$2:D$1302,3,FALSE),"")</f>
        <v/>
      </c>
      <c r="G130" s="240" t="str">
        <f>IFERROR(VLOOKUP(D130,'Commune et code insee et postal'!A$2:D$1302,4,FALSE),"")</f>
        <v/>
      </c>
      <c r="I130" s="242"/>
      <c r="AB130" s="246" t="str">
        <f t="shared" si="31"/>
        <v/>
      </c>
      <c r="AJ130" s="248">
        <f t="shared" si="36"/>
        <v>0</v>
      </c>
      <c r="AO130" s="248">
        <f t="shared" si="37"/>
        <v>0</v>
      </c>
      <c r="AQ130" s="248">
        <f t="shared" ref="AQ130:AQ161" si="38">SUM(AJ130,AO130:AP130)</f>
        <v>0</v>
      </c>
      <c r="AR130" s="249">
        <f t="shared" si="35"/>
        <v>0</v>
      </c>
      <c r="AT130" s="249" t="str">
        <f t="shared" si="23"/>
        <v/>
      </c>
    </row>
    <row r="131" spans="5:46" x14ac:dyDescent="0.25">
      <c r="E131" s="238" t="str">
        <f>IFERROR(VLOOKUP(D131,'Commune et code insee et postal'!$A$2:$B$1302,2),"")</f>
        <v/>
      </c>
      <c r="F131" s="239" t="str">
        <f>IFERROR(VLOOKUP(D131,'Commune et code insee et postal'!A$2:D$1302,3,FALSE),"")</f>
        <v/>
      </c>
      <c r="G131" s="240" t="str">
        <f>IFERROR(VLOOKUP(D131,'Commune et code insee et postal'!A$2:D$1302,4,FALSE),"")</f>
        <v/>
      </c>
      <c r="I131" s="242"/>
      <c r="AB131" s="246" t="str">
        <f t="shared" ref="AB131:AB162" si="39">IF(AA131=0,"",IF(AA131&lt;1000,"&lt;1 MW","&gt;1 MW"))</f>
        <v/>
      </c>
      <c r="AJ131" s="248">
        <f t="shared" si="36"/>
        <v>0</v>
      </c>
      <c r="AO131" s="248">
        <f t="shared" si="37"/>
        <v>0</v>
      </c>
      <c r="AQ131" s="248">
        <f t="shared" si="38"/>
        <v>0</v>
      </c>
      <c r="AR131" s="249">
        <f t="shared" si="35"/>
        <v>0</v>
      </c>
      <c r="AT131" s="249" t="str">
        <f t="shared" ref="AT131:AT181" si="40">IF(AS131=0,"",IF(AS131&lt;1200,"&lt;1 200 MWh/an","&gt;1 200 MWh/an"))</f>
        <v/>
      </c>
    </row>
    <row r="132" spans="5:46" x14ac:dyDescent="0.25">
      <c r="E132" s="238" t="str">
        <f>IFERROR(VLOOKUP(D132,'Commune et code insee et postal'!$A$2:$B$1302,2),"")</f>
        <v/>
      </c>
      <c r="F132" s="239" t="str">
        <f>IFERROR(VLOOKUP(D132,'Commune et code insee et postal'!A$2:D$1302,3,FALSE),"")</f>
        <v/>
      </c>
      <c r="G132" s="240" t="str">
        <f>IFERROR(VLOOKUP(D132,'Commune et code insee et postal'!A$2:D$1302,4,FALSE),"")</f>
        <v/>
      </c>
      <c r="I132" s="242"/>
      <c r="AB132" s="246" t="str">
        <f t="shared" si="39"/>
        <v/>
      </c>
      <c r="AJ132" s="248">
        <f t="shared" si="36"/>
        <v>0</v>
      </c>
      <c r="AO132" s="248">
        <f t="shared" si="37"/>
        <v>0</v>
      </c>
      <c r="AQ132" s="248">
        <f t="shared" si="38"/>
        <v>0</v>
      </c>
      <c r="AR132" s="249">
        <f t="shared" si="35"/>
        <v>0</v>
      </c>
      <c r="AT132" s="249" t="str">
        <f t="shared" si="40"/>
        <v/>
      </c>
    </row>
    <row r="133" spans="5:46" x14ac:dyDescent="0.25">
      <c r="E133" s="238" t="str">
        <f>IFERROR(VLOOKUP(D133,'Commune et code insee et postal'!$A$2:$B$1302,2),"")</f>
        <v/>
      </c>
      <c r="F133" s="239" t="str">
        <f>IFERROR(VLOOKUP(D133,'Commune et code insee et postal'!A$2:D$1302,3,FALSE),"")</f>
        <v/>
      </c>
      <c r="G133" s="240" t="str">
        <f>IFERROR(VLOOKUP(D133,'Commune et code insee et postal'!A$2:D$1302,4,FALSE),"")</f>
        <v/>
      </c>
      <c r="I133" s="242"/>
      <c r="AB133" s="246" t="str">
        <f t="shared" si="39"/>
        <v/>
      </c>
      <c r="AJ133" s="248">
        <f t="shared" si="36"/>
        <v>0</v>
      </c>
      <c r="AO133" s="248">
        <f t="shared" si="37"/>
        <v>0</v>
      </c>
      <c r="AQ133" s="248">
        <f t="shared" si="38"/>
        <v>0</v>
      </c>
      <c r="AR133" s="249">
        <f t="shared" si="35"/>
        <v>0</v>
      </c>
      <c r="AT133" s="249" t="str">
        <f t="shared" si="40"/>
        <v/>
      </c>
    </row>
    <row r="134" spans="5:46" x14ac:dyDescent="0.25">
      <c r="E134" s="238" t="str">
        <f>IFERROR(VLOOKUP(D134,'Commune et code insee et postal'!$A$2:$B$1302,2),"")</f>
        <v/>
      </c>
      <c r="F134" s="239" t="str">
        <f>IFERROR(VLOOKUP(D134,'Commune et code insee et postal'!A$2:D$1302,3,FALSE),"")</f>
        <v/>
      </c>
      <c r="G134" s="240" t="str">
        <f>IFERROR(VLOOKUP(D134,'Commune et code insee et postal'!A$2:D$1302,4,FALSE),"")</f>
        <v/>
      </c>
      <c r="I134" s="242"/>
      <c r="AB134" s="246" t="str">
        <f t="shared" si="39"/>
        <v/>
      </c>
      <c r="AJ134" s="248">
        <f t="shared" si="36"/>
        <v>0</v>
      </c>
      <c r="AO134" s="248">
        <f t="shared" si="37"/>
        <v>0</v>
      </c>
      <c r="AQ134" s="248">
        <f t="shared" si="38"/>
        <v>0</v>
      </c>
      <c r="AR134" s="249">
        <f t="shared" si="35"/>
        <v>0</v>
      </c>
      <c r="AT134" s="249" t="str">
        <f t="shared" si="40"/>
        <v/>
      </c>
    </row>
    <row r="135" spans="5:46" x14ac:dyDescent="0.25">
      <c r="E135" s="238" t="str">
        <f>IFERROR(VLOOKUP(D135,'Commune et code insee et postal'!$A$2:$B$1302,2),"")</f>
        <v/>
      </c>
      <c r="F135" s="239" t="str">
        <f>IFERROR(VLOOKUP(D135,'Commune et code insee et postal'!A$2:D$1302,3,FALSE),"")</f>
        <v/>
      </c>
      <c r="G135" s="240" t="str">
        <f>IFERROR(VLOOKUP(D135,'Commune et code insee et postal'!A$2:D$1302,4,FALSE),"")</f>
        <v/>
      </c>
      <c r="I135" s="242"/>
      <c r="AB135" s="246" t="str">
        <f t="shared" si="39"/>
        <v/>
      </c>
      <c r="AJ135" s="248">
        <f t="shared" si="36"/>
        <v>0</v>
      </c>
      <c r="AO135" s="248">
        <f t="shared" si="37"/>
        <v>0</v>
      </c>
      <c r="AQ135" s="248">
        <f t="shared" si="38"/>
        <v>0</v>
      </c>
      <c r="AR135" s="249">
        <f t="shared" si="35"/>
        <v>0</v>
      </c>
      <c r="AT135" s="249" t="str">
        <f t="shared" si="40"/>
        <v/>
      </c>
    </row>
    <row r="136" spans="5:46" x14ac:dyDescent="0.25">
      <c r="E136" s="238" t="str">
        <f>IFERROR(VLOOKUP(D136,'Commune et code insee et postal'!$A$2:$B$1302,2),"")</f>
        <v/>
      </c>
      <c r="F136" s="239" t="str">
        <f>IFERROR(VLOOKUP(D136,'Commune et code insee et postal'!A$2:D$1302,3,FALSE),"")</f>
        <v/>
      </c>
      <c r="G136" s="240" t="str">
        <f>IFERROR(VLOOKUP(D136,'Commune et code insee et postal'!A$2:D$1302,4,FALSE),"")</f>
        <v/>
      </c>
      <c r="I136" s="242"/>
      <c r="AB136" s="246" t="str">
        <f t="shared" si="39"/>
        <v/>
      </c>
      <c r="AJ136" s="248">
        <f t="shared" si="36"/>
        <v>0</v>
      </c>
      <c r="AO136" s="248">
        <f t="shared" si="37"/>
        <v>0</v>
      </c>
      <c r="AQ136" s="248">
        <f t="shared" si="38"/>
        <v>0</v>
      </c>
      <c r="AR136" s="249">
        <f t="shared" si="35"/>
        <v>0</v>
      </c>
      <c r="AT136" s="249" t="str">
        <f t="shared" si="40"/>
        <v/>
      </c>
    </row>
    <row r="137" spans="5:46" x14ac:dyDescent="0.25">
      <c r="E137" s="238" t="str">
        <f>IFERROR(VLOOKUP(D137,'Commune et code insee et postal'!$A$2:$B$1302,2),"")</f>
        <v/>
      </c>
      <c r="F137" s="239" t="str">
        <f>IFERROR(VLOOKUP(D137,'Commune et code insee et postal'!A$2:D$1302,3,FALSE),"")</f>
        <v/>
      </c>
      <c r="G137" s="240" t="str">
        <f>IFERROR(VLOOKUP(D137,'Commune et code insee et postal'!A$2:D$1302,4,FALSE),"")</f>
        <v/>
      </c>
      <c r="I137" s="242"/>
      <c r="AB137" s="246" t="str">
        <f t="shared" si="39"/>
        <v/>
      </c>
      <c r="AJ137" s="248">
        <f t="shared" si="36"/>
        <v>0</v>
      </c>
      <c r="AO137" s="248">
        <f t="shared" si="37"/>
        <v>0</v>
      </c>
      <c r="AQ137" s="248">
        <f t="shared" si="38"/>
        <v>0</v>
      </c>
      <c r="AR137" s="249">
        <f t="shared" si="35"/>
        <v>0</v>
      </c>
      <c r="AT137" s="249" t="str">
        <f t="shared" si="40"/>
        <v/>
      </c>
    </row>
    <row r="138" spans="5:46" x14ac:dyDescent="0.25">
      <c r="E138" s="238" t="str">
        <f>IFERROR(VLOOKUP(D138,'Commune et code insee et postal'!$A$2:$B$1302,2),"")</f>
        <v/>
      </c>
      <c r="F138" s="239" t="str">
        <f>IFERROR(VLOOKUP(D138,'Commune et code insee et postal'!A$2:D$1302,3,FALSE),"")</f>
        <v/>
      </c>
      <c r="G138" s="240" t="str">
        <f>IFERROR(VLOOKUP(D138,'Commune et code insee et postal'!A$2:D$1302,4,FALSE),"")</f>
        <v/>
      </c>
      <c r="I138" s="242"/>
      <c r="AB138" s="246" t="str">
        <f t="shared" si="39"/>
        <v/>
      </c>
      <c r="AJ138" s="248">
        <f t="shared" si="36"/>
        <v>0</v>
      </c>
      <c r="AO138" s="248">
        <f t="shared" si="37"/>
        <v>0</v>
      </c>
      <c r="AQ138" s="248">
        <f t="shared" si="38"/>
        <v>0</v>
      </c>
      <c r="AR138" s="249">
        <f t="shared" si="35"/>
        <v>0</v>
      </c>
      <c r="AT138" s="249" t="str">
        <f t="shared" si="40"/>
        <v/>
      </c>
    </row>
    <row r="139" spans="5:46" x14ac:dyDescent="0.25">
      <c r="E139" s="238" t="str">
        <f>IFERROR(VLOOKUP(D139,'Commune et code insee et postal'!$A$2:$B$1302,2),"")</f>
        <v/>
      </c>
      <c r="F139" s="239" t="str">
        <f>IFERROR(VLOOKUP(D139,'Commune et code insee et postal'!A$2:D$1302,3,FALSE),"")</f>
        <v/>
      </c>
      <c r="G139" s="240" t="str">
        <f>IFERROR(VLOOKUP(D139,'Commune et code insee et postal'!A$2:D$1302,4,FALSE),"")</f>
        <v/>
      </c>
      <c r="I139" s="242"/>
      <c r="AB139" s="246" t="str">
        <f t="shared" si="39"/>
        <v/>
      </c>
      <c r="AJ139" s="248">
        <f t="shared" si="36"/>
        <v>0</v>
      </c>
      <c r="AO139" s="248">
        <f t="shared" si="37"/>
        <v>0</v>
      </c>
      <c r="AQ139" s="248">
        <f t="shared" si="38"/>
        <v>0</v>
      </c>
      <c r="AR139" s="249">
        <f t="shared" si="35"/>
        <v>0</v>
      </c>
      <c r="AT139" s="249" t="str">
        <f t="shared" si="40"/>
        <v/>
      </c>
    </row>
    <row r="140" spans="5:46" x14ac:dyDescent="0.25">
      <c r="E140" s="238" t="str">
        <f>IFERROR(VLOOKUP(D140,'Commune et code insee et postal'!$A$2:$B$1302,2),"")</f>
        <v/>
      </c>
      <c r="F140" s="239" t="str">
        <f>IFERROR(VLOOKUP(D140,'Commune et code insee et postal'!A$2:D$1302,3,FALSE),"")</f>
        <v/>
      </c>
      <c r="G140" s="240" t="str">
        <f>IFERROR(VLOOKUP(D140,'Commune et code insee et postal'!A$2:D$1302,4,FALSE),"")</f>
        <v/>
      </c>
      <c r="I140" s="242"/>
      <c r="AB140" s="246" t="str">
        <f t="shared" si="39"/>
        <v/>
      </c>
      <c r="AJ140" s="248">
        <f t="shared" si="36"/>
        <v>0</v>
      </c>
      <c r="AO140" s="248">
        <f t="shared" si="37"/>
        <v>0</v>
      </c>
      <c r="AQ140" s="248">
        <f t="shared" si="38"/>
        <v>0</v>
      </c>
      <c r="AR140" s="249">
        <f t="shared" si="35"/>
        <v>0</v>
      </c>
      <c r="AT140" s="249" t="str">
        <f t="shared" si="40"/>
        <v/>
      </c>
    </row>
    <row r="141" spans="5:46" x14ac:dyDescent="0.25">
      <c r="E141" s="238" t="str">
        <f>IFERROR(VLOOKUP(D141,'Commune et code insee et postal'!$A$2:$B$1302,2),"")</f>
        <v/>
      </c>
      <c r="F141" s="239" t="str">
        <f>IFERROR(VLOOKUP(D141,'Commune et code insee et postal'!A$2:D$1302,3,FALSE),"")</f>
        <v/>
      </c>
      <c r="G141" s="240" t="str">
        <f>IFERROR(VLOOKUP(D141,'Commune et code insee et postal'!A$2:D$1302,4,FALSE),"")</f>
        <v/>
      </c>
      <c r="AB141" s="246" t="str">
        <f t="shared" si="39"/>
        <v/>
      </c>
      <c r="AJ141" s="248">
        <f t="shared" si="36"/>
        <v>0</v>
      </c>
      <c r="AO141" s="248">
        <f t="shared" si="37"/>
        <v>0</v>
      </c>
      <c r="AQ141" s="248">
        <f t="shared" si="38"/>
        <v>0</v>
      </c>
      <c r="AR141" s="249">
        <f t="shared" si="35"/>
        <v>0</v>
      </c>
      <c r="AT141" s="249" t="str">
        <f t="shared" si="40"/>
        <v/>
      </c>
    </row>
    <row r="142" spans="5:46" x14ac:dyDescent="0.25">
      <c r="E142" s="238" t="str">
        <f>IFERROR(VLOOKUP(D142,'Commune et code insee et postal'!$A$2:$B$1302,2),"")</f>
        <v/>
      </c>
      <c r="F142" s="239" t="str">
        <f>IFERROR(VLOOKUP(D142,'Commune et code insee et postal'!A$2:D$1302,3,FALSE),"")</f>
        <v/>
      </c>
      <c r="G142" s="240" t="str">
        <f>IFERROR(VLOOKUP(D142,'Commune et code insee et postal'!A$2:D$1302,4,FALSE),"")</f>
        <v/>
      </c>
      <c r="AB142" s="246" t="str">
        <f t="shared" si="39"/>
        <v/>
      </c>
      <c r="AJ142" s="248">
        <f t="shared" si="36"/>
        <v>0</v>
      </c>
      <c r="AO142" s="248">
        <f t="shared" si="37"/>
        <v>0</v>
      </c>
      <c r="AQ142" s="248">
        <f t="shared" si="38"/>
        <v>0</v>
      </c>
      <c r="AR142" s="249">
        <f t="shared" si="35"/>
        <v>0</v>
      </c>
      <c r="AT142" s="249" t="str">
        <f t="shared" si="40"/>
        <v/>
      </c>
    </row>
    <row r="143" spans="5:46" x14ac:dyDescent="0.25">
      <c r="E143" s="238" t="str">
        <f>IFERROR(VLOOKUP(D143,'Commune et code insee et postal'!$A$2:$B$1302,2),"")</f>
        <v/>
      </c>
      <c r="F143" s="239" t="str">
        <f>IFERROR(VLOOKUP(D143,'Commune et code insee et postal'!A$2:D$1302,3,FALSE),"")</f>
        <v/>
      </c>
      <c r="G143" s="240" t="str">
        <f>IFERROR(VLOOKUP(D143,'Commune et code insee et postal'!A$2:D$1302,4,FALSE),"")</f>
        <v/>
      </c>
      <c r="AB143" s="246" t="str">
        <f t="shared" si="39"/>
        <v/>
      </c>
      <c r="AJ143" s="248">
        <f t="shared" si="36"/>
        <v>0</v>
      </c>
      <c r="AO143" s="248">
        <f t="shared" si="37"/>
        <v>0</v>
      </c>
      <c r="AQ143" s="248">
        <f t="shared" si="38"/>
        <v>0</v>
      </c>
      <c r="AR143" s="249">
        <f t="shared" si="35"/>
        <v>0</v>
      </c>
      <c r="AT143" s="249" t="str">
        <f t="shared" si="40"/>
        <v/>
      </c>
    </row>
    <row r="144" spans="5:46" x14ac:dyDescent="0.25">
      <c r="E144" s="238" t="str">
        <f>IFERROR(VLOOKUP(D144,'Commune et code insee et postal'!$A$2:$B$1302,2),"")</f>
        <v/>
      </c>
      <c r="F144" s="239" t="str">
        <f>IFERROR(VLOOKUP(D144,'Commune et code insee et postal'!A$2:D$1302,3,FALSE),"")</f>
        <v/>
      </c>
      <c r="G144" s="240" t="str">
        <f>IFERROR(VLOOKUP(D144,'Commune et code insee et postal'!A$2:D$1302,4,FALSE),"")</f>
        <v/>
      </c>
      <c r="AB144" s="246" t="str">
        <f t="shared" si="39"/>
        <v/>
      </c>
      <c r="AJ144" s="248">
        <f t="shared" si="36"/>
        <v>0</v>
      </c>
      <c r="AO144" s="248">
        <f t="shared" si="37"/>
        <v>0</v>
      </c>
      <c r="AQ144" s="248">
        <f t="shared" si="38"/>
        <v>0</v>
      </c>
      <c r="AR144" s="249">
        <f t="shared" si="35"/>
        <v>0</v>
      </c>
      <c r="AT144" s="249" t="str">
        <f t="shared" si="40"/>
        <v/>
      </c>
    </row>
    <row r="145" spans="5:46" x14ac:dyDescent="0.25">
      <c r="E145" s="238" t="str">
        <f>IFERROR(VLOOKUP(D145,'Commune et code insee et postal'!$A$2:$B$1302,2),"")</f>
        <v/>
      </c>
      <c r="F145" s="239" t="str">
        <f>IFERROR(VLOOKUP(D145,'Commune et code insee et postal'!A$2:D$1302,3,FALSE),"")</f>
        <v/>
      </c>
      <c r="G145" s="240" t="str">
        <f>IFERROR(VLOOKUP(D145,'Commune et code insee et postal'!A$2:D$1302,4,FALSE),"")</f>
        <v/>
      </c>
      <c r="AB145" s="246" t="str">
        <f t="shared" si="39"/>
        <v/>
      </c>
      <c r="AJ145" s="248">
        <f t="shared" si="36"/>
        <v>0</v>
      </c>
      <c r="AO145" s="248">
        <f t="shared" si="37"/>
        <v>0</v>
      </c>
      <c r="AQ145" s="248">
        <f t="shared" si="38"/>
        <v>0</v>
      </c>
      <c r="AR145" s="249">
        <f t="shared" si="35"/>
        <v>0</v>
      </c>
      <c r="AT145" s="249" t="str">
        <f t="shared" si="40"/>
        <v/>
      </c>
    </row>
    <row r="146" spans="5:46" x14ac:dyDescent="0.25">
      <c r="E146" s="238" t="str">
        <f>IFERROR(VLOOKUP(D146,'Commune et code insee et postal'!$A$2:$B$1302,2),"")</f>
        <v/>
      </c>
      <c r="F146" s="239" t="str">
        <f>IFERROR(VLOOKUP(D146,'Commune et code insee et postal'!A$2:D$1302,3,FALSE),"")</f>
        <v/>
      </c>
      <c r="G146" s="240" t="str">
        <f>IFERROR(VLOOKUP(D146,'Commune et code insee et postal'!A$2:D$1302,4,FALSE),"")</f>
        <v/>
      </c>
      <c r="AB146" s="246" t="str">
        <f t="shared" si="39"/>
        <v/>
      </c>
      <c r="AJ146" s="248">
        <f t="shared" si="36"/>
        <v>0</v>
      </c>
      <c r="AO146" s="248">
        <f t="shared" si="37"/>
        <v>0</v>
      </c>
      <c r="AQ146" s="248">
        <f t="shared" si="38"/>
        <v>0</v>
      </c>
      <c r="AR146" s="249">
        <f t="shared" si="35"/>
        <v>0</v>
      </c>
      <c r="AT146" s="249" t="str">
        <f t="shared" si="40"/>
        <v/>
      </c>
    </row>
    <row r="147" spans="5:46" x14ac:dyDescent="0.25">
      <c r="E147" s="238" t="str">
        <f>IFERROR(VLOOKUP(D147,'Commune et code insee et postal'!$A$2:$B$1302,2),"")</f>
        <v/>
      </c>
      <c r="F147" s="239" t="str">
        <f>IFERROR(VLOOKUP(D147,'Commune et code insee et postal'!A$2:D$1302,3,FALSE),"")</f>
        <v/>
      </c>
      <c r="G147" s="240" t="str">
        <f>IFERROR(VLOOKUP(D147,'Commune et code insee et postal'!A$2:D$1302,4,FALSE),"")</f>
        <v/>
      </c>
      <c r="AB147" s="246" t="str">
        <f t="shared" si="39"/>
        <v/>
      </c>
      <c r="AJ147" s="248">
        <f t="shared" si="36"/>
        <v>0</v>
      </c>
      <c r="AO147" s="248">
        <f t="shared" si="37"/>
        <v>0</v>
      </c>
      <c r="AQ147" s="248">
        <f t="shared" si="38"/>
        <v>0</v>
      </c>
      <c r="AR147" s="249">
        <f t="shared" si="35"/>
        <v>0</v>
      </c>
      <c r="AT147" s="249" t="str">
        <f t="shared" si="40"/>
        <v/>
      </c>
    </row>
    <row r="148" spans="5:46" x14ac:dyDescent="0.25">
      <c r="E148" s="238" t="str">
        <f>IFERROR(VLOOKUP(D148,'Commune et code insee et postal'!$A$2:$B$1302,2),"")</f>
        <v/>
      </c>
      <c r="F148" s="239" t="str">
        <f>IFERROR(VLOOKUP(D148,'Commune et code insee et postal'!A$2:D$1302,3,FALSE),"")</f>
        <v/>
      </c>
      <c r="G148" s="240" t="str">
        <f>IFERROR(VLOOKUP(D148,'Commune et code insee et postal'!A$2:D$1302,4,FALSE),"")</f>
        <v/>
      </c>
      <c r="AB148" s="246" t="str">
        <f t="shared" si="39"/>
        <v/>
      </c>
      <c r="AJ148" s="248">
        <f t="shared" si="36"/>
        <v>0</v>
      </c>
      <c r="AO148" s="248">
        <f t="shared" si="37"/>
        <v>0</v>
      </c>
      <c r="AQ148" s="248">
        <f t="shared" si="38"/>
        <v>0</v>
      </c>
      <c r="AR148" s="249">
        <f t="shared" si="35"/>
        <v>0</v>
      </c>
      <c r="AT148" s="249" t="str">
        <f t="shared" si="40"/>
        <v/>
      </c>
    </row>
    <row r="149" spans="5:46" x14ac:dyDescent="0.25">
      <c r="E149" s="238" t="str">
        <f>IFERROR(VLOOKUP(D149,'Commune et code insee et postal'!$A$2:$B$1302,2),"")</f>
        <v/>
      </c>
      <c r="F149" s="239" t="str">
        <f>IFERROR(VLOOKUP(D149,'Commune et code insee et postal'!A$2:D$1302,3,FALSE),"")</f>
        <v/>
      </c>
      <c r="G149" s="240" t="str">
        <f>IFERROR(VLOOKUP(D149,'Commune et code insee et postal'!A$2:D$1302,4,FALSE),"")</f>
        <v/>
      </c>
      <c r="AB149" s="246" t="str">
        <f t="shared" si="39"/>
        <v/>
      </c>
      <c r="AJ149" s="248">
        <f t="shared" si="36"/>
        <v>0</v>
      </c>
      <c r="AO149" s="248">
        <f t="shared" si="37"/>
        <v>0</v>
      </c>
      <c r="AQ149" s="248">
        <f t="shared" si="38"/>
        <v>0</v>
      </c>
      <c r="AR149" s="249">
        <f t="shared" si="35"/>
        <v>0</v>
      </c>
      <c r="AT149" s="249" t="str">
        <f t="shared" si="40"/>
        <v/>
      </c>
    </row>
    <row r="150" spans="5:46" x14ac:dyDescent="0.25">
      <c r="E150" s="238" t="str">
        <f>IFERROR(VLOOKUP(D150,'Commune et code insee et postal'!$A$2:$B$1302,2),"")</f>
        <v/>
      </c>
      <c r="F150" s="239" t="str">
        <f>IFERROR(VLOOKUP(D150,'Commune et code insee et postal'!A$2:D$1302,3,FALSE),"")</f>
        <v/>
      </c>
      <c r="G150" s="240" t="str">
        <f>IFERROR(VLOOKUP(D150,'Commune et code insee et postal'!A$2:D$1302,4,FALSE),"")</f>
        <v/>
      </c>
      <c r="AB150" s="246" t="str">
        <f t="shared" si="39"/>
        <v/>
      </c>
      <c r="AJ150" s="248">
        <f t="shared" si="36"/>
        <v>0</v>
      </c>
      <c r="AO150" s="248">
        <f t="shared" si="37"/>
        <v>0</v>
      </c>
      <c r="AQ150" s="248">
        <f t="shared" si="38"/>
        <v>0</v>
      </c>
      <c r="AR150" s="249">
        <f t="shared" si="35"/>
        <v>0</v>
      </c>
      <c r="AT150" s="249" t="str">
        <f t="shared" si="40"/>
        <v/>
      </c>
    </row>
    <row r="151" spans="5:46" x14ac:dyDescent="0.25">
      <c r="E151" s="238" t="str">
        <f>IFERROR(VLOOKUP(D151,'Commune et code insee et postal'!$A$2:$B$1302,2),"")</f>
        <v/>
      </c>
      <c r="F151" s="239" t="str">
        <f>IFERROR(VLOOKUP(D151,'Commune et code insee et postal'!A$2:D$1302,3,FALSE),"")</f>
        <v/>
      </c>
      <c r="G151" s="240" t="str">
        <f>IFERROR(VLOOKUP(D151,'Commune et code insee et postal'!A$2:D$1302,4,FALSE),"")</f>
        <v/>
      </c>
      <c r="AB151" s="246" t="str">
        <f t="shared" si="39"/>
        <v/>
      </c>
      <c r="AJ151" s="248">
        <f t="shared" si="36"/>
        <v>0</v>
      </c>
      <c r="AO151" s="248">
        <f t="shared" si="37"/>
        <v>0</v>
      </c>
      <c r="AQ151" s="248">
        <f t="shared" si="38"/>
        <v>0</v>
      </c>
      <c r="AR151" s="249">
        <f t="shared" si="35"/>
        <v>0</v>
      </c>
      <c r="AT151" s="249" t="str">
        <f t="shared" si="40"/>
        <v/>
      </c>
    </row>
    <row r="152" spans="5:46" x14ac:dyDescent="0.25">
      <c r="E152" s="238" t="str">
        <f>IFERROR(VLOOKUP(D152,'Commune et code insee et postal'!$A$2:$B$1302,2),"")</f>
        <v/>
      </c>
      <c r="F152" s="239" t="str">
        <f>IFERROR(VLOOKUP(D152,'Commune et code insee et postal'!A$2:D$1302,3,FALSE),"")</f>
        <v/>
      </c>
      <c r="G152" s="240" t="str">
        <f>IFERROR(VLOOKUP(D152,'Commune et code insee et postal'!A$2:D$1302,4,FALSE),"")</f>
        <v/>
      </c>
      <c r="AB152" s="246" t="str">
        <f t="shared" si="39"/>
        <v/>
      </c>
      <c r="AJ152" s="248">
        <f t="shared" si="36"/>
        <v>0</v>
      </c>
      <c r="AO152" s="248">
        <f t="shared" si="37"/>
        <v>0</v>
      </c>
      <c r="AQ152" s="248">
        <f t="shared" si="38"/>
        <v>0</v>
      </c>
      <c r="AR152" s="249">
        <f t="shared" si="35"/>
        <v>0</v>
      </c>
      <c r="AT152" s="249" t="str">
        <f t="shared" si="40"/>
        <v/>
      </c>
    </row>
    <row r="153" spans="5:46" x14ac:dyDescent="0.25">
      <c r="E153" s="238" t="str">
        <f>IFERROR(VLOOKUP(D153,'Commune et code insee et postal'!$A$2:$B$1302,2),"")</f>
        <v/>
      </c>
      <c r="F153" s="239" t="str">
        <f>IFERROR(VLOOKUP(D153,'Commune et code insee et postal'!A$2:D$1302,3,FALSE),"")</f>
        <v/>
      </c>
      <c r="G153" s="240" t="str">
        <f>IFERROR(VLOOKUP(D153,'Commune et code insee et postal'!A$2:D$1302,4,FALSE),"")</f>
        <v/>
      </c>
      <c r="AB153" s="246" t="str">
        <f t="shared" si="39"/>
        <v/>
      </c>
      <c r="AJ153" s="248">
        <f t="shared" si="36"/>
        <v>0</v>
      </c>
      <c r="AO153" s="248">
        <f t="shared" si="37"/>
        <v>0</v>
      </c>
      <c r="AQ153" s="248">
        <f t="shared" si="38"/>
        <v>0</v>
      </c>
      <c r="AR153" s="249">
        <f t="shared" si="35"/>
        <v>0</v>
      </c>
      <c r="AT153" s="249" t="str">
        <f t="shared" si="40"/>
        <v/>
      </c>
    </row>
    <row r="154" spans="5:46" x14ac:dyDescent="0.25">
      <c r="E154" s="238" t="str">
        <f>IFERROR(VLOOKUP(D154,'Commune et code insee et postal'!$A$2:$B$1302,2),"")</f>
        <v/>
      </c>
      <c r="F154" s="239" t="str">
        <f>IFERROR(VLOOKUP(D154,'Commune et code insee et postal'!A$2:D$1302,3,FALSE),"")</f>
        <v/>
      </c>
      <c r="G154" s="240" t="str">
        <f>IFERROR(VLOOKUP(D154,'Commune et code insee et postal'!A$2:D$1302,4,FALSE),"")</f>
        <v/>
      </c>
      <c r="AB154" s="246" t="str">
        <f t="shared" si="39"/>
        <v/>
      </c>
      <c r="AJ154" s="248">
        <f t="shared" ref="AJ154:AJ181" si="41">SUM(AF154:AI154)</f>
        <v>0</v>
      </c>
      <c r="AO154" s="248">
        <f t="shared" si="37"/>
        <v>0</v>
      </c>
      <c r="AQ154" s="248">
        <f t="shared" si="38"/>
        <v>0</v>
      </c>
      <c r="AR154" s="249">
        <f t="shared" si="35"/>
        <v>0</v>
      </c>
      <c r="AT154" s="249" t="str">
        <f t="shared" si="40"/>
        <v/>
      </c>
    </row>
    <row r="155" spans="5:46" x14ac:dyDescent="0.25">
      <c r="E155" s="238" t="str">
        <f>IFERROR(VLOOKUP(D155,'Commune et code insee et postal'!$A$2:$B$1302,2),"")</f>
        <v/>
      </c>
      <c r="F155" s="239" t="str">
        <f>IFERROR(VLOOKUP(D155,'Commune et code insee et postal'!A$2:D$1302,3,FALSE),"")</f>
        <v/>
      </c>
      <c r="G155" s="240" t="str">
        <f>IFERROR(VLOOKUP(D155,'Commune et code insee et postal'!A$2:D$1302,4,FALSE),"")</f>
        <v/>
      </c>
      <c r="AB155" s="246" t="str">
        <f t="shared" si="39"/>
        <v/>
      </c>
      <c r="AJ155" s="248">
        <f t="shared" si="41"/>
        <v>0</v>
      </c>
      <c r="AO155" s="248">
        <f t="shared" si="37"/>
        <v>0</v>
      </c>
      <c r="AQ155" s="248">
        <f t="shared" si="38"/>
        <v>0</v>
      </c>
      <c r="AR155" s="249">
        <f t="shared" si="35"/>
        <v>0</v>
      </c>
      <c r="AT155" s="249" t="str">
        <f t="shared" si="40"/>
        <v/>
      </c>
    </row>
    <row r="156" spans="5:46" x14ac:dyDescent="0.25">
      <c r="E156" s="238" t="str">
        <f>IFERROR(VLOOKUP(D156,'Commune et code insee et postal'!$A$2:$B$1302,2),"")</f>
        <v/>
      </c>
      <c r="F156" s="239" t="str">
        <f>IFERROR(VLOOKUP(D156,'Commune et code insee et postal'!A$2:D$1302,3,FALSE),"")</f>
        <v/>
      </c>
      <c r="G156" s="240" t="str">
        <f>IFERROR(VLOOKUP(D156,'Commune et code insee et postal'!A$2:D$1302,4,FALSE),"")</f>
        <v/>
      </c>
      <c r="AB156" s="246" t="str">
        <f t="shared" si="39"/>
        <v/>
      </c>
      <c r="AJ156" s="248">
        <f t="shared" si="41"/>
        <v>0</v>
      </c>
      <c r="AO156" s="248">
        <f t="shared" si="37"/>
        <v>0</v>
      </c>
      <c r="AQ156" s="248">
        <f t="shared" si="38"/>
        <v>0</v>
      </c>
      <c r="AR156" s="249">
        <f t="shared" si="35"/>
        <v>0</v>
      </c>
      <c r="AT156" s="249" t="str">
        <f t="shared" si="40"/>
        <v/>
      </c>
    </row>
    <row r="157" spans="5:46" x14ac:dyDescent="0.25">
      <c r="E157" s="238" t="str">
        <f>IFERROR(VLOOKUP(D157,'Commune et code insee et postal'!$A$2:$B$1302,2),"")</f>
        <v/>
      </c>
      <c r="F157" s="239" t="str">
        <f>IFERROR(VLOOKUP(D157,'Commune et code insee et postal'!A$2:D$1302,3,FALSE),"")</f>
        <v/>
      </c>
      <c r="G157" s="240" t="str">
        <f>IFERROR(VLOOKUP(D157,'Commune et code insee et postal'!A$2:D$1302,4,FALSE),"")</f>
        <v/>
      </c>
      <c r="AB157" s="246" t="str">
        <f t="shared" si="39"/>
        <v/>
      </c>
      <c r="AJ157" s="248">
        <f t="shared" si="41"/>
        <v>0</v>
      </c>
      <c r="AO157" s="248">
        <f t="shared" si="37"/>
        <v>0</v>
      </c>
      <c r="AQ157" s="248">
        <f t="shared" si="38"/>
        <v>0</v>
      </c>
      <c r="AR157" s="249">
        <f t="shared" si="35"/>
        <v>0</v>
      </c>
      <c r="AT157" s="249" t="str">
        <f t="shared" si="40"/>
        <v/>
      </c>
    </row>
    <row r="158" spans="5:46" x14ac:dyDescent="0.25">
      <c r="E158" s="238" t="str">
        <f>IFERROR(VLOOKUP(D158,'Commune et code insee et postal'!$A$2:$B$1302,2),"")</f>
        <v/>
      </c>
      <c r="F158" s="239" t="str">
        <f>IFERROR(VLOOKUP(D158,'Commune et code insee et postal'!A$2:D$1302,3,FALSE),"")</f>
        <v/>
      </c>
      <c r="G158" s="240" t="str">
        <f>IFERROR(VLOOKUP(D158,'Commune et code insee et postal'!A$2:D$1302,4,FALSE),"")</f>
        <v/>
      </c>
      <c r="AB158" s="246" t="str">
        <f t="shared" si="39"/>
        <v/>
      </c>
      <c r="AJ158" s="248">
        <f t="shared" si="41"/>
        <v>0</v>
      </c>
      <c r="AO158" s="248">
        <f t="shared" si="37"/>
        <v>0</v>
      </c>
      <c r="AQ158" s="248">
        <f t="shared" si="38"/>
        <v>0</v>
      </c>
      <c r="AR158" s="249">
        <f t="shared" si="35"/>
        <v>0</v>
      </c>
      <c r="AT158" s="249" t="str">
        <f t="shared" si="40"/>
        <v/>
      </c>
    </row>
    <row r="159" spans="5:46" x14ac:dyDescent="0.25">
      <c r="E159" s="238" t="str">
        <f>IFERROR(VLOOKUP(D159,'Commune et code insee et postal'!$A$2:$B$1302,2),"")</f>
        <v/>
      </c>
      <c r="F159" s="239" t="str">
        <f>IFERROR(VLOOKUP(D159,'Commune et code insee et postal'!A$2:D$1302,3,FALSE),"")</f>
        <v/>
      </c>
      <c r="G159" s="240" t="str">
        <f>IFERROR(VLOOKUP(D159,'Commune et code insee et postal'!A$2:D$1302,4,FALSE),"")</f>
        <v/>
      </c>
      <c r="AB159" s="246" t="str">
        <f t="shared" si="39"/>
        <v/>
      </c>
      <c r="AJ159" s="248">
        <f t="shared" si="41"/>
        <v>0</v>
      </c>
      <c r="AO159" s="248">
        <f t="shared" si="37"/>
        <v>0</v>
      </c>
      <c r="AQ159" s="248">
        <f t="shared" si="38"/>
        <v>0</v>
      </c>
      <c r="AR159" s="249">
        <f t="shared" si="35"/>
        <v>0</v>
      </c>
      <c r="AT159" s="249" t="str">
        <f t="shared" si="40"/>
        <v/>
      </c>
    </row>
    <row r="160" spans="5:46" x14ac:dyDescent="0.25">
      <c r="E160" s="238" t="str">
        <f>IFERROR(VLOOKUP(D160,'Commune et code insee et postal'!$A$2:$B$1302,2),"")</f>
        <v/>
      </c>
      <c r="F160" s="239" t="str">
        <f>IFERROR(VLOOKUP(D160,'Commune et code insee et postal'!A$2:D$1302,3,FALSE),"")</f>
        <v/>
      </c>
      <c r="G160" s="240" t="str">
        <f>IFERROR(VLOOKUP(D160,'Commune et code insee et postal'!A$2:D$1302,4,FALSE),"")</f>
        <v/>
      </c>
      <c r="AB160" s="246" t="str">
        <f t="shared" si="39"/>
        <v/>
      </c>
      <c r="AJ160" s="248">
        <f t="shared" si="41"/>
        <v>0</v>
      </c>
      <c r="AO160" s="248">
        <f t="shared" si="37"/>
        <v>0</v>
      </c>
      <c r="AQ160" s="248">
        <f t="shared" si="38"/>
        <v>0</v>
      </c>
      <c r="AR160" s="249">
        <f t="shared" si="35"/>
        <v>0</v>
      </c>
      <c r="AT160" s="249" t="str">
        <f t="shared" si="40"/>
        <v/>
      </c>
    </row>
    <row r="161" spans="5:46" x14ac:dyDescent="0.25">
      <c r="E161" s="238" t="str">
        <f>IFERROR(VLOOKUP(D161,'Commune et code insee et postal'!$A$2:$B$1302,2),"")</f>
        <v/>
      </c>
      <c r="F161" s="239" t="str">
        <f>IFERROR(VLOOKUP(D161,'Commune et code insee et postal'!A$2:D$1302,3,FALSE),"")</f>
        <v/>
      </c>
      <c r="G161" s="240" t="str">
        <f>IFERROR(VLOOKUP(D161,'Commune et code insee et postal'!A$2:D$1302,4,FALSE),"")</f>
        <v/>
      </c>
      <c r="AB161" s="246" t="str">
        <f t="shared" si="39"/>
        <v/>
      </c>
      <c r="AJ161" s="248">
        <f t="shared" si="41"/>
        <v>0</v>
      </c>
      <c r="AO161" s="248">
        <f t="shared" si="37"/>
        <v>0</v>
      </c>
      <c r="AQ161" s="248">
        <f t="shared" si="38"/>
        <v>0</v>
      </c>
      <c r="AR161" s="249">
        <f t="shared" si="35"/>
        <v>0</v>
      </c>
      <c r="AT161" s="249" t="str">
        <f t="shared" si="40"/>
        <v/>
      </c>
    </row>
    <row r="162" spans="5:46" x14ac:dyDescent="0.25">
      <c r="E162" s="238" t="str">
        <f>IFERROR(VLOOKUP(D162,'Commune et code insee et postal'!$A$2:$B$1302,2),"")</f>
        <v/>
      </c>
      <c r="F162" s="239" t="str">
        <f>IFERROR(VLOOKUP(D162,'Commune et code insee et postal'!A$2:D$1302,3,FALSE),"")</f>
        <v/>
      </c>
      <c r="G162" s="240" t="str">
        <f>IFERROR(VLOOKUP(D162,'Commune et code insee et postal'!A$2:D$1302,4,FALSE),"")</f>
        <v/>
      </c>
      <c r="AB162" s="246" t="str">
        <f t="shared" si="39"/>
        <v/>
      </c>
      <c r="AJ162" s="248">
        <f t="shared" si="41"/>
        <v>0</v>
      </c>
      <c r="AO162" s="248">
        <f t="shared" si="37"/>
        <v>0</v>
      </c>
      <c r="AQ162" s="248">
        <f t="shared" ref="AQ162:AQ181" si="42">SUM(AJ162,AO162:AP162)</f>
        <v>0</v>
      </c>
      <c r="AR162" s="249">
        <f t="shared" si="35"/>
        <v>0</v>
      </c>
      <c r="AT162" s="249" t="str">
        <f t="shared" si="40"/>
        <v/>
      </c>
    </row>
    <row r="163" spans="5:46" x14ac:dyDescent="0.25">
      <c r="E163" s="238" t="str">
        <f>IFERROR(VLOOKUP(D163,'Commune et code insee et postal'!$A$2:$B$1302,2),"")</f>
        <v/>
      </c>
      <c r="F163" s="239" t="str">
        <f>IFERROR(VLOOKUP(D163,'Commune et code insee et postal'!A$2:D$1302,3,FALSE),"")</f>
        <v/>
      </c>
      <c r="G163" s="240" t="str">
        <f>IFERROR(VLOOKUP(D163,'Commune et code insee et postal'!A$2:D$1302,4,FALSE),"")</f>
        <v/>
      </c>
      <c r="AB163" s="246" t="str">
        <f t="shared" ref="AB163:AB181" si="43">IF(AA163=0,"",IF(AA163&lt;1000,"&lt;1 MW","&gt;1 MW"))</f>
        <v/>
      </c>
      <c r="AJ163" s="248">
        <f t="shared" si="41"/>
        <v>0</v>
      </c>
      <c r="AO163" s="248">
        <f t="shared" si="37"/>
        <v>0</v>
      </c>
      <c r="AQ163" s="248">
        <f t="shared" si="42"/>
        <v>0</v>
      </c>
      <c r="AR163" s="249">
        <f t="shared" si="35"/>
        <v>0</v>
      </c>
      <c r="AT163" s="249" t="str">
        <f t="shared" si="40"/>
        <v/>
      </c>
    </row>
    <row r="164" spans="5:46" x14ac:dyDescent="0.25">
      <c r="E164" s="238" t="str">
        <f>IFERROR(VLOOKUP(D164,'Commune et code insee et postal'!$A$2:$B$1302,2),"")</f>
        <v/>
      </c>
      <c r="F164" s="239" t="str">
        <f>IFERROR(VLOOKUP(D164,'Commune et code insee et postal'!A$2:D$1302,3,FALSE),"")</f>
        <v/>
      </c>
      <c r="G164" s="240" t="str">
        <f>IFERROR(VLOOKUP(D164,'Commune et code insee et postal'!A$2:D$1302,4,FALSE),"")</f>
        <v/>
      </c>
      <c r="AB164" s="246" t="str">
        <f t="shared" si="43"/>
        <v/>
      </c>
      <c r="AJ164" s="248">
        <f t="shared" si="41"/>
        <v>0</v>
      </c>
      <c r="AO164" s="248">
        <f t="shared" si="37"/>
        <v>0</v>
      </c>
      <c r="AQ164" s="248">
        <f t="shared" si="42"/>
        <v>0</v>
      </c>
      <c r="AR164" s="249">
        <f t="shared" si="35"/>
        <v>0</v>
      </c>
      <c r="AT164" s="249" t="str">
        <f t="shared" si="40"/>
        <v/>
      </c>
    </row>
    <row r="165" spans="5:46" x14ac:dyDescent="0.25">
      <c r="E165" s="238" t="str">
        <f>IFERROR(VLOOKUP(D165,'Commune et code insee et postal'!$A$2:$B$1302,2),"")</f>
        <v/>
      </c>
      <c r="F165" s="239" t="str">
        <f>IFERROR(VLOOKUP(D165,'Commune et code insee et postal'!A$2:D$1302,3,FALSE),"")</f>
        <v/>
      </c>
      <c r="G165" s="240" t="str">
        <f>IFERROR(VLOOKUP(D165,'Commune et code insee et postal'!A$2:D$1302,4,FALSE),"")</f>
        <v/>
      </c>
      <c r="AB165" s="246" t="str">
        <f t="shared" si="43"/>
        <v/>
      </c>
      <c r="AJ165" s="248">
        <f t="shared" si="41"/>
        <v>0</v>
      </c>
      <c r="AO165" s="248">
        <f t="shared" si="37"/>
        <v>0</v>
      </c>
      <c r="AQ165" s="248">
        <f t="shared" si="42"/>
        <v>0</v>
      </c>
      <c r="AR165" s="249">
        <f t="shared" si="35"/>
        <v>0</v>
      </c>
      <c r="AT165" s="249" t="str">
        <f t="shared" si="40"/>
        <v/>
      </c>
    </row>
    <row r="166" spans="5:46" x14ac:dyDescent="0.25">
      <c r="E166" s="238" t="str">
        <f>IFERROR(VLOOKUP(D166,'Commune et code insee et postal'!$A$2:$B$1302,2),"")</f>
        <v/>
      </c>
      <c r="F166" s="239" t="str">
        <f>IFERROR(VLOOKUP(D166,'Commune et code insee et postal'!A$2:D$1302,3,FALSE),"")</f>
        <v/>
      </c>
      <c r="G166" s="240" t="str">
        <f>IFERROR(VLOOKUP(D166,'Commune et code insee et postal'!A$2:D$1302,4,FALSE),"")</f>
        <v/>
      </c>
      <c r="AB166" s="246" t="str">
        <f t="shared" si="43"/>
        <v/>
      </c>
      <c r="AJ166" s="248">
        <f t="shared" si="41"/>
        <v>0</v>
      </c>
      <c r="AO166" s="248">
        <f t="shared" si="37"/>
        <v>0</v>
      </c>
      <c r="AQ166" s="248">
        <f t="shared" si="42"/>
        <v>0</v>
      </c>
      <c r="AR166" s="249">
        <f t="shared" si="35"/>
        <v>0</v>
      </c>
      <c r="AT166" s="249" t="str">
        <f t="shared" si="40"/>
        <v/>
      </c>
    </row>
    <row r="167" spans="5:46" x14ac:dyDescent="0.25">
      <c r="E167" s="238" t="str">
        <f>IFERROR(VLOOKUP(D167,'Commune et code insee et postal'!$A$2:$B$1302,2),"")</f>
        <v/>
      </c>
      <c r="F167" s="239" t="str">
        <f>IFERROR(VLOOKUP(D167,'Commune et code insee et postal'!A$2:D$1302,3,FALSE),"")</f>
        <v/>
      </c>
      <c r="G167" s="240" t="str">
        <f>IFERROR(VLOOKUP(D167,'Commune et code insee et postal'!A$2:D$1302,4,FALSE),"")</f>
        <v/>
      </c>
      <c r="AB167" s="246" t="str">
        <f t="shared" si="43"/>
        <v/>
      </c>
      <c r="AJ167" s="248">
        <f t="shared" si="41"/>
        <v>0</v>
      </c>
      <c r="AO167" s="248">
        <f t="shared" si="37"/>
        <v>0</v>
      </c>
      <c r="AQ167" s="248">
        <f t="shared" si="42"/>
        <v>0</v>
      </c>
      <c r="AR167" s="249">
        <f t="shared" si="35"/>
        <v>0</v>
      </c>
      <c r="AT167" s="249" t="str">
        <f t="shared" si="40"/>
        <v/>
      </c>
    </row>
    <row r="168" spans="5:46" x14ac:dyDescent="0.25">
      <c r="E168" s="238" t="str">
        <f>IFERROR(VLOOKUP(D168,'Commune et code insee et postal'!$A$2:$B$1302,2),"")</f>
        <v/>
      </c>
      <c r="F168" s="239" t="str">
        <f>IFERROR(VLOOKUP(D168,'Commune et code insee et postal'!A$2:D$1302,3,FALSE),"")</f>
        <v/>
      </c>
      <c r="G168" s="240" t="str">
        <f>IFERROR(VLOOKUP(D168,'Commune et code insee et postal'!A$2:D$1302,4,FALSE),"")</f>
        <v/>
      </c>
      <c r="AB168" s="246" t="str">
        <f t="shared" si="43"/>
        <v/>
      </c>
      <c r="AJ168" s="248">
        <f t="shared" si="41"/>
        <v>0</v>
      </c>
      <c r="AO168" s="248">
        <f t="shared" si="37"/>
        <v>0</v>
      </c>
      <c r="AQ168" s="248">
        <f t="shared" si="42"/>
        <v>0</v>
      </c>
      <c r="AR168" s="249">
        <f t="shared" si="35"/>
        <v>0</v>
      </c>
      <c r="AT168" s="249" t="str">
        <f t="shared" si="40"/>
        <v/>
      </c>
    </row>
    <row r="169" spans="5:46" x14ac:dyDescent="0.25">
      <c r="E169" s="238" t="str">
        <f>IFERROR(VLOOKUP(D169,'Commune et code insee et postal'!$A$2:$B$1302,2),"")</f>
        <v/>
      </c>
      <c r="F169" s="239" t="str">
        <f>IFERROR(VLOOKUP(D169,'Commune et code insee et postal'!A$2:D$1302,3,FALSE),"")</f>
        <v/>
      </c>
      <c r="G169" s="240" t="str">
        <f>IFERROR(VLOOKUP(D169,'Commune et code insee et postal'!A$2:D$1302,4,FALSE),"")</f>
        <v/>
      </c>
      <c r="AB169" s="246" t="str">
        <f t="shared" si="43"/>
        <v/>
      </c>
      <c r="AJ169" s="248">
        <f t="shared" si="41"/>
        <v>0</v>
      </c>
      <c r="AO169" s="248">
        <f t="shared" si="37"/>
        <v>0</v>
      </c>
      <c r="AQ169" s="248">
        <f t="shared" si="42"/>
        <v>0</v>
      </c>
      <c r="AR169" s="249">
        <f t="shared" si="35"/>
        <v>0</v>
      </c>
      <c r="AT169" s="249" t="str">
        <f t="shared" si="40"/>
        <v/>
      </c>
    </row>
    <row r="170" spans="5:46" x14ac:dyDescent="0.25">
      <c r="E170" s="238" t="str">
        <f>IFERROR(VLOOKUP(D170,'Commune et code insee et postal'!$A$2:$B$1302,2),"")</f>
        <v/>
      </c>
      <c r="F170" s="239" t="str">
        <f>IFERROR(VLOOKUP(D170,'Commune et code insee et postal'!A$2:D$1302,3,FALSE),"")</f>
        <v/>
      </c>
      <c r="G170" s="240" t="str">
        <f>IFERROR(VLOOKUP(D170,'Commune et code insee et postal'!A$2:D$1302,4,FALSE),"")</f>
        <v/>
      </c>
      <c r="AB170" s="246" t="str">
        <f t="shared" si="43"/>
        <v/>
      </c>
      <c r="AJ170" s="248">
        <f t="shared" si="41"/>
        <v>0</v>
      </c>
      <c r="AO170" s="248">
        <f t="shared" si="37"/>
        <v>0</v>
      </c>
      <c r="AQ170" s="248">
        <f t="shared" si="42"/>
        <v>0</v>
      </c>
      <c r="AR170" s="249">
        <f t="shared" si="35"/>
        <v>0</v>
      </c>
      <c r="AT170" s="249" t="str">
        <f t="shared" si="40"/>
        <v/>
      </c>
    </row>
    <row r="171" spans="5:46" x14ac:dyDescent="0.25">
      <c r="E171" s="238" t="str">
        <f>IFERROR(VLOOKUP(D171,'Commune et code insee et postal'!$A$2:$B$1302,2),"")</f>
        <v/>
      </c>
      <c r="F171" s="239" t="str">
        <f>IFERROR(VLOOKUP(D171,'Commune et code insee et postal'!A$2:D$1302,3,FALSE),"")</f>
        <v/>
      </c>
      <c r="G171" s="240" t="str">
        <f>IFERROR(VLOOKUP(D171,'Commune et code insee et postal'!A$2:D$1302,4,FALSE),"")</f>
        <v/>
      </c>
      <c r="AB171" s="246" t="str">
        <f t="shared" si="43"/>
        <v/>
      </c>
      <c r="AJ171" s="248">
        <f t="shared" si="41"/>
        <v>0</v>
      </c>
      <c r="AO171" s="248">
        <f t="shared" si="37"/>
        <v>0</v>
      </c>
      <c r="AQ171" s="248">
        <f t="shared" si="42"/>
        <v>0</v>
      </c>
      <c r="AR171" s="249">
        <f t="shared" si="35"/>
        <v>0</v>
      </c>
      <c r="AT171" s="249" t="str">
        <f t="shared" si="40"/>
        <v/>
      </c>
    </row>
    <row r="172" spans="5:46" x14ac:dyDescent="0.25">
      <c r="E172" s="238" t="str">
        <f>IFERROR(VLOOKUP(D172,'Commune et code insee et postal'!$A$2:$B$1302,2),"")</f>
        <v/>
      </c>
      <c r="F172" s="239" t="str">
        <f>IFERROR(VLOOKUP(D172,'Commune et code insee et postal'!A$2:D$1302,3,FALSE),"")</f>
        <v/>
      </c>
      <c r="G172" s="240" t="str">
        <f>IFERROR(VLOOKUP(D172,'Commune et code insee et postal'!A$2:D$1302,4,FALSE),"")</f>
        <v/>
      </c>
      <c r="AB172" s="246" t="str">
        <f t="shared" si="43"/>
        <v/>
      </c>
      <c r="AJ172" s="248">
        <f t="shared" si="41"/>
        <v>0</v>
      </c>
      <c r="AO172" s="248">
        <f t="shared" si="37"/>
        <v>0</v>
      </c>
      <c r="AQ172" s="248">
        <f t="shared" si="42"/>
        <v>0</v>
      </c>
      <c r="AR172" s="249">
        <f t="shared" si="35"/>
        <v>0</v>
      </c>
      <c r="AT172" s="249" t="str">
        <f t="shared" si="40"/>
        <v/>
      </c>
    </row>
    <row r="173" spans="5:46" x14ac:dyDescent="0.25">
      <c r="E173" s="238" t="str">
        <f>IFERROR(VLOOKUP(D173,'Commune et code insee et postal'!$A$2:$B$1302,2),"")</f>
        <v/>
      </c>
      <c r="F173" s="239" t="str">
        <f>IFERROR(VLOOKUP(D173,'Commune et code insee et postal'!A$2:D$1302,3,FALSE),"")</f>
        <v/>
      </c>
      <c r="G173" s="240" t="str">
        <f>IFERROR(VLOOKUP(D173,'Commune et code insee et postal'!A$2:D$1302,4,FALSE),"")</f>
        <v/>
      </c>
      <c r="AB173" s="246" t="str">
        <f t="shared" si="43"/>
        <v/>
      </c>
      <c r="AJ173" s="248">
        <f t="shared" si="41"/>
        <v>0</v>
      </c>
      <c r="AO173" s="248">
        <f t="shared" si="37"/>
        <v>0</v>
      </c>
      <c r="AQ173" s="248">
        <f t="shared" si="42"/>
        <v>0</v>
      </c>
      <c r="AR173" s="249">
        <f t="shared" si="35"/>
        <v>0</v>
      </c>
      <c r="AT173" s="249" t="str">
        <f t="shared" si="40"/>
        <v/>
      </c>
    </row>
    <row r="174" spans="5:46" x14ac:dyDescent="0.25">
      <c r="E174" s="238" t="str">
        <f>IFERROR(VLOOKUP(D174,'Commune et code insee et postal'!$A$2:$B$1302,2),"")</f>
        <v/>
      </c>
      <c r="F174" s="239" t="str">
        <f>IFERROR(VLOOKUP(D174,'Commune et code insee et postal'!A$2:D$1302,3,FALSE),"")</f>
        <v/>
      </c>
      <c r="G174" s="240" t="str">
        <f>IFERROR(VLOOKUP(D174,'Commune et code insee et postal'!A$2:D$1302,4,FALSE),"")</f>
        <v/>
      </c>
      <c r="AB174" s="246" t="str">
        <f t="shared" si="43"/>
        <v/>
      </c>
      <c r="AJ174" s="248">
        <f t="shared" si="41"/>
        <v>0</v>
      </c>
      <c r="AO174" s="248">
        <f t="shared" si="37"/>
        <v>0</v>
      </c>
      <c r="AQ174" s="248">
        <f t="shared" si="42"/>
        <v>0</v>
      </c>
      <c r="AR174" s="249">
        <f t="shared" si="35"/>
        <v>0</v>
      </c>
      <c r="AT174" s="249" t="str">
        <f t="shared" si="40"/>
        <v/>
      </c>
    </row>
    <row r="175" spans="5:46" x14ac:dyDescent="0.25">
      <c r="E175" s="238" t="str">
        <f>IFERROR(VLOOKUP(D175,'Commune et code insee et postal'!$A$2:$B$1302,2),"")</f>
        <v/>
      </c>
      <c r="F175" s="239" t="str">
        <f>IFERROR(VLOOKUP(D175,'Commune et code insee et postal'!A$2:D$1302,3,FALSE),"")</f>
        <v/>
      </c>
      <c r="G175" s="240" t="str">
        <f>IFERROR(VLOOKUP(D175,'Commune et code insee et postal'!A$2:D$1302,4,FALSE),"")</f>
        <v/>
      </c>
      <c r="AB175" s="246" t="str">
        <f t="shared" si="43"/>
        <v/>
      </c>
      <c r="AJ175" s="248">
        <f t="shared" si="41"/>
        <v>0</v>
      </c>
      <c r="AO175" s="248">
        <f t="shared" si="37"/>
        <v>0</v>
      </c>
      <c r="AQ175" s="248">
        <f t="shared" si="42"/>
        <v>0</v>
      </c>
      <c r="AR175" s="249">
        <f t="shared" si="35"/>
        <v>0</v>
      </c>
      <c r="AT175" s="249" t="str">
        <f t="shared" si="40"/>
        <v/>
      </c>
    </row>
    <row r="176" spans="5:46" x14ac:dyDescent="0.25">
      <c r="E176" s="238" t="str">
        <f>IFERROR(VLOOKUP(D176,'Commune et code insee et postal'!$A$2:$B$1302,2),"")</f>
        <v/>
      </c>
      <c r="F176" s="239" t="str">
        <f>IFERROR(VLOOKUP(D176,'Commune et code insee et postal'!A$2:D$1302,3,FALSE),"")</f>
        <v/>
      </c>
      <c r="G176" s="240" t="str">
        <f>IFERROR(VLOOKUP(D176,'Commune et code insee et postal'!A$2:D$1302,4,FALSE),"")</f>
        <v/>
      </c>
      <c r="AB176" s="246" t="str">
        <f t="shared" si="43"/>
        <v/>
      </c>
      <c r="AJ176" s="248">
        <f t="shared" si="41"/>
        <v>0</v>
      </c>
      <c r="AO176" s="248">
        <f t="shared" si="37"/>
        <v>0</v>
      </c>
      <c r="AQ176" s="248">
        <f t="shared" si="42"/>
        <v>0</v>
      </c>
      <c r="AR176" s="249">
        <f t="shared" si="35"/>
        <v>0</v>
      </c>
      <c r="AT176" s="249" t="str">
        <f t="shared" si="40"/>
        <v/>
      </c>
    </row>
    <row r="177" spans="5:46" x14ac:dyDescent="0.25">
      <c r="E177" s="238" t="str">
        <f>IFERROR(VLOOKUP(D177,'Commune et code insee et postal'!$A$2:$B$1302,2),"")</f>
        <v/>
      </c>
      <c r="F177" s="239" t="str">
        <f>IFERROR(VLOOKUP(D177,'Commune et code insee et postal'!A$2:D$1302,3,FALSE),"")</f>
        <v/>
      </c>
      <c r="G177" s="240" t="str">
        <f>IFERROR(VLOOKUP(D177,'Commune et code insee et postal'!A$2:D$1302,4,FALSE),"")</f>
        <v/>
      </c>
      <c r="AB177" s="246" t="str">
        <f t="shared" si="43"/>
        <v/>
      </c>
      <c r="AJ177" s="248">
        <f t="shared" si="41"/>
        <v>0</v>
      </c>
      <c r="AO177" s="248">
        <f t="shared" si="37"/>
        <v>0</v>
      </c>
      <c r="AQ177" s="248">
        <f t="shared" si="42"/>
        <v>0</v>
      </c>
      <c r="AR177" s="249">
        <f t="shared" si="35"/>
        <v>0</v>
      </c>
      <c r="AT177" s="249" t="str">
        <f t="shared" si="40"/>
        <v/>
      </c>
    </row>
    <row r="178" spans="5:46" x14ac:dyDescent="0.25">
      <c r="E178" s="238" t="str">
        <f>IFERROR(VLOOKUP(D178,'Commune et code insee et postal'!$A$2:$B$1302,2),"")</f>
        <v/>
      </c>
      <c r="F178" s="239" t="str">
        <f>IFERROR(VLOOKUP(D178,'Commune et code insee et postal'!A$2:D$1302,3,FALSE),"")</f>
        <v/>
      </c>
      <c r="G178" s="240" t="str">
        <f>IFERROR(VLOOKUP(D178,'Commune et code insee et postal'!A$2:D$1302,4,FALSE),"")</f>
        <v/>
      </c>
      <c r="AB178" s="246" t="str">
        <f t="shared" si="43"/>
        <v/>
      </c>
      <c r="AJ178" s="248">
        <f t="shared" si="41"/>
        <v>0</v>
      </c>
      <c r="AO178" s="248">
        <f t="shared" si="37"/>
        <v>0</v>
      </c>
      <c r="AQ178" s="248">
        <f t="shared" si="42"/>
        <v>0</v>
      </c>
      <c r="AR178" s="249">
        <f t="shared" si="35"/>
        <v>0</v>
      </c>
      <c r="AT178" s="249" t="str">
        <f t="shared" si="40"/>
        <v/>
      </c>
    </row>
    <row r="179" spans="5:46" x14ac:dyDescent="0.25">
      <c r="E179" s="238" t="str">
        <f>IFERROR(VLOOKUP(D179,'Commune et code insee et postal'!$A$2:$B$1302,2),"")</f>
        <v/>
      </c>
      <c r="F179" s="239" t="str">
        <f>IFERROR(VLOOKUP(D179,'Commune et code insee et postal'!A$2:D$1302,3,FALSE),"")</f>
        <v/>
      </c>
      <c r="G179" s="240" t="str">
        <f>IFERROR(VLOOKUP(D179,'Commune et code insee et postal'!A$2:D$1302,4,FALSE),"")</f>
        <v/>
      </c>
      <c r="AB179" s="246" t="str">
        <f t="shared" si="43"/>
        <v/>
      </c>
      <c r="AJ179" s="248">
        <f t="shared" si="41"/>
        <v>0</v>
      </c>
      <c r="AO179" s="248">
        <f t="shared" si="37"/>
        <v>0</v>
      </c>
      <c r="AQ179" s="248">
        <f t="shared" si="42"/>
        <v>0</v>
      </c>
      <c r="AR179" s="249">
        <f t="shared" si="35"/>
        <v>0</v>
      </c>
      <c r="AT179" s="249" t="str">
        <f t="shared" si="40"/>
        <v/>
      </c>
    </row>
    <row r="180" spans="5:46" x14ac:dyDescent="0.25">
      <c r="E180" s="238" t="str">
        <f>IFERROR(VLOOKUP(D180,'Commune et code insee et postal'!$A$2:$B$1302,2),"")</f>
        <v/>
      </c>
      <c r="F180" s="239" t="str">
        <f>IFERROR(VLOOKUP(D180,'Commune et code insee et postal'!A$2:D$1302,3,FALSE),"")</f>
        <v/>
      </c>
      <c r="G180" s="240" t="str">
        <f>IFERROR(VLOOKUP(D180,'Commune et code insee et postal'!A$2:D$1302,4,FALSE),"")</f>
        <v/>
      </c>
      <c r="AB180" s="246" t="str">
        <f t="shared" si="43"/>
        <v/>
      </c>
      <c r="AJ180" s="248">
        <f t="shared" si="41"/>
        <v>0</v>
      </c>
      <c r="AO180" s="248">
        <f t="shared" si="37"/>
        <v>0</v>
      </c>
      <c r="AQ180" s="248">
        <f t="shared" si="42"/>
        <v>0</v>
      </c>
      <c r="AR180" s="249">
        <f t="shared" si="35"/>
        <v>0</v>
      </c>
      <c r="AT180" s="249" t="str">
        <f t="shared" si="40"/>
        <v/>
      </c>
    </row>
    <row r="181" spans="5:46" x14ac:dyDescent="0.25">
      <c r="E181" s="238" t="str">
        <f>IFERROR(VLOOKUP(D181,'Commune et code insee et postal'!$A$2:$B$1302,2),"")</f>
        <v/>
      </c>
      <c r="F181" s="239" t="str">
        <f>IFERROR(VLOOKUP(D181,'Commune et code insee et postal'!A$2:D$1302,3,FALSE),"")</f>
        <v/>
      </c>
      <c r="G181" s="240" t="str">
        <f>IFERROR(VLOOKUP(D181,'Commune et code insee et postal'!A$2:D$1302,4,FALSE),"")</f>
        <v/>
      </c>
      <c r="AB181" s="246" t="str">
        <f t="shared" si="43"/>
        <v/>
      </c>
      <c r="AJ181" s="248">
        <f t="shared" si="41"/>
        <v>0</v>
      </c>
      <c r="AO181" s="248">
        <f t="shared" si="37"/>
        <v>0</v>
      </c>
      <c r="AQ181" s="248">
        <f t="shared" si="42"/>
        <v>0</v>
      </c>
      <c r="AR181" s="249">
        <f t="shared" ref="AR181" si="44">AS181/11.63</f>
        <v>0</v>
      </c>
      <c r="AT181" s="249" t="str">
        <f t="shared" si="40"/>
        <v/>
      </c>
    </row>
    <row r="182" spans="5:46" x14ac:dyDescent="0.25">
      <c r="F182" s="239"/>
    </row>
  </sheetData>
  <sheetProtection formatCells="0" formatColumns="0" formatRows="0" insertColumns="0" insertRows="0" insertHyperlinks="0" deleteColumns="0" deleteRows="0" sort="0" autoFilter="0" pivotTables="0"/>
  <autoFilter ref="D2:AT181" xr:uid="{00000000-0009-0000-0000-000000000000}">
    <sortState xmlns:xlrd2="http://schemas.microsoft.com/office/spreadsheetml/2017/richdata2" ref="D3:AL182">
      <sortCondition ref="D2:D182"/>
    </sortState>
  </autoFilter>
  <sortState xmlns:xlrd2="http://schemas.microsoft.com/office/spreadsheetml/2017/richdata2" ref="D3:BI187">
    <sortCondition ref="AA3:AA187"/>
  </sortState>
  <phoneticPr fontId="3" type="noConversion"/>
  <dataValidations count="8">
    <dataValidation type="decimal" allowBlank="1" showInputMessage="1" showErrorMessage="1" sqref="AA3:AA114 AA118:AA176" xr:uid="{00000000-0002-0000-0000-000000000000}">
      <formula1>0</formula1>
      <formula2>1000000000000</formula2>
    </dataValidation>
    <dataValidation type="decimal" allowBlank="1" showInputMessage="1" showErrorMessage="1" sqref="AN3:AN109 AN128:AN180 AP128:AP180 AP3:AP109 AO3:AO181 AJ3:AJ181 AF3:AI180 AK3:AM180 AS3:AS180 AQ3:AR181" xr:uid="{00000000-0002-0000-0000-000001000000}">
      <formula1>0</formula1>
      <formula2>1000000000000000</formula2>
    </dataValidation>
    <dataValidation type="decimal" allowBlank="1" showInputMessage="1" showErrorMessage="1" sqref="D3:D114 E3:E181 D118:D180 I141:I181" xr:uid="{00000000-0002-0000-0000-000002000000}">
      <formula1>75000</formula1>
      <formula2>95999</formula2>
    </dataValidation>
    <dataValidation type="decimal" allowBlank="1" showInputMessage="1" showErrorMessage="1" sqref="V3:V114 V118:V156" xr:uid="{00000000-0002-0000-0000-000003000000}">
      <formula1>0</formula1>
      <formula2>1000000</formula2>
    </dataValidation>
    <dataValidation type="date" allowBlank="1" showInputMessage="1" showErrorMessage="1" sqref="A103:A114 A3:A12 A14:A26 A29:A46 A50:A53 A68:A69 A71:A75 A77:A81 A56:A66 A85:A86 A97:A101 A93:A95" xr:uid="{00000000-0002-0000-0000-000004000000}">
      <formula1>1</formula1>
      <formula2>256036</formula2>
    </dataValidation>
    <dataValidation type="decimal" allowBlank="1" showInputMessage="1" showErrorMessage="1" sqref="AC3:AC179" xr:uid="{00000000-0002-0000-0000-000005000000}">
      <formula1>0</formula1>
      <formula2>100000000000000000000</formula2>
    </dataValidation>
    <dataValidation type="decimal" allowBlank="1" showInputMessage="1" showErrorMessage="1" sqref="F3:F181" xr:uid="{00000000-0002-0000-0000-000006000000}">
      <formula1>75</formula1>
      <formula2>95</formula2>
    </dataValidation>
    <dataValidation type="date" allowBlank="1" showInputMessage="1" showErrorMessage="1" sqref="O3:P180" xr:uid="{00000000-0002-0000-0000-000007000000}">
      <formula1>1900</formula1>
      <formula2>2600</formula2>
    </dataValidation>
  </dataValidations>
  <hyperlinks>
    <hyperlink ref="AU63" r:id="rId1" xr:uid="{00000000-0004-0000-0000-000000000000}"/>
    <hyperlink ref="AU89" r:id="rId2" xr:uid="{00000000-0004-0000-0000-000001000000}"/>
    <hyperlink ref="AU110" r:id="rId3" xr:uid="{00000000-0004-0000-0000-000002000000}"/>
    <hyperlink ref="AU64" r:id="rId4" xr:uid="{00000000-0004-0000-0000-000003000000}"/>
    <hyperlink ref="AU91" r:id="rId5" xr:uid="{00000000-0004-0000-0000-000004000000}"/>
    <hyperlink ref="AU92" r:id="rId6" xr:uid="{00000000-0004-0000-0000-000005000000}"/>
    <hyperlink ref="AU99" r:id="rId7" xr:uid="{00000000-0004-0000-0000-000006000000}"/>
  </hyperlinks>
  <pageMargins left="0.7" right="0.7" top="0.75" bottom="0.75" header="0.3" footer="0.3"/>
  <pageSetup paperSize="9" scale="46" fitToHeight="0" orientation="landscape"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249977111117893"/>
  </sheetPr>
  <dimension ref="A1:AN125"/>
  <sheetViews>
    <sheetView zoomScale="85" zoomScaleNormal="85" workbookViewId="0">
      <selection activeCell="J10" sqref="J10"/>
    </sheetView>
  </sheetViews>
  <sheetFormatPr baseColWidth="10" defaultColWidth="11.44140625" defaultRowHeight="14.55" x14ac:dyDescent="0.25"/>
  <cols>
    <col min="1" max="19" width="11.44140625" style="106"/>
    <col min="20" max="20" width="11.44140625" style="51"/>
    <col min="21" max="23" width="11.44140625" style="106"/>
    <col min="24" max="24" width="26.44140625" style="106" bestFit="1" customWidth="1"/>
    <col min="25" max="16384" width="11.44140625" style="106"/>
  </cols>
  <sheetData>
    <row r="1" spans="1:40" ht="72.599999999999994" x14ac:dyDescent="0.25">
      <c r="A1" s="31" t="e">
        <f>'Base biomasse'!#REF!</f>
        <v>#REF!</v>
      </c>
      <c r="B1" s="31" t="str">
        <f>'Base biomasse'!V2</f>
        <v>Nombre de chaudières</v>
      </c>
      <c r="C1" s="31" t="e">
        <f>'Base biomasse'!#REF!</f>
        <v>#REF!</v>
      </c>
      <c r="D1" s="31" t="str">
        <f>'Base biomasse'!F2</f>
        <v>Département</v>
      </c>
      <c r="E1" s="31" t="str">
        <f>'Base biomasse'!D2</f>
        <v>Code INSEE</v>
      </c>
      <c r="F1" s="31" t="str">
        <f>'Base biomasse'!G2</f>
        <v>Nom commune</v>
      </c>
      <c r="G1" s="31" t="e">
        <f>'Base biomasse'!#REF!</f>
        <v>#REF!</v>
      </c>
      <c r="H1" s="31" t="str">
        <f>'Base biomasse'!J2</f>
        <v>Contact Maître d'ouvrage</v>
      </c>
      <c r="I1" s="31" t="str">
        <f>'Base biomasse'!W2</f>
        <v>Type chaufferie</v>
      </c>
      <c r="J1" s="31" t="str">
        <f>'Base biomasse'!X2</f>
        <v>Catégorie chaufferie</v>
      </c>
      <c r="K1" s="31" t="str">
        <f>'Base biomasse'!Y2</f>
        <v>Secteurs desservis</v>
      </c>
      <c r="L1" s="31" t="str">
        <f>'Base biomasse'!AA2</f>
        <v>Puissance biomasse totale (kW)</v>
      </c>
      <c r="M1" s="31" t="str">
        <f>'Base biomasse'!AB2</f>
        <v>Classe puissance totale</v>
      </c>
      <c r="N1" s="31" t="str">
        <f>'Base biomasse'!AC2</f>
        <v>Puissance d'appoint (kW)</v>
      </c>
      <c r="O1" s="31" t="str">
        <f>'Base biomasse'!AD2</f>
        <v>Type d'appoint</v>
      </c>
      <c r="P1" s="31" t="e">
        <f>'Base biomasse'!#REF!</f>
        <v>#REF!</v>
      </c>
      <c r="Q1" s="31" t="str">
        <f>'Base biomasse'!AR2</f>
        <v>Production estimée (TEP/an)</v>
      </c>
      <c r="R1" s="31" t="str">
        <f>'Base biomasse'!AS2</f>
        <v>Production estimée (MWh/an)</v>
      </c>
      <c r="S1" s="31" t="str">
        <f>'Base biomasse'!AT2</f>
        <v>classe production</v>
      </c>
      <c r="T1" s="31" t="str">
        <f>'Base biomasse'!AU2</f>
        <v>Commentaires</v>
      </c>
      <c r="U1" s="31" t="str">
        <f>'Base biomasse'!AE2</f>
        <v>Type approvisionnement</v>
      </c>
      <c r="V1" s="31" t="str">
        <f>'Base biomasse'!O2</f>
        <v>Année de mise en service</v>
      </c>
      <c r="W1" s="31" t="str">
        <f>'Base biomasse'!P2</f>
        <v>Année de mise en arret ou de rénovation</v>
      </c>
      <c r="X1" s="31" t="str">
        <f>'Base biomasse'!Q2</f>
        <v>État chaufferie au plus récent</v>
      </c>
      <c r="Y1" s="31" t="str">
        <f>'Base biomasse'!R2</f>
        <v>Aide ADEME</v>
      </c>
      <c r="Z1" s="31" t="str">
        <f>'Base biomasse'!S2</f>
        <v>Aide Région</v>
      </c>
      <c r="AA1" s="31" t="e">
        <f>'Base biomasse'!#REF!</f>
        <v>#REF!</v>
      </c>
      <c r="AB1" s="31" t="str">
        <f>'Base biomasse'!T2</f>
        <v>Aide autres</v>
      </c>
      <c r="AC1" s="31" t="str">
        <f>'Base biomasse'!AF2</f>
        <v>Tonnes  PFA (IDF)</v>
      </c>
      <c r="AD1" s="31" t="str">
        <f>'Base biomasse'!AG2</f>
        <v>Tonnes CIB (IDF)</v>
      </c>
      <c r="AE1" s="31" t="str">
        <f>'Base biomasse'!AH2</f>
        <v>Tonnes BFVBD (IDF)</v>
      </c>
      <c r="AF1" s="31" t="str">
        <f>'Base biomasse'!AI2</f>
        <v>Tonnes GR (IDF)</v>
      </c>
      <c r="AG1" s="31" t="str">
        <f>'Base biomasse'!AJ2</f>
        <v>Total IDF</v>
      </c>
      <c r="AH1" s="31" t="str">
        <f>'Base biomasse'!AK2</f>
        <v>Tonnes PFA (hors IDF)</v>
      </c>
      <c r="AI1" s="31" t="str">
        <f>'Base biomasse'!AL2</f>
        <v>Tonnes CIB (hors IDF)</v>
      </c>
      <c r="AJ1" s="31" t="str">
        <f>'Base biomasse'!AM2</f>
        <v>Tonnes BFVBD (hors IDF)</v>
      </c>
      <c r="AK1" s="31" t="str">
        <f>'Base biomasse'!AN2</f>
        <v>Tonnes GR (hors IDF)</v>
      </c>
      <c r="AL1" s="31" t="str">
        <f>'Base biomasse'!AP2</f>
        <v>Non-précisé</v>
      </c>
      <c r="AM1" s="31" t="str">
        <f>'Base biomasse'!AQ2</f>
        <v>Total</v>
      </c>
      <c r="AN1" s="31" t="e">
        <f>'Base biomasse'!#REF!</f>
        <v>#REF!</v>
      </c>
    </row>
    <row r="2" spans="1:40" x14ac:dyDescent="0.25">
      <c r="A2" s="8" t="str">
        <f>'Base biomasse'!C3</f>
        <v xml:space="preserve">BDD ADEME/ARENE </v>
      </c>
      <c r="B2" s="8">
        <f>'Base biomasse'!V3</f>
        <v>6</v>
      </c>
      <c r="C2" s="8" t="e">
        <f>'Base biomasse'!#REF!</f>
        <v>#REF!</v>
      </c>
      <c r="D2" s="8">
        <f>'Base biomasse'!F3</f>
        <v>75</v>
      </c>
      <c r="E2" s="8">
        <f>'Base biomasse'!D3</f>
        <v>75116</v>
      </c>
      <c r="F2" s="8" t="str">
        <f>'Base biomasse'!G3</f>
        <v>PARIS 16E ARRONDISSEMENT</v>
      </c>
      <c r="G2" s="8" t="e">
        <f>'Base biomasse'!#REF!</f>
        <v>#REF!</v>
      </c>
      <c r="H2" s="8">
        <f>'Base biomasse'!J3</f>
        <v>0</v>
      </c>
      <c r="I2" s="8" t="str">
        <f>'Base biomasse'!W3</f>
        <v>Collective</v>
      </c>
      <c r="J2" s="8" t="str">
        <f>'Base biomasse'!X3</f>
        <v>Chaufferie sur réseau de chaleur</v>
      </c>
      <c r="K2" s="8" t="str">
        <f>'Base biomasse'!Y3</f>
        <v>Résidentiel/Tertiaire</v>
      </c>
      <c r="L2" s="8">
        <f>'Base biomasse'!AA3</f>
        <v>810</v>
      </c>
      <c r="M2" s="8" t="str">
        <f>'Base biomasse'!AB3</f>
        <v>&lt;1 MW</v>
      </c>
      <c r="N2" s="8">
        <f>'Base biomasse'!AC3</f>
        <v>2000</v>
      </c>
      <c r="O2" s="8" t="str">
        <f>'Base biomasse'!AD3</f>
        <v>gaz</v>
      </c>
      <c r="P2" s="8" t="e">
        <f>'Base biomasse'!#REF!</f>
        <v>#REF!</v>
      </c>
      <c r="Q2" s="8">
        <f>'Base biomasse'!AR3</f>
        <v>214.96130696474634</v>
      </c>
      <c r="R2" s="8">
        <f>'Base biomasse'!AS3</f>
        <v>2500</v>
      </c>
      <c r="S2" s="8" t="str">
        <f>'Base biomasse'!AT3</f>
        <v>&gt;1 200 MWh/an</v>
      </c>
      <c r="T2" s="8">
        <f>'Base biomasse'!AU3</f>
        <v>0</v>
      </c>
      <c r="U2" s="8" t="str">
        <f>'Base biomasse'!AE3</f>
        <v xml:space="preserve">Polycombustibles </v>
      </c>
      <c r="V2" s="8">
        <f>'Base biomasse'!O3</f>
        <v>2017</v>
      </c>
      <c r="W2" s="8">
        <f>'Base biomasse'!P3</f>
        <v>0</v>
      </c>
      <c r="X2" s="8" t="str">
        <f>'Base biomasse'!Q3</f>
        <v>2 - En fonctionnement</v>
      </c>
      <c r="Y2" s="8" t="str">
        <f>'Base biomasse'!R3</f>
        <v>oui</v>
      </c>
      <c r="Z2" s="8">
        <f>'Base biomasse'!S3</f>
        <v>0</v>
      </c>
      <c r="AA2" s="8" t="e">
        <f>'Base biomasse'!#REF!</f>
        <v>#REF!</v>
      </c>
      <c r="AB2" s="8">
        <f>'Base biomasse'!T3</f>
        <v>0</v>
      </c>
      <c r="AC2" s="8">
        <f>'Base biomasse'!AF3</f>
        <v>0</v>
      </c>
      <c r="AD2" s="8">
        <f>'Base biomasse'!AG3</f>
        <v>0</v>
      </c>
      <c r="AE2" s="8">
        <f>'Base biomasse'!AH3</f>
        <v>0</v>
      </c>
      <c r="AF2" s="8">
        <f>'Base biomasse'!AI3</f>
        <v>556</v>
      </c>
      <c r="AG2" s="8">
        <f>'Base biomasse'!AJ3</f>
        <v>556</v>
      </c>
      <c r="AH2" s="8">
        <f>'Base biomasse'!AK3</f>
        <v>0</v>
      </c>
      <c r="AI2" s="8">
        <f>'Base biomasse'!AL3</f>
        <v>0</v>
      </c>
      <c r="AJ2" s="8">
        <f>'Base biomasse'!AM3</f>
        <v>0</v>
      </c>
      <c r="AK2" s="8">
        <f>'Base biomasse'!AN3</f>
        <v>0</v>
      </c>
      <c r="AL2" s="8">
        <f>'Base biomasse'!AP3</f>
        <v>0</v>
      </c>
      <c r="AM2" s="8">
        <f>'Base biomasse'!AQ3</f>
        <v>556</v>
      </c>
      <c r="AN2" s="8" t="e">
        <f>'Base biomasse'!#REF!</f>
        <v>#REF!</v>
      </c>
    </row>
    <row r="3" spans="1:40" x14ac:dyDescent="0.25">
      <c r="A3" s="8" t="str">
        <f>'Base biomasse'!C4</f>
        <v xml:space="preserve">Modif n°1 (Année de mise en service, nom de la chaufferie, type d'appoint)
BDD ADEME/ARENE </v>
      </c>
      <c r="B3" s="8">
        <f>'Base biomasse'!V4</f>
        <v>1</v>
      </c>
      <c r="C3" s="8" t="e">
        <f>'Base biomasse'!#REF!</f>
        <v>#REF!</v>
      </c>
      <c r="D3" s="8">
        <f>'Base biomasse'!F4</f>
        <v>77</v>
      </c>
      <c r="E3" s="8">
        <f>'Base biomasse'!D4</f>
        <v>77058</v>
      </c>
      <c r="F3" s="8" t="str">
        <f>'Base biomasse'!G4</f>
        <v>BUSSY-SAINT-GEORGES</v>
      </c>
      <c r="G3" s="8" t="e">
        <f>'Base biomasse'!#REF!</f>
        <v>#REF!</v>
      </c>
      <c r="H3" s="8">
        <f>'Base biomasse'!J4</f>
        <v>0</v>
      </c>
      <c r="I3" s="8" t="str">
        <f>'Base biomasse'!W4</f>
        <v>Collective</v>
      </c>
      <c r="J3" s="8" t="str">
        <f>'Base biomasse'!X4</f>
        <v>Chaufferie sur réseau de chaleur</v>
      </c>
      <c r="K3" s="8" t="str">
        <f>'Base biomasse'!Y4</f>
        <v>Résidentiel/Tertiaire</v>
      </c>
      <c r="L3" s="8">
        <f>'Base biomasse'!AA4</f>
        <v>1500</v>
      </c>
      <c r="M3" s="8" t="str">
        <f>'Base biomasse'!AB4</f>
        <v>&gt;1 MW</v>
      </c>
      <c r="N3" s="8">
        <f>'Base biomasse'!AC4</f>
        <v>0</v>
      </c>
      <c r="O3" s="8" t="str">
        <f>'Base biomasse'!AD4</f>
        <v>gaz</v>
      </c>
      <c r="P3" s="8" t="e">
        <f>'Base biomasse'!#REF!</f>
        <v>#REF!</v>
      </c>
      <c r="Q3" s="8">
        <f>'Base biomasse'!AR4</f>
        <v>600</v>
      </c>
      <c r="R3" s="8">
        <f>'Base biomasse'!AS4</f>
        <v>6978.0000000000009</v>
      </c>
      <c r="S3" s="8" t="str">
        <f>'Base biomasse'!AT4</f>
        <v>&gt;1 200 MWh/an</v>
      </c>
      <c r="T3" s="8" t="str">
        <f>'Base biomasse'!AU4</f>
        <v>Chaufferie centrale de 1000 m², réseau d'1km. Objectif de mise en service définitive en octobre 2020</v>
      </c>
      <c r="U3" s="8" t="str">
        <f>'Base biomasse'!AE4</f>
        <v>(Provenance Quincy-sous-Sénart)</v>
      </c>
      <c r="V3" s="8">
        <f>'Base biomasse'!O4</f>
        <v>2020</v>
      </c>
      <c r="W3" s="8">
        <f>'Base biomasse'!P4</f>
        <v>0</v>
      </c>
      <c r="X3" s="8" t="str">
        <f>'Base biomasse'!Q4</f>
        <v>3 - En cours de construction</v>
      </c>
      <c r="Y3" s="8" t="str">
        <f>'Base biomasse'!R4</f>
        <v>oui</v>
      </c>
      <c r="Z3" s="8" t="str">
        <f>'Base biomasse'!S4</f>
        <v>oui</v>
      </c>
      <c r="AA3" s="8" t="e">
        <f>'Base biomasse'!#REF!</f>
        <v>#REF!</v>
      </c>
      <c r="AB3" s="8">
        <f>'Base biomasse'!T4</f>
        <v>0</v>
      </c>
      <c r="AC3" s="8">
        <f>'Base biomasse'!AF4</f>
        <v>5600</v>
      </c>
      <c r="AD3" s="8">
        <f>'Base biomasse'!AG4</f>
        <v>0</v>
      </c>
      <c r="AE3" s="8">
        <f>'Base biomasse'!AH4</f>
        <v>2400</v>
      </c>
      <c r="AF3" s="8">
        <f>'Base biomasse'!AI4</f>
        <v>0</v>
      </c>
      <c r="AG3" s="8">
        <f>'Base biomasse'!AJ4</f>
        <v>8000</v>
      </c>
      <c r="AH3" s="8">
        <f>'Base biomasse'!AK4</f>
        <v>0</v>
      </c>
      <c r="AI3" s="8">
        <f>'Base biomasse'!AL4</f>
        <v>0</v>
      </c>
      <c r="AJ3" s="8">
        <f>'Base biomasse'!AM4</f>
        <v>0</v>
      </c>
      <c r="AK3" s="8">
        <f>'Base biomasse'!AN4</f>
        <v>0</v>
      </c>
      <c r="AL3" s="8">
        <f>'Base biomasse'!AP4</f>
        <v>0</v>
      </c>
      <c r="AM3" s="8">
        <f>'Base biomasse'!AQ4</f>
        <v>8000</v>
      </c>
      <c r="AN3" s="8" t="e">
        <f>'Base biomasse'!#REF!</f>
        <v>#REF!</v>
      </c>
    </row>
    <row r="4" spans="1:40" x14ac:dyDescent="0.25">
      <c r="A4" s="8" t="str">
        <f>'Base biomasse'!C5</f>
        <v xml:space="preserve">BDD ADEME/ARENE </v>
      </c>
      <c r="B4" s="8">
        <f>'Base biomasse'!V5</f>
        <v>2</v>
      </c>
      <c r="C4" s="8" t="e">
        <f>'Base biomasse'!#REF!</f>
        <v>#REF!</v>
      </c>
      <c r="D4" s="8">
        <f>'Base biomasse'!F5</f>
        <v>77</v>
      </c>
      <c r="E4" s="8">
        <f>'Base biomasse'!D5</f>
        <v>77067</v>
      </c>
      <c r="F4" s="8" t="str">
        <f>'Base biomasse'!G5</f>
        <v>CESSON</v>
      </c>
      <c r="G4" s="8" t="e">
        <f>'Base biomasse'!#REF!</f>
        <v>#REF!</v>
      </c>
      <c r="H4" s="8">
        <f>'Base biomasse'!J5</f>
        <v>0</v>
      </c>
      <c r="I4" s="8" t="str">
        <f>'Base biomasse'!W5</f>
        <v>Collective</v>
      </c>
      <c r="J4" s="8" t="str">
        <f>'Base biomasse'!X5</f>
        <v>Chaufferie dédiée</v>
      </c>
      <c r="K4" s="8" t="str">
        <f>'Base biomasse'!Y5</f>
        <v>Tertiaire/Résidentiel</v>
      </c>
      <c r="L4" s="8">
        <f>'Base biomasse'!AA5</f>
        <v>112</v>
      </c>
      <c r="M4" s="8" t="str">
        <f>'Base biomasse'!AB5</f>
        <v>&lt;1 MW</v>
      </c>
      <c r="N4" s="8">
        <f>'Base biomasse'!AC5</f>
        <v>0</v>
      </c>
      <c r="O4" s="8">
        <f>'Base biomasse'!AD5</f>
        <v>0</v>
      </c>
      <c r="P4" s="8" t="e">
        <f>'Base biomasse'!#REF!</f>
        <v>#REF!</v>
      </c>
      <c r="Q4" s="8">
        <f>'Base biomasse'!AR5</f>
        <v>8.1230769230769226</v>
      </c>
      <c r="R4" s="8">
        <f>'Base biomasse'!AS5</f>
        <v>94.471384615384622</v>
      </c>
      <c r="S4" s="8" t="str">
        <f>'Base biomasse'!AT5</f>
        <v>&lt;1 200 MWh/an</v>
      </c>
      <c r="T4" s="8" t="str">
        <f>'Base biomasse'!AU5</f>
        <v>Chaufferie maison de la petite enfance / granulés provenance Provins 4 fois 8 tonnes par an</v>
      </c>
      <c r="U4" s="8" t="str">
        <f>'Base biomasse'!AE5</f>
        <v>Granulés (provenance Provins)</v>
      </c>
      <c r="V4" s="8">
        <f>'Base biomasse'!O5</f>
        <v>2012</v>
      </c>
      <c r="W4" s="8">
        <f>'Base biomasse'!P5</f>
        <v>0</v>
      </c>
      <c r="X4" s="8" t="str">
        <f>'Base biomasse'!Q5</f>
        <v>2 - En fonctionnement</v>
      </c>
      <c r="Y4" s="8">
        <f>'Base biomasse'!R5</f>
        <v>0</v>
      </c>
      <c r="Z4" s="8">
        <f>'Base biomasse'!S5</f>
        <v>0</v>
      </c>
      <c r="AA4" s="8" t="e">
        <f>'Base biomasse'!#REF!</f>
        <v>#REF!</v>
      </c>
      <c r="AB4" s="8">
        <f>'Base biomasse'!T5</f>
        <v>0</v>
      </c>
      <c r="AC4" s="8">
        <f>'Base biomasse'!AF5</f>
        <v>0</v>
      </c>
      <c r="AD4" s="8">
        <f>'Base biomasse'!AG5</f>
        <v>0</v>
      </c>
      <c r="AE4" s="8">
        <f>'Base biomasse'!AH5</f>
        <v>0</v>
      </c>
      <c r="AF4" s="8">
        <f>'Base biomasse'!AI5</f>
        <v>32</v>
      </c>
      <c r="AG4" s="8">
        <f>'Base biomasse'!AJ5</f>
        <v>32</v>
      </c>
      <c r="AH4" s="8">
        <f>'Base biomasse'!AK5</f>
        <v>0</v>
      </c>
      <c r="AI4" s="8">
        <f>'Base biomasse'!AL5</f>
        <v>0</v>
      </c>
      <c r="AJ4" s="8">
        <f>'Base biomasse'!AM5</f>
        <v>0</v>
      </c>
      <c r="AK4" s="8">
        <f>'Base biomasse'!AN5</f>
        <v>0</v>
      </c>
      <c r="AL4" s="8">
        <f>'Base biomasse'!AP5</f>
        <v>0</v>
      </c>
      <c r="AM4" s="8">
        <f>'Base biomasse'!AQ5</f>
        <v>32</v>
      </c>
      <c r="AN4" s="8" t="e">
        <f>'Base biomasse'!#REF!</f>
        <v>#REF!</v>
      </c>
    </row>
    <row r="5" spans="1:40" x14ac:dyDescent="0.25">
      <c r="A5" s="8" t="str">
        <f>'Base biomasse'!C6</f>
        <v xml:space="preserve">modif n°1 (puissance)
BDD ADEME/ARENE </v>
      </c>
      <c r="B5" s="8">
        <f>'Base biomasse'!V6</f>
        <v>1</v>
      </c>
      <c r="C5" s="8" t="e">
        <f>'Base biomasse'!#REF!</f>
        <v>#REF!</v>
      </c>
      <c r="D5" s="8">
        <f>'Base biomasse'!F6</f>
        <v>77</v>
      </c>
      <c r="E5" s="8">
        <f>'Base biomasse'!D6</f>
        <v>77067</v>
      </c>
      <c r="F5" s="8" t="str">
        <f>'Base biomasse'!G6</f>
        <v>CESSON</v>
      </c>
      <c r="G5" s="8" t="e">
        <f>'Base biomasse'!#REF!</f>
        <v>#REF!</v>
      </c>
      <c r="H5" s="8">
        <f>'Base biomasse'!J6</f>
        <v>0</v>
      </c>
      <c r="I5" s="8" t="str">
        <f>'Base biomasse'!W6</f>
        <v>Collective</v>
      </c>
      <c r="J5" s="8" t="str">
        <f>'Base biomasse'!X6</f>
        <v>Chaufferie dédiée</v>
      </c>
      <c r="K5" s="8" t="str">
        <f>'Base biomasse'!Y6</f>
        <v>Résidentiel</v>
      </c>
      <c r="L5" s="8">
        <f>'Base biomasse'!AA6</f>
        <v>150</v>
      </c>
      <c r="M5" s="8" t="str">
        <f>'Base biomasse'!AB6</f>
        <v>&lt;1 MW</v>
      </c>
      <c r="N5" s="8">
        <f>'Base biomasse'!AC6</f>
        <v>0</v>
      </c>
      <c r="O5" s="8">
        <f>'Base biomasse'!AD6</f>
        <v>0</v>
      </c>
      <c r="P5" s="8" t="e">
        <f>'Base biomasse'!#REF!</f>
        <v>#REF!</v>
      </c>
      <c r="Q5" s="8">
        <f>'Base biomasse'!AR6</f>
        <v>32</v>
      </c>
      <c r="R5" s="8">
        <f>'Base biomasse'!AS6</f>
        <v>372.16</v>
      </c>
      <c r="S5" s="8" t="str">
        <f>'Base biomasse'!AT6</f>
        <v>&lt;1 200 MWh/an</v>
      </c>
      <c r="T5" s="8" t="str">
        <f>'Base biomasse'!AU6</f>
        <v>Construction de 49 logements en BBC</v>
      </c>
      <c r="U5" s="8" t="str">
        <f>'Base biomasse'!AE6</f>
        <v>Granulés</v>
      </c>
      <c r="V5" s="8">
        <f>'Base biomasse'!O6</f>
        <v>2013</v>
      </c>
      <c r="W5" s="8">
        <f>'Base biomasse'!P6</f>
        <v>0</v>
      </c>
      <c r="X5" s="8" t="str">
        <f>'Base biomasse'!Q6</f>
        <v>2 - En fonctionnement</v>
      </c>
      <c r="Y5" s="8">
        <f>'Base biomasse'!R6</f>
        <v>0</v>
      </c>
      <c r="Z5" s="8" t="str">
        <f>'Base biomasse'!S6</f>
        <v>oui</v>
      </c>
      <c r="AA5" s="8" t="e">
        <f>'Base biomasse'!#REF!</f>
        <v>#REF!</v>
      </c>
      <c r="AB5" s="8">
        <f>'Base biomasse'!T6</f>
        <v>0</v>
      </c>
      <c r="AC5" s="8">
        <f>'Base biomasse'!AF6</f>
        <v>0</v>
      </c>
      <c r="AD5" s="8">
        <f>'Base biomasse'!AG6</f>
        <v>0</v>
      </c>
      <c r="AE5" s="8">
        <f>'Base biomasse'!AH6</f>
        <v>0</v>
      </c>
      <c r="AF5" s="8">
        <f>'Base biomasse'!AI6</f>
        <v>0</v>
      </c>
      <c r="AG5" s="8">
        <f>'Base biomasse'!AJ6</f>
        <v>0</v>
      </c>
      <c r="AH5" s="8">
        <f>'Base biomasse'!AK6</f>
        <v>0</v>
      </c>
      <c r="AI5" s="8">
        <f>'Base biomasse'!AL6</f>
        <v>0</v>
      </c>
      <c r="AJ5" s="8">
        <f>'Base biomasse'!AM6</f>
        <v>0</v>
      </c>
      <c r="AK5" s="8">
        <f>'Base biomasse'!AN6</f>
        <v>0</v>
      </c>
      <c r="AL5" s="8">
        <f>'Base biomasse'!AP6</f>
        <v>160</v>
      </c>
      <c r="AM5" s="8">
        <f>'Base biomasse'!AQ6</f>
        <v>160</v>
      </c>
      <c r="AN5" s="8" t="e">
        <f>'Base biomasse'!#REF!</f>
        <v>#REF!</v>
      </c>
    </row>
    <row r="6" spans="1:40" x14ac:dyDescent="0.25">
      <c r="A6" s="8" t="str">
        <f>'Base biomasse'!C7</f>
        <v xml:space="preserve">modif n°1 : tonne bois, nom, puissance (source : presse internet)
BDD ADEME/ARENE </v>
      </c>
      <c r="B6" s="8">
        <f>'Base biomasse'!V7</f>
        <v>1</v>
      </c>
      <c r="C6" s="8" t="e">
        <f>'Base biomasse'!#REF!</f>
        <v>#REF!</v>
      </c>
      <c r="D6" s="8">
        <f>'Base biomasse'!F7</f>
        <v>77</v>
      </c>
      <c r="E6" s="8">
        <f>'Base biomasse'!D7</f>
        <v>77088</v>
      </c>
      <c r="F6" s="8" t="str">
        <f>'Base biomasse'!G7</f>
        <v>LA CHAPELLE-LA-REINE</v>
      </c>
      <c r="G6" s="8" t="e">
        <f>'Base biomasse'!#REF!</f>
        <v>#REF!</v>
      </c>
      <c r="H6" s="8">
        <f>'Base biomasse'!J7</f>
        <v>0</v>
      </c>
      <c r="I6" s="8" t="str">
        <f>'Base biomasse'!W7</f>
        <v>Collective</v>
      </c>
      <c r="J6" s="8" t="str">
        <f>'Base biomasse'!X7</f>
        <v>Chaufferie dédiée</v>
      </c>
      <c r="K6" s="8" t="str">
        <f>'Base biomasse'!Y7</f>
        <v>Résidentiel</v>
      </c>
      <c r="L6" s="8">
        <f>'Base biomasse'!AA7</f>
        <v>540</v>
      </c>
      <c r="M6" s="8" t="str">
        <f>'Base biomasse'!AB7</f>
        <v>&lt;1 MW</v>
      </c>
      <c r="N6" s="8">
        <f>'Base biomasse'!AC7</f>
        <v>0</v>
      </c>
      <c r="O6" s="8" t="str">
        <f>'Base biomasse'!AD7</f>
        <v>gaz</v>
      </c>
      <c r="P6" s="8" t="e">
        <f>'Base biomasse'!#REF!</f>
        <v>#REF!</v>
      </c>
      <c r="Q6" s="8">
        <f>'Base biomasse'!AR7</f>
        <v>95</v>
      </c>
      <c r="R6" s="8">
        <f>'Base biomasse'!AS7</f>
        <v>1104.8500000000001</v>
      </c>
      <c r="S6" s="8" t="str">
        <f>'Base biomasse'!AT7</f>
        <v>&lt;1 200 MWh/an</v>
      </c>
      <c r="T6" s="8" t="str">
        <f>'Base biomasse'!AU7</f>
        <v>Réhabilitation de 189 logements (budget de 5,3 M€ - 680 000 € pour chaufferie)</v>
      </c>
      <c r="U6" s="8" t="str">
        <f>'Base biomasse'!AE7</f>
        <v>Plaquette forestière (PFA-1A) en provenance de la Région</v>
      </c>
      <c r="V6" s="8">
        <f>'Base biomasse'!O7</f>
        <v>2016</v>
      </c>
      <c r="W6" s="8">
        <f>'Base biomasse'!P7</f>
        <v>0</v>
      </c>
      <c r="X6" s="8" t="str">
        <f>'Base biomasse'!Q7</f>
        <v>2 - En fonctionnement</v>
      </c>
      <c r="Y6" s="8">
        <f>'Base biomasse'!R7</f>
        <v>0</v>
      </c>
      <c r="Z6" s="8" t="str">
        <f>'Base biomasse'!S7</f>
        <v>oui</v>
      </c>
      <c r="AA6" s="8" t="e">
        <f>'Base biomasse'!#REF!</f>
        <v>#REF!</v>
      </c>
      <c r="AB6" s="8">
        <f>'Base biomasse'!T7</f>
        <v>0</v>
      </c>
      <c r="AC6" s="8">
        <f>'Base biomasse'!AF7</f>
        <v>18</v>
      </c>
      <c r="AD6" s="8">
        <f>'Base biomasse'!AG7</f>
        <v>0</v>
      </c>
      <c r="AE6" s="8">
        <f>'Base biomasse'!AH7</f>
        <v>0</v>
      </c>
      <c r="AF6" s="8">
        <f>'Base biomasse'!AI7</f>
        <v>0</v>
      </c>
      <c r="AG6" s="8">
        <f>'Base biomasse'!AJ7</f>
        <v>18</v>
      </c>
      <c r="AH6" s="8">
        <f>'Base biomasse'!AK7</f>
        <v>0</v>
      </c>
      <c r="AI6" s="8">
        <f>'Base biomasse'!AL7</f>
        <v>0</v>
      </c>
      <c r="AJ6" s="8">
        <f>'Base biomasse'!AM7</f>
        <v>0</v>
      </c>
      <c r="AK6" s="8">
        <f>'Base biomasse'!AN7</f>
        <v>0</v>
      </c>
      <c r="AL6" s="8">
        <f>'Base biomasse'!AP7</f>
        <v>0</v>
      </c>
      <c r="AM6" s="8">
        <f>'Base biomasse'!AQ7</f>
        <v>18</v>
      </c>
      <c r="AN6" s="8" t="e">
        <f>'Base biomasse'!#REF!</f>
        <v>#REF!</v>
      </c>
    </row>
    <row r="7" spans="1:40" x14ac:dyDescent="0.25">
      <c r="A7" s="8" t="str">
        <f>'Base biomasse'!C8</f>
        <v xml:space="preserve">BDD ADEME/ARENE </v>
      </c>
      <c r="B7" s="8">
        <f>'Base biomasse'!V8</f>
        <v>1</v>
      </c>
      <c r="C7" s="8" t="e">
        <f>'Base biomasse'!#REF!</f>
        <v>#REF!</v>
      </c>
      <c r="D7" s="8">
        <f>'Base biomasse'!F8</f>
        <v>77</v>
      </c>
      <c r="E7" s="8">
        <f>'Base biomasse'!D8</f>
        <v>77088</v>
      </c>
      <c r="F7" s="8" t="str">
        <f>'Base biomasse'!G8</f>
        <v>LA CHAPELLE-LA-REINE</v>
      </c>
      <c r="G7" s="8" t="e">
        <f>'Base biomasse'!#REF!</f>
        <v>#REF!</v>
      </c>
      <c r="H7" s="8">
        <f>'Base biomasse'!J8</f>
        <v>0</v>
      </c>
      <c r="I7" s="8" t="str">
        <f>'Base biomasse'!W8</f>
        <v>Collective</v>
      </c>
      <c r="J7" s="8" t="str">
        <f>'Base biomasse'!X8</f>
        <v>Chaufferie sur réseau de chaleur</v>
      </c>
      <c r="K7" s="8">
        <f>'Base biomasse'!Y8</f>
        <v>0</v>
      </c>
      <c r="L7" s="8">
        <f>'Base biomasse'!AA8</f>
        <v>150</v>
      </c>
      <c r="M7" s="8" t="str">
        <f>'Base biomasse'!AB8</f>
        <v>&lt;1 MW</v>
      </c>
      <c r="N7" s="8">
        <f>'Base biomasse'!AC8</f>
        <v>0</v>
      </c>
      <c r="O7" s="8">
        <f>'Base biomasse'!AD8</f>
        <v>0</v>
      </c>
      <c r="P7" s="8" t="e">
        <f>'Base biomasse'!#REF!</f>
        <v>#REF!</v>
      </c>
      <c r="Q7" s="8">
        <f>'Base biomasse'!AR8</f>
        <v>50</v>
      </c>
      <c r="R7" s="8">
        <f>'Base biomasse'!AS8</f>
        <v>581.5</v>
      </c>
      <c r="S7" s="8" t="str">
        <f>'Base biomasse'!AT8</f>
        <v>&lt;1 200 MWh/an</v>
      </c>
      <c r="T7" s="8">
        <f>'Base biomasse'!AU8</f>
        <v>0</v>
      </c>
      <c r="U7" s="8">
        <f>'Base biomasse'!AE8</f>
        <v>0</v>
      </c>
      <c r="V7" s="8">
        <f>'Base biomasse'!O8</f>
        <v>2018</v>
      </c>
      <c r="W7" s="8">
        <f>'Base biomasse'!P8</f>
        <v>0</v>
      </c>
      <c r="X7" s="8" t="str">
        <f>'Base biomasse'!Q8</f>
        <v>2 - En fonctionnement</v>
      </c>
      <c r="Y7" s="8">
        <f>'Base biomasse'!R8</f>
        <v>0</v>
      </c>
      <c r="Z7" s="8" t="str">
        <f>'Base biomasse'!S8</f>
        <v>oui</v>
      </c>
      <c r="AA7" s="8" t="e">
        <f>'Base biomasse'!#REF!</f>
        <v>#REF!</v>
      </c>
      <c r="AB7" s="8">
        <f>'Base biomasse'!T8</f>
        <v>0</v>
      </c>
      <c r="AC7" s="8">
        <f>'Base biomasse'!AF8</f>
        <v>0</v>
      </c>
      <c r="AD7" s="8">
        <f>'Base biomasse'!AG8</f>
        <v>0</v>
      </c>
      <c r="AE7" s="8">
        <f>'Base biomasse'!AH8</f>
        <v>0</v>
      </c>
      <c r="AF7" s="8">
        <f>'Base biomasse'!AI8</f>
        <v>0</v>
      </c>
      <c r="AG7" s="8">
        <f>'Base biomasse'!AJ8</f>
        <v>0</v>
      </c>
      <c r="AH7" s="8">
        <f>'Base biomasse'!AK8</f>
        <v>0</v>
      </c>
      <c r="AI7" s="8">
        <f>'Base biomasse'!AL8</f>
        <v>0</v>
      </c>
      <c r="AJ7" s="8">
        <f>'Base biomasse'!AM8</f>
        <v>0</v>
      </c>
      <c r="AK7" s="8">
        <f>'Base biomasse'!AN8</f>
        <v>0</v>
      </c>
      <c r="AL7" s="8">
        <f>'Base biomasse'!AP8</f>
        <v>0</v>
      </c>
      <c r="AM7" s="8">
        <f>'Base biomasse'!AQ8</f>
        <v>0</v>
      </c>
      <c r="AN7" s="8" t="e">
        <f>'Base biomasse'!#REF!</f>
        <v>#REF!</v>
      </c>
    </row>
    <row r="8" spans="1:40" x14ac:dyDescent="0.25">
      <c r="A8" s="8" t="str">
        <f>'Base biomasse'!C9</f>
        <v xml:space="preserve">BDD ADEME/ARENE </v>
      </c>
      <c r="B8" s="8">
        <f>'Base biomasse'!V9</f>
        <v>1</v>
      </c>
      <c r="C8" s="8" t="e">
        <f>'Base biomasse'!#REF!</f>
        <v>#REF!</v>
      </c>
      <c r="D8" s="8">
        <f>'Base biomasse'!F9</f>
        <v>77</v>
      </c>
      <c r="E8" s="8">
        <f>'Base biomasse'!D9</f>
        <v>77091</v>
      </c>
      <c r="F8" s="8" t="str">
        <f>'Base biomasse'!G9</f>
        <v>LES CHAPELLES-BOURBON</v>
      </c>
      <c r="G8" s="8" t="e">
        <f>'Base biomasse'!#REF!</f>
        <v>#REF!</v>
      </c>
      <c r="H8" s="8">
        <f>'Base biomasse'!J9</f>
        <v>0</v>
      </c>
      <c r="I8" s="8" t="str">
        <f>'Base biomasse'!W9</f>
        <v>Collective</v>
      </c>
      <c r="J8" s="8" t="str">
        <f>'Base biomasse'!X9</f>
        <v>Chaufferie dédiée</v>
      </c>
      <c r="K8" s="8" t="str">
        <f>'Base biomasse'!Y9</f>
        <v>Tertiaire</v>
      </c>
      <c r="L8" s="8">
        <f>'Base biomasse'!AA9</f>
        <v>100</v>
      </c>
      <c r="M8" s="8" t="str">
        <f>'Base biomasse'!AB9</f>
        <v>&lt;1 MW</v>
      </c>
      <c r="N8" s="8">
        <f>'Base biomasse'!AC9</f>
        <v>0</v>
      </c>
      <c r="O8" s="8">
        <f>'Base biomasse'!AD9</f>
        <v>0</v>
      </c>
      <c r="P8" s="8" t="e">
        <f>'Base biomasse'!#REF!</f>
        <v>#REF!</v>
      </c>
      <c r="Q8" s="8">
        <f>'Base biomasse'!AR9</f>
        <v>13</v>
      </c>
      <c r="R8" s="8">
        <f>'Base biomasse'!AS9</f>
        <v>151.19</v>
      </c>
      <c r="S8" s="8" t="str">
        <f>'Base biomasse'!AT9</f>
        <v>&lt;1 200 MWh/an</v>
      </c>
      <c r="T8" s="8" t="str">
        <f>'Base biomasse'!AU9</f>
        <v>Chaufferie pour l'école, mairie et salle des fêtes</v>
      </c>
      <c r="U8" s="8">
        <f>'Base biomasse'!AE9</f>
        <v>0</v>
      </c>
      <c r="V8" s="8">
        <f>'Base biomasse'!O9</f>
        <v>2009</v>
      </c>
      <c r="W8" s="8">
        <f>'Base biomasse'!P9</f>
        <v>0</v>
      </c>
      <c r="X8" s="8" t="str">
        <f>'Base biomasse'!Q9</f>
        <v>2 - En fonctionnement</v>
      </c>
      <c r="Y8" s="8">
        <f>'Base biomasse'!R9</f>
        <v>0</v>
      </c>
      <c r="Z8" s="8">
        <f>'Base biomasse'!S9</f>
        <v>0</v>
      </c>
      <c r="AA8" s="8" t="e">
        <f>'Base biomasse'!#REF!</f>
        <v>#REF!</v>
      </c>
      <c r="AB8" s="8">
        <f>'Base biomasse'!T9</f>
        <v>0</v>
      </c>
      <c r="AC8" s="8">
        <f>'Base biomasse'!AF9</f>
        <v>0</v>
      </c>
      <c r="AD8" s="8">
        <f>'Base biomasse'!AG9</f>
        <v>0</v>
      </c>
      <c r="AE8" s="8">
        <f>'Base biomasse'!AH9</f>
        <v>0</v>
      </c>
      <c r="AF8" s="8">
        <f>'Base biomasse'!AI9</f>
        <v>30</v>
      </c>
      <c r="AG8" s="8">
        <f>'Base biomasse'!AJ9</f>
        <v>30</v>
      </c>
      <c r="AH8" s="8">
        <f>'Base biomasse'!AK9</f>
        <v>0</v>
      </c>
      <c r="AI8" s="8">
        <f>'Base biomasse'!AL9</f>
        <v>0</v>
      </c>
      <c r="AJ8" s="8">
        <f>'Base biomasse'!AM9</f>
        <v>0</v>
      </c>
      <c r="AK8" s="8">
        <f>'Base biomasse'!AN9</f>
        <v>0</v>
      </c>
      <c r="AL8" s="8">
        <f>'Base biomasse'!AP9</f>
        <v>0</v>
      </c>
      <c r="AM8" s="8">
        <f>'Base biomasse'!AQ9</f>
        <v>30</v>
      </c>
      <c r="AN8" s="8" t="e">
        <f>'Base biomasse'!#REF!</f>
        <v>#REF!</v>
      </c>
    </row>
    <row r="9" spans="1:40" x14ac:dyDescent="0.25">
      <c r="A9" s="8" t="str">
        <f>'Base biomasse'!C10</f>
        <v xml:space="preserve">BDD ADEME/ARENE </v>
      </c>
      <c r="B9" s="8">
        <f>'Base biomasse'!V10</f>
        <v>1</v>
      </c>
      <c r="C9" s="8" t="e">
        <f>'Base biomasse'!#REF!</f>
        <v>#REF!</v>
      </c>
      <c r="D9" s="8">
        <f>'Base biomasse'!F10</f>
        <v>77</v>
      </c>
      <c r="E9" s="8">
        <f>'Base biomasse'!D10</f>
        <v>77099</v>
      </c>
      <c r="F9" s="8" t="str">
        <f>'Base biomasse'!G10</f>
        <v>CHÂTEAU-LANDON</v>
      </c>
      <c r="G9" s="8" t="e">
        <f>'Base biomasse'!#REF!</f>
        <v>#REF!</v>
      </c>
      <c r="H9" s="8">
        <f>'Base biomasse'!J10</f>
        <v>0</v>
      </c>
      <c r="I9" s="8" t="str">
        <f>'Base biomasse'!W10</f>
        <v>Industrielle</v>
      </c>
      <c r="J9" s="8" t="str">
        <f>'Base biomasse'!X10</f>
        <v>Chaufferie dédiée</v>
      </c>
      <c r="K9" s="8" t="str">
        <f>'Base biomasse'!Y10</f>
        <v>Industrie</v>
      </c>
      <c r="L9" s="8">
        <f>'Base biomasse'!AA10</f>
        <v>1200</v>
      </c>
      <c r="M9" s="8" t="str">
        <f>'Base biomasse'!AB10</f>
        <v>&gt;1 MW</v>
      </c>
      <c r="N9" s="8">
        <f>'Base biomasse'!AC10</f>
        <v>0</v>
      </c>
      <c r="O9" s="8">
        <f>'Base biomasse'!AD10</f>
        <v>0</v>
      </c>
      <c r="P9" s="8" t="e">
        <f>'Base biomasse'!#REF!</f>
        <v>#REF!</v>
      </c>
      <c r="Q9" s="8">
        <f>'Base biomasse'!AR10</f>
        <v>540</v>
      </c>
      <c r="R9" s="8">
        <f>'Base biomasse'!AS10</f>
        <v>6280.2000000000007</v>
      </c>
      <c r="S9" s="8" t="str">
        <f>'Base biomasse'!AT10</f>
        <v>&gt;1 200 MWh/an</v>
      </c>
      <c r="T9" s="8" t="str">
        <f>'Base biomasse'!AU10</f>
        <v>Batiments charpentes</v>
      </c>
      <c r="U9" s="8">
        <f>'Base biomasse'!AE10</f>
        <v>0</v>
      </c>
      <c r="V9" s="8">
        <f>'Base biomasse'!O10</f>
        <v>2004</v>
      </c>
      <c r="W9" s="8">
        <f>'Base biomasse'!P10</f>
        <v>0</v>
      </c>
      <c r="X9" s="8" t="str">
        <f>'Base biomasse'!Q10</f>
        <v>2 - En fonctionnement</v>
      </c>
      <c r="Y9" s="8" t="str">
        <f>'Base biomasse'!R10</f>
        <v>oui</v>
      </c>
      <c r="Z9" s="8">
        <f>'Base biomasse'!S10</f>
        <v>0</v>
      </c>
      <c r="AA9" s="8" t="e">
        <f>'Base biomasse'!#REF!</f>
        <v>#REF!</v>
      </c>
      <c r="AB9" s="8">
        <f>'Base biomasse'!T10</f>
        <v>0</v>
      </c>
      <c r="AC9" s="8">
        <f>'Base biomasse'!AF10</f>
        <v>0</v>
      </c>
      <c r="AD9" s="8">
        <f>'Base biomasse'!AG10</f>
        <v>400</v>
      </c>
      <c r="AE9" s="8">
        <f>'Base biomasse'!AH10</f>
        <v>0</v>
      </c>
      <c r="AF9" s="8">
        <f>'Base biomasse'!AI10</f>
        <v>0</v>
      </c>
      <c r="AG9" s="8">
        <f>'Base biomasse'!AJ10</f>
        <v>400</v>
      </c>
      <c r="AH9" s="8">
        <f>'Base biomasse'!AK10</f>
        <v>0</v>
      </c>
      <c r="AI9" s="8">
        <f>'Base biomasse'!AL10</f>
        <v>0</v>
      </c>
      <c r="AJ9" s="8">
        <f>'Base biomasse'!AM10</f>
        <v>0</v>
      </c>
      <c r="AK9" s="8">
        <f>'Base biomasse'!AN10</f>
        <v>0</v>
      </c>
      <c r="AL9" s="8">
        <f>'Base biomasse'!AP10</f>
        <v>0</v>
      </c>
      <c r="AM9" s="8">
        <f>'Base biomasse'!AQ10</f>
        <v>400</v>
      </c>
      <c r="AN9" s="8" t="e">
        <f>'Base biomasse'!#REF!</f>
        <v>#REF!</v>
      </c>
    </row>
    <row r="10" spans="1:40" x14ac:dyDescent="0.25">
      <c r="A10" s="8" t="str">
        <f>'Base biomasse'!C11</f>
        <v xml:space="preserve">BDD ADEME/ARENE </v>
      </c>
      <c r="B10" s="8">
        <f>'Base biomasse'!V11</f>
        <v>2</v>
      </c>
      <c r="C10" s="8" t="e">
        <f>'Base biomasse'!#REF!</f>
        <v>#REF!</v>
      </c>
      <c r="D10" s="8">
        <f>'Base biomasse'!F11</f>
        <v>77</v>
      </c>
      <c r="E10" s="8">
        <f>'Base biomasse'!D11</f>
        <v>77122</v>
      </c>
      <c r="F10" s="8" t="str">
        <f>'Base biomasse'!G11</f>
        <v>COMBS-LA-VILLE</v>
      </c>
      <c r="G10" s="8" t="e">
        <f>'Base biomasse'!#REF!</f>
        <v>#REF!</v>
      </c>
      <c r="H10" s="8">
        <f>'Base biomasse'!J11</f>
        <v>0</v>
      </c>
      <c r="I10" s="8" t="str">
        <f>'Base biomasse'!W11</f>
        <v>Collective</v>
      </c>
      <c r="J10" s="8" t="str">
        <f>'Base biomasse'!X11</f>
        <v>Chaufferie dédiée</v>
      </c>
      <c r="K10" s="8" t="str">
        <f>'Base biomasse'!Y11</f>
        <v>Tertiaire</v>
      </c>
      <c r="L10" s="8">
        <f>'Base biomasse'!AA11</f>
        <v>112</v>
      </c>
      <c r="M10" s="8" t="str">
        <f>'Base biomasse'!AB11</f>
        <v>&lt;1 MW</v>
      </c>
      <c r="N10" s="8">
        <f>'Base biomasse'!AC11</f>
        <v>0</v>
      </c>
      <c r="O10" s="8">
        <f>'Base biomasse'!AD11</f>
        <v>0</v>
      </c>
      <c r="P10" s="8" t="e">
        <f>'Base biomasse'!#REF!</f>
        <v>#REF!</v>
      </c>
      <c r="Q10" s="8">
        <f>'Base biomasse'!AR11</f>
        <v>3.0507352941176471</v>
      </c>
      <c r="R10" s="8">
        <f>'Base biomasse'!AS11</f>
        <v>35.480051470588236</v>
      </c>
      <c r="S10" s="8" t="str">
        <f>'Base biomasse'!AT11</f>
        <v>&lt;1 200 MWh/an</v>
      </c>
      <c r="T10" s="8" t="str">
        <f>'Base biomasse'!AU11</f>
        <v>2 silos textile de 8,5 tonnes de capacité par silo</v>
      </c>
      <c r="U10" s="8" t="str">
        <f>'Base biomasse'!AE11</f>
        <v>Plaquettes forestières en provenance de Seine et Marne et des Vosges</v>
      </c>
      <c r="V10" s="8">
        <f>'Base biomasse'!O11</f>
        <v>2014</v>
      </c>
      <c r="W10" s="8">
        <f>'Base biomasse'!P11</f>
        <v>0</v>
      </c>
      <c r="X10" s="8" t="str">
        <f>'Base biomasse'!Q11</f>
        <v>2 - En fonctionnement</v>
      </c>
      <c r="Y10" s="8">
        <f>'Base biomasse'!R11</f>
        <v>0</v>
      </c>
      <c r="Z10" s="8">
        <f>'Base biomasse'!S11</f>
        <v>0</v>
      </c>
      <c r="AA10" s="8" t="e">
        <f>'Base biomasse'!#REF!</f>
        <v>#REF!</v>
      </c>
      <c r="AB10" s="8">
        <f>'Base biomasse'!T11</f>
        <v>0</v>
      </c>
      <c r="AC10" s="8">
        <f>'Base biomasse'!AF11</f>
        <v>0</v>
      </c>
      <c r="AD10" s="8">
        <f>'Base biomasse'!AG11</f>
        <v>0</v>
      </c>
      <c r="AE10" s="8">
        <f>'Base biomasse'!AH11</f>
        <v>0</v>
      </c>
      <c r="AF10" s="8">
        <f>'Base biomasse'!AI11</f>
        <v>0</v>
      </c>
      <c r="AG10" s="8">
        <f>'Base biomasse'!AJ11</f>
        <v>0</v>
      </c>
      <c r="AH10" s="8">
        <f>'Base biomasse'!AK11</f>
        <v>0</v>
      </c>
      <c r="AI10" s="8">
        <f>'Base biomasse'!AL11</f>
        <v>0</v>
      </c>
      <c r="AJ10" s="8">
        <f>'Base biomasse'!AM11</f>
        <v>0</v>
      </c>
      <c r="AK10" s="8">
        <f>'Base biomasse'!AN11</f>
        <v>0</v>
      </c>
      <c r="AL10" s="8">
        <f>'Base biomasse'!AP11</f>
        <v>15</v>
      </c>
      <c r="AM10" s="8">
        <f>'Base biomasse'!AQ11</f>
        <v>15</v>
      </c>
      <c r="AN10" s="8" t="e">
        <f>'Base biomasse'!#REF!</f>
        <v>#REF!</v>
      </c>
    </row>
    <row r="11" spans="1:40" x14ac:dyDescent="0.25">
      <c r="A11" s="8" t="str">
        <f>'Base biomasse'!C12</f>
        <v xml:space="preserve">BDD ADEME/ARENE </v>
      </c>
      <c r="B11" s="8">
        <f>'Base biomasse'!V12</f>
        <v>1</v>
      </c>
      <c r="C11" s="8" t="e">
        <f>'Base biomasse'!#REF!</f>
        <v>#REF!</v>
      </c>
      <c r="D11" s="8">
        <f>'Base biomasse'!F12</f>
        <v>77</v>
      </c>
      <c r="E11" s="8">
        <f>'Base biomasse'!D12</f>
        <v>77153</v>
      </c>
      <c r="F11" s="8" t="str">
        <f>'Base biomasse'!G12</f>
        <v>DAMMARTIN-EN-GOËLE</v>
      </c>
      <c r="G11" s="8" t="e">
        <f>'Base biomasse'!#REF!</f>
        <v>#REF!</v>
      </c>
      <c r="H11" s="8">
        <f>'Base biomasse'!J12</f>
        <v>0</v>
      </c>
      <c r="I11" s="8" t="str">
        <f>'Base biomasse'!W12</f>
        <v>Collective</v>
      </c>
      <c r="J11" s="8" t="str">
        <f>'Base biomasse'!X12</f>
        <v>Chaufferie dédiée</v>
      </c>
      <c r="K11" s="8" t="str">
        <f>'Base biomasse'!Y12</f>
        <v>Tertiaire</v>
      </c>
      <c r="L11" s="8">
        <f>'Base biomasse'!AA12</f>
        <v>56</v>
      </c>
      <c r="M11" s="8" t="str">
        <f>'Base biomasse'!AB12</f>
        <v>&lt;1 MW</v>
      </c>
      <c r="N11" s="8">
        <f>'Base biomasse'!AC12</f>
        <v>0</v>
      </c>
      <c r="O11" s="8">
        <f>'Base biomasse'!AD12</f>
        <v>0</v>
      </c>
      <c r="P11" s="8" t="e">
        <f>'Base biomasse'!#REF!</f>
        <v>#REF!</v>
      </c>
      <c r="Q11" s="8">
        <f>'Base biomasse'!AR12</f>
        <v>2</v>
      </c>
      <c r="R11" s="8">
        <f>'Base biomasse'!AS12</f>
        <v>23.26</v>
      </c>
      <c r="S11" s="8" t="str">
        <f>'Base biomasse'!AT12</f>
        <v>&lt;1 200 MWh/an</v>
      </c>
      <c r="T11" s="8" t="str">
        <f>'Base biomasse'!AU12</f>
        <v>Réhabilitation batiment la chaumière, espace jeunesse</v>
      </c>
      <c r="U11" s="8" t="str">
        <f>'Base biomasse'!AE12</f>
        <v>Granulés</v>
      </c>
      <c r="V11" s="8">
        <f>'Base biomasse'!O12</f>
        <v>2013</v>
      </c>
      <c r="W11" s="8">
        <f>'Base biomasse'!P12</f>
        <v>0</v>
      </c>
      <c r="X11" s="8" t="str">
        <f>'Base biomasse'!Q12</f>
        <v>2 - En fonctionnement</v>
      </c>
      <c r="Y11" s="8">
        <f>'Base biomasse'!R12</f>
        <v>0</v>
      </c>
      <c r="Z11" s="8" t="str">
        <f>'Base biomasse'!S12</f>
        <v>oui</v>
      </c>
      <c r="AA11" s="8" t="e">
        <f>'Base biomasse'!#REF!</f>
        <v>#REF!</v>
      </c>
      <c r="AB11" s="8">
        <f>'Base biomasse'!T12</f>
        <v>0</v>
      </c>
      <c r="AC11" s="8">
        <f>'Base biomasse'!AF12</f>
        <v>0</v>
      </c>
      <c r="AD11" s="8">
        <f>'Base biomasse'!AG12</f>
        <v>0</v>
      </c>
      <c r="AE11" s="8">
        <f>'Base biomasse'!AH12</f>
        <v>0</v>
      </c>
      <c r="AF11" s="8">
        <f>'Base biomasse'!AI12</f>
        <v>4</v>
      </c>
      <c r="AG11" s="8">
        <f>'Base biomasse'!AJ12</f>
        <v>4</v>
      </c>
      <c r="AH11" s="8">
        <f>'Base biomasse'!AK12</f>
        <v>0</v>
      </c>
      <c r="AI11" s="8">
        <f>'Base biomasse'!AL12</f>
        <v>0</v>
      </c>
      <c r="AJ11" s="8">
        <f>'Base biomasse'!AM12</f>
        <v>0</v>
      </c>
      <c r="AK11" s="8">
        <f>'Base biomasse'!AN12</f>
        <v>0</v>
      </c>
      <c r="AL11" s="8">
        <f>'Base biomasse'!AP12</f>
        <v>0</v>
      </c>
      <c r="AM11" s="8">
        <f>'Base biomasse'!AQ12</f>
        <v>4</v>
      </c>
      <c r="AN11" s="8" t="e">
        <f>'Base biomasse'!#REF!</f>
        <v>#REF!</v>
      </c>
    </row>
    <row r="12" spans="1:40" x14ac:dyDescent="0.25">
      <c r="A12" s="8" t="str">
        <f>'Base biomasse'!C13</f>
        <v xml:space="preserve">Modif n°1 (Exploitant, consommation bois et production NRJ - source : SOVEN)
BDD ADEME/ARENE </v>
      </c>
      <c r="B12" s="8">
        <f>'Base biomasse'!V13</f>
        <v>1</v>
      </c>
      <c r="C12" s="8" t="e">
        <f>'Base biomasse'!#REF!</f>
        <v>#REF!</v>
      </c>
      <c r="D12" s="8">
        <f>'Base biomasse'!F13</f>
        <v>77</v>
      </c>
      <c r="E12" s="8">
        <f>'Base biomasse'!D13</f>
        <v>77186</v>
      </c>
      <c r="F12" s="8" t="str">
        <f>'Base biomasse'!G13</f>
        <v>FONTAINEBLEAU</v>
      </c>
      <c r="G12" s="8" t="e">
        <f>'Base biomasse'!#REF!</f>
        <v>#REF!</v>
      </c>
      <c r="H12" s="8">
        <f>'Base biomasse'!J13</f>
        <v>0</v>
      </c>
      <c r="I12" s="8" t="str">
        <f>'Base biomasse'!W13</f>
        <v>Collective</v>
      </c>
      <c r="J12" s="8" t="str">
        <f>'Base biomasse'!X13</f>
        <v>Chaufferie dédiée</v>
      </c>
      <c r="K12" s="8" t="str">
        <f>'Base biomasse'!Y13</f>
        <v>Résidentiel/Tertiaire</v>
      </c>
      <c r="L12" s="8">
        <f>'Base biomasse'!AA13</f>
        <v>1500</v>
      </c>
      <c r="M12" s="8" t="str">
        <f>'Base biomasse'!AB13</f>
        <v>&gt;1 MW</v>
      </c>
      <c r="N12" s="8">
        <f>'Base biomasse'!AC13</f>
        <v>0</v>
      </c>
      <c r="O12" s="8">
        <f>'Base biomasse'!AD13</f>
        <v>0</v>
      </c>
      <c r="P12" s="8" t="e">
        <f>'Base biomasse'!#REF!</f>
        <v>#REF!</v>
      </c>
      <c r="Q12" s="8">
        <f>'Base biomasse'!AR13</f>
        <v>133.96388650042991</v>
      </c>
      <c r="R12" s="8">
        <f>'Base biomasse'!AS13</f>
        <v>1558</v>
      </c>
      <c r="S12" s="8" t="str">
        <f>'Base biomasse'!AT13</f>
        <v>&gt;1 200 MWh/an</v>
      </c>
      <c r="T12" s="8" t="str">
        <f>'Base biomasse'!AU13</f>
        <v>Chaufferie bois de la faisandrie desservant 365 logements (logements sociaux, étudiants et résidence) + école + commerce</v>
      </c>
      <c r="U12" s="8" t="str">
        <f>'Base biomasse'!AE13</f>
        <v>Plaquette forestière (PFA-1A)</v>
      </c>
      <c r="V12" s="8">
        <f>'Base biomasse'!O13</f>
        <v>2014</v>
      </c>
      <c r="W12" s="8">
        <f>'Base biomasse'!P13</f>
        <v>0</v>
      </c>
      <c r="X12" s="8" t="str">
        <f>'Base biomasse'!Q13</f>
        <v>2 - En fonctionnement</v>
      </c>
      <c r="Y12" s="8">
        <f>'Base biomasse'!R13</f>
        <v>0</v>
      </c>
      <c r="Z12" s="8" t="str">
        <f>'Base biomasse'!S13</f>
        <v>oui</v>
      </c>
      <c r="AA12" s="8" t="e">
        <f>'Base biomasse'!#REF!</f>
        <v>#REF!</v>
      </c>
      <c r="AB12" s="8">
        <f>'Base biomasse'!T13</f>
        <v>0</v>
      </c>
      <c r="AC12" s="8">
        <f>'Base biomasse'!AF13</f>
        <v>0</v>
      </c>
      <c r="AD12" s="8">
        <f>'Base biomasse'!AG13</f>
        <v>0</v>
      </c>
      <c r="AE12" s="8">
        <f>'Base biomasse'!AH13</f>
        <v>0</v>
      </c>
      <c r="AF12" s="8">
        <f>'Base biomasse'!AI13</f>
        <v>0</v>
      </c>
      <c r="AG12" s="8">
        <f>'Base biomasse'!AJ13</f>
        <v>0</v>
      </c>
      <c r="AH12" s="8">
        <f>'Base biomasse'!AK13</f>
        <v>0</v>
      </c>
      <c r="AI12" s="8">
        <f>'Base biomasse'!AL13</f>
        <v>0</v>
      </c>
      <c r="AJ12" s="8">
        <f>'Base biomasse'!AM13</f>
        <v>0</v>
      </c>
      <c r="AK12" s="8">
        <f>'Base biomasse'!AN13</f>
        <v>0</v>
      </c>
      <c r="AL12" s="8">
        <f>'Base biomasse'!AP13</f>
        <v>478</v>
      </c>
      <c r="AM12" s="8">
        <f>'Base biomasse'!AQ13</f>
        <v>478</v>
      </c>
      <c r="AN12" s="8" t="e">
        <f>'Base biomasse'!#REF!</f>
        <v>#REF!</v>
      </c>
    </row>
    <row r="13" spans="1:40" x14ac:dyDescent="0.25">
      <c r="A13" s="8" t="str">
        <f>'Base biomasse'!C14</f>
        <v xml:space="preserve">BDD ADEME/ARENE </v>
      </c>
      <c r="B13" s="8">
        <f>'Base biomasse'!V14</f>
        <v>1</v>
      </c>
      <c r="C13" s="8" t="e">
        <f>'Base biomasse'!#REF!</f>
        <v>#REF!</v>
      </c>
      <c r="D13" s="8">
        <f>'Base biomasse'!F14</f>
        <v>77</v>
      </c>
      <c r="E13" s="8">
        <f>'Base biomasse'!D14</f>
        <v>77251</v>
      </c>
      <c r="F13" s="8" t="str">
        <f>'Base biomasse'!G14</f>
        <v>LIEUSAINT</v>
      </c>
      <c r="G13" s="8" t="e">
        <f>'Base biomasse'!#REF!</f>
        <v>#REF!</v>
      </c>
      <c r="H13" s="8">
        <f>'Base biomasse'!J14</f>
        <v>0</v>
      </c>
      <c r="I13" s="8" t="str">
        <f>'Base biomasse'!W14</f>
        <v>Industrielle</v>
      </c>
      <c r="J13" s="8" t="str">
        <f>'Base biomasse'!X14</f>
        <v>Chaufferie dédiée</v>
      </c>
      <c r="K13" s="8" t="str">
        <f>'Base biomasse'!Y14</f>
        <v>Agriculture</v>
      </c>
      <c r="L13" s="8">
        <f>'Base biomasse'!AA14</f>
        <v>80</v>
      </c>
      <c r="M13" s="8" t="str">
        <f>'Base biomasse'!AB14</f>
        <v>&lt;1 MW</v>
      </c>
      <c r="N13" s="8">
        <f>'Base biomasse'!AC14</f>
        <v>0</v>
      </c>
      <c r="O13" s="8">
        <f>'Base biomasse'!AD14</f>
        <v>0</v>
      </c>
      <c r="P13" s="8" t="e">
        <f>'Base biomasse'!#REF!</f>
        <v>#REF!</v>
      </c>
      <c r="Q13" s="8">
        <f>'Base biomasse'!AR14</f>
        <v>17</v>
      </c>
      <c r="R13" s="8">
        <f>'Base biomasse'!AS14</f>
        <v>197.71</v>
      </c>
      <c r="S13" s="8" t="str">
        <f>'Base biomasse'!AT14</f>
        <v>&lt;1 200 MWh/an</v>
      </c>
      <c r="T13" s="8">
        <f>'Base biomasse'!AU14</f>
        <v>0</v>
      </c>
      <c r="U13" s="8" t="str">
        <f>'Base biomasse'!AE14</f>
        <v>PF + granulés</v>
      </c>
      <c r="V13" s="8">
        <f>'Base biomasse'!O14</f>
        <v>2009</v>
      </c>
      <c r="W13" s="8">
        <f>'Base biomasse'!P14</f>
        <v>0</v>
      </c>
      <c r="X13" s="8" t="str">
        <f>'Base biomasse'!Q14</f>
        <v>2 - En fonctionnement</v>
      </c>
      <c r="Y13" s="8">
        <f>'Base biomasse'!R14</f>
        <v>0</v>
      </c>
      <c r="Z13" s="8">
        <f>'Base biomasse'!S14</f>
        <v>0</v>
      </c>
      <c r="AA13" s="8" t="e">
        <f>'Base biomasse'!#REF!</f>
        <v>#REF!</v>
      </c>
      <c r="AB13" s="8">
        <f>'Base biomasse'!T14</f>
        <v>0</v>
      </c>
      <c r="AC13" s="8">
        <f>'Base biomasse'!AF14</f>
        <v>0</v>
      </c>
      <c r="AD13" s="8">
        <f>'Base biomasse'!AG14</f>
        <v>0</v>
      </c>
      <c r="AE13" s="8">
        <f>'Base biomasse'!AH14</f>
        <v>0</v>
      </c>
      <c r="AF13" s="8">
        <f>'Base biomasse'!AI14</f>
        <v>0</v>
      </c>
      <c r="AG13" s="8">
        <f>'Base biomasse'!AJ14</f>
        <v>0</v>
      </c>
      <c r="AH13" s="8">
        <f>'Base biomasse'!AK14</f>
        <v>0</v>
      </c>
      <c r="AI13" s="8">
        <f>'Base biomasse'!AL14</f>
        <v>0</v>
      </c>
      <c r="AJ13" s="8">
        <f>'Base biomasse'!AM14</f>
        <v>0</v>
      </c>
      <c r="AK13" s="8">
        <f>'Base biomasse'!AN14</f>
        <v>0</v>
      </c>
      <c r="AL13" s="8">
        <f>'Base biomasse'!AP14</f>
        <v>45</v>
      </c>
      <c r="AM13" s="8">
        <f>'Base biomasse'!AQ14</f>
        <v>45</v>
      </c>
      <c r="AN13" s="8" t="e">
        <f>'Base biomasse'!#REF!</f>
        <v>#REF!</v>
      </c>
    </row>
    <row r="14" spans="1:40" x14ac:dyDescent="0.25">
      <c r="A14" s="8" t="str">
        <f>'Base biomasse'!C15</f>
        <v>Région</v>
      </c>
      <c r="B14" s="8">
        <f>'Base biomasse'!V15</f>
        <v>1</v>
      </c>
      <c r="C14" s="8" t="e">
        <f>'Base biomasse'!#REF!</f>
        <v>#REF!</v>
      </c>
      <c r="D14" s="8">
        <f>'Base biomasse'!F15</f>
        <v>77</v>
      </c>
      <c r="E14" s="8">
        <f>'Base biomasse'!D15</f>
        <v>77283</v>
      </c>
      <c r="F14" s="8" t="str">
        <f>'Base biomasse'!G15</f>
        <v>MAY-EN-MULTIEN</v>
      </c>
      <c r="G14" s="8" t="e">
        <f>'Base biomasse'!#REF!</f>
        <v>#REF!</v>
      </c>
      <c r="H14" s="8">
        <f>'Base biomasse'!J15</f>
        <v>0</v>
      </c>
      <c r="I14" s="8" t="str">
        <f>'Base biomasse'!W15</f>
        <v>Collective</v>
      </c>
      <c r="J14" s="8" t="str">
        <f>'Base biomasse'!X15</f>
        <v>Chaufferie dédiée</v>
      </c>
      <c r="K14" s="8" t="str">
        <f>'Base biomasse'!Y15</f>
        <v>Résidentiel</v>
      </c>
      <c r="L14" s="8">
        <f>'Base biomasse'!AA15</f>
        <v>200</v>
      </c>
      <c r="M14" s="8" t="str">
        <f>'Base biomasse'!AB15</f>
        <v>&lt;1 MW</v>
      </c>
      <c r="N14" s="8">
        <f>'Base biomasse'!AC15</f>
        <v>0</v>
      </c>
      <c r="O14" s="8">
        <f>'Base biomasse'!AD15</f>
        <v>0</v>
      </c>
      <c r="P14" s="8" t="e">
        <f>'Base biomasse'!#REF!</f>
        <v>#REF!</v>
      </c>
      <c r="Q14" s="8">
        <f>'Base biomasse'!AR15</f>
        <v>30.094582975064487</v>
      </c>
      <c r="R14" s="8">
        <f>'Base biomasse'!AS15</f>
        <v>350</v>
      </c>
      <c r="S14" s="8" t="str">
        <f>'Base biomasse'!AT15</f>
        <v>&lt;1 200 MWh/an</v>
      </c>
      <c r="T14" s="8" t="str">
        <f>'Base biomasse'!AU15</f>
        <v>Chaufferie miscanthus</v>
      </c>
      <c r="U14" s="8" t="str">
        <f>'Base biomasse'!AE15</f>
        <v>Miscanthus</v>
      </c>
      <c r="V14" s="8">
        <f>'Base biomasse'!O15</f>
        <v>2019</v>
      </c>
      <c r="W14" s="8">
        <f>'Base biomasse'!P15</f>
        <v>0</v>
      </c>
      <c r="X14" s="8" t="str">
        <f>'Base biomasse'!Q15</f>
        <v>3 - En cours de construction</v>
      </c>
      <c r="Y14" s="8">
        <f>'Base biomasse'!R15</f>
        <v>0</v>
      </c>
      <c r="Z14" s="8" t="str">
        <f>'Base biomasse'!S15</f>
        <v>oui</v>
      </c>
      <c r="AA14" s="8" t="e">
        <f>'Base biomasse'!#REF!</f>
        <v>#REF!</v>
      </c>
      <c r="AB14" s="8">
        <f>'Base biomasse'!T15</f>
        <v>0</v>
      </c>
      <c r="AC14" s="8">
        <f>'Base biomasse'!AF15</f>
        <v>0</v>
      </c>
      <c r="AD14" s="8">
        <f>'Base biomasse'!AG15</f>
        <v>0</v>
      </c>
      <c r="AE14" s="8">
        <f>'Base biomasse'!AH15</f>
        <v>0</v>
      </c>
      <c r="AF14" s="8">
        <f>'Base biomasse'!AI15</f>
        <v>0</v>
      </c>
      <c r="AG14" s="8">
        <f>'Base biomasse'!AJ15</f>
        <v>0</v>
      </c>
      <c r="AH14" s="8">
        <f>'Base biomasse'!AK15</f>
        <v>0</v>
      </c>
      <c r="AI14" s="8">
        <f>'Base biomasse'!AL15</f>
        <v>0</v>
      </c>
      <c r="AJ14" s="8">
        <f>'Base biomasse'!AM15</f>
        <v>0</v>
      </c>
      <c r="AK14" s="8">
        <f>'Base biomasse'!AN15</f>
        <v>0</v>
      </c>
      <c r="AL14" s="8">
        <f>'Base biomasse'!AP15</f>
        <v>90</v>
      </c>
      <c r="AM14" s="8">
        <f>'Base biomasse'!AQ15</f>
        <v>90</v>
      </c>
      <c r="AN14" s="8" t="e">
        <f>'Base biomasse'!#REF!</f>
        <v>#REF!</v>
      </c>
    </row>
    <row r="15" spans="1:40" x14ac:dyDescent="0.25">
      <c r="A15" s="8" t="str">
        <f>'Base biomasse'!C16</f>
        <v xml:space="preserve">modif n°1 (appoint)
BDD ADEME/ARENE </v>
      </c>
      <c r="B15" s="8">
        <f>'Base biomasse'!V16</f>
        <v>1</v>
      </c>
      <c r="C15" s="8" t="e">
        <f>'Base biomasse'!#REF!</f>
        <v>#REF!</v>
      </c>
      <c r="D15" s="8">
        <f>'Base biomasse'!F16</f>
        <v>77</v>
      </c>
      <c r="E15" s="8">
        <f>'Base biomasse'!D16</f>
        <v>77294</v>
      </c>
      <c r="F15" s="8" t="str">
        <f>'Base biomasse'!G16</f>
        <v>MITRY-MORY</v>
      </c>
      <c r="G15" s="8" t="e">
        <f>'Base biomasse'!#REF!</f>
        <v>#REF!</v>
      </c>
      <c r="H15" s="8">
        <f>'Base biomasse'!J16</f>
        <v>0</v>
      </c>
      <c r="I15" s="8" t="str">
        <f>'Base biomasse'!W16</f>
        <v>Industrielle</v>
      </c>
      <c r="J15" s="8" t="str">
        <f>'Base biomasse'!X16</f>
        <v>Chaufferie dédiée</v>
      </c>
      <c r="K15" s="8" t="str">
        <f>'Base biomasse'!Y16</f>
        <v>Industrie</v>
      </c>
      <c r="L15" s="8">
        <f>'Base biomasse'!AA16</f>
        <v>500</v>
      </c>
      <c r="M15" s="8" t="str">
        <f>'Base biomasse'!AB16</f>
        <v>&lt;1 MW</v>
      </c>
      <c r="N15" s="8">
        <f>'Base biomasse'!AC16</f>
        <v>0</v>
      </c>
      <c r="O15" s="8" t="str">
        <f>'Base biomasse'!AD16</f>
        <v>gaz</v>
      </c>
      <c r="P15" s="8" t="e">
        <f>'Base biomasse'!#REF!</f>
        <v>#REF!</v>
      </c>
      <c r="Q15" s="8">
        <f>'Base biomasse'!AR16</f>
        <v>94.58297506448838</v>
      </c>
      <c r="R15" s="8">
        <f>'Base biomasse'!AS16</f>
        <v>1100</v>
      </c>
      <c r="S15" s="8" t="str">
        <f>'Base biomasse'!AT16</f>
        <v>&lt;1 200 MWh/an</v>
      </c>
      <c r="T15" s="8" t="str">
        <f>'Base biomasse'!AU16</f>
        <v>Ce site logistique gère les approvisionnements de produits capillaires de tous les salons de coiffure de France. Un silo de 54m3
permet une autonomie de 3 semaines
fiche dispo ici : http://www.weya.fr/home/images/stories/doc_pdf/Fiche_loreal_new.pdf?phpMyAdmin=j6ycv8n6GpcsqXP27wPM4XrPh7b</v>
      </c>
      <c r="U15" s="8" t="str">
        <f>'Base biomasse'!AE16</f>
        <v>Granulés</v>
      </c>
      <c r="V15" s="8">
        <f>'Base biomasse'!O16</f>
        <v>2012</v>
      </c>
      <c r="W15" s="8">
        <f>'Base biomasse'!P16</f>
        <v>0</v>
      </c>
      <c r="X15" s="8" t="str">
        <f>'Base biomasse'!Q16</f>
        <v>2 - En fonctionnement</v>
      </c>
      <c r="Y15" s="8">
        <f>'Base biomasse'!R16</f>
        <v>0</v>
      </c>
      <c r="Z15" s="8">
        <f>'Base biomasse'!S16</f>
        <v>0</v>
      </c>
      <c r="AA15" s="8" t="e">
        <f>'Base biomasse'!#REF!</f>
        <v>#REF!</v>
      </c>
      <c r="AB15" s="8">
        <f>'Base biomasse'!T16</f>
        <v>0</v>
      </c>
      <c r="AC15" s="8">
        <f>'Base biomasse'!AF16</f>
        <v>0</v>
      </c>
      <c r="AD15" s="8">
        <f>'Base biomasse'!AG16</f>
        <v>0</v>
      </c>
      <c r="AE15" s="8">
        <f>'Base biomasse'!AH16</f>
        <v>0</v>
      </c>
      <c r="AF15" s="8">
        <f>'Base biomasse'!AI16</f>
        <v>220</v>
      </c>
      <c r="AG15" s="8">
        <f>'Base biomasse'!AJ16</f>
        <v>220</v>
      </c>
      <c r="AH15" s="8">
        <f>'Base biomasse'!AK16</f>
        <v>0</v>
      </c>
      <c r="AI15" s="8">
        <f>'Base biomasse'!AL16</f>
        <v>0</v>
      </c>
      <c r="AJ15" s="8">
        <f>'Base biomasse'!AM16</f>
        <v>0</v>
      </c>
      <c r="AK15" s="8">
        <f>'Base biomasse'!AN16</f>
        <v>0</v>
      </c>
      <c r="AL15" s="8">
        <f>'Base biomasse'!AP16</f>
        <v>0</v>
      </c>
      <c r="AM15" s="8">
        <f>'Base biomasse'!AQ16</f>
        <v>220</v>
      </c>
      <c r="AN15" s="8" t="e">
        <f>'Base biomasse'!#REF!</f>
        <v>#REF!</v>
      </c>
    </row>
    <row r="16" spans="1:40" x14ac:dyDescent="0.25">
      <c r="A16" s="8" t="str">
        <f>'Base biomasse'!C17</f>
        <v xml:space="preserve">BDD ADEME/ARENE </v>
      </c>
      <c r="B16" s="8">
        <f>'Base biomasse'!V17</f>
        <v>1</v>
      </c>
      <c r="C16" s="8" t="e">
        <f>'Base biomasse'!#REF!</f>
        <v>#REF!</v>
      </c>
      <c r="D16" s="8">
        <f>'Base biomasse'!F17</f>
        <v>77</v>
      </c>
      <c r="E16" s="8">
        <f>'Base biomasse'!D17</f>
        <v>77305</v>
      </c>
      <c r="F16" s="8" t="str">
        <f>'Base biomasse'!G17</f>
        <v>MONTEREAU-FAULT-YONNE</v>
      </c>
      <c r="G16" s="8" t="e">
        <f>'Base biomasse'!#REF!</f>
        <v>#REF!</v>
      </c>
      <c r="H16" s="8">
        <f>'Base biomasse'!J17</f>
        <v>0</v>
      </c>
      <c r="I16" s="8" t="str">
        <f>'Base biomasse'!W17</f>
        <v>Collective</v>
      </c>
      <c r="J16" s="8" t="str">
        <f>'Base biomasse'!X17</f>
        <v>Création d'un réseau de chaleur</v>
      </c>
      <c r="K16" s="8">
        <f>'Base biomasse'!Y17</f>
        <v>0</v>
      </c>
      <c r="L16" s="8">
        <f>'Base biomasse'!AA17</f>
        <v>6000</v>
      </c>
      <c r="M16" s="8" t="str">
        <f>'Base biomasse'!AB17</f>
        <v>&gt;1 MW</v>
      </c>
      <c r="N16" s="8">
        <f>'Base biomasse'!AC17</f>
        <v>0</v>
      </c>
      <c r="O16" s="8">
        <f>'Base biomasse'!AD17</f>
        <v>0</v>
      </c>
      <c r="P16" s="8" t="e">
        <f>'Base biomasse'!#REF!</f>
        <v>#REF!</v>
      </c>
      <c r="Q16" s="8">
        <f>'Base biomasse'!AR17</f>
        <v>1985</v>
      </c>
      <c r="R16" s="8">
        <f>'Base biomasse'!AS17</f>
        <v>23085.550000000003</v>
      </c>
      <c r="S16" s="8" t="str">
        <f>'Base biomasse'!AT17</f>
        <v>&gt;1 200 MWh/an</v>
      </c>
      <c r="T16" s="8" t="str">
        <f>'Base biomasse'!AU17</f>
        <v>Extension du réseau de chaleur vers la future UIOM de Montereau</v>
      </c>
      <c r="U16" s="8" t="str">
        <f>'Base biomasse'!AE17</f>
        <v>Bois et miscanthus</v>
      </c>
      <c r="V16" s="8">
        <f>'Base biomasse'!O17</f>
        <v>2012</v>
      </c>
      <c r="W16" s="8">
        <f>'Base biomasse'!P17</f>
        <v>0</v>
      </c>
      <c r="X16" s="8" t="str">
        <f>'Base biomasse'!Q17</f>
        <v>2 - En fonctionnement</v>
      </c>
      <c r="Y16" s="8" t="str">
        <f>'Base biomasse'!R17</f>
        <v>oui</v>
      </c>
      <c r="Z16" s="8" t="str">
        <f>'Base biomasse'!S17</f>
        <v>oui</v>
      </c>
      <c r="AA16" s="8" t="e">
        <f>'Base biomasse'!#REF!</f>
        <v>#REF!</v>
      </c>
      <c r="AB16" s="8">
        <f>'Base biomasse'!T17</f>
        <v>0</v>
      </c>
      <c r="AC16" s="8">
        <f>'Base biomasse'!AF17</f>
        <v>9500</v>
      </c>
      <c r="AD16" s="8">
        <f>'Base biomasse'!AG17</f>
        <v>0</v>
      </c>
      <c r="AE16" s="8">
        <f>'Base biomasse'!AH17</f>
        <v>0</v>
      </c>
      <c r="AF16" s="8">
        <f>'Base biomasse'!AI17</f>
        <v>0</v>
      </c>
      <c r="AG16" s="8">
        <f>'Base biomasse'!AJ17</f>
        <v>9500</v>
      </c>
      <c r="AH16" s="8">
        <f>'Base biomasse'!AK17</f>
        <v>0</v>
      </c>
      <c r="AI16" s="8">
        <f>'Base biomasse'!AL17</f>
        <v>0</v>
      </c>
      <c r="AJ16" s="8">
        <f>'Base biomasse'!AM17</f>
        <v>0</v>
      </c>
      <c r="AK16" s="8">
        <f>'Base biomasse'!AN17</f>
        <v>0</v>
      </c>
      <c r="AL16" s="8">
        <f>'Base biomasse'!AP17</f>
        <v>0</v>
      </c>
      <c r="AM16" s="8">
        <f>'Base biomasse'!AQ17</f>
        <v>9500</v>
      </c>
      <c r="AN16" s="8" t="e">
        <f>'Base biomasse'!#REF!</f>
        <v>#REF!</v>
      </c>
    </row>
    <row r="17" spans="1:40" x14ac:dyDescent="0.25">
      <c r="A17" s="8" t="str">
        <f>'Base biomasse'!C18</f>
        <v xml:space="preserve">BDD ADEME/ARENE </v>
      </c>
      <c r="B17" s="8">
        <f>'Base biomasse'!V18</f>
        <v>1</v>
      </c>
      <c r="C17" s="8" t="e">
        <f>'Base biomasse'!#REF!</f>
        <v>#REF!</v>
      </c>
      <c r="D17" s="8">
        <f>'Base biomasse'!F18</f>
        <v>77</v>
      </c>
      <c r="E17" s="8">
        <f>'Base biomasse'!D18</f>
        <v>77327</v>
      </c>
      <c r="F17" s="8" t="str">
        <f>'Base biomasse'!G18</f>
        <v>NANGIS</v>
      </c>
      <c r="G17" s="8" t="e">
        <f>'Base biomasse'!#REF!</f>
        <v>#REF!</v>
      </c>
      <c r="H17" s="8">
        <f>'Base biomasse'!J18</f>
        <v>0</v>
      </c>
      <c r="I17" s="8" t="str">
        <f>'Base biomasse'!W18</f>
        <v>Industrielle</v>
      </c>
      <c r="J17" s="8" t="str">
        <f>'Base biomasse'!X18</f>
        <v>Chaufferie dédiée</v>
      </c>
      <c r="K17" s="8" t="str">
        <f>'Base biomasse'!Y18</f>
        <v>Industrie</v>
      </c>
      <c r="L17" s="8">
        <f>'Base biomasse'!AA18</f>
        <v>100</v>
      </c>
      <c r="M17" s="8" t="str">
        <f>'Base biomasse'!AB18</f>
        <v>&lt;1 MW</v>
      </c>
      <c r="N17" s="8">
        <f>'Base biomasse'!AC18</f>
        <v>0</v>
      </c>
      <c r="O17" s="8">
        <f>'Base biomasse'!AD18</f>
        <v>0</v>
      </c>
      <c r="P17" s="8" t="e">
        <f>'Base biomasse'!#REF!</f>
        <v>#REF!</v>
      </c>
      <c r="Q17" s="8">
        <f>'Base biomasse'!AR18</f>
        <v>30</v>
      </c>
      <c r="R17" s="8">
        <f>'Base biomasse'!AS18</f>
        <v>348.90000000000003</v>
      </c>
      <c r="S17" s="8" t="str">
        <f>'Base biomasse'!AT18</f>
        <v>&lt;1 200 MWh/an</v>
      </c>
      <c r="T17" s="8" t="str">
        <f>'Base biomasse'!AU18</f>
        <v>Centre de tri</v>
      </c>
      <c r="U17" s="8" t="str">
        <f>'Base biomasse'!AE18</f>
        <v>Produits connexes de scieries CIB</v>
      </c>
      <c r="V17" s="8">
        <f>'Base biomasse'!O18</f>
        <v>2005</v>
      </c>
      <c r="W17" s="8">
        <f>'Base biomasse'!P18</f>
        <v>0</v>
      </c>
      <c r="X17" s="8" t="str">
        <f>'Base biomasse'!Q18</f>
        <v>2 - En fonctionnement</v>
      </c>
      <c r="Y17" s="8" t="str">
        <f>'Base biomasse'!R18</f>
        <v>oui</v>
      </c>
      <c r="Z17" s="8" t="str">
        <f>'Base biomasse'!S18</f>
        <v>oui</v>
      </c>
      <c r="AA17" s="8" t="e">
        <f>'Base biomasse'!#REF!</f>
        <v>#REF!</v>
      </c>
      <c r="AB17" s="8">
        <f>'Base biomasse'!T18</f>
        <v>0</v>
      </c>
      <c r="AC17" s="8">
        <f>'Base biomasse'!AF18</f>
        <v>0</v>
      </c>
      <c r="AD17" s="8">
        <f>'Base biomasse'!AG18</f>
        <v>100</v>
      </c>
      <c r="AE17" s="8">
        <f>'Base biomasse'!AH18</f>
        <v>0</v>
      </c>
      <c r="AF17" s="8">
        <f>'Base biomasse'!AI18</f>
        <v>0</v>
      </c>
      <c r="AG17" s="8">
        <f>'Base biomasse'!AJ18</f>
        <v>100</v>
      </c>
      <c r="AH17" s="8">
        <f>'Base biomasse'!AK18</f>
        <v>0</v>
      </c>
      <c r="AI17" s="8">
        <f>'Base biomasse'!AL18</f>
        <v>0</v>
      </c>
      <c r="AJ17" s="8">
        <f>'Base biomasse'!AM18</f>
        <v>0</v>
      </c>
      <c r="AK17" s="8">
        <f>'Base biomasse'!AN18</f>
        <v>0</v>
      </c>
      <c r="AL17" s="8">
        <f>'Base biomasse'!AP18</f>
        <v>0</v>
      </c>
      <c r="AM17" s="8">
        <f>'Base biomasse'!AQ18</f>
        <v>100</v>
      </c>
      <c r="AN17" s="8" t="e">
        <f>'Base biomasse'!#REF!</f>
        <v>#REF!</v>
      </c>
    </row>
    <row r="18" spans="1:40" x14ac:dyDescent="0.25">
      <c r="A18" s="8" t="str">
        <f>'Base biomasse'!C19</f>
        <v xml:space="preserve">BDD ADEME/ARENE </v>
      </c>
      <c r="B18" s="8">
        <f>'Base biomasse'!V19</f>
        <v>1</v>
      </c>
      <c r="C18" s="8" t="e">
        <f>'Base biomasse'!#REF!</f>
        <v>#REF!</v>
      </c>
      <c r="D18" s="8">
        <f>'Base biomasse'!F19</f>
        <v>77</v>
      </c>
      <c r="E18" s="8">
        <f>'Base biomasse'!D19</f>
        <v>77333</v>
      </c>
      <c r="F18" s="8" t="str">
        <f>'Base biomasse'!G19</f>
        <v>NEMOURS</v>
      </c>
      <c r="G18" s="8" t="e">
        <f>'Base biomasse'!#REF!</f>
        <v>#REF!</v>
      </c>
      <c r="H18" s="8">
        <f>'Base biomasse'!J19</f>
        <v>0</v>
      </c>
      <c r="I18" s="8" t="str">
        <f>'Base biomasse'!W19</f>
        <v>Collective</v>
      </c>
      <c r="J18" s="8" t="str">
        <f>'Base biomasse'!X19</f>
        <v>Chaufferie sur réseau de chaleur</v>
      </c>
      <c r="K18" s="8" t="str">
        <f>'Base biomasse'!Y19</f>
        <v>Résidentiel/Tertiaire</v>
      </c>
      <c r="L18" s="8">
        <f>'Base biomasse'!AA19</f>
        <v>3300</v>
      </c>
      <c r="M18" s="8" t="str">
        <f>'Base biomasse'!AB19</f>
        <v>&gt;1 MW</v>
      </c>
      <c r="N18" s="8">
        <f>'Base biomasse'!AC19</f>
        <v>14000</v>
      </c>
      <c r="O18" s="8" t="str">
        <f>'Base biomasse'!AD19</f>
        <v>gaz</v>
      </c>
      <c r="P18" s="8" t="e">
        <f>'Base biomasse'!#REF!</f>
        <v>#REF!</v>
      </c>
      <c r="Q18" s="8">
        <f>'Base biomasse'!AR19</f>
        <v>1567</v>
      </c>
      <c r="R18" s="8">
        <f>'Base biomasse'!AS19</f>
        <v>18224.210000000003</v>
      </c>
      <c r="S18" s="8" t="str">
        <f>'Base biomasse'!AT19</f>
        <v>&gt;1 200 MWh/an</v>
      </c>
      <c r="T18" s="8" t="str">
        <f>'Base biomasse'!AU19</f>
        <v>https://www.ademe.fr/sites/default/files/assets/documents/chaleur-biomasse-collectivites-ilslontfait-010613-v3.pdf (p86)
http://www.seine-et-marne.gouv.fr/content/download/2305/16068/file/AP_PC_Nemours_Energie_Organisation.pdf</v>
      </c>
      <c r="U18" s="8" t="str">
        <f>'Base biomasse'!AE19</f>
        <v>Plaquettes forestières</v>
      </c>
      <c r="V18" s="8">
        <f>'Base biomasse'!O19</f>
        <v>2013</v>
      </c>
      <c r="W18" s="8">
        <f>'Base biomasse'!P19</f>
        <v>0</v>
      </c>
      <c r="X18" s="8" t="str">
        <f>'Base biomasse'!Q19</f>
        <v>2 - En fonctionnement</v>
      </c>
      <c r="Y18" s="8" t="str">
        <f>'Base biomasse'!R19</f>
        <v>oui</v>
      </c>
      <c r="Z18" s="8" t="str">
        <f>'Base biomasse'!S19</f>
        <v>oui</v>
      </c>
      <c r="AA18" s="8" t="e">
        <f>'Base biomasse'!#REF!</f>
        <v>#REF!</v>
      </c>
      <c r="AB18" s="8">
        <f>'Base biomasse'!T19</f>
        <v>0</v>
      </c>
      <c r="AC18" s="8">
        <f>'Base biomasse'!AF19</f>
        <v>5500</v>
      </c>
      <c r="AD18" s="8">
        <f>'Base biomasse'!AG19</f>
        <v>0</v>
      </c>
      <c r="AE18" s="8">
        <f>'Base biomasse'!AH19</f>
        <v>0</v>
      </c>
      <c r="AF18" s="8">
        <f>'Base biomasse'!AI19</f>
        <v>0</v>
      </c>
      <c r="AG18" s="8">
        <f>'Base biomasse'!AJ19</f>
        <v>5500</v>
      </c>
      <c r="AH18" s="8">
        <f>'Base biomasse'!AK19</f>
        <v>0</v>
      </c>
      <c r="AI18" s="8">
        <f>'Base biomasse'!AL19</f>
        <v>0</v>
      </c>
      <c r="AJ18" s="8">
        <f>'Base biomasse'!AM19</f>
        <v>0</v>
      </c>
      <c r="AK18" s="8">
        <f>'Base biomasse'!AN19</f>
        <v>0</v>
      </c>
      <c r="AL18" s="8">
        <f>'Base biomasse'!AP19</f>
        <v>0</v>
      </c>
      <c r="AM18" s="8">
        <f>'Base biomasse'!AQ19</f>
        <v>5500</v>
      </c>
      <c r="AN18" s="8" t="e">
        <f>'Base biomasse'!#REF!</f>
        <v>#REF!</v>
      </c>
    </row>
    <row r="19" spans="1:40" x14ac:dyDescent="0.25">
      <c r="A19" s="8" t="str">
        <f>'Base biomasse'!C20</f>
        <v xml:space="preserve">BDD ADEME/ARENE </v>
      </c>
      <c r="B19" s="8">
        <f>'Base biomasse'!V20</f>
        <v>1</v>
      </c>
      <c r="C19" s="8" t="e">
        <f>'Base biomasse'!#REF!</f>
        <v>#REF!</v>
      </c>
      <c r="D19" s="8">
        <f>'Base biomasse'!F20</f>
        <v>77</v>
      </c>
      <c r="E19" s="8">
        <f>'Base biomasse'!D20</f>
        <v>77333</v>
      </c>
      <c r="F19" s="8" t="str">
        <f>'Base biomasse'!G20</f>
        <v>NEMOURS</v>
      </c>
      <c r="G19" s="8" t="e">
        <f>'Base biomasse'!#REF!</f>
        <v>#REF!</v>
      </c>
      <c r="H19" s="8">
        <f>'Base biomasse'!J20</f>
        <v>0</v>
      </c>
      <c r="I19" s="8" t="str">
        <f>'Base biomasse'!W20</f>
        <v>Collective</v>
      </c>
      <c r="J19" s="8" t="str">
        <f>'Base biomasse'!X20</f>
        <v>Chaufferie dédiée</v>
      </c>
      <c r="K19" s="8" t="str">
        <f>'Base biomasse'!Y20</f>
        <v>Résidentiel</v>
      </c>
      <c r="L19" s="8">
        <f>'Base biomasse'!AA20</f>
        <v>0</v>
      </c>
      <c r="M19" s="8" t="str">
        <f>'Base biomasse'!AB20</f>
        <v/>
      </c>
      <c r="N19" s="8">
        <f>'Base biomasse'!AC20</f>
        <v>0</v>
      </c>
      <c r="O19" s="8" t="str">
        <f>'Base biomasse'!AD20</f>
        <v>gaz</v>
      </c>
      <c r="P19" s="8" t="e">
        <f>'Base biomasse'!#REF!</f>
        <v>#REF!</v>
      </c>
      <c r="Q19" s="8">
        <f>'Base biomasse'!AR20</f>
        <v>0</v>
      </c>
      <c r="R19" s="8">
        <f>'Base biomasse'!AS20</f>
        <v>0</v>
      </c>
      <c r="S19" s="8" t="str">
        <f>'Base biomasse'!AT20</f>
        <v/>
      </c>
      <c r="T19" s="8" t="str">
        <f>'Base biomasse'!AU20</f>
        <v>389 logements</v>
      </c>
      <c r="U19" s="8" t="str">
        <f>'Base biomasse'!AE20</f>
        <v>Agropellets bois miscanthus</v>
      </c>
      <c r="V19" s="8">
        <f>'Base biomasse'!O20</f>
        <v>2014</v>
      </c>
      <c r="W19" s="8">
        <f>'Base biomasse'!P20</f>
        <v>0</v>
      </c>
      <c r="X19" s="8" t="str">
        <f>'Base biomasse'!Q20</f>
        <v>2 - En fonctionnement</v>
      </c>
      <c r="Y19" s="8">
        <f>'Base biomasse'!R20</f>
        <v>0</v>
      </c>
      <c r="Z19" s="8">
        <f>'Base biomasse'!S20</f>
        <v>0</v>
      </c>
      <c r="AA19" s="8" t="e">
        <f>'Base biomasse'!#REF!</f>
        <v>#REF!</v>
      </c>
      <c r="AB19" s="8">
        <f>'Base biomasse'!T20</f>
        <v>0</v>
      </c>
      <c r="AC19" s="8">
        <f>'Base biomasse'!AF20</f>
        <v>0</v>
      </c>
      <c r="AD19" s="8">
        <f>'Base biomasse'!AG20</f>
        <v>0</v>
      </c>
      <c r="AE19" s="8">
        <f>'Base biomasse'!AH20</f>
        <v>0</v>
      </c>
      <c r="AF19" s="8">
        <f>'Base biomasse'!AI20</f>
        <v>0</v>
      </c>
      <c r="AG19" s="8">
        <f>'Base biomasse'!AJ20</f>
        <v>0</v>
      </c>
      <c r="AH19" s="8">
        <f>'Base biomasse'!AK20</f>
        <v>0</v>
      </c>
      <c r="AI19" s="8">
        <f>'Base biomasse'!AL20</f>
        <v>0</v>
      </c>
      <c r="AJ19" s="8">
        <f>'Base biomasse'!AM20</f>
        <v>0</v>
      </c>
      <c r="AK19" s="8">
        <f>'Base biomasse'!AN20</f>
        <v>0</v>
      </c>
      <c r="AL19" s="8">
        <f>'Base biomasse'!AP20</f>
        <v>0</v>
      </c>
      <c r="AM19" s="8">
        <f>'Base biomasse'!AQ20</f>
        <v>0</v>
      </c>
      <c r="AN19" s="8" t="e">
        <f>'Base biomasse'!#REF!</f>
        <v>#REF!</v>
      </c>
    </row>
    <row r="20" spans="1:40" x14ac:dyDescent="0.25">
      <c r="A20" s="8" t="str">
        <f>'Base biomasse'!C21</f>
        <v xml:space="preserve">BDD ADEME/ARENE </v>
      </c>
      <c r="B20" s="8">
        <f>'Base biomasse'!V21</f>
        <v>1</v>
      </c>
      <c r="C20" s="8" t="e">
        <f>'Base biomasse'!#REF!</f>
        <v>#REF!</v>
      </c>
      <c r="D20" s="8">
        <f>'Base biomasse'!F21</f>
        <v>77</v>
      </c>
      <c r="E20" s="8">
        <f>'Base biomasse'!D21</f>
        <v>77348</v>
      </c>
      <c r="F20" s="8" t="str">
        <f>'Base biomasse'!G21</f>
        <v>ORMESSON</v>
      </c>
      <c r="G20" s="8" t="e">
        <f>'Base biomasse'!#REF!</f>
        <v>#REF!</v>
      </c>
      <c r="H20" s="8">
        <f>'Base biomasse'!J21</f>
        <v>0</v>
      </c>
      <c r="I20" s="8" t="str">
        <f>'Base biomasse'!W21</f>
        <v>Collective</v>
      </c>
      <c r="J20" s="8" t="str">
        <f>'Base biomasse'!X21</f>
        <v>Chaufferie dédiée</v>
      </c>
      <c r="K20" s="8" t="str">
        <f>'Base biomasse'!Y21</f>
        <v>Tertiaire</v>
      </c>
      <c r="L20" s="8">
        <f>'Base biomasse'!AA21</f>
        <v>40</v>
      </c>
      <c r="M20" s="8" t="str">
        <f>'Base biomasse'!AB21</f>
        <v>&lt;1 MW</v>
      </c>
      <c r="N20" s="8">
        <f>'Base biomasse'!AC21</f>
        <v>0</v>
      </c>
      <c r="O20" s="8">
        <f>'Base biomasse'!AD21</f>
        <v>0</v>
      </c>
      <c r="P20" s="8" t="e">
        <f>'Base biomasse'!#REF!</f>
        <v>#REF!</v>
      </c>
      <c r="Q20" s="8">
        <f>'Base biomasse'!AR21</f>
        <v>3.2869885768898195</v>
      </c>
      <c r="R20" s="8">
        <f>'Base biomasse'!AS21</f>
        <v>38.227677149228604</v>
      </c>
      <c r="S20" s="8" t="str">
        <f>'Base biomasse'!AT21</f>
        <v>&lt;1 200 MWh/an</v>
      </c>
      <c r="T20" s="8" t="str">
        <f>'Base biomasse'!AU21</f>
        <v>Chauffage de la mairie et de la salle polyvalente, 40kw annoncé et 40 tonnes consommées en théorie : http://www.levaudoue.fr/medias/files/pdm-plaquette-bilan-annee-2014.pdf</v>
      </c>
      <c r="U20" s="8">
        <f>'Base biomasse'!AE21</f>
        <v>0</v>
      </c>
      <c r="V20" s="8">
        <f>'Base biomasse'!O21</f>
        <v>2014</v>
      </c>
      <c r="W20" s="8">
        <f>'Base biomasse'!P21</f>
        <v>0</v>
      </c>
      <c r="X20" s="8" t="str">
        <f>'Base biomasse'!Q21</f>
        <v>2 - En fonctionnement</v>
      </c>
      <c r="Y20" s="8">
        <f>'Base biomasse'!R21</f>
        <v>0</v>
      </c>
      <c r="Z20" s="8">
        <f>'Base biomasse'!S21</f>
        <v>0</v>
      </c>
      <c r="AA20" s="8" t="e">
        <f>'Base biomasse'!#REF!</f>
        <v>#REF!</v>
      </c>
      <c r="AB20" s="8">
        <f>'Base biomasse'!T21</f>
        <v>0</v>
      </c>
      <c r="AC20" s="8">
        <f>'Base biomasse'!AF21</f>
        <v>40</v>
      </c>
      <c r="AD20" s="8">
        <f>'Base biomasse'!AG21</f>
        <v>0</v>
      </c>
      <c r="AE20" s="8">
        <f>'Base biomasse'!AH21</f>
        <v>0</v>
      </c>
      <c r="AF20" s="8">
        <f>'Base biomasse'!AI21</f>
        <v>0</v>
      </c>
      <c r="AG20" s="8">
        <f>'Base biomasse'!AJ21</f>
        <v>40</v>
      </c>
      <c r="AH20" s="8">
        <f>'Base biomasse'!AK21</f>
        <v>0</v>
      </c>
      <c r="AI20" s="8">
        <f>'Base biomasse'!AL21</f>
        <v>0</v>
      </c>
      <c r="AJ20" s="8">
        <f>'Base biomasse'!AM21</f>
        <v>0</v>
      </c>
      <c r="AK20" s="8">
        <f>'Base biomasse'!AN21</f>
        <v>0</v>
      </c>
      <c r="AL20" s="8">
        <f>'Base biomasse'!AP21</f>
        <v>0</v>
      </c>
      <c r="AM20" s="8">
        <f>'Base biomasse'!AQ21</f>
        <v>40</v>
      </c>
      <c r="AN20" s="8" t="e">
        <f>'Base biomasse'!#REF!</f>
        <v>#REF!</v>
      </c>
    </row>
    <row r="21" spans="1:40" x14ac:dyDescent="0.25">
      <c r="A21" s="8" t="str">
        <f>'Base biomasse'!C22</f>
        <v xml:space="preserve">BDD ADEME/ARENE </v>
      </c>
      <c r="B21" s="8">
        <f>'Base biomasse'!V22</f>
        <v>1</v>
      </c>
      <c r="C21" s="8" t="e">
        <f>'Base biomasse'!#REF!</f>
        <v>#REF!</v>
      </c>
      <c r="D21" s="8">
        <f>'Base biomasse'!F22</f>
        <v>77</v>
      </c>
      <c r="E21" s="8">
        <f>'Base biomasse'!D22</f>
        <v>77390</v>
      </c>
      <c r="F21" s="8" t="str">
        <f>'Base biomasse'!G22</f>
        <v>ROISSY-EN-BRIE</v>
      </c>
      <c r="G21" s="8" t="e">
        <f>'Base biomasse'!#REF!</f>
        <v>#REF!</v>
      </c>
      <c r="H21" s="8">
        <f>'Base biomasse'!J22</f>
        <v>0</v>
      </c>
      <c r="I21" s="8" t="str">
        <f>'Base biomasse'!W22</f>
        <v>Collective</v>
      </c>
      <c r="J21" s="8" t="str">
        <f>'Base biomasse'!X22</f>
        <v>Chaufferie dédiée</v>
      </c>
      <c r="K21" s="8" t="str">
        <f>'Base biomasse'!Y22</f>
        <v>Résidentiel</v>
      </c>
      <c r="L21" s="8">
        <f>'Base biomasse'!AA22</f>
        <v>2500</v>
      </c>
      <c r="M21" s="8" t="str">
        <f>'Base biomasse'!AB22</f>
        <v>&gt;1 MW</v>
      </c>
      <c r="N21" s="8">
        <f>'Base biomasse'!AC22</f>
        <v>0</v>
      </c>
      <c r="O21" s="8">
        <f>'Base biomasse'!AD22</f>
        <v>0</v>
      </c>
      <c r="P21" s="8" t="e">
        <f>'Base biomasse'!#REF!</f>
        <v>#REF!</v>
      </c>
      <c r="Q21" s="8">
        <f>'Base biomasse'!AR22</f>
        <v>619</v>
      </c>
      <c r="R21" s="8">
        <f>'Base biomasse'!AS22</f>
        <v>7198.97</v>
      </c>
      <c r="S21" s="8" t="str">
        <f>'Base biomasse'!AT22</f>
        <v>&gt;1 200 MWh/an</v>
      </c>
      <c r="T21" s="8">
        <f>'Base biomasse'!AU22</f>
        <v>0</v>
      </c>
      <c r="U21" s="8" t="str">
        <f>'Base biomasse'!AE22</f>
        <v>Produits connexes de scieries (Champagne-Ardenne) - broyat de palettes</v>
      </c>
      <c r="V21" s="8">
        <f>'Base biomasse'!O22</f>
        <v>2008</v>
      </c>
      <c r="W21" s="8">
        <f>'Base biomasse'!P22</f>
        <v>0</v>
      </c>
      <c r="X21" s="8" t="str">
        <f>'Base biomasse'!Q22</f>
        <v>2 - En fonctionnement</v>
      </c>
      <c r="Y21" s="8" t="str">
        <f>'Base biomasse'!R22</f>
        <v>oui</v>
      </c>
      <c r="Z21" s="8" t="str">
        <f>'Base biomasse'!S22</f>
        <v>oui</v>
      </c>
      <c r="AA21" s="8" t="e">
        <f>'Base biomasse'!#REF!</f>
        <v>#REF!</v>
      </c>
      <c r="AB21" s="8">
        <f>'Base biomasse'!T22</f>
        <v>0</v>
      </c>
      <c r="AC21" s="8">
        <f>'Base biomasse'!AF22</f>
        <v>440</v>
      </c>
      <c r="AD21" s="8">
        <f>'Base biomasse'!AG22</f>
        <v>0</v>
      </c>
      <c r="AE21" s="8">
        <f>'Base biomasse'!AH22</f>
        <v>1760</v>
      </c>
      <c r="AF21" s="8">
        <f>'Base biomasse'!AI22</f>
        <v>0</v>
      </c>
      <c r="AG21" s="8">
        <f>'Base biomasse'!AJ22</f>
        <v>2200</v>
      </c>
      <c r="AH21" s="8">
        <f>'Base biomasse'!AK22</f>
        <v>0</v>
      </c>
      <c r="AI21" s="8">
        <f>'Base biomasse'!AL22</f>
        <v>0</v>
      </c>
      <c r="AJ21" s="8">
        <f>'Base biomasse'!AM22</f>
        <v>0</v>
      </c>
      <c r="AK21" s="8">
        <f>'Base biomasse'!AN22</f>
        <v>0</v>
      </c>
      <c r="AL21" s="8">
        <f>'Base biomasse'!AP22</f>
        <v>0</v>
      </c>
      <c r="AM21" s="8">
        <f>'Base biomasse'!AQ22</f>
        <v>2200</v>
      </c>
      <c r="AN21" s="8" t="e">
        <f>'Base biomasse'!#REF!</f>
        <v>#REF!</v>
      </c>
    </row>
    <row r="22" spans="1:40" x14ac:dyDescent="0.25">
      <c r="A22" s="8" t="str">
        <f>'Base biomasse'!C23</f>
        <v xml:space="preserve">modif n°1 : puissance (source CIEC)
BDD ADEME/ARENE </v>
      </c>
      <c r="B22" s="8">
        <f>'Base biomasse'!V23</f>
        <v>1</v>
      </c>
      <c r="C22" s="8" t="e">
        <f>'Base biomasse'!#REF!</f>
        <v>#REF!</v>
      </c>
      <c r="D22" s="8">
        <f>'Base biomasse'!F23</f>
        <v>77</v>
      </c>
      <c r="E22" s="8">
        <f>'Base biomasse'!D23</f>
        <v>77470</v>
      </c>
      <c r="F22" s="8" t="str">
        <f>'Base biomasse'!G23</f>
        <v>TOURNAN-EN-BRIE</v>
      </c>
      <c r="G22" s="8" t="e">
        <f>'Base biomasse'!#REF!</f>
        <v>#REF!</v>
      </c>
      <c r="H22" s="8">
        <f>'Base biomasse'!J23</f>
        <v>0</v>
      </c>
      <c r="I22" s="8" t="str">
        <f>'Base biomasse'!W23</f>
        <v>Collective</v>
      </c>
      <c r="J22" s="8" t="str">
        <f>'Base biomasse'!X23</f>
        <v>Chaufferie dédiée</v>
      </c>
      <c r="K22" s="8" t="str">
        <f>'Base biomasse'!Y23</f>
        <v>Résidentiel/Tertiaire</v>
      </c>
      <c r="L22" s="8">
        <f>'Base biomasse'!AA23</f>
        <v>750</v>
      </c>
      <c r="M22" s="8" t="str">
        <f>'Base biomasse'!AB23</f>
        <v>&lt;1 MW</v>
      </c>
      <c r="N22" s="8">
        <f>'Base biomasse'!AC23</f>
        <v>520</v>
      </c>
      <c r="O22" s="8" t="str">
        <f>'Base biomasse'!AD23</f>
        <v>gaz</v>
      </c>
      <c r="P22" s="8" t="e">
        <f>'Base biomasse'!#REF!</f>
        <v>#REF!</v>
      </c>
      <c r="Q22" s="8">
        <f>'Base biomasse'!AR23</f>
        <v>69.733447979363703</v>
      </c>
      <c r="R22" s="8">
        <f>'Base biomasse'!AS23</f>
        <v>811</v>
      </c>
      <c r="S22" s="8" t="str">
        <f>'Base biomasse'!AT23</f>
        <v>&lt;1 200 MWh/an</v>
      </c>
      <c r="T22" s="8" t="str">
        <f>'Base biomasse'!AU23</f>
        <v>199 logements et écoles élémentaires Odette-Marteau et maternelle de La Madeleine (aide Région : 231 764 €)</v>
      </c>
      <c r="U22" s="8" t="str">
        <f>'Base biomasse'!AE23</f>
        <v>Broyat de palettes, connexes scierie + PF (50/50)</v>
      </c>
      <c r="V22" s="8">
        <f>'Base biomasse'!O23</f>
        <v>2011</v>
      </c>
      <c r="W22" s="8">
        <f>'Base biomasse'!P23</f>
        <v>0</v>
      </c>
      <c r="X22" s="8" t="str">
        <f>'Base biomasse'!Q23</f>
        <v>2 - En fonctionnement</v>
      </c>
      <c r="Y22" s="8">
        <f>'Base biomasse'!R23</f>
        <v>0</v>
      </c>
      <c r="Z22" s="8" t="str">
        <f>'Base biomasse'!S23</f>
        <v>oui</v>
      </c>
      <c r="AA22" s="8" t="e">
        <f>'Base biomasse'!#REF!</f>
        <v>#REF!</v>
      </c>
      <c r="AB22" s="8">
        <f>'Base biomasse'!T23</f>
        <v>0</v>
      </c>
      <c r="AC22" s="8">
        <f>'Base biomasse'!AF23</f>
        <v>500</v>
      </c>
      <c r="AD22" s="8">
        <f>'Base biomasse'!AG23</f>
        <v>0</v>
      </c>
      <c r="AE22" s="8">
        <f>'Base biomasse'!AH23</f>
        <v>0</v>
      </c>
      <c r="AF22" s="8">
        <f>'Base biomasse'!AI23</f>
        <v>0</v>
      </c>
      <c r="AG22" s="8">
        <f>'Base biomasse'!AJ23</f>
        <v>500</v>
      </c>
      <c r="AH22" s="8">
        <f>'Base biomasse'!AK23</f>
        <v>0</v>
      </c>
      <c r="AI22" s="8">
        <f>'Base biomasse'!AL23</f>
        <v>0</v>
      </c>
      <c r="AJ22" s="8">
        <f>'Base biomasse'!AM23</f>
        <v>0</v>
      </c>
      <c r="AK22" s="8">
        <f>'Base biomasse'!AN23</f>
        <v>0</v>
      </c>
      <c r="AL22" s="8">
        <f>'Base biomasse'!AP23</f>
        <v>0</v>
      </c>
      <c r="AM22" s="8">
        <f>'Base biomasse'!AQ23</f>
        <v>500</v>
      </c>
      <c r="AN22" s="8" t="e">
        <f>'Base biomasse'!#REF!</f>
        <v>#REF!</v>
      </c>
    </row>
    <row r="23" spans="1:40" x14ac:dyDescent="0.25">
      <c r="A23" s="8" t="str">
        <f>'Base biomasse'!C24</f>
        <v xml:space="preserve">BDD ADEME/ARENE </v>
      </c>
      <c r="B23" s="8">
        <f>'Base biomasse'!V24</f>
        <v>1</v>
      </c>
      <c r="C23" s="8" t="e">
        <f>'Base biomasse'!#REF!</f>
        <v>#REF!</v>
      </c>
      <c r="D23" s="8">
        <f>'Base biomasse'!F24</f>
        <v>77</v>
      </c>
      <c r="E23" s="8">
        <f>'Base biomasse'!D24</f>
        <v>77470</v>
      </c>
      <c r="F23" s="8" t="str">
        <f>'Base biomasse'!G24</f>
        <v>TOURNAN-EN-BRIE</v>
      </c>
      <c r="G23" s="8" t="e">
        <f>'Base biomasse'!#REF!</f>
        <v>#REF!</v>
      </c>
      <c r="H23" s="8">
        <f>'Base biomasse'!J24</f>
        <v>0</v>
      </c>
      <c r="I23" s="8" t="str">
        <f>'Base biomasse'!W24</f>
        <v>Collective</v>
      </c>
      <c r="J23" s="8" t="str">
        <f>'Base biomasse'!X24</f>
        <v>Création d'un réseau de chaleur</v>
      </c>
      <c r="K23" s="8">
        <f>'Base biomasse'!Y24</f>
        <v>0</v>
      </c>
      <c r="L23" s="8">
        <f>'Base biomasse'!AA24</f>
        <v>500</v>
      </c>
      <c r="M23" s="8" t="str">
        <f>'Base biomasse'!AB24</f>
        <v>&lt;1 MW</v>
      </c>
      <c r="N23" s="8">
        <f>'Base biomasse'!AC24</f>
        <v>0</v>
      </c>
      <c r="O23" s="8">
        <f>'Base biomasse'!AD24</f>
        <v>0</v>
      </c>
      <c r="P23" s="8" t="e">
        <f>'Base biomasse'!#REF!</f>
        <v>#REF!</v>
      </c>
      <c r="Q23" s="8">
        <f>'Base biomasse'!AR24</f>
        <v>105</v>
      </c>
      <c r="R23" s="8">
        <f>'Base biomasse'!AS24</f>
        <v>1221.1500000000001</v>
      </c>
      <c r="S23" s="8" t="str">
        <f>'Base biomasse'!AT24</f>
        <v>&gt;1 200 MWh/an</v>
      </c>
      <c r="T23" s="8" t="str">
        <f>'Base biomasse'!AU24</f>
        <v>SMAVOM est le syndicat pour les centres scolaires</v>
      </c>
      <c r="U23" s="8">
        <f>'Base biomasse'!AE24</f>
        <v>0</v>
      </c>
      <c r="V23" s="8">
        <f>'Base biomasse'!O24</f>
        <v>2014</v>
      </c>
      <c r="W23" s="8">
        <f>'Base biomasse'!P24</f>
        <v>0</v>
      </c>
      <c r="X23" s="8" t="str">
        <f>'Base biomasse'!Q24</f>
        <v>2 - En fonctionnement</v>
      </c>
      <c r="Y23" s="8">
        <f>'Base biomasse'!R24</f>
        <v>0</v>
      </c>
      <c r="Z23" s="8" t="str">
        <f>'Base biomasse'!S24</f>
        <v>oui</v>
      </c>
      <c r="AA23" s="8" t="e">
        <f>'Base biomasse'!#REF!</f>
        <v>#REF!</v>
      </c>
      <c r="AB23" s="8">
        <f>'Base biomasse'!T24</f>
        <v>0</v>
      </c>
      <c r="AC23" s="8">
        <f>'Base biomasse'!AF24</f>
        <v>600</v>
      </c>
      <c r="AD23" s="8">
        <f>'Base biomasse'!AG24</f>
        <v>0</v>
      </c>
      <c r="AE23" s="8">
        <f>'Base biomasse'!AH24</f>
        <v>0</v>
      </c>
      <c r="AF23" s="8">
        <f>'Base biomasse'!AI24</f>
        <v>0</v>
      </c>
      <c r="AG23" s="8">
        <f>'Base biomasse'!AJ24</f>
        <v>600</v>
      </c>
      <c r="AH23" s="8">
        <f>'Base biomasse'!AK24</f>
        <v>0</v>
      </c>
      <c r="AI23" s="8">
        <f>'Base biomasse'!AL24</f>
        <v>0</v>
      </c>
      <c r="AJ23" s="8">
        <f>'Base biomasse'!AM24</f>
        <v>0</v>
      </c>
      <c r="AK23" s="8">
        <f>'Base biomasse'!AN24</f>
        <v>0</v>
      </c>
      <c r="AL23" s="8">
        <f>'Base biomasse'!AP24</f>
        <v>0</v>
      </c>
      <c r="AM23" s="8">
        <f>'Base biomasse'!AQ24</f>
        <v>600</v>
      </c>
      <c r="AN23" s="8" t="e">
        <f>'Base biomasse'!#REF!</f>
        <v>#REF!</v>
      </c>
    </row>
    <row r="24" spans="1:40" x14ac:dyDescent="0.25">
      <c r="A24" s="8" t="str">
        <f>'Base biomasse'!C25</f>
        <v xml:space="preserve">modif n°1 : puissance (source CIEC)
BDD ADEME/ARENE </v>
      </c>
      <c r="B24" s="8">
        <f>'Base biomasse'!V25</f>
        <v>1</v>
      </c>
      <c r="C24" s="8" t="e">
        <f>'Base biomasse'!#REF!</f>
        <v>#REF!</v>
      </c>
      <c r="D24" s="8">
        <f>'Base biomasse'!F25</f>
        <v>77</v>
      </c>
      <c r="E24" s="8">
        <f>'Base biomasse'!D25</f>
        <v>77479</v>
      </c>
      <c r="F24" s="8" t="str">
        <f>'Base biomasse'!G25</f>
        <v>VAIRES-SUR-MARNE</v>
      </c>
      <c r="G24" s="8" t="e">
        <f>'Base biomasse'!#REF!</f>
        <v>#REF!</v>
      </c>
      <c r="H24" s="8">
        <f>'Base biomasse'!J25</f>
        <v>0</v>
      </c>
      <c r="I24" s="8" t="str">
        <f>'Base biomasse'!W25</f>
        <v>Collective</v>
      </c>
      <c r="J24" s="8" t="str">
        <f>'Base biomasse'!X25</f>
        <v>Chaufferie dédiée</v>
      </c>
      <c r="K24" s="8" t="str">
        <f>'Base biomasse'!Y25</f>
        <v>Résidentiel</v>
      </c>
      <c r="L24" s="8">
        <f>'Base biomasse'!AA25</f>
        <v>750</v>
      </c>
      <c r="M24" s="8" t="str">
        <f>'Base biomasse'!AB25</f>
        <v>&lt;1 MW</v>
      </c>
      <c r="N24" s="8">
        <f>'Base biomasse'!AC25</f>
        <v>485</v>
      </c>
      <c r="O24" s="8" t="str">
        <f>'Base biomasse'!AD25</f>
        <v>gaz</v>
      </c>
      <c r="P24" s="8" t="e">
        <f>'Base biomasse'!#REF!</f>
        <v>#REF!</v>
      </c>
      <c r="Q24" s="8">
        <f>'Base biomasse'!AR25</f>
        <v>72.484952708512466</v>
      </c>
      <c r="R24" s="8">
        <f>'Base biomasse'!AS25</f>
        <v>843</v>
      </c>
      <c r="S24" s="8" t="str">
        <f>'Base biomasse'!AT25</f>
        <v>&lt;1 200 MWh/an</v>
      </c>
      <c r="T24" s="8" t="str">
        <f>'Base biomasse'!AU25</f>
        <v xml:space="preserve"> 220 logements et d’une école (aide région 224 609 €)</v>
      </c>
      <c r="U24" s="8" t="str">
        <f>'Base biomasse'!AE25</f>
        <v>Broyat de palettes + PF Broyat de palettes+PF</v>
      </c>
      <c r="V24" s="8">
        <f>'Base biomasse'!O25</f>
        <v>2011</v>
      </c>
      <c r="W24" s="8">
        <f>'Base biomasse'!P25</f>
        <v>0</v>
      </c>
      <c r="X24" s="8" t="str">
        <f>'Base biomasse'!Q25</f>
        <v>2 - En fonctionnement</v>
      </c>
      <c r="Y24" s="8">
        <f>'Base biomasse'!R25</f>
        <v>0</v>
      </c>
      <c r="Z24" s="8" t="str">
        <f>'Base biomasse'!S25</f>
        <v>oui</v>
      </c>
      <c r="AA24" s="8" t="e">
        <f>'Base biomasse'!#REF!</f>
        <v>#REF!</v>
      </c>
      <c r="AB24" s="8">
        <f>'Base biomasse'!T25</f>
        <v>0</v>
      </c>
      <c r="AC24" s="8">
        <f>'Base biomasse'!AF25</f>
        <v>800</v>
      </c>
      <c r="AD24" s="8">
        <f>'Base biomasse'!AG25</f>
        <v>0</v>
      </c>
      <c r="AE24" s="8">
        <f>'Base biomasse'!AH25</f>
        <v>0</v>
      </c>
      <c r="AF24" s="8">
        <f>'Base biomasse'!AI25</f>
        <v>0</v>
      </c>
      <c r="AG24" s="8">
        <f>'Base biomasse'!AJ25</f>
        <v>800</v>
      </c>
      <c r="AH24" s="8">
        <f>'Base biomasse'!AK25</f>
        <v>0</v>
      </c>
      <c r="AI24" s="8">
        <f>'Base biomasse'!AL25</f>
        <v>0</v>
      </c>
      <c r="AJ24" s="8">
        <f>'Base biomasse'!AM25</f>
        <v>0</v>
      </c>
      <c r="AK24" s="8">
        <f>'Base biomasse'!AN25</f>
        <v>0</v>
      </c>
      <c r="AL24" s="8">
        <f>'Base biomasse'!AP25</f>
        <v>0</v>
      </c>
      <c r="AM24" s="8">
        <f>'Base biomasse'!AQ25</f>
        <v>800</v>
      </c>
      <c r="AN24" s="8" t="e">
        <f>'Base biomasse'!#REF!</f>
        <v>#REF!</v>
      </c>
    </row>
    <row r="25" spans="1:40" x14ac:dyDescent="0.25">
      <c r="A25" s="8" t="str">
        <f>'Base biomasse'!C26</f>
        <v xml:space="preserve">BDD ADEME/ARENE </v>
      </c>
      <c r="B25" s="8">
        <f>'Base biomasse'!V26</f>
        <v>1</v>
      </c>
      <c r="C25" s="8" t="e">
        <f>'Base biomasse'!#REF!</f>
        <v>#REF!</v>
      </c>
      <c r="D25" s="8">
        <f>'Base biomasse'!F26</f>
        <v>77</v>
      </c>
      <c r="E25" s="8">
        <f>'Base biomasse'!D26</f>
        <v>77495</v>
      </c>
      <c r="F25" s="8" t="str">
        <f>'Base biomasse'!G26</f>
        <v>VERT-SAINT-DENIS</v>
      </c>
      <c r="G25" s="8" t="e">
        <f>'Base biomasse'!#REF!</f>
        <v>#REF!</v>
      </c>
      <c r="H25" s="8">
        <f>'Base biomasse'!J26</f>
        <v>0</v>
      </c>
      <c r="I25" s="8" t="str">
        <f>'Base biomasse'!W26</f>
        <v>Collective</v>
      </c>
      <c r="J25" s="8" t="str">
        <f>'Base biomasse'!X26</f>
        <v>Chaufferie dédiée</v>
      </c>
      <c r="K25" s="8" t="str">
        <f>'Base biomasse'!Y26</f>
        <v>Tertiaire</v>
      </c>
      <c r="L25" s="8">
        <f>'Base biomasse'!AA26</f>
        <v>90</v>
      </c>
      <c r="M25" s="8" t="str">
        <f>'Base biomasse'!AB26</f>
        <v>&lt;1 MW</v>
      </c>
      <c r="N25" s="8">
        <f>'Base biomasse'!AC26</f>
        <v>0</v>
      </c>
      <c r="O25" s="8">
        <f>'Base biomasse'!AD26</f>
        <v>0</v>
      </c>
      <c r="P25" s="8" t="e">
        <f>'Base biomasse'!#REF!</f>
        <v>#REF!</v>
      </c>
      <c r="Q25" s="8">
        <f>'Base biomasse'!AR26</f>
        <v>64.5</v>
      </c>
      <c r="R25" s="8">
        <f>'Base biomasse'!AS26</f>
        <v>750.1350000000001</v>
      </c>
      <c r="S25" s="8" t="str">
        <f>'Base biomasse'!AT26</f>
        <v>&lt;1 200 MWh/an</v>
      </c>
      <c r="T25" s="8" t="str">
        <f>'Base biomasse'!AU26</f>
        <v>Couverture bois 100%, 220m réseau, 808m2 de surfaces chauffées , Silo de 11M3 soit 7 tonnes de stockage / http://www.weya.fr/home/images/stories/doc_pdf/Ref___Maison_Environnement_Senart_V.pdf?phpMyAdmin=j6ycv8n6GpcsqXP27wPM4XrPh7b</v>
      </c>
      <c r="U25" s="8" t="str">
        <f>'Base biomasse'!AE26</f>
        <v>Granulés bois DIN plus</v>
      </c>
      <c r="V25" s="8">
        <f>'Base biomasse'!O26</f>
        <v>2011</v>
      </c>
      <c r="W25" s="8">
        <f>'Base biomasse'!P26</f>
        <v>0</v>
      </c>
      <c r="X25" s="8" t="str">
        <f>'Base biomasse'!Q26</f>
        <v>2 - En fonctionnement</v>
      </c>
      <c r="Y25" s="8">
        <f>'Base biomasse'!R26</f>
        <v>0</v>
      </c>
      <c r="Z25" s="8">
        <f>'Base biomasse'!S26</f>
        <v>0</v>
      </c>
      <c r="AA25" s="8" t="e">
        <f>'Base biomasse'!#REF!</f>
        <v>#REF!</v>
      </c>
      <c r="AB25" s="8">
        <f>'Base biomasse'!T26</f>
        <v>0</v>
      </c>
      <c r="AC25" s="8">
        <f>'Base biomasse'!AF26</f>
        <v>0</v>
      </c>
      <c r="AD25" s="8">
        <f>'Base biomasse'!AG26</f>
        <v>0</v>
      </c>
      <c r="AE25" s="8">
        <f>'Base biomasse'!AH26</f>
        <v>0</v>
      </c>
      <c r="AF25" s="8">
        <f>'Base biomasse'!AI26</f>
        <v>36</v>
      </c>
      <c r="AG25" s="8">
        <f>'Base biomasse'!AJ26</f>
        <v>36</v>
      </c>
      <c r="AH25" s="8">
        <f>'Base biomasse'!AK26</f>
        <v>0</v>
      </c>
      <c r="AI25" s="8">
        <f>'Base biomasse'!AL26</f>
        <v>0</v>
      </c>
      <c r="AJ25" s="8">
        <f>'Base biomasse'!AM26</f>
        <v>0</v>
      </c>
      <c r="AK25" s="8">
        <f>'Base biomasse'!AN26</f>
        <v>0</v>
      </c>
      <c r="AL25" s="8">
        <f>'Base biomasse'!AP26</f>
        <v>0</v>
      </c>
      <c r="AM25" s="8">
        <f>'Base biomasse'!AQ26</f>
        <v>36</v>
      </c>
      <c r="AN25" s="8" t="e">
        <f>'Base biomasse'!#REF!</f>
        <v>#REF!</v>
      </c>
    </row>
    <row r="26" spans="1:40" x14ac:dyDescent="0.25">
      <c r="A26" s="8" t="str">
        <f>'Base biomasse'!C27</f>
        <v>modif n°1 : état, année de rénovation
BDD Région</v>
      </c>
      <c r="B26" s="8">
        <f>'Base biomasse'!V27</f>
        <v>1</v>
      </c>
      <c r="C26" s="8" t="e">
        <f>'Base biomasse'!#REF!</f>
        <v>#REF!</v>
      </c>
      <c r="D26" s="8">
        <f>'Base biomasse'!F27</f>
        <v>77</v>
      </c>
      <c r="E26" s="8">
        <f>'Base biomasse'!D27</f>
        <v>77514</v>
      </c>
      <c r="F26" s="8" t="str">
        <f>'Base biomasse'!G27</f>
        <v>VILLEPARISIS</v>
      </c>
      <c r="G26" s="8" t="e">
        <f>'Base biomasse'!#REF!</f>
        <v>#REF!</v>
      </c>
      <c r="H26" s="8">
        <f>'Base biomasse'!J27</f>
        <v>0</v>
      </c>
      <c r="I26" s="8" t="str">
        <f>'Base biomasse'!W27</f>
        <v>Collective</v>
      </c>
      <c r="J26" s="8" t="str">
        <f>'Base biomasse'!X27</f>
        <v>Chaufferie dédiée</v>
      </c>
      <c r="K26" s="8" t="str">
        <f>'Base biomasse'!Y27</f>
        <v>Résidentiel</v>
      </c>
      <c r="L26" s="8">
        <f>'Base biomasse'!AA27</f>
        <v>1000</v>
      </c>
      <c r="M26" s="8" t="str">
        <f>'Base biomasse'!AB27</f>
        <v>&gt;1 MW</v>
      </c>
      <c r="N26" s="8">
        <f>'Base biomasse'!AC27</f>
        <v>0</v>
      </c>
      <c r="O26" s="8">
        <f>'Base biomasse'!AD27</f>
        <v>0</v>
      </c>
      <c r="P26" s="8" t="e">
        <f>'Base biomasse'!#REF!</f>
        <v>#REF!</v>
      </c>
      <c r="Q26" s="8">
        <f>'Base biomasse'!AR27</f>
        <v>230</v>
      </c>
      <c r="R26" s="8">
        <f>'Base biomasse'!AS27</f>
        <v>2674.9</v>
      </c>
      <c r="S26" s="8" t="str">
        <f>'Base biomasse'!AT27</f>
        <v>&gt;1 200 MWh/an</v>
      </c>
      <c r="T26" s="8" t="str">
        <f>'Base biomasse'!AU27</f>
        <v>Chaufferie paille</v>
      </c>
      <c r="U26" s="8" t="str">
        <f>'Base biomasse'!AE27</f>
        <v>Paille</v>
      </c>
      <c r="V26" s="8">
        <f>'Base biomasse'!O27</f>
        <v>1989</v>
      </c>
      <c r="W26" s="8">
        <f>'Base biomasse'!P27</f>
        <v>2013</v>
      </c>
      <c r="X26" s="8" t="str">
        <f>'Base biomasse'!Q27</f>
        <v>2 - En fonctionnement</v>
      </c>
      <c r="Y26" s="8">
        <f>'Base biomasse'!R27</f>
        <v>0</v>
      </c>
      <c r="Z26" s="8" t="str">
        <f>'Base biomasse'!S27</f>
        <v>oui</v>
      </c>
      <c r="AA26" s="8" t="e">
        <f>'Base biomasse'!#REF!</f>
        <v>#REF!</v>
      </c>
      <c r="AB26" s="8">
        <f>'Base biomasse'!T27</f>
        <v>0</v>
      </c>
      <c r="AC26" s="8">
        <f>'Base biomasse'!AF27</f>
        <v>0</v>
      </c>
      <c r="AD26" s="8">
        <f>'Base biomasse'!AG27</f>
        <v>0</v>
      </c>
      <c r="AE26" s="8">
        <f>'Base biomasse'!AH27</f>
        <v>0</v>
      </c>
      <c r="AF26" s="8">
        <f>'Base biomasse'!AI27</f>
        <v>0</v>
      </c>
      <c r="AG26" s="8">
        <f>'Base biomasse'!AJ27</f>
        <v>0</v>
      </c>
      <c r="AH26" s="8">
        <f>'Base biomasse'!AK27</f>
        <v>0</v>
      </c>
      <c r="AI26" s="8">
        <f>'Base biomasse'!AL27</f>
        <v>0</v>
      </c>
      <c r="AJ26" s="8">
        <f>'Base biomasse'!AM27</f>
        <v>0</v>
      </c>
      <c r="AK26" s="8">
        <f>'Base biomasse'!AN27</f>
        <v>0</v>
      </c>
      <c r="AL26" s="8">
        <f>'Base biomasse'!AP27</f>
        <v>700</v>
      </c>
      <c r="AM26" s="8">
        <f>'Base biomasse'!AQ27</f>
        <v>700</v>
      </c>
      <c r="AN26" s="8" t="e">
        <f>'Base biomasse'!#REF!</f>
        <v>#REF!</v>
      </c>
    </row>
    <row r="27" spans="1:40" x14ac:dyDescent="0.25">
      <c r="A27" s="8" t="str">
        <f>'Base biomasse'!C28</f>
        <v xml:space="preserve">modif n°1 : Exploitant, consommation bois et production NRJ - source : SOVEN
BDD ADEME/ARENE </v>
      </c>
      <c r="B27" s="8">
        <f>'Base biomasse'!V28</f>
        <v>1</v>
      </c>
      <c r="C27" s="8" t="e">
        <f>'Base biomasse'!#REF!</f>
        <v>#REF!</v>
      </c>
      <c r="D27" s="8">
        <f>'Base biomasse'!F28</f>
        <v>78</v>
      </c>
      <c r="E27" s="8">
        <f>'Base biomasse'!D28</f>
        <v>78005</v>
      </c>
      <c r="F27" s="8" t="str">
        <f>'Base biomasse'!G28</f>
        <v>ACHÈRES</v>
      </c>
      <c r="G27" s="8" t="e">
        <f>'Base biomasse'!#REF!</f>
        <v>#REF!</v>
      </c>
      <c r="H27" s="8">
        <f>'Base biomasse'!J28</f>
        <v>0</v>
      </c>
      <c r="I27" s="8" t="str">
        <f>'Base biomasse'!W28</f>
        <v>Collective</v>
      </c>
      <c r="J27" s="8" t="str">
        <f>'Base biomasse'!X28</f>
        <v>Chaufferie dédiée</v>
      </c>
      <c r="K27" s="8" t="str">
        <f>'Base biomasse'!Y28</f>
        <v>Résidentiel</v>
      </c>
      <c r="L27" s="8">
        <f>'Base biomasse'!AA28</f>
        <v>2500</v>
      </c>
      <c r="M27" s="8" t="str">
        <f>'Base biomasse'!AB28</f>
        <v>&gt;1 MW</v>
      </c>
      <c r="N27" s="8">
        <f>'Base biomasse'!AC28</f>
        <v>0</v>
      </c>
      <c r="O27" s="8">
        <f>'Base biomasse'!AD28</f>
        <v>0</v>
      </c>
      <c r="P27" s="8" t="e">
        <f>'Base biomasse'!#REF!</f>
        <v>#REF!</v>
      </c>
      <c r="Q27" s="8">
        <f>'Base biomasse'!AR28</f>
        <v>807.65262252794491</v>
      </c>
      <c r="R27" s="8">
        <f>'Base biomasse'!AS28</f>
        <v>9393</v>
      </c>
      <c r="S27" s="8" t="str">
        <f>'Base biomasse'!AT28</f>
        <v>&gt;1 200 MWh/an</v>
      </c>
      <c r="T27" s="8">
        <f>'Base biomasse'!AU28</f>
        <v>0</v>
      </c>
      <c r="U27" s="8" t="str">
        <f>'Base biomasse'!AE28</f>
        <v>Plaquette forestière (PFA-1A)</v>
      </c>
      <c r="V27" s="8">
        <f>'Base biomasse'!O28</f>
        <v>2007</v>
      </c>
      <c r="W27" s="8">
        <f>'Base biomasse'!P28</f>
        <v>0</v>
      </c>
      <c r="X27" s="8" t="str">
        <f>'Base biomasse'!Q28</f>
        <v>2 - En fonctionnement</v>
      </c>
      <c r="Y27" s="8" t="str">
        <f>'Base biomasse'!R28</f>
        <v>oui</v>
      </c>
      <c r="Z27" s="8" t="str">
        <f>'Base biomasse'!S28</f>
        <v>oui</v>
      </c>
      <c r="AA27" s="8" t="e">
        <f>'Base biomasse'!#REF!</f>
        <v>#REF!</v>
      </c>
      <c r="AB27" s="8">
        <f>'Base biomasse'!T28</f>
        <v>0</v>
      </c>
      <c r="AC27" s="8">
        <f>'Base biomasse'!AF28</f>
        <v>3248</v>
      </c>
      <c r="AD27" s="8">
        <f>'Base biomasse'!AG28</f>
        <v>0</v>
      </c>
      <c r="AE27" s="8">
        <f>'Base biomasse'!AH28</f>
        <v>0</v>
      </c>
      <c r="AF27" s="8">
        <f>'Base biomasse'!AI28</f>
        <v>0</v>
      </c>
      <c r="AG27" s="8">
        <f>'Base biomasse'!AJ28</f>
        <v>3248</v>
      </c>
      <c r="AH27" s="8">
        <f>'Base biomasse'!AK28</f>
        <v>0</v>
      </c>
      <c r="AI27" s="8">
        <f>'Base biomasse'!AL28</f>
        <v>0</v>
      </c>
      <c r="AJ27" s="8">
        <f>'Base biomasse'!AM28</f>
        <v>0</v>
      </c>
      <c r="AK27" s="8">
        <f>'Base biomasse'!AN28</f>
        <v>0</v>
      </c>
      <c r="AL27" s="8">
        <f>'Base biomasse'!AP28</f>
        <v>0</v>
      </c>
      <c r="AM27" s="8">
        <f>'Base biomasse'!AQ28</f>
        <v>3248</v>
      </c>
      <c r="AN27" s="8" t="e">
        <f>'Base biomasse'!#REF!</f>
        <v>#REF!</v>
      </c>
    </row>
    <row r="28" spans="1:40" x14ac:dyDescent="0.25">
      <c r="A28" s="8" t="str">
        <f>'Base biomasse'!C29</f>
        <v xml:space="preserve">BDD ADEME/ARENE </v>
      </c>
      <c r="B28" s="8">
        <f>'Base biomasse'!V29</f>
        <v>1</v>
      </c>
      <c r="C28" s="8" t="e">
        <f>'Base biomasse'!#REF!</f>
        <v>#REF!</v>
      </c>
      <c r="D28" s="8">
        <f>'Base biomasse'!F29</f>
        <v>78</v>
      </c>
      <c r="E28" s="8">
        <f>'Base biomasse'!D29</f>
        <v>78076</v>
      </c>
      <c r="F28" s="8" t="str">
        <f>'Base biomasse'!G29</f>
        <v>BOISSETS</v>
      </c>
      <c r="G28" s="8" t="e">
        <f>'Base biomasse'!#REF!</f>
        <v>#REF!</v>
      </c>
      <c r="H28" s="8">
        <f>'Base biomasse'!J29</f>
        <v>0</v>
      </c>
      <c r="I28" s="8" t="str">
        <f>'Base biomasse'!W29</f>
        <v>Collective</v>
      </c>
      <c r="J28" s="8" t="str">
        <f>'Base biomasse'!X29</f>
        <v>Chaufferie dédiée</v>
      </c>
      <c r="K28" s="8">
        <f>'Base biomasse'!Y29</f>
        <v>0</v>
      </c>
      <c r="L28" s="8">
        <f>'Base biomasse'!AA29</f>
        <v>45</v>
      </c>
      <c r="M28" s="8" t="str">
        <f>'Base biomasse'!AB29</f>
        <v>&lt;1 MW</v>
      </c>
      <c r="N28" s="8">
        <f>'Base biomasse'!AC29</f>
        <v>0</v>
      </c>
      <c r="O28" s="8">
        <f>'Base biomasse'!AD29</f>
        <v>0</v>
      </c>
      <c r="P28" s="8" t="e">
        <f>'Base biomasse'!#REF!</f>
        <v>#REF!</v>
      </c>
      <c r="Q28" s="8">
        <f>'Base biomasse'!AR29</f>
        <v>4</v>
      </c>
      <c r="R28" s="8">
        <f>'Base biomasse'!AS29</f>
        <v>46.52</v>
      </c>
      <c r="S28" s="8" t="str">
        <f>'Base biomasse'!AT29</f>
        <v>&lt;1 200 MWh/an</v>
      </c>
      <c r="T28" s="8">
        <f>'Base biomasse'!AU29</f>
        <v>0</v>
      </c>
      <c r="U28" s="8">
        <f>'Base biomasse'!AE29</f>
        <v>0</v>
      </c>
      <c r="V28" s="8">
        <f>'Base biomasse'!O29</f>
        <v>2018</v>
      </c>
      <c r="W28" s="8">
        <f>'Base biomasse'!P29</f>
        <v>0</v>
      </c>
      <c r="X28" s="8" t="str">
        <f>'Base biomasse'!Q29</f>
        <v>2 - En fonctionnement</v>
      </c>
      <c r="Y28" s="8">
        <f>'Base biomasse'!R29</f>
        <v>0</v>
      </c>
      <c r="Z28" s="8" t="str">
        <f>'Base biomasse'!S29</f>
        <v>oui</v>
      </c>
      <c r="AA28" s="8" t="e">
        <f>'Base biomasse'!#REF!</f>
        <v>#REF!</v>
      </c>
      <c r="AB28" s="8">
        <f>'Base biomasse'!T29</f>
        <v>0</v>
      </c>
      <c r="AC28" s="8">
        <f>'Base biomasse'!AF29</f>
        <v>0</v>
      </c>
      <c r="AD28" s="8">
        <f>'Base biomasse'!AG29</f>
        <v>0</v>
      </c>
      <c r="AE28" s="8">
        <f>'Base biomasse'!AH29</f>
        <v>0</v>
      </c>
      <c r="AF28" s="8">
        <f>'Base biomasse'!AI29</f>
        <v>0</v>
      </c>
      <c r="AG28" s="8">
        <f>'Base biomasse'!AJ29</f>
        <v>0</v>
      </c>
      <c r="AH28" s="8">
        <f>'Base biomasse'!AK29</f>
        <v>0</v>
      </c>
      <c r="AI28" s="8">
        <f>'Base biomasse'!AL29</f>
        <v>0</v>
      </c>
      <c r="AJ28" s="8">
        <f>'Base biomasse'!AM29</f>
        <v>0</v>
      </c>
      <c r="AK28" s="8">
        <f>'Base biomasse'!AN29</f>
        <v>0</v>
      </c>
      <c r="AL28" s="8">
        <f>'Base biomasse'!AP29</f>
        <v>0</v>
      </c>
      <c r="AM28" s="8">
        <f>'Base biomasse'!AQ29</f>
        <v>0</v>
      </c>
      <c r="AN28" s="8" t="e">
        <f>'Base biomasse'!#REF!</f>
        <v>#REF!</v>
      </c>
    </row>
    <row r="29" spans="1:40" x14ac:dyDescent="0.25">
      <c r="A29" s="8" t="str">
        <f>'Base biomasse'!C30</f>
        <v xml:space="preserve">BDD ADEME/ARENE </v>
      </c>
      <c r="B29" s="8">
        <f>'Base biomasse'!V30</f>
        <v>1</v>
      </c>
      <c r="C29" s="8" t="e">
        <f>'Base biomasse'!#REF!</f>
        <v>#REF!</v>
      </c>
      <c r="D29" s="8">
        <f>'Base biomasse'!F30</f>
        <v>78</v>
      </c>
      <c r="E29" s="8">
        <f>'Base biomasse'!D30</f>
        <v>78077</v>
      </c>
      <c r="F29" s="8" t="str">
        <f>'Base biomasse'!G30</f>
        <v>LA BOISSIÈRE-ÉCOLE</v>
      </c>
      <c r="G29" s="8" t="e">
        <f>'Base biomasse'!#REF!</f>
        <v>#REF!</v>
      </c>
      <c r="H29" s="8">
        <f>'Base biomasse'!J30</f>
        <v>0</v>
      </c>
      <c r="I29" s="8" t="str">
        <f>'Base biomasse'!W30</f>
        <v>Industrielle</v>
      </c>
      <c r="J29" s="8" t="str">
        <f>'Base biomasse'!X30</f>
        <v>Chaufferie dédiée</v>
      </c>
      <c r="K29" s="8" t="str">
        <f>'Base biomasse'!Y30</f>
        <v>Agriculture</v>
      </c>
      <c r="L29" s="8">
        <f>'Base biomasse'!AA30</f>
        <v>500</v>
      </c>
      <c r="M29" s="8" t="str">
        <f>'Base biomasse'!AB30</f>
        <v>&lt;1 MW</v>
      </c>
      <c r="N29" s="8">
        <f>'Base biomasse'!AC30</f>
        <v>0</v>
      </c>
      <c r="O29" s="8">
        <f>'Base biomasse'!AD30</f>
        <v>0</v>
      </c>
      <c r="P29" s="8" t="e">
        <f>'Base biomasse'!#REF!</f>
        <v>#REF!</v>
      </c>
      <c r="Q29" s="8">
        <f>'Base biomasse'!AR30</f>
        <v>164</v>
      </c>
      <c r="R29" s="8">
        <f>'Base biomasse'!AS30</f>
        <v>1907.3200000000002</v>
      </c>
      <c r="S29" s="8" t="str">
        <f>'Base biomasse'!AT30</f>
        <v>&gt;1 200 MWh/an</v>
      </c>
      <c r="T29" s="8" t="str">
        <f>'Base biomasse'!AU30</f>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http://www.yvelines.fr/projet/la-boissiere-ecole-la-chaufferie-bois-de-la-ferme-de-la-tremblaye/</v>
      </c>
      <c r="U29" s="8" t="str">
        <f>'Base biomasse'!AE30</f>
        <v>Élagage et plaquettes forestières CIB</v>
      </c>
      <c r="V29" s="8">
        <f>'Base biomasse'!O30</f>
        <v>2007</v>
      </c>
      <c r="W29" s="8">
        <f>'Base biomasse'!P30</f>
        <v>0</v>
      </c>
      <c r="X29" s="8" t="str">
        <f>'Base biomasse'!Q30</f>
        <v>2 - En fonctionnement</v>
      </c>
      <c r="Y29" s="8" t="str">
        <f>'Base biomasse'!R30</f>
        <v>oui</v>
      </c>
      <c r="Z29" s="8">
        <f>'Base biomasse'!S30</f>
        <v>0</v>
      </c>
      <c r="AA29" s="8" t="e">
        <f>'Base biomasse'!#REF!</f>
        <v>#REF!</v>
      </c>
      <c r="AB29" s="8">
        <f>'Base biomasse'!T30</f>
        <v>0</v>
      </c>
      <c r="AC29" s="8">
        <f>'Base biomasse'!AF30</f>
        <v>390</v>
      </c>
      <c r="AD29" s="8">
        <f>'Base biomasse'!AG30</f>
        <v>0</v>
      </c>
      <c r="AE29" s="8">
        <f>'Base biomasse'!AH30</f>
        <v>0</v>
      </c>
      <c r="AF29" s="8">
        <f>'Base biomasse'!AI30</f>
        <v>0</v>
      </c>
      <c r="AG29" s="8">
        <f>'Base biomasse'!AJ30</f>
        <v>390</v>
      </c>
      <c r="AH29" s="8">
        <f>'Base biomasse'!AK30</f>
        <v>0</v>
      </c>
      <c r="AI29" s="8">
        <f>'Base biomasse'!AL30</f>
        <v>0</v>
      </c>
      <c r="AJ29" s="8">
        <f>'Base biomasse'!AM30</f>
        <v>0</v>
      </c>
      <c r="AK29" s="8">
        <f>'Base biomasse'!AN30</f>
        <v>0</v>
      </c>
      <c r="AL29" s="8">
        <f>'Base biomasse'!AP30</f>
        <v>0</v>
      </c>
      <c r="AM29" s="8">
        <f>'Base biomasse'!AQ30</f>
        <v>390</v>
      </c>
      <c r="AN29" s="8" t="e">
        <f>'Base biomasse'!#REF!</f>
        <v>#REF!</v>
      </c>
    </row>
    <row r="30" spans="1:40" x14ac:dyDescent="0.25">
      <c r="A30" s="8" t="str">
        <f>'Base biomasse'!C31</f>
        <v xml:space="preserve">BDD ADEME/ARENE </v>
      </c>
      <c r="B30" s="8">
        <f>'Base biomasse'!V31</f>
        <v>1</v>
      </c>
      <c r="C30" s="8" t="e">
        <f>'Base biomasse'!#REF!</f>
        <v>#REF!</v>
      </c>
      <c r="D30" s="8">
        <f>'Base biomasse'!F31</f>
        <v>78</v>
      </c>
      <c r="E30" s="8">
        <f>'Base biomasse'!D31</f>
        <v>78092</v>
      </c>
      <c r="F30" s="8" t="str">
        <f>'Base biomasse'!G31</f>
        <v>BOUGIVAL</v>
      </c>
      <c r="G30" s="8" t="e">
        <f>'Base biomasse'!#REF!</f>
        <v>#REF!</v>
      </c>
      <c r="H30" s="8">
        <f>'Base biomasse'!J31</f>
        <v>0</v>
      </c>
      <c r="I30" s="8" t="str">
        <f>'Base biomasse'!W31</f>
        <v>Collective</v>
      </c>
      <c r="J30" s="8" t="str">
        <f>'Base biomasse'!X31</f>
        <v>Chaufferie dédiée</v>
      </c>
      <c r="K30" s="8" t="str">
        <f>'Base biomasse'!Y31</f>
        <v>Tertiaire</v>
      </c>
      <c r="L30" s="8">
        <f>'Base biomasse'!AA31</f>
        <v>200</v>
      </c>
      <c r="M30" s="8" t="str">
        <f>'Base biomasse'!AB31</f>
        <v>&lt;1 MW</v>
      </c>
      <c r="N30" s="8">
        <f>'Base biomasse'!AC31</f>
        <v>0</v>
      </c>
      <c r="O30" s="8">
        <f>'Base biomasse'!AD31</f>
        <v>0</v>
      </c>
      <c r="P30" s="8" t="e">
        <f>'Base biomasse'!#REF!</f>
        <v>#REF!</v>
      </c>
      <c r="Q30" s="8">
        <f>'Base biomasse'!AR31</f>
        <v>5</v>
      </c>
      <c r="R30" s="8">
        <f>'Base biomasse'!AS31</f>
        <v>58.150000000000006</v>
      </c>
      <c r="S30" s="8" t="str">
        <f>'Base biomasse'!AT31</f>
        <v>&lt;1 200 MWh/an</v>
      </c>
      <c r="T30" s="8">
        <f>'Base biomasse'!AU31</f>
        <v>0</v>
      </c>
      <c r="U30" s="8" t="str">
        <f>'Base biomasse'!AE31</f>
        <v>Granulés</v>
      </c>
      <c r="V30" s="8">
        <f>'Base biomasse'!O31</f>
        <v>2012</v>
      </c>
      <c r="W30" s="8">
        <f>'Base biomasse'!P31</f>
        <v>0</v>
      </c>
      <c r="X30" s="8" t="str">
        <f>'Base biomasse'!Q31</f>
        <v>2 - En fonctionnement</v>
      </c>
      <c r="Y30" s="8">
        <f>'Base biomasse'!R31</f>
        <v>0</v>
      </c>
      <c r="Z30" s="8" t="str">
        <f>'Base biomasse'!S31</f>
        <v>oui</v>
      </c>
      <c r="AA30" s="8" t="e">
        <f>'Base biomasse'!#REF!</f>
        <v>#REF!</v>
      </c>
      <c r="AB30" s="8">
        <f>'Base biomasse'!T31</f>
        <v>0</v>
      </c>
      <c r="AC30" s="8">
        <f>'Base biomasse'!AF31</f>
        <v>0</v>
      </c>
      <c r="AD30" s="8">
        <f>'Base biomasse'!AG31</f>
        <v>0</v>
      </c>
      <c r="AE30" s="8">
        <f>'Base biomasse'!AH31</f>
        <v>0</v>
      </c>
      <c r="AF30" s="8">
        <f>'Base biomasse'!AI31</f>
        <v>0</v>
      </c>
      <c r="AG30" s="8">
        <f>'Base biomasse'!AJ31</f>
        <v>0</v>
      </c>
      <c r="AH30" s="8">
        <f>'Base biomasse'!AK31</f>
        <v>0</v>
      </c>
      <c r="AI30" s="8">
        <f>'Base biomasse'!AL31</f>
        <v>0</v>
      </c>
      <c r="AJ30" s="8">
        <f>'Base biomasse'!AM31</f>
        <v>0</v>
      </c>
      <c r="AK30" s="8">
        <f>'Base biomasse'!AN31</f>
        <v>0</v>
      </c>
      <c r="AL30" s="8">
        <f>'Base biomasse'!AP31</f>
        <v>16</v>
      </c>
      <c r="AM30" s="8">
        <f>'Base biomasse'!AQ31</f>
        <v>16</v>
      </c>
      <c r="AN30" s="8" t="e">
        <f>'Base biomasse'!#REF!</f>
        <v>#REF!</v>
      </c>
    </row>
    <row r="31" spans="1:40" x14ac:dyDescent="0.25">
      <c r="A31" s="8" t="str">
        <f>'Base biomasse'!C32</f>
        <v xml:space="preserve">BDD ADEME/ARENE </v>
      </c>
      <c r="B31" s="8">
        <f>'Base biomasse'!V32</f>
        <v>1</v>
      </c>
      <c r="C31" s="8" t="e">
        <f>'Base biomasse'!#REF!</f>
        <v>#REF!</v>
      </c>
      <c r="D31" s="8">
        <f>'Base biomasse'!F32</f>
        <v>78</v>
      </c>
      <c r="E31" s="8">
        <f>'Base biomasse'!D32</f>
        <v>78123</v>
      </c>
      <c r="F31" s="8" t="str">
        <f>'Base biomasse'!G32</f>
        <v>CARRIÈRES-SOUS-POISSY</v>
      </c>
      <c r="G31" s="8" t="e">
        <f>'Base biomasse'!#REF!</f>
        <v>#REF!</v>
      </c>
      <c r="H31" s="8">
        <f>'Base biomasse'!J32</f>
        <v>0</v>
      </c>
      <c r="I31" s="8" t="str">
        <f>'Base biomasse'!W32</f>
        <v>Collective</v>
      </c>
      <c r="J31" s="8" t="str">
        <f>'Base biomasse'!X32</f>
        <v>Création d'un réseau de chaleur</v>
      </c>
      <c r="K31" s="8" t="str">
        <f>'Base biomasse'!Y32</f>
        <v>Résidentiel/Tertiaire</v>
      </c>
      <c r="L31" s="8">
        <f>'Base biomasse'!AA32</f>
        <v>600</v>
      </c>
      <c r="M31" s="8" t="str">
        <f>'Base biomasse'!AB32</f>
        <v>&lt;1 MW</v>
      </c>
      <c r="N31" s="8">
        <f>'Base biomasse'!AC32</f>
        <v>1800</v>
      </c>
      <c r="O31" s="8">
        <f>'Base biomasse'!AD32</f>
        <v>0</v>
      </c>
      <c r="P31" s="8" t="e">
        <f>'Base biomasse'!#REF!</f>
        <v>#REF!</v>
      </c>
      <c r="Q31" s="8">
        <f>'Base biomasse'!AR32</f>
        <v>241</v>
      </c>
      <c r="R31" s="8">
        <f>'Base biomasse'!AS32</f>
        <v>2802.8300000000004</v>
      </c>
      <c r="S31" s="8" t="str">
        <f>'Base biomasse'!AT32</f>
        <v>&gt;1 200 MWh/an</v>
      </c>
      <c r="T31" s="8" t="str">
        <f>'Base biomasse'!AU32</f>
        <v>1 566 800 euros dont 534 000 ADEME / 800 logements du quartier Beauregard représentant 7 copropriétés, 4 bailleurs sociaux et un groupe scolaire</v>
      </c>
      <c r="U31" s="8" t="str">
        <f>'Base biomasse'!AE32</f>
        <v>Granulés</v>
      </c>
      <c r="V31" s="8">
        <f>'Base biomasse'!O32</f>
        <v>2017</v>
      </c>
      <c r="W31" s="8">
        <f>'Base biomasse'!P32</f>
        <v>0</v>
      </c>
      <c r="X31" s="8" t="str">
        <f>'Base biomasse'!Q32</f>
        <v>2 - En fonctionnement</v>
      </c>
      <c r="Y31" s="8" t="str">
        <f>'Base biomasse'!R32</f>
        <v>oui</v>
      </c>
      <c r="Z31" s="8">
        <f>'Base biomasse'!S32</f>
        <v>0</v>
      </c>
      <c r="AA31" s="8" t="e">
        <f>'Base biomasse'!#REF!</f>
        <v>#REF!</v>
      </c>
      <c r="AB31" s="8">
        <f>'Base biomasse'!T32</f>
        <v>0</v>
      </c>
      <c r="AC31" s="8">
        <f>'Base biomasse'!AF32</f>
        <v>0</v>
      </c>
      <c r="AD31" s="8">
        <f>'Base biomasse'!AG32</f>
        <v>0</v>
      </c>
      <c r="AE31" s="8">
        <f>'Base biomasse'!AH32</f>
        <v>0</v>
      </c>
      <c r="AF31" s="8">
        <f>'Base biomasse'!AI32</f>
        <v>0</v>
      </c>
      <c r="AG31" s="8">
        <f>'Base biomasse'!AJ32</f>
        <v>0</v>
      </c>
      <c r="AH31" s="8">
        <f>'Base biomasse'!AK32</f>
        <v>0</v>
      </c>
      <c r="AI31" s="8">
        <f>'Base biomasse'!AL32</f>
        <v>0</v>
      </c>
      <c r="AJ31" s="8">
        <f>'Base biomasse'!AM32</f>
        <v>0</v>
      </c>
      <c r="AK31" s="8">
        <f>'Base biomasse'!AN32</f>
        <v>700</v>
      </c>
      <c r="AL31" s="8">
        <f>'Base biomasse'!AP32</f>
        <v>0</v>
      </c>
      <c r="AM31" s="8">
        <f>'Base biomasse'!AQ32</f>
        <v>700</v>
      </c>
      <c r="AN31" s="8" t="e">
        <f>'Base biomasse'!#REF!</f>
        <v>#REF!</v>
      </c>
    </row>
    <row r="32" spans="1:40" x14ac:dyDescent="0.25">
      <c r="A32" s="8" t="str">
        <f>'Base biomasse'!C33</f>
        <v xml:space="preserve">BDD ADEME/ARENE </v>
      </c>
      <c r="B32" s="8">
        <f>'Base biomasse'!V33</f>
        <v>1</v>
      </c>
      <c r="C32" s="8" t="e">
        <f>'Base biomasse'!#REF!</f>
        <v>#REF!</v>
      </c>
      <c r="D32" s="8">
        <f>'Base biomasse'!F33</f>
        <v>78</v>
      </c>
      <c r="E32" s="8">
        <f>'Base biomasse'!D33</f>
        <v>78124</v>
      </c>
      <c r="F32" s="8" t="str">
        <f>'Base biomasse'!G33</f>
        <v>CARRIÈRES-SUR-SEINE</v>
      </c>
      <c r="G32" s="8" t="e">
        <f>'Base biomasse'!#REF!</f>
        <v>#REF!</v>
      </c>
      <c r="H32" s="8">
        <f>'Base biomasse'!J33</f>
        <v>0</v>
      </c>
      <c r="I32" s="8" t="str">
        <f>'Base biomasse'!W33</f>
        <v>Collective</v>
      </c>
      <c r="J32" s="8" t="str">
        <f>'Base biomasse'!X33</f>
        <v>Chaufferie dédiée</v>
      </c>
      <c r="K32" s="8">
        <f>'Base biomasse'!Y33</f>
        <v>0</v>
      </c>
      <c r="L32" s="8">
        <f>'Base biomasse'!AA33</f>
        <v>56</v>
      </c>
      <c r="M32" s="8" t="str">
        <f>'Base biomasse'!AB33</f>
        <v>&lt;1 MW</v>
      </c>
      <c r="N32" s="8">
        <f>'Base biomasse'!AC33</f>
        <v>0</v>
      </c>
      <c r="O32" s="8">
        <f>'Base biomasse'!AD33</f>
        <v>0</v>
      </c>
      <c r="P32" s="8" t="e">
        <f>'Base biomasse'!#REF!</f>
        <v>#REF!</v>
      </c>
      <c r="Q32" s="8">
        <f>'Base biomasse'!AR33</f>
        <v>7.308684436801375</v>
      </c>
      <c r="R32" s="8">
        <f>'Base biomasse'!AS33</f>
        <v>85</v>
      </c>
      <c r="S32" s="8" t="str">
        <f>'Base biomasse'!AT33</f>
        <v>&lt;1 200 MWh/an</v>
      </c>
      <c r="T32" s="8">
        <f>'Base biomasse'!AU33</f>
        <v>0</v>
      </c>
      <c r="U32" s="8">
        <f>'Base biomasse'!AE33</f>
        <v>0</v>
      </c>
      <c r="V32" s="8">
        <f>'Base biomasse'!O33</f>
        <v>2021</v>
      </c>
      <c r="W32" s="8">
        <f>'Base biomasse'!P33</f>
        <v>0</v>
      </c>
      <c r="X32" s="8" t="str">
        <f>'Base biomasse'!Q33</f>
        <v>5 - A l'étude</v>
      </c>
      <c r="Y32" s="8">
        <f>'Base biomasse'!R33</f>
        <v>0</v>
      </c>
      <c r="Z32" s="8">
        <f>'Base biomasse'!S33</f>
        <v>0</v>
      </c>
      <c r="AA32" s="8" t="e">
        <f>'Base biomasse'!#REF!</f>
        <v>#REF!</v>
      </c>
      <c r="AB32" s="8">
        <f>'Base biomasse'!T33</f>
        <v>0</v>
      </c>
      <c r="AC32" s="8">
        <f>'Base biomasse'!AF33</f>
        <v>0</v>
      </c>
      <c r="AD32" s="8">
        <f>'Base biomasse'!AG33</f>
        <v>0</v>
      </c>
      <c r="AE32" s="8">
        <f>'Base biomasse'!AH33</f>
        <v>0</v>
      </c>
      <c r="AF32" s="8">
        <f>'Base biomasse'!AI33</f>
        <v>0</v>
      </c>
      <c r="AG32" s="8">
        <f>'Base biomasse'!AJ33</f>
        <v>0</v>
      </c>
      <c r="AH32" s="8">
        <f>'Base biomasse'!AK33</f>
        <v>0</v>
      </c>
      <c r="AI32" s="8">
        <f>'Base biomasse'!AL33</f>
        <v>0</v>
      </c>
      <c r="AJ32" s="8">
        <f>'Base biomasse'!AM33</f>
        <v>0</v>
      </c>
      <c r="AK32" s="8">
        <f>'Base biomasse'!AN33</f>
        <v>0</v>
      </c>
      <c r="AL32" s="8">
        <f>'Base biomasse'!AP33</f>
        <v>0</v>
      </c>
      <c r="AM32" s="8">
        <f>'Base biomasse'!AQ33</f>
        <v>0</v>
      </c>
      <c r="AN32" s="8" t="e">
        <f>'Base biomasse'!#REF!</f>
        <v>#REF!</v>
      </c>
    </row>
    <row r="33" spans="1:40" x14ac:dyDescent="0.25">
      <c r="A33" s="8" t="str">
        <f>'Base biomasse'!C34</f>
        <v xml:space="preserve">BDD ADEME/ARENE </v>
      </c>
      <c r="B33" s="8">
        <f>'Base biomasse'!V34</f>
        <v>1</v>
      </c>
      <c r="C33" s="8" t="e">
        <f>'Base biomasse'!#REF!</f>
        <v>#REF!</v>
      </c>
      <c r="D33" s="8">
        <f>'Base biomasse'!F34</f>
        <v>78</v>
      </c>
      <c r="E33" s="8">
        <f>'Base biomasse'!D34</f>
        <v>78124</v>
      </c>
      <c r="F33" s="8" t="str">
        <f>'Base biomasse'!G34</f>
        <v>CARRIÈRES-SUR-SEINE</v>
      </c>
      <c r="G33" s="8" t="e">
        <f>'Base biomasse'!#REF!</f>
        <v>#REF!</v>
      </c>
      <c r="H33" s="8">
        <f>'Base biomasse'!J34</f>
        <v>0</v>
      </c>
      <c r="I33" s="8" t="str">
        <f>'Base biomasse'!W34</f>
        <v>Collective</v>
      </c>
      <c r="J33" s="8" t="str">
        <f>'Base biomasse'!X34</f>
        <v>Chaufferie dédiée</v>
      </c>
      <c r="K33" s="8">
        <f>'Base biomasse'!Y34</f>
        <v>0</v>
      </c>
      <c r="L33" s="8">
        <f>'Base biomasse'!AA34</f>
        <v>112</v>
      </c>
      <c r="M33" s="8" t="str">
        <f>'Base biomasse'!AB34</f>
        <v>&lt;1 MW</v>
      </c>
      <c r="N33" s="8">
        <f>'Base biomasse'!AC34</f>
        <v>0</v>
      </c>
      <c r="O33" s="8">
        <f>'Base biomasse'!AD34</f>
        <v>0</v>
      </c>
      <c r="P33" s="8" t="e">
        <f>'Base biomasse'!#REF!</f>
        <v>#REF!</v>
      </c>
      <c r="Q33" s="8">
        <f>'Base biomasse'!AR34</f>
        <v>18.572656921754081</v>
      </c>
      <c r="R33" s="8">
        <f>'Base biomasse'!AS34</f>
        <v>215.99999999999997</v>
      </c>
      <c r="S33" s="8" t="str">
        <f>'Base biomasse'!AT34</f>
        <v>&lt;1 200 MWh/an</v>
      </c>
      <c r="T33" s="8">
        <f>'Base biomasse'!AU34</f>
        <v>0</v>
      </c>
      <c r="U33" s="8">
        <f>'Base biomasse'!AE34</f>
        <v>0</v>
      </c>
      <c r="V33" s="8">
        <f>'Base biomasse'!O34</f>
        <v>2021</v>
      </c>
      <c r="W33" s="8">
        <f>'Base biomasse'!P34</f>
        <v>0</v>
      </c>
      <c r="X33" s="8" t="str">
        <f>'Base biomasse'!Q34</f>
        <v>5 - A l'étude</v>
      </c>
      <c r="Y33" s="8">
        <f>'Base biomasse'!R34</f>
        <v>0</v>
      </c>
      <c r="Z33" s="8">
        <f>'Base biomasse'!S34</f>
        <v>0</v>
      </c>
      <c r="AA33" s="8" t="e">
        <f>'Base biomasse'!#REF!</f>
        <v>#REF!</v>
      </c>
      <c r="AB33" s="8">
        <f>'Base biomasse'!T34</f>
        <v>0</v>
      </c>
      <c r="AC33" s="8">
        <f>'Base biomasse'!AF34</f>
        <v>0</v>
      </c>
      <c r="AD33" s="8">
        <f>'Base biomasse'!AG34</f>
        <v>0</v>
      </c>
      <c r="AE33" s="8">
        <f>'Base biomasse'!AH34</f>
        <v>0</v>
      </c>
      <c r="AF33" s="8">
        <f>'Base biomasse'!AI34</f>
        <v>0</v>
      </c>
      <c r="AG33" s="8">
        <f>'Base biomasse'!AJ34</f>
        <v>0</v>
      </c>
      <c r="AH33" s="8">
        <f>'Base biomasse'!AK34</f>
        <v>0</v>
      </c>
      <c r="AI33" s="8">
        <f>'Base biomasse'!AL34</f>
        <v>0</v>
      </c>
      <c r="AJ33" s="8">
        <f>'Base biomasse'!AM34</f>
        <v>0</v>
      </c>
      <c r="AK33" s="8">
        <f>'Base biomasse'!AN34</f>
        <v>0</v>
      </c>
      <c r="AL33" s="8">
        <f>'Base biomasse'!AP34</f>
        <v>0</v>
      </c>
      <c r="AM33" s="8">
        <f>'Base biomasse'!AQ34</f>
        <v>0</v>
      </c>
      <c r="AN33" s="8" t="e">
        <f>'Base biomasse'!#REF!</f>
        <v>#REF!</v>
      </c>
    </row>
    <row r="34" spans="1:40" x14ac:dyDescent="0.25">
      <c r="A34" s="8" t="str">
        <f>'Base biomasse'!C35</f>
        <v xml:space="preserve">BDD ADEME/ARENE </v>
      </c>
      <c r="B34" s="8">
        <f>'Base biomasse'!V35</f>
        <v>1</v>
      </c>
      <c r="C34" s="8" t="e">
        <f>'Base biomasse'!#REF!</f>
        <v>#REF!</v>
      </c>
      <c r="D34" s="8">
        <f>'Base biomasse'!F35</f>
        <v>78</v>
      </c>
      <c r="E34" s="8">
        <f>'Base biomasse'!D35</f>
        <v>78128</v>
      </c>
      <c r="F34" s="8" t="str">
        <f>'Base biomasse'!G35</f>
        <v>CERNAY-LA-VILLE</v>
      </c>
      <c r="G34" s="8" t="e">
        <f>'Base biomasse'!#REF!</f>
        <v>#REF!</v>
      </c>
      <c r="H34" s="8">
        <f>'Base biomasse'!J35</f>
        <v>0</v>
      </c>
      <c r="I34" s="8" t="str">
        <f>'Base biomasse'!W35</f>
        <v>Collective</v>
      </c>
      <c r="J34" s="8" t="str">
        <f>'Base biomasse'!X35</f>
        <v>Chaufferie dédiée</v>
      </c>
      <c r="K34" s="8" t="str">
        <f>'Base biomasse'!Y35</f>
        <v>Tertiaire</v>
      </c>
      <c r="L34" s="8">
        <f>'Base biomasse'!AA35</f>
        <v>100</v>
      </c>
      <c r="M34" s="8" t="str">
        <f>'Base biomasse'!AB35</f>
        <v>&lt;1 MW</v>
      </c>
      <c r="N34" s="8">
        <f>'Base biomasse'!AC35</f>
        <v>0</v>
      </c>
      <c r="O34" s="8">
        <f>'Base biomasse'!AD35</f>
        <v>0</v>
      </c>
      <c r="P34" s="8" t="e">
        <f>'Base biomasse'!#REF!</f>
        <v>#REF!</v>
      </c>
      <c r="Q34" s="8">
        <f>'Base biomasse'!AR35</f>
        <v>8</v>
      </c>
      <c r="R34" s="8">
        <f>'Base biomasse'!AS35</f>
        <v>93.04</v>
      </c>
      <c r="S34" s="8" t="str">
        <f>'Base biomasse'!AT35</f>
        <v>&lt;1 200 MWh/an</v>
      </c>
      <c r="T34" s="8">
        <f>'Base biomasse'!AU35</f>
        <v>0</v>
      </c>
      <c r="U34" s="8" t="str">
        <f>'Base biomasse'!AE35</f>
        <v>Granulés</v>
      </c>
      <c r="V34" s="8">
        <f>'Base biomasse'!O35</f>
        <v>2008</v>
      </c>
      <c r="W34" s="8">
        <f>'Base biomasse'!P35</f>
        <v>0</v>
      </c>
      <c r="X34" s="8" t="str">
        <f>'Base biomasse'!Q35</f>
        <v>2 - En fonctionnement</v>
      </c>
      <c r="Y34" s="8" t="str">
        <f>'Base biomasse'!R35</f>
        <v>oui</v>
      </c>
      <c r="Z34" s="8" t="str">
        <f>'Base biomasse'!S35</f>
        <v>oui</v>
      </c>
      <c r="AA34" s="8" t="e">
        <f>'Base biomasse'!#REF!</f>
        <v>#REF!</v>
      </c>
      <c r="AB34" s="8">
        <f>'Base biomasse'!T35</f>
        <v>0</v>
      </c>
      <c r="AC34" s="8">
        <f>'Base biomasse'!AF35</f>
        <v>0</v>
      </c>
      <c r="AD34" s="8">
        <f>'Base biomasse'!AG35</f>
        <v>0</v>
      </c>
      <c r="AE34" s="8">
        <f>'Base biomasse'!AH35</f>
        <v>0</v>
      </c>
      <c r="AF34" s="8">
        <f>'Base biomasse'!AI35</f>
        <v>0</v>
      </c>
      <c r="AG34" s="8">
        <f>'Base biomasse'!AJ35</f>
        <v>0</v>
      </c>
      <c r="AH34" s="8">
        <f>'Base biomasse'!AK35</f>
        <v>0</v>
      </c>
      <c r="AI34" s="8">
        <f>'Base biomasse'!AL35</f>
        <v>0</v>
      </c>
      <c r="AJ34" s="8">
        <f>'Base biomasse'!AM35</f>
        <v>0</v>
      </c>
      <c r="AK34" s="8">
        <f>'Base biomasse'!AN35</f>
        <v>0</v>
      </c>
      <c r="AL34" s="8">
        <f>'Base biomasse'!AP35</f>
        <v>29</v>
      </c>
      <c r="AM34" s="8">
        <f>'Base biomasse'!AQ35</f>
        <v>29</v>
      </c>
      <c r="AN34" s="8" t="e">
        <f>'Base biomasse'!#REF!</f>
        <v>#REF!</v>
      </c>
    </row>
    <row r="35" spans="1:40" x14ac:dyDescent="0.25">
      <c r="A35" s="8" t="str">
        <f>'Base biomasse'!C36</f>
        <v xml:space="preserve">BDD ADEME/ARENE </v>
      </c>
      <c r="B35" s="8">
        <f>'Base biomasse'!V36</f>
        <v>1</v>
      </c>
      <c r="C35" s="8" t="e">
        <f>'Base biomasse'!#REF!</f>
        <v>#REF!</v>
      </c>
      <c r="D35" s="8">
        <f>'Base biomasse'!F36</f>
        <v>78</v>
      </c>
      <c r="E35" s="8">
        <f>'Base biomasse'!D36</f>
        <v>78317</v>
      </c>
      <c r="F35" s="8" t="str">
        <f>'Base biomasse'!G36</f>
        <v>JAMBVILLE</v>
      </c>
      <c r="G35" s="8" t="e">
        <f>'Base biomasse'!#REF!</f>
        <v>#REF!</v>
      </c>
      <c r="H35" s="8">
        <f>'Base biomasse'!J36</f>
        <v>0</v>
      </c>
      <c r="I35" s="8" t="str">
        <f>'Base biomasse'!W36</f>
        <v>Collective</v>
      </c>
      <c r="J35" s="8" t="str">
        <f>'Base biomasse'!X36</f>
        <v>Chaufferie dédiée</v>
      </c>
      <c r="K35" s="8">
        <f>'Base biomasse'!Y36</f>
        <v>0</v>
      </c>
      <c r="L35" s="8">
        <f>'Base biomasse'!AA36</f>
        <v>220</v>
      </c>
      <c r="M35" s="8" t="str">
        <f>'Base biomasse'!AB36</f>
        <v>&lt;1 MW</v>
      </c>
      <c r="N35" s="8">
        <f>'Base biomasse'!AC36</f>
        <v>0</v>
      </c>
      <c r="O35" s="8">
        <f>'Base biomasse'!AD36</f>
        <v>0</v>
      </c>
      <c r="P35" s="8" t="e">
        <f>'Base biomasse'!#REF!</f>
        <v>#REF!</v>
      </c>
      <c r="Q35" s="8">
        <f>'Base biomasse'!AR36</f>
        <v>28</v>
      </c>
      <c r="R35" s="8">
        <f>'Base biomasse'!AS36</f>
        <v>325.64000000000004</v>
      </c>
      <c r="S35" s="8" t="str">
        <f>'Base biomasse'!AT36</f>
        <v>&lt;1 200 MWh/an</v>
      </c>
      <c r="T35" s="8" t="str">
        <f>'Base biomasse'!AU36</f>
        <v>Assure 80% des besoins sur la base de 405MWh/an</v>
      </c>
      <c r="U35" s="8" t="str">
        <f>'Base biomasse'!AE36</f>
        <v>Élagage et plaquettes forestières</v>
      </c>
      <c r="V35" s="8">
        <f>'Base biomasse'!O36</f>
        <v>2016</v>
      </c>
      <c r="W35" s="8">
        <f>'Base biomasse'!P36</f>
        <v>0</v>
      </c>
      <c r="X35" s="8" t="str">
        <f>'Base biomasse'!Q36</f>
        <v>2 - En fonctionnement</v>
      </c>
      <c r="Y35" s="8">
        <f>'Base biomasse'!R36</f>
        <v>0</v>
      </c>
      <c r="Z35" s="8" t="str">
        <f>'Base biomasse'!S36</f>
        <v>oui</v>
      </c>
      <c r="AA35" s="8" t="e">
        <f>'Base biomasse'!#REF!</f>
        <v>#REF!</v>
      </c>
      <c r="AB35" s="8">
        <f>'Base biomasse'!T36</f>
        <v>0</v>
      </c>
      <c r="AC35" s="8">
        <f>'Base biomasse'!AF36</f>
        <v>0</v>
      </c>
      <c r="AD35" s="8">
        <f>'Base biomasse'!AG36</f>
        <v>0</v>
      </c>
      <c r="AE35" s="8">
        <f>'Base biomasse'!AH36</f>
        <v>0</v>
      </c>
      <c r="AF35" s="8">
        <f>'Base biomasse'!AI36</f>
        <v>0</v>
      </c>
      <c r="AG35" s="8">
        <f>'Base biomasse'!AJ36</f>
        <v>0</v>
      </c>
      <c r="AH35" s="8">
        <f>'Base biomasse'!AK36</f>
        <v>0</v>
      </c>
      <c r="AI35" s="8">
        <f>'Base biomasse'!AL36</f>
        <v>0</v>
      </c>
      <c r="AJ35" s="8">
        <f>'Base biomasse'!AM36</f>
        <v>0</v>
      </c>
      <c r="AK35" s="8">
        <f>'Base biomasse'!AN36</f>
        <v>0</v>
      </c>
      <c r="AL35" s="8">
        <f>'Base biomasse'!AP36</f>
        <v>116</v>
      </c>
      <c r="AM35" s="8">
        <f>'Base biomasse'!AQ36</f>
        <v>116</v>
      </c>
      <c r="AN35" s="8" t="e">
        <f>'Base biomasse'!#REF!</f>
        <v>#REF!</v>
      </c>
    </row>
    <row r="36" spans="1:40" x14ac:dyDescent="0.25">
      <c r="A36" s="8" t="str">
        <f>'Base biomasse'!C37</f>
        <v xml:space="preserve">BDD ADEME/ARENE </v>
      </c>
      <c r="B36" s="8">
        <f>'Base biomasse'!V37</f>
        <v>1</v>
      </c>
      <c r="C36" s="8" t="e">
        <f>'Base biomasse'!#REF!</f>
        <v>#REF!</v>
      </c>
      <c r="D36" s="8">
        <f>'Base biomasse'!F37</f>
        <v>78</v>
      </c>
      <c r="E36" s="8">
        <f>'Base biomasse'!D37</f>
        <v>78356</v>
      </c>
      <c r="F36" s="8" t="str">
        <f>'Base biomasse'!G37</f>
        <v>MAGNY-LES-HAMEAUX</v>
      </c>
      <c r="G36" s="8" t="e">
        <f>'Base biomasse'!#REF!</f>
        <v>#REF!</v>
      </c>
      <c r="H36" s="8">
        <f>'Base biomasse'!J37</f>
        <v>0</v>
      </c>
      <c r="I36" s="8" t="str">
        <f>'Base biomasse'!W37</f>
        <v>Collective</v>
      </c>
      <c r="J36" s="8" t="str">
        <f>'Base biomasse'!X37</f>
        <v>Chaufferie dédiée</v>
      </c>
      <c r="K36" s="8" t="str">
        <f>'Base biomasse'!Y37</f>
        <v>Tertiaire</v>
      </c>
      <c r="L36" s="8">
        <f>'Base biomasse'!AA37</f>
        <v>175</v>
      </c>
      <c r="M36" s="8" t="str">
        <f>'Base biomasse'!AB37</f>
        <v>&lt;1 MW</v>
      </c>
      <c r="N36" s="8">
        <f>'Base biomasse'!AC37</f>
        <v>0</v>
      </c>
      <c r="O36" s="8">
        <f>'Base biomasse'!AD37</f>
        <v>0</v>
      </c>
      <c r="P36" s="8" t="e">
        <f>'Base biomasse'!#REF!</f>
        <v>#REF!</v>
      </c>
      <c r="Q36" s="8">
        <f>'Base biomasse'!AR37</f>
        <v>4.7667738970588243</v>
      </c>
      <c r="R36" s="8">
        <f>'Base biomasse'!AS37</f>
        <v>55.437580422794127</v>
      </c>
      <c r="S36" s="8" t="str">
        <f>'Base biomasse'!AT37</f>
        <v>&lt;1 200 MWh/an</v>
      </c>
      <c r="T36" s="8">
        <f>'Base biomasse'!AU37</f>
        <v>0</v>
      </c>
      <c r="U36" s="8" t="str">
        <f>'Base biomasse'!AE37</f>
        <v>Plaquettes</v>
      </c>
      <c r="V36" s="8">
        <f>'Base biomasse'!O37</f>
        <v>2010</v>
      </c>
      <c r="W36" s="8">
        <f>'Base biomasse'!P37</f>
        <v>0</v>
      </c>
      <c r="X36" s="8" t="str">
        <f>'Base biomasse'!Q37</f>
        <v>2 - En fonctionnement</v>
      </c>
      <c r="Y36" s="8" t="str">
        <f>'Base biomasse'!R37</f>
        <v>oui</v>
      </c>
      <c r="Z36" s="8">
        <f>'Base biomasse'!S37</f>
        <v>0</v>
      </c>
      <c r="AA36" s="8" t="e">
        <f>'Base biomasse'!#REF!</f>
        <v>#REF!</v>
      </c>
      <c r="AB36" s="8">
        <f>'Base biomasse'!T37</f>
        <v>0</v>
      </c>
      <c r="AC36" s="8">
        <f>'Base biomasse'!AF37</f>
        <v>0</v>
      </c>
      <c r="AD36" s="8">
        <f>'Base biomasse'!AG37</f>
        <v>0</v>
      </c>
      <c r="AE36" s="8">
        <f>'Base biomasse'!AH37</f>
        <v>0</v>
      </c>
      <c r="AF36" s="8">
        <f>'Base biomasse'!AI37</f>
        <v>0</v>
      </c>
      <c r="AG36" s="8">
        <f>'Base biomasse'!AJ37</f>
        <v>0</v>
      </c>
      <c r="AH36" s="8">
        <f>'Base biomasse'!AK37</f>
        <v>0</v>
      </c>
      <c r="AI36" s="8">
        <f>'Base biomasse'!AL37</f>
        <v>0</v>
      </c>
      <c r="AJ36" s="8">
        <f>'Base biomasse'!AM37</f>
        <v>0</v>
      </c>
      <c r="AK36" s="8">
        <f>'Base biomasse'!AN37</f>
        <v>0</v>
      </c>
      <c r="AL36" s="8">
        <f>'Base biomasse'!AP37</f>
        <v>23.4375</v>
      </c>
      <c r="AM36" s="8">
        <f>'Base biomasse'!AQ37</f>
        <v>23.4375</v>
      </c>
      <c r="AN36" s="8" t="e">
        <f>'Base biomasse'!#REF!</f>
        <v>#REF!</v>
      </c>
    </row>
    <row r="37" spans="1:40" x14ac:dyDescent="0.25">
      <c r="A37" s="8" t="str">
        <f>'Base biomasse'!C38</f>
        <v xml:space="preserve">BDD ADEME/ARENE </v>
      </c>
      <c r="B37" s="8">
        <f>'Base biomasse'!V38</f>
        <v>1</v>
      </c>
      <c r="C37" s="8" t="e">
        <f>'Base biomasse'!#REF!</f>
        <v>#REF!</v>
      </c>
      <c r="D37" s="8">
        <f>'Base biomasse'!F38</f>
        <v>78</v>
      </c>
      <c r="E37" s="8">
        <f>'Base biomasse'!D38</f>
        <v>78356</v>
      </c>
      <c r="F37" s="8" t="str">
        <f>'Base biomasse'!G38</f>
        <v>MAGNY-LES-HAMEAUX</v>
      </c>
      <c r="G37" s="8" t="e">
        <f>'Base biomasse'!#REF!</f>
        <v>#REF!</v>
      </c>
      <c r="H37" s="8">
        <f>'Base biomasse'!J38</f>
        <v>0</v>
      </c>
      <c r="I37" s="8" t="str">
        <f>'Base biomasse'!W38</f>
        <v>Industrielle</v>
      </c>
      <c r="J37" s="8" t="str">
        <f>'Base biomasse'!X38</f>
        <v>Chaufferie dédiée</v>
      </c>
      <c r="K37" s="8" t="str">
        <f>'Base biomasse'!Y38</f>
        <v>Tertiaire</v>
      </c>
      <c r="L37" s="8">
        <f>'Base biomasse'!AA38</f>
        <v>300</v>
      </c>
      <c r="M37" s="8" t="str">
        <f>'Base biomasse'!AB38</f>
        <v>&lt;1 MW</v>
      </c>
      <c r="N37" s="8">
        <f>'Base biomasse'!AC38</f>
        <v>0</v>
      </c>
      <c r="O37" s="8">
        <f>'Base biomasse'!AD38</f>
        <v>0</v>
      </c>
      <c r="P37" s="8" t="e">
        <f>'Base biomasse'!#REF!</f>
        <v>#REF!</v>
      </c>
      <c r="Q37" s="8">
        <f>'Base biomasse'!AR38</f>
        <v>38.693035253654337</v>
      </c>
      <c r="R37" s="8">
        <f>'Base biomasse'!AS38</f>
        <v>450</v>
      </c>
      <c r="S37" s="8" t="str">
        <f>'Base biomasse'!AT38</f>
        <v>&lt;1 200 MWh/an</v>
      </c>
      <c r="T37" s="8" t="str">
        <f>'Base biomasse'!AU38</f>
        <v>Chaufferie bois : 170 000 €  HT</v>
      </c>
      <c r="U37" s="8" t="str">
        <f>'Base biomasse'!AE38</f>
        <v>PF</v>
      </c>
      <c r="V37" s="8">
        <f>'Base biomasse'!O38</f>
        <v>2009</v>
      </c>
      <c r="W37" s="8">
        <f>'Base biomasse'!P38</f>
        <v>0</v>
      </c>
      <c r="X37" s="8" t="str">
        <f>'Base biomasse'!Q38</f>
        <v>2 - En fonctionnement</v>
      </c>
      <c r="Y37" s="8">
        <f>'Base biomasse'!R38</f>
        <v>0</v>
      </c>
      <c r="Z37" s="8">
        <f>'Base biomasse'!S38</f>
        <v>0</v>
      </c>
      <c r="AA37" s="8" t="e">
        <f>'Base biomasse'!#REF!</f>
        <v>#REF!</v>
      </c>
      <c r="AB37" s="8">
        <f>'Base biomasse'!T38</f>
        <v>0</v>
      </c>
      <c r="AC37" s="8">
        <f>'Base biomasse'!AF38</f>
        <v>204</v>
      </c>
      <c r="AD37" s="8">
        <f>'Base biomasse'!AG38</f>
        <v>0</v>
      </c>
      <c r="AE37" s="8">
        <f>'Base biomasse'!AH38</f>
        <v>0</v>
      </c>
      <c r="AF37" s="8">
        <f>'Base biomasse'!AI38</f>
        <v>0</v>
      </c>
      <c r="AG37" s="8">
        <f>'Base biomasse'!AJ38</f>
        <v>204</v>
      </c>
      <c r="AH37" s="8">
        <f>'Base biomasse'!AK38</f>
        <v>0</v>
      </c>
      <c r="AI37" s="8">
        <f>'Base biomasse'!AL38</f>
        <v>0</v>
      </c>
      <c r="AJ37" s="8">
        <f>'Base biomasse'!AM38</f>
        <v>0</v>
      </c>
      <c r="AK37" s="8">
        <f>'Base biomasse'!AN38</f>
        <v>0</v>
      </c>
      <c r="AL37" s="8">
        <f>'Base biomasse'!AP38</f>
        <v>0</v>
      </c>
      <c r="AM37" s="8">
        <f>'Base biomasse'!AQ38</f>
        <v>204</v>
      </c>
      <c r="AN37" s="8" t="e">
        <f>'Base biomasse'!#REF!</f>
        <v>#REF!</v>
      </c>
    </row>
    <row r="38" spans="1:40" x14ac:dyDescent="0.25">
      <c r="A38" s="8" t="str">
        <f>'Base biomasse'!C39</f>
        <v xml:space="preserve">BDD ADEME/ARENE </v>
      </c>
      <c r="B38" s="8">
        <f>'Base biomasse'!V39</f>
        <v>2</v>
      </c>
      <c r="C38" s="8" t="e">
        <f>'Base biomasse'!#REF!</f>
        <v>#REF!</v>
      </c>
      <c r="D38" s="8">
        <f>'Base biomasse'!F39</f>
        <v>78</v>
      </c>
      <c r="E38" s="8">
        <f>'Base biomasse'!D39</f>
        <v>78361</v>
      </c>
      <c r="F38" s="8" t="str">
        <f>'Base biomasse'!G39</f>
        <v>MANTES-LA-JOLIE</v>
      </c>
      <c r="G38" s="8" t="e">
        <f>'Base biomasse'!#REF!</f>
        <v>#REF!</v>
      </c>
      <c r="H38" s="8">
        <f>'Base biomasse'!J39</f>
        <v>0</v>
      </c>
      <c r="I38" s="8" t="str">
        <f>'Base biomasse'!W39</f>
        <v>Collective</v>
      </c>
      <c r="J38" s="8" t="str">
        <f>'Base biomasse'!X39</f>
        <v>Chaufferie sur réseau de chaleur</v>
      </c>
      <c r="K38" s="8" t="str">
        <f>'Base biomasse'!Y39</f>
        <v>Résidentiel/Tertiaire</v>
      </c>
      <c r="L38" s="8">
        <f>'Base biomasse'!AA39</f>
        <v>14000</v>
      </c>
      <c r="M38" s="8" t="str">
        <f>'Base biomasse'!AB39</f>
        <v>&gt;1 MW</v>
      </c>
      <c r="N38" s="8">
        <f>'Base biomasse'!AC39</f>
        <v>0</v>
      </c>
      <c r="O38" s="8">
        <f>'Base biomasse'!AD39</f>
        <v>0</v>
      </c>
      <c r="P38" s="8" t="e">
        <f>'Base biomasse'!#REF!</f>
        <v>#REF!</v>
      </c>
      <c r="Q38" s="8">
        <f>'Base biomasse'!AR39</f>
        <v>7087</v>
      </c>
      <c r="R38" s="8">
        <f>'Base biomasse'!AS39</f>
        <v>82421.810000000012</v>
      </c>
      <c r="S38" s="8" t="str">
        <f>'Base biomasse'!AT39</f>
        <v>&gt;1 200 MWh/an</v>
      </c>
      <c r="T38" s="8" t="str">
        <f>'Base biomasse'!AU39</f>
        <v>6MW+8MW sur le Val Fourré, biomasse 72% des besoins sur la ville de Mantes</v>
      </c>
      <c r="U38" s="8" t="str">
        <f>'Base biomasse'!AE39</f>
        <v>PF + BFVBD</v>
      </c>
      <c r="V38" s="8">
        <f>'Base biomasse'!O39</f>
        <v>2013</v>
      </c>
      <c r="W38" s="8">
        <f>'Base biomasse'!P39</f>
        <v>0</v>
      </c>
      <c r="X38" s="8" t="str">
        <f>'Base biomasse'!Q39</f>
        <v>2 - En fonctionnement</v>
      </c>
      <c r="Y38" s="8" t="str">
        <f>'Base biomasse'!R39</f>
        <v>oui</v>
      </c>
      <c r="Z38" s="8" t="str">
        <f>'Base biomasse'!S39</f>
        <v>oui</v>
      </c>
      <c r="AA38" s="8" t="e">
        <f>'Base biomasse'!#REF!</f>
        <v>#REF!</v>
      </c>
      <c r="AB38" s="8">
        <f>'Base biomasse'!T39</f>
        <v>0</v>
      </c>
      <c r="AC38" s="8">
        <f>'Base biomasse'!AF39</f>
        <v>18000</v>
      </c>
      <c r="AD38" s="8">
        <f>'Base biomasse'!AG39</f>
        <v>0</v>
      </c>
      <c r="AE38" s="8">
        <f>'Base biomasse'!AH39</f>
        <v>6000</v>
      </c>
      <c r="AF38" s="8">
        <f>'Base biomasse'!AI39</f>
        <v>0</v>
      </c>
      <c r="AG38" s="8">
        <f>'Base biomasse'!AJ39</f>
        <v>24000</v>
      </c>
      <c r="AH38" s="8">
        <f>'Base biomasse'!AK39</f>
        <v>6000</v>
      </c>
      <c r="AI38" s="8">
        <f>'Base biomasse'!AL39</f>
        <v>0</v>
      </c>
      <c r="AJ38" s="8">
        <f>'Base biomasse'!AM39</f>
        <v>0</v>
      </c>
      <c r="AK38" s="8">
        <f>'Base biomasse'!AN39</f>
        <v>0</v>
      </c>
      <c r="AL38" s="8">
        <f>'Base biomasse'!AP39</f>
        <v>0</v>
      </c>
      <c r="AM38" s="8">
        <f>'Base biomasse'!AQ39</f>
        <v>30000</v>
      </c>
      <c r="AN38" s="8" t="e">
        <f>'Base biomasse'!#REF!</f>
        <v>#REF!</v>
      </c>
    </row>
    <row r="39" spans="1:40" x14ac:dyDescent="0.25">
      <c r="A39" s="8" t="str">
        <f>'Base biomasse'!C40</f>
        <v xml:space="preserve">BDD ADEME/ARENE </v>
      </c>
      <c r="B39" s="8">
        <f>'Base biomasse'!V40</f>
        <v>2</v>
      </c>
      <c r="C39" s="8" t="e">
        <f>'Base biomasse'!#REF!</f>
        <v>#REF!</v>
      </c>
      <c r="D39" s="8">
        <f>'Base biomasse'!F40</f>
        <v>78</v>
      </c>
      <c r="E39" s="8">
        <f>'Base biomasse'!D40</f>
        <v>78423</v>
      </c>
      <c r="F39" s="8" t="str">
        <f>'Base biomasse'!G40</f>
        <v>MONTIGNY-LE-BRETONNEUX</v>
      </c>
      <c r="G39" s="8" t="e">
        <f>'Base biomasse'!#REF!</f>
        <v>#REF!</v>
      </c>
      <c r="H39" s="8">
        <f>'Base biomasse'!J40</f>
        <v>0</v>
      </c>
      <c r="I39" s="8" t="str">
        <f>'Base biomasse'!W40</f>
        <v>Collective</v>
      </c>
      <c r="J39" s="8" t="str">
        <f>'Base biomasse'!X40</f>
        <v>Chaufferie dédiée</v>
      </c>
      <c r="K39" s="8" t="str">
        <f>'Base biomasse'!Y40</f>
        <v>Tertiaire</v>
      </c>
      <c r="L39" s="8">
        <f>'Base biomasse'!AA40</f>
        <v>440</v>
      </c>
      <c r="M39" s="8" t="str">
        <f>'Base biomasse'!AB40</f>
        <v>&lt;1 MW</v>
      </c>
      <c r="N39" s="8">
        <f>'Base biomasse'!AC40</f>
        <v>0</v>
      </c>
      <c r="O39" s="8">
        <f>'Base biomasse'!AD40</f>
        <v>0</v>
      </c>
      <c r="P39" s="8" t="e">
        <f>'Base biomasse'!#REF!</f>
        <v>#REF!</v>
      </c>
      <c r="Q39" s="8">
        <f>'Base biomasse'!AR40</f>
        <v>11.985031512605042</v>
      </c>
      <c r="R39" s="8">
        <f>'Base biomasse'!AS40</f>
        <v>139.38591649159665</v>
      </c>
      <c r="S39" s="8" t="str">
        <f>'Base biomasse'!AT40</f>
        <v>&lt;1 200 MWh/an</v>
      </c>
      <c r="T39" s="8" t="str">
        <f>'Base biomasse'!AU40</f>
        <v>Deux silos de 15 m3.  Ces chaudières permettent de chauffer le bâtiment, produire l’eau chaude sanitaire et prétraiter l’air neuf provenant des centrales de traitement d’air. L’été, les chaudières agissent en complément du solaire thermique pour refroidir le bâtiment via le groupe froid à absorption. 
Surface : 11 813 m en R+7, et  trois niveaux de stationnement en sous-sol (600 postes de travail)
https://www.bouygues-construction.com/sites/default/files/dp_australia_15.03.11_fr_1.pdf</v>
      </c>
      <c r="U39" s="8" t="str">
        <f>'Base biomasse'!AE40</f>
        <v>Granulés</v>
      </c>
      <c r="V39" s="8">
        <f>'Base biomasse'!O40</f>
        <v>2011</v>
      </c>
      <c r="W39" s="8">
        <f>'Base biomasse'!P40</f>
        <v>0</v>
      </c>
      <c r="X39" s="8" t="str">
        <f>'Base biomasse'!Q40</f>
        <v>2 - En fonctionnement</v>
      </c>
      <c r="Y39" s="8">
        <f>'Base biomasse'!R40</f>
        <v>0</v>
      </c>
      <c r="Z39" s="8">
        <f>'Base biomasse'!S40</f>
        <v>0</v>
      </c>
      <c r="AA39" s="8" t="e">
        <f>'Base biomasse'!#REF!</f>
        <v>#REF!</v>
      </c>
      <c r="AB39" s="8">
        <f>'Base biomasse'!T40</f>
        <v>0</v>
      </c>
      <c r="AC39" s="8">
        <f>'Base biomasse'!AF40</f>
        <v>0</v>
      </c>
      <c r="AD39" s="8">
        <f>'Base biomasse'!AG40</f>
        <v>0</v>
      </c>
      <c r="AE39" s="8">
        <f>'Base biomasse'!AH40</f>
        <v>0</v>
      </c>
      <c r="AF39" s="8">
        <f>'Base biomasse'!AI40</f>
        <v>0</v>
      </c>
      <c r="AG39" s="8">
        <f>'Base biomasse'!AJ40</f>
        <v>0</v>
      </c>
      <c r="AH39" s="8">
        <f>'Base biomasse'!AK40</f>
        <v>0</v>
      </c>
      <c r="AI39" s="8">
        <f>'Base biomasse'!AL40</f>
        <v>0</v>
      </c>
      <c r="AJ39" s="8">
        <f>'Base biomasse'!AM40</f>
        <v>0</v>
      </c>
      <c r="AK39" s="8">
        <f>'Base biomasse'!AN40</f>
        <v>0</v>
      </c>
      <c r="AL39" s="8">
        <f>'Base biomasse'!AP40</f>
        <v>58.928571428571423</v>
      </c>
      <c r="AM39" s="8">
        <f>'Base biomasse'!AQ40</f>
        <v>58.928571428571423</v>
      </c>
      <c r="AN39" s="8" t="e">
        <f>'Base biomasse'!#REF!</f>
        <v>#REF!</v>
      </c>
    </row>
    <row r="40" spans="1:40" x14ac:dyDescent="0.25">
      <c r="A40" s="8" t="str">
        <f>'Base biomasse'!C41</f>
        <v xml:space="preserve">modif n°1 production d'énergie (source : fiche REX ADEME)
BDD ADEME/ARENE </v>
      </c>
      <c r="B40" s="8">
        <f>'Base biomasse'!V41</f>
        <v>1</v>
      </c>
      <c r="C40" s="8" t="e">
        <f>'Base biomasse'!#REF!</f>
        <v>#REF!</v>
      </c>
      <c r="D40" s="8">
        <f>'Base biomasse'!F41</f>
        <v>78</v>
      </c>
      <c r="E40" s="8">
        <f>'Base biomasse'!D41</f>
        <v>78440</v>
      </c>
      <c r="F40" s="8" t="str">
        <f>'Base biomasse'!G41</f>
        <v>LES MUREAUX</v>
      </c>
      <c r="G40" s="8" t="e">
        <f>'Base biomasse'!#REF!</f>
        <v>#REF!</v>
      </c>
      <c r="H40" s="8">
        <f>'Base biomasse'!J41</f>
        <v>0</v>
      </c>
      <c r="I40" s="8" t="str">
        <f>'Base biomasse'!W41</f>
        <v>Industrielle</v>
      </c>
      <c r="J40" s="8" t="str">
        <f>'Base biomasse'!X41</f>
        <v>Chaufferie dédiée</v>
      </c>
      <c r="K40" s="8" t="str">
        <f>'Base biomasse'!Y41</f>
        <v>Tertiaire</v>
      </c>
      <c r="L40" s="8">
        <f>'Base biomasse'!AA41</f>
        <v>4000</v>
      </c>
      <c r="M40" s="8" t="str">
        <f>'Base biomasse'!AB41</f>
        <v>&gt;1 MW</v>
      </c>
      <c r="N40" s="8">
        <f>'Base biomasse'!AC41</f>
        <v>6000</v>
      </c>
      <c r="O40" s="8" t="str">
        <f>'Base biomasse'!AD41</f>
        <v>gaz</v>
      </c>
      <c r="P40" s="8" t="e">
        <f>'Base biomasse'!#REF!</f>
        <v>#REF!</v>
      </c>
      <c r="Q40" s="8">
        <f>'Base biomasse'!AR41</f>
        <v>1633.7059329320721</v>
      </c>
      <c r="R40" s="8">
        <f>'Base biomasse'!AS41</f>
        <v>19000</v>
      </c>
      <c r="S40" s="8" t="str">
        <f>'Base biomasse'!AT41</f>
        <v>&gt;1 200 MWh/an</v>
      </c>
      <c r="T40" s="8" t="str">
        <f>'Base biomasse'!AU41</f>
        <v>121 000m2 de locaux Astrium, BCIAT 2011 / https://www.ademe.fr/sites/default/files/assets/documents/biomasse-mureaux-2014-emr134.pdf</v>
      </c>
      <c r="U40" s="8" t="str">
        <f>'Base biomasse'!AE41</f>
        <v>PF</v>
      </c>
      <c r="V40" s="8">
        <f>'Base biomasse'!O41</f>
        <v>2014</v>
      </c>
      <c r="W40" s="8">
        <f>'Base biomasse'!P41</f>
        <v>0</v>
      </c>
      <c r="X40" s="8" t="str">
        <f>'Base biomasse'!Q41</f>
        <v>2 - En fonctionnement</v>
      </c>
      <c r="Y40" s="8" t="str">
        <f>'Base biomasse'!R41</f>
        <v>oui</v>
      </c>
      <c r="Z40" s="8">
        <f>'Base biomasse'!S41</f>
        <v>0</v>
      </c>
      <c r="AA40" s="8" t="e">
        <f>'Base biomasse'!#REF!</f>
        <v>#REF!</v>
      </c>
      <c r="AB40" s="8">
        <f>'Base biomasse'!T41</f>
        <v>0</v>
      </c>
      <c r="AC40" s="8">
        <f>'Base biomasse'!AF41</f>
        <v>4080</v>
      </c>
      <c r="AD40" s="8">
        <f>'Base biomasse'!AG41</f>
        <v>0</v>
      </c>
      <c r="AE40" s="8">
        <f>'Base biomasse'!AH41</f>
        <v>0</v>
      </c>
      <c r="AF40" s="8">
        <f>'Base biomasse'!AI41</f>
        <v>0</v>
      </c>
      <c r="AG40" s="8">
        <f>'Base biomasse'!AJ41</f>
        <v>4080</v>
      </c>
      <c r="AH40" s="8">
        <f>'Base biomasse'!AK41</f>
        <v>2720</v>
      </c>
      <c r="AI40" s="8">
        <f>'Base biomasse'!AL41</f>
        <v>0</v>
      </c>
      <c r="AJ40" s="8">
        <f>'Base biomasse'!AM41</f>
        <v>0</v>
      </c>
      <c r="AK40" s="8">
        <f>'Base biomasse'!AN41</f>
        <v>0</v>
      </c>
      <c r="AL40" s="8">
        <f>'Base biomasse'!AP41</f>
        <v>0</v>
      </c>
      <c r="AM40" s="8">
        <f>'Base biomasse'!AQ41</f>
        <v>6800</v>
      </c>
      <c r="AN40" s="8" t="e">
        <f>'Base biomasse'!#REF!</f>
        <v>#REF!</v>
      </c>
    </row>
    <row r="41" spans="1:40" x14ac:dyDescent="0.25">
      <c r="A41" s="8" t="str">
        <f>'Base biomasse'!C42</f>
        <v>Modif n°1 : état de la chaufferie</v>
      </c>
      <c r="B41" s="8">
        <f>'Base biomasse'!V42</f>
        <v>2</v>
      </c>
      <c r="C41" s="8" t="e">
        <f>'Base biomasse'!#REF!</f>
        <v>#REF!</v>
      </c>
      <c r="D41" s="8">
        <f>'Base biomasse'!F42</f>
        <v>78</v>
      </c>
      <c r="E41" s="8">
        <f>'Base biomasse'!D42</f>
        <v>78440</v>
      </c>
      <c r="F41" s="8" t="str">
        <f>'Base biomasse'!G42</f>
        <v>LES MUREAUX</v>
      </c>
      <c r="G41" s="8" t="e">
        <f>'Base biomasse'!#REF!</f>
        <v>#REF!</v>
      </c>
      <c r="H41" s="8" t="str">
        <f>'Base biomasse'!J42</f>
        <v>01 30 91 37 37</v>
      </c>
      <c r="I41" s="8" t="str">
        <f>'Base biomasse'!W42</f>
        <v>Collective</v>
      </c>
      <c r="J41" s="8" t="str">
        <f>'Base biomasse'!X42</f>
        <v>Réseau de chaleur existant</v>
      </c>
      <c r="K41" s="8" t="str">
        <f>'Base biomasse'!Y42</f>
        <v>Résidentiel/Tertiaire</v>
      </c>
      <c r="L41" s="8">
        <f>'Base biomasse'!AA42</f>
        <v>5800</v>
      </c>
      <c r="M41" s="8" t="str">
        <f>'Base biomasse'!AB42</f>
        <v>&gt;1 MW</v>
      </c>
      <c r="N41" s="8">
        <f>'Base biomasse'!AC42</f>
        <v>0</v>
      </c>
      <c r="O41" s="8" t="str">
        <f>'Base biomasse'!AD42</f>
        <v>gaz</v>
      </c>
      <c r="P41" s="8" t="e">
        <f>'Base biomasse'!#REF!</f>
        <v>#REF!</v>
      </c>
      <c r="Q41" s="8">
        <f>'Base biomasse'!AR42</f>
        <v>2828</v>
      </c>
      <c r="R41" s="8">
        <f>'Base biomasse'!AS42</f>
        <v>32889.64</v>
      </c>
      <c r="S41" s="8" t="str">
        <f>'Base biomasse'!AT42</f>
        <v>&gt;1 200 MWh/an</v>
      </c>
      <c r="T41" s="8" t="str">
        <f>'Base biomasse'!AU42</f>
        <v>réseau de chaleur des Mureaux, long de 9km, s’étend sur plusieurs quartiers de la ville et alimente 3500 équivalent-logements : des bailleurs sociaux, des établissements publics, des logements privés ou encore un centre commercial
2016 : Création d’une extension du réseau de chaleur des Mureaux permettant la desserte du plateau de Bécheville
Rayon max de 80km</v>
      </c>
      <c r="U41" s="8" t="str">
        <f>'Base biomasse'!AE42</f>
        <v>Minimum 50% Plaquettes forestières</v>
      </c>
      <c r="V41" s="8">
        <f>'Base biomasse'!O42</f>
        <v>2014</v>
      </c>
      <c r="W41" s="8">
        <f>'Base biomasse'!P42</f>
        <v>0</v>
      </c>
      <c r="X41" s="8" t="str">
        <f>'Base biomasse'!Q42</f>
        <v>2 - En fonctionnement</v>
      </c>
      <c r="Y41" s="8" t="str">
        <f>'Base biomasse'!R42</f>
        <v>oui</v>
      </c>
      <c r="Z41" s="8" t="str">
        <f>'Base biomasse'!S42</f>
        <v>oui</v>
      </c>
      <c r="AA41" s="8" t="e">
        <f>'Base biomasse'!#REF!</f>
        <v>#REF!</v>
      </c>
      <c r="AB41" s="8">
        <f>'Base biomasse'!T42</f>
        <v>0</v>
      </c>
      <c r="AC41" s="8">
        <f>'Base biomasse'!AF42</f>
        <v>7560</v>
      </c>
      <c r="AD41" s="8">
        <f>'Base biomasse'!AG42</f>
        <v>0</v>
      </c>
      <c r="AE41" s="8">
        <f>'Base biomasse'!AH42</f>
        <v>4792</v>
      </c>
      <c r="AF41" s="8">
        <f>'Base biomasse'!AI42</f>
        <v>0</v>
      </c>
      <c r="AG41" s="8">
        <f>'Base biomasse'!AJ42</f>
        <v>12352</v>
      </c>
      <c r="AH41" s="8">
        <f>'Base biomasse'!AK42</f>
        <v>0</v>
      </c>
      <c r="AI41" s="8">
        <f>'Base biomasse'!AL42</f>
        <v>0</v>
      </c>
      <c r="AJ41" s="8">
        <f>'Base biomasse'!AM42</f>
        <v>0</v>
      </c>
      <c r="AK41" s="8">
        <f>'Base biomasse'!AN42</f>
        <v>0</v>
      </c>
      <c r="AL41" s="8">
        <f>'Base biomasse'!AP42</f>
        <v>0</v>
      </c>
      <c r="AM41" s="8">
        <f>'Base biomasse'!AQ42</f>
        <v>12352</v>
      </c>
      <c r="AN41" s="8" t="e">
        <f>'Base biomasse'!#REF!</f>
        <v>#REF!</v>
      </c>
    </row>
    <row r="42" spans="1:40" x14ac:dyDescent="0.25">
      <c r="A42" s="8" t="str">
        <f>'Base biomasse'!C43</f>
        <v xml:space="preserve">BDD ADEME/ARENE </v>
      </c>
      <c r="B42" s="8">
        <f>'Base biomasse'!V43</f>
        <v>1</v>
      </c>
      <c r="C42" s="8" t="e">
        <f>'Base biomasse'!#REF!</f>
        <v>#REF!</v>
      </c>
      <c r="D42" s="8">
        <f>'Base biomasse'!F43</f>
        <v>78</v>
      </c>
      <c r="E42" s="8">
        <f>'Base biomasse'!D43</f>
        <v>78440</v>
      </c>
      <c r="F42" s="8" t="str">
        <f>'Base biomasse'!G43</f>
        <v>LES MUREAUX</v>
      </c>
      <c r="G42" s="8" t="e">
        <f>'Base biomasse'!#REF!</f>
        <v>#REF!</v>
      </c>
      <c r="H42" s="8">
        <f>'Base biomasse'!J43</f>
        <v>0</v>
      </c>
      <c r="I42" s="8" t="str">
        <f>'Base biomasse'!W43</f>
        <v>Industrielle</v>
      </c>
      <c r="J42" s="8" t="str">
        <f>'Base biomasse'!X43</f>
        <v>Chaufferie dédiée</v>
      </c>
      <c r="K42" s="8" t="str">
        <f>'Base biomasse'!Y43</f>
        <v>Industrie</v>
      </c>
      <c r="L42" s="8">
        <f>'Base biomasse'!AA43</f>
        <v>4500</v>
      </c>
      <c r="M42" s="8" t="str">
        <f>'Base biomasse'!AB43</f>
        <v>&gt;1 MW</v>
      </c>
      <c r="N42" s="8">
        <f>'Base biomasse'!AC43</f>
        <v>6000</v>
      </c>
      <c r="O42" s="8" t="str">
        <f>'Base biomasse'!AD43</f>
        <v>gaz</v>
      </c>
      <c r="P42" s="8" t="e">
        <f>'Base biomasse'!#REF!</f>
        <v>#REF!</v>
      </c>
      <c r="Q42" s="8">
        <f>'Base biomasse'!AR43</f>
        <v>1375.7523645743765</v>
      </c>
      <c r="R42" s="8">
        <f>'Base biomasse'!AS43</f>
        <v>16000</v>
      </c>
      <c r="S42" s="8" t="str">
        <f>'Base biomasse'!AT43</f>
        <v>&gt;1 200 MWh/an</v>
      </c>
      <c r="T42" s="8">
        <f>'Base biomasse'!AU43</f>
        <v>0</v>
      </c>
      <c r="U42" s="8">
        <f>'Base biomasse'!AE43</f>
        <v>0</v>
      </c>
      <c r="V42" s="8">
        <f>'Base biomasse'!O43</f>
        <v>2019</v>
      </c>
      <c r="W42" s="8">
        <f>'Base biomasse'!P43</f>
        <v>0</v>
      </c>
      <c r="X42" s="8" t="str">
        <f>'Base biomasse'!Q43</f>
        <v>3 - En cours de construction</v>
      </c>
      <c r="Y42" s="8" t="str">
        <f>'Base biomasse'!R43</f>
        <v>oui</v>
      </c>
      <c r="Z42" s="8">
        <f>'Base biomasse'!S43</f>
        <v>0</v>
      </c>
      <c r="AA42" s="8" t="e">
        <f>'Base biomasse'!#REF!</f>
        <v>#REF!</v>
      </c>
      <c r="AB42" s="8">
        <f>'Base biomasse'!T43</f>
        <v>0</v>
      </c>
      <c r="AC42" s="8">
        <f>'Base biomasse'!AF43</f>
        <v>3631</v>
      </c>
      <c r="AD42" s="8">
        <f>'Base biomasse'!AG43</f>
        <v>1210</v>
      </c>
      <c r="AE42" s="8">
        <f>'Base biomasse'!AH43</f>
        <v>0</v>
      </c>
      <c r="AF42" s="8">
        <f>'Base biomasse'!AI43</f>
        <v>0</v>
      </c>
      <c r="AG42" s="8">
        <f>'Base biomasse'!AJ43</f>
        <v>4841</v>
      </c>
      <c r="AH42" s="8">
        <f>'Base biomasse'!AK43</f>
        <v>0</v>
      </c>
      <c r="AI42" s="8">
        <f>'Base biomasse'!AL43</f>
        <v>0</v>
      </c>
      <c r="AJ42" s="8">
        <f>'Base biomasse'!AM43</f>
        <v>0</v>
      </c>
      <c r="AK42" s="8">
        <f>'Base biomasse'!AN43</f>
        <v>0</v>
      </c>
      <c r="AL42" s="8">
        <f>'Base biomasse'!AP43</f>
        <v>0</v>
      </c>
      <c r="AM42" s="8">
        <f>'Base biomasse'!AQ43</f>
        <v>4841</v>
      </c>
      <c r="AN42" s="8" t="e">
        <f>'Base biomasse'!#REF!</f>
        <v>#REF!</v>
      </c>
    </row>
    <row r="43" spans="1:40" x14ac:dyDescent="0.25">
      <c r="A43" s="8" t="str">
        <f>'Base biomasse'!C44</f>
        <v xml:space="preserve">BDD ADEME/ARENE </v>
      </c>
      <c r="B43" s="8">
        <f>'Base biomasse'!V44</f>
        <v>1</v>
      </c>
      <c r="C43" s="8" t="e">
        <f>'Base biomasse'!#REF!</f>
        <v>#REF!</v>
      </c>
      <c r="D43" s="8">
        <f>'Base biomasse'!F44</f>
        <v>78</v>
      </c>
      <c r="E43" s="8">
        <f>'Base biomasse'!D44</f>
        <v>78466</v>
      </c>
      <c r="F43" s="8" t="str">
        <f>'Base biomasse'!G44</f>
        <v>ORGEVAL</v>
      </c>
      <c r="G43" s="8" t="e">
        <f>'Base biomasse'!#REF!</f>
        <v>#REF!</v>
      </c>
      <c r="H43" s="8">
        <f>'Base biomasse'!J44</f>
        <v>0</v>
      </c>
      <c r="I43" s="8" t="str">
        <f>'Base biomasse'!W44</f>
        <v>Collective</v>
      </c>
      <c r="J43" s="8" t="str">
        <f>'Base biomasse'!X44</f>
        <v>Chaufferie dédiée</v>
      </c>
      <c r="K43" s="8" t="str">
        <f>'Base biomasse'!Y44</f>
        <v>Tertiaire</v>
      </c>
      <c r="L43" s="8">
        <f>'Base biomasse'!AA44</f>
        <v>260</v>
      </c>
      <c r="M43" s="8" t="str">
        <f>'Base biomasse'!AB44</f>
        <v>&lt;1 MW</v>
      </c>
      <c r="N43" s="8">
        <f>'Base biomasse'!AC44</f>
        <v>0</v>
      </c>
      <c r="O43" s="8">
        <f>'Base biomasse'!AD44</f>
        <v>0</v>
      </c>
      <c r="P43" s="8" t="e">
        <f>'Base biomasse'!#REF!</f>
        <v>#REF!</v>
      </c>
      <c r="Q43" s="8">
        <f>'Base biomasse'!AR44</f>
        <v>17</v>
      </c>
      <c r="R43" s="8">
        <f>'Base biomasse'!AS44</f>
        <v>197.71</v>
      </c>
      <c r="S43" s="8" t="str">
        <f>'Base biomasse'!AT44</f>
        <v>&lt;1 200 MWh/an</v>
      </c>
      <c r="T43" s="8">
        <f>'Base biomasse'!AU44</f>
        <v>0</v>
      </c>
      <c r="U43" s="8">
        <f>'Base biomasse'!AE44</f>
        <v>0</v>
      </c>
      <c r="V43" s="8">
        <f>'Base biomasse'!O44</f>
        <v>2012</v>
      </c>
      <c r="W43" s="8">
        <f>'Base biomasse'!P44</f>
        <v>0</v>
      </c>
      <c r="X43" s="8" t="str">
        <f>'Base biomasse'!Q44</f>
        <v>2 - En fonctionnement</v>
      </c>
      <c r="Y43" s="8">
        <f>'Base biomasse'!R44</f>
        <v>0</v>
      </c>
      <c r="Z43" s="8" t="str">
        <f>'Base biomasse'!S44</f>
        <v>oui</v>
      </c>
      <c r="AA43" s="8" t="e">
        <f>'Base biomasse'!#REF!</f>
        <v>#REF!</v>
      </c>
      <c r="AB43" s="8">
        <f>'Base biomasse'!T44</f>
        <v>0</v>
      </c>
      <c r="AC43" s="8">
        <f>'Base biomasse'!AF44</f>
        <v>0</v>
      </c>
      <c r="AD43" s="8">
        <f>'Base biomasse'!AG44</f>
        <v>0</v>
      </c>
      <c r="AE43" s="8">
        <f>'Base biomasse'!AH44</f>
        <v>0</v>
      </c>
      <c r="AF43" s="8">
        <f>'Base biomasse'!AI44</f>
        <v>0</v>
      </c>
      <c r="AG43" s="8">
        <f>'Base biomasse'!AJ44</f>
        <v>0</v>
      </c>
      <c r="AH43" s="8">
        <f>'Base biomasse'!AK44</f>
        <v>0</v>
      </c>
      <c r="AI43" s="8">
        <f>'Base biomasse'!AL44</f>
        <v>0</v>
      </c>
      <c r="AJ43" s="8">
        <f>'Base biomasse'!AM44</f>
        <v>0</v>
      </c>
      <c r="AK43" s="8">
        <f>'Base biomasse'!AN44</f>
        <v>0</v>
      </c>
      <c r="AL43" s="8">
        <f>'Base biomasse'!AP44</f>
        <v>85</v>
      </c>
      <c r="AM43" s="8">
        <f>'Base biomasse'!AQ44</f>
        <v>85</v>
      </c>
      <c r="AN43" s="8" t="e">
        <f>'Base biomasse'!#REF!</f>
        <v>#REF!</v>
      </c>
    </row>
    <row r="44" spans="1:40" x14ac:dyDescent="0.25">
      <c r="A44" s="8" t="str">
        <f>'Base biomasse'!C45</f>
        <v xml:space="preserve">BDD ADEME/ARENE </v>
      </c>
      <c r="B44" s="8">
        <f>'Base biomasse'!V45</f>
        <v>1</v>
      </c>
      <c r="C44" s="8" t="e">
        <f>'Base biomasse'!#REF!</f>
        <v>#REF!</v>
      </c>
      <c r="D44" s="8">
        <f>'Base biomasse'!F45</f>
        <v>78</v>
      </c>
      <c r="E44" s="8">
        <f>'Base biomasse'!D45</f>
        <v>78517</v>
      </c>
      <c r="F44" s="8" t="str">
        <f>'Base biomasse'!G45</f>
        <v>RAMBOUILLET</v>
      </c>
      <c r="G44" s="8" t="e">
        <f>'Base biomasse'!#REF!</f>
        <v>#REF!</v>
      </c>
      <c r="H44" s="8">
        <f>'Base biomasse'!J45</f>
        <v>0</v>
      </c>
      <c r="I44" s="8" t="str">
        <f>'Base biomasse'!W45</f>
        <v>Industrielle</v>
      </c>
      <c r="J44" s="8" t="str">
        <f>'Base biomasse'!X45</f>
        <v>Chaufferie dédiée</v>
      </c>
      <c r="K44" s="8" t="str">
        <f>'Base biomasse'!Y45</f>
        <v>Industrie</v>
      </c>
      <c r="L44" s="8">
        <f>'Base biomasse'!AA45</f>
        <v>186</v>
      </c>
      <c r="M44" s="8" t="str">
        <f>'Base biomasse'!AB45</f>
        <v>&lt;1 MW</v>
      </c>
      <c r="N44" s="8">
        <f>'Base biomasse'!AC45</f>
        <v>0</v>
      </c>
      <c r="O44" s="8">
        <f>'Base biomasse'!AD45</f>
        <v>0</v>
      </c>
      <c r="P44" s="8" t="e">
        <f>'Base biomasse'!#REF!</f>
        <v>#REF!</v>
      </c>
      <c r="Q44" s="8">
        <f>'Base biomasse'!AR45</f>
        <v>20</v>
      </c>
      <c r="R44" s="8">
        <f>'Base biomasse'!AS45</f>
        <v>232.60000000000002</v>
      </c>
      <c r="S44" s="8" t="str">
        <f>'Base biomasse'!AT45</f>
        <v>&lt;1 200 MWh/an</v>
      </c>
      <c r="T44" s="8" t="str">
        <f>'Base biomasse'!AU45</f>
        <v>Menuiserie et charpentes</v>
      </c>
      <c r="U44" s="8">
        <f>'Base biomasse'!AE45</f>
        <v>0</v>
      </c>
      <c r="V44" s="8">
        <f>'Base biomasse'!O45</f>
        <v>2001</v>
      </c>
      <c r="W44" s="8">
        <f>'Base biomasse'!P45</f>
        <v>0</v>
      </c>
      <c r="X44" s="8" t="str">
        <f>'Base biomasse'!Q45</f>
        <v>2 - En fonctionnement</v>
      </c>
      <c r="Y44" s="8" t="str">
        <f>'Base biomasse'!R45</f>
        <v>oui</v>
      </c>
      <c r="Z44" s="8">
        <f>'Base biomasse'!S45</f>
        <v>0</v>
      </c>
      <c r="AA44" s="8" t="e">
        <f>'Base biomasse'!#REF!</f>
        <v>#REF!</v>
      </c>
      <c r="AB44" s="8">
        <f>'Base biomasse'!T45</f>
        <v>0</v>
      </c>
      <c r="AC44" s="8">
        <f>'Base biomasse'!AF45</f>
        <v>0</v>
      </c>
      <c r="AD44" s="8">
        <f>'Base biomasse'!AG45</f>
        <v>0</v>
      </c>
      <c r="AE44" s="8">
        <f>'Base biomasse'!AH45</f>
        <v>60</v>
      </c>
      <c r="AF44" s="8">
        <f>'Base biomasse'!AI45</f>
        <v>0</v>
      </c>
      <c r="AG44" s="8">
        <f>'Base biomasse'!AJ45</f>
        <v>60</v>
      </c>
      <c r="AH44" s="8">
        <f>'Base biomasse'!AK45</f>
        <v>0</v>
      </c>
      <c r="AI44" s="8">
        <f>'Base biomasse'!AL45</f>
        <v>0</v>
      </c>
      <c r="AJ44" s="8">
        <f>'Base biomasse'!AM45</f>
        <v>0</v>
      </c>
      <c r="AK44" s="8">
        <f>'Base biomasse'!AN45</f>
        <v>0</v>
      </c>
      <c r="AL44" s="8">
        <f>'Base biomasse'!AP45</f>
        <v>0</v>
      </c>
      <c r="AM44" s="8">
        <f>'Base biomasse'!AQ45</f>
        <v>60</v>
      </c>
      <c r="AN44" s="8" t="e">
        <f>'Base biomasse'!#REF!</f>
        <v>#REF!</v>
      </c>
    </row>
    <row r="45" spans="1:40" x14ac:dyDescent="0.25">
      <c r="A45" s="8" t="str">
        <f>'Base biomasse'!C46</f>
        <v xml:space="preserve">BDD ADEME/ARENE </v>
      </c>
      <c r="B45" s="8">
        <f>'Base biomasse'!V46</f>
        <v>1</v>
      </c>
      <c r="C45" s="8" t="e">
        <f>'Base biomasse'!#REF!</f>
        <v>#REF!</v>
      </c>
      <c r="D45" s="8">
        <f>'Base biomasse'!F46</f>
        <v>78</v>
      </c>
      <c r="E45" s="8">
        <f>'Base biomasse'!D46</f>
        <v>78517</v>
      </c>
      <c r="F45" s="8" t="str">
        <f>'Base biomasse'!G46</f>
        <v>RAMBOUILLET</v>
      </c>
      <c r="G45" s="8" t="e">
        <f>'Base biomasse'!#REF!</f>
        <v>#REF!</v>
      </c>
      <c r="H45" s="8">
        <f>'Base biomasse'!J46</f>
        <v>0</v>
      </c>
      <c r="I45" s="8" t="str">
        <f>'Base biomasse'!W46</f>
        <v>Collective</v>
      </c>
      <c r="J45" s="8" t="str">
        <f>'Base biomasse'!X46</f>
        <v>Chaufferie dédiée</v>
      </c>
      <c r="K45" s="8" t="str">
        <f>'Base biomasse'!Y46</f>
        <v>Tertiaire</v>
      </c>
      <c r="L45" s="8">
        <f>'Base biomasse'!AA46</f>
        <v>1000</v>
      </c>
      <c r="M45" s="8" t="str">
        <f>'Base biomasse'!AB46</f>
        <v>&gt;1 MW</v>
      </c>
      <c r="N45" s="8">
        <f>'Base biomasse'!AC46</f>
        <v>0</v>
      </c>
      <c r="O45" s="8">
        <f>'Base biomasse'!AD46</f>
        <v>0</v>
      </c>
      <c r="P45" s="8" t="e">
        <f>'Base biomasse'!#REF!</f>
        <v>#REF!</v>
      </c>
      <c r="Q45" s="8">
        <f>'Base biomasse'!AR46</f>
        <v>245</v>
      </c>
      <c r="R45" s="8">
        <f>'Base biomasse'!AS46</f>
        <v>2849.3500000000004</v>
      </c>
      <c r="S45" s="8" t="str">
        <f>'Base biomasse'!AT46</f>
        <v>&gt;1 200 MWh/an</v>
      </c>
      <c r="T45" s="8">
        <f>'Base biomasse'!AU46</f>
        <v>0</v>
      </c>
      <c r="U45" s="8">
        <f>'Base biomasse'!AE46</f>
        <v>0</v>
      </c>
      <c r="V45" s="8">
        <f>'Base biomasse'!O46</f>
        <v>2002</v>
      </c>
      <c r="W45" s="8">
        <f>'Base biomasse'!P46</f>
        <v>0</v>
      </c>
      <c r="X45" s="8" t="str">
        <f>'Base biomasse'!Q46</f>
        <v>2 - En fonctionnement</v>
      </c>
      <c r="Y45" s="8">
        <f>'Base biomasse'!R46</f>
        <v>0</v>
      </c>
      <c r="Z45" s="8" t="str">
        <f>'Base biomasse'!S46</f>
        <v>oui</v>
      </c>
      <c r="AA45" s="8" t="e">
        <f>'Base biomasse'!#REF!</f>
        <v>#REF!</v>
      </c>
      <c r="AB45" s="8">
        <f>'Base biomasse'!T46</f>
        <v>0</v>
      </c>
      <c r="AC45" s="8">
        <f>'Base biomasse'!AF46</f>
        <v>0</v>
      </c>
      <c r="AD45" s="8">
        <f>'Base biomasse'!AG46</f>
        <v>0</v>
      </c>
      <c r="AE45" s="8">
        <f>'Base biomasse'!AH46</f>
        <v>0</v>
      </c>
      <c r="AF45" s="8">
        <f>'Base biomasse'!AI46</f>
        <v>0</v>
      </c>
      <c r="AG45" s="8">
        <f>'Base biomasse'!AJ46</f>
        <v>0</v>
      </c>
      <c r="AH45" s="8">
        <f>'Base biomasse'!AK46</f>
        <v>0</v>
      </c>
      <c r="AI45" s="8">
        <f>'Base biomasse'!AL46</f>
        <v>0</v>
      </c>
      <c r="AJ45" s="8">
        <f>'Base biomasse'!AM46</f>
        <v>0</v>
      </c>
      <c r="AK45" s="8">
        <f>'Base biomasse'!AN46</f>
        <v>0</v>
      </c>
      <c r="AL45" s="8">
        <f>'Base biomasse'!AP46</f>
        <v>1200</v>
      </c>
      <c r="AM45" s="8">
        <f>'Base biomasse'!AQ46</f>
        <v>1200</v>
      </c>
      <c r="AN45" s="8" t="e">
        <f>'Base biomasse'!#REF!</f>
        <v>#REF!</v>
      </c>
    </row>
    <row r="46" spans="1:40" x14ac:dyDescent="0.25">
      <c r="A46" s="8" t="str">
        <f>'Base biomasse'!C47</f>
        <v xml:space="preserve">v2 (Exploitant, consommation bois et production NRJ - source : SOVEN)
BDD ADEME/ARENE </v>
      </c>
      <c r="B46" s="8">
        <f>'Base biomasse'!V47</f>
        <v>1</v>
      </c>
      <c r="C46" s="8" t="e">
        <f>'Base biomasse'!#REF!</f>
        <v>#REF!</v>
      </c>
      <c r="D46" s="8">
        <f>'Base biomasse'!F47</f>
        <v>78</v>
      </c>
      <c r="E46" s="8">
        <f>'Base biomasse'!D47</f>
        <v>78517</v>
      </c>
      <c r="F46" s="8" t="str">
        <f>'Base biomasse'!G47</f>
        <v>RAMBOUILLET</v>
      </c>
      <c r="G46" s="8" t="e">
        <f>'Base biomasse'!#REF!</f>
        <v>#REF!</v>
      </c>
      <c r="H46" s="8">
        <f>'Base biomasse'!J47</f>
        <v>0</v>
      </c>
      <c r="I46" s="8" t="str">
        <f>'Base biomasse'!W47</f>
        <v>Collective</v>
      </c>
      <c r="J46" s="8" t="str">
        <f>'Base biomasse'!X47</f>
        <v>Chaufferie dédiée</v>
      </c>
      <c r="K46" s="8" t="str">
        <f>'Base biomasse'!Y47</f>
        <v>Industrie</v>
      </c>
      <c r="L46" s="8">
        <f>'Base biomasse'!AA47</f>
        <v>4000</v>
      </c>
      <c r="M46" s="8" t="str">
        <f>'Base biomasse'!AB47</f>
        <v>&gt;1 MW</v>
      </c>
      <c r="N46" s="8">
        <f>'Base biomasse'!AC47</f>
        <v>0</v>
      </c>
      <c r="O46" s="8">
        <f>'Base biomasse'!AD47</f>
        <v>0</v>
      </c>
      <c r="P46" s="8" t="e">
        <f>'Base biomasse'!#REF!</f>
        <v>#REF!</v>
      </c>
      <c r="Q46" s="8">
        <f>'Base biomasse'!AR47</f>
        <v>800</v>
      </c>
      <c r="R46" s="8">
        <f>'Base biomasse'!AS47</f>
        <v>9304</v>
      </c>
      <c r="S46" s="8" t="str">
        <f>'Base biomasse'!AT47</f>
        <v>&gt;1 200 MWh/an</v>
      </c>
      <c r="T46" s="8" t="str">
        <f>'Base biomasse'!AU47</f>
        <v>Site industriel fabrication prod cosmétiques (alimentation en vapeur + eau chaude)</v>
      </c>
      <c r="U46" s="8" t="str">
        <f>'Base biomasse'!AE47</f>
        <v>Plaquette forestière (PFA-1A) et broyat palette (BFVBD-3A)</v>
      </c>
      <c r="V46" s="8">
        <f>'Base biomasse'!O47</f>
        <v>2013</v>
      </c>
      <c r="W46" s="8">
        <f>'Base biomasse'!P47</f>
        <v>0</v>
      </c>
      <c r="X46" s="8" t="str">
        <f>'Base biomasse'!Q47</f>
        <v>2 - En fonctionnement</v>
      </c>
      <c r="Y46" s="8" t="str">
        <f>'Base biomasse'!R47</f>
        <v>oui</v>
      </c>
      <c r="Z46" s="8">
        <f>'Base biomasse'!S47</f>
        <v>0</v>
      </c>
      <c r="AA46" s="8" t="e">
        <f>'Base biomasse'!#REF!</f>
        <v>#REF!</v>
      </c>
      <c r="AB46" s="8">
        <f>'Base biomasse'!T47</f>
        <v>0</v>
      </c>
      <c r="AC46" s="8">
        <f>'Base biomasse'!AF47</f>
        <v>1918</v>
      </c>
      <c r="AD46" s="8">
        <f>'Base biomasse'!AG47</f>
        <v>0</v>
      </c>
      <c r="AE46" s="8">
        <f>'Base biomasse'!AH47</f>
        <v>820</v>
      </c>
      <c r="AF46" s="8">
        <f>'Base biomasse'!AI47</f>
        <v>0</v>
      </c>
      <c r="AG46" s="8">
        <f>'Base biomasse'!AJ47</f>
        <v>2738</v>
      </c>
      <c r="AH46" s="8">
        <f>'Base biomasse'!AK47</f>
        <v>0</v>
      </c>
      <c r="AI46" s="8">
        <f>'Base biomasse'!AL47</f>
        <v>0</v>
      </c>
      <c r="AJ46" s="8">
        <f>'Base biomasse'!AM47</f>
        <v>0</v>
      </c>
      <c r="AK46" s="8">
        <f>'Base biomasse'!AN47</f>
        <v>0</v>
      </c>
      <c r="AL46" s="8">
        <f>'Base biomasse'!AP47</f>
        <v>0</v>
      </c>
      <c r="AM46" s="8">
        <f>'Base biomasse'!AQ47</f>
        <v>2738</v>
      </c>
      <c r="AN46" s="8" t="e">
        <f>'Base biomasse'!#REF!</f>
        <v>#REF!</v>
      </c>
    </row>
    <row r="47" spans="1:40" x14ac:dyDescent="0.25">
      <c r="A47" s="8" t="str">
        <f>'Base biomasse'!C48</f>
        <v xml:space="preserve">v2 (Exploitant, nom, puissance, appoint - sources : SOVEN &amp; documentation enligne WEYA)
BDD ADEME/ARENE </v>
      </c>
      <c r="B47" s="8">
        <f>'Base biomasse'!V48</f>
        <v>1</v>
      </c>
      <c r="C47" s="8" t="e">
        <f>'Base biomasse'!#REF!</f>
        <v>#REF!</v>
      </c>
      <c r="D47" s="8">
        <f>'Base biomasse'!F48</f>
        <v>78</v>
      </c>
      <c r="E47" s="8">
        <f>'Base biomasse'!D48</f>
        <v>78545</v>
      </c>
      <c r="F47" s="8" t="str">
        <f>'Base biomasse'!G48</f>
        <v>SAINT-CYR-L'ÉCOLE</v>
      </c>
      <c r="G47" s="8" t="e">
        <f>'Base biomasse'!#REF!</f>
        <v>#REF!</v>
      </c>
      <c r="H47" s="8">
        <f>'Base biomasse'!J48</f>
        <v>0</v>
      </c>
      <c r="I47" s="8" t="str">
        <f>'Base biomasse'!W48</f>
        <v>Collective</v>
      </c>
      <c r="J47" s="8" t="str">
        <f>'Base biomasse'!X48</f>
        <v>Chaufferie dédiée</v>
      </c>
      <c r="K47" s="8" t="str">
        <f>'Base biomasse'!Y48</f>
        <v>Résidentiel</v>
      </c>
      <c r="L47" s="8">
        <f>'Base biomasse'!AA48</f>
        <v>750</v>
      </c>
      <c r="M47" s="8" t="str">
        <f>'Base biomasse'!AB48</f>
        <v>&lt;1 MW</v>
      </c>
      <c r="N47" s="8">
        <f>'Base biomasse'!AC48</f>
        <v>1230</v>
      </c>
      <c r="O47" s="8" t="str">
        <f>'Base biomasse'!AD48</f>
        <v>gaz</v>
      </c>
      <c r="P47" s="8" t="e">
        <f>'Base biomasse'!#REF!</f>
        <v>#REF!</v>
      </c>
      <c r="Q47" s="8">
        <f>'Base biomasse'!AR48</f>
        <v>223</v>
      </c>
      <c r="R47" s="8">
        <f>'Base biomasse'!AS48</f>
        <v>2593.4900000000002</v>
      </c>
      <c r="S47" s="8" t="str">
        <f>'Base biomasse'!AT48</f>
        <v>&gt;1 200 MWh/an</v>
      </c>
      <c r="T47" s="8" t="str">
        <f>'Base biomasse'!AU48</f>
        <v>Chauffage et ECS de 205 logements / Suivi d'exploitation par WEYA</v>
      </c>
      <c r="U47" s="8" t="str">
        <f>'Base biomasse'!AE48</f>
        <v>Plaquette forestière (PFA-1A)</v>
      </c>
      <c r="V47" s="8">
        <f>'Base biomasse'!O48</f>
        <v>2009</v>
      </c>
      <c r="W47" s="8">
        <f>'Base biomasse'!P48</f>
        <v>0</v>
      </c>
      <c r="X47" s="8" t="str">
        <f>'Base biomasse'!Q48</f>
        <v>2 - En fonctionnement</v>
      </c>
      <c r="Y47" s="8" t="str">
        <f>'Base biomasse'!R48</f>
        <v>oui</v>
      </c>
      <c r="Z47" s="8" t="str">
        <f>'Base biomasse'!S48</f>
        <v>oui</v>
      </c>
      <c r="AA47" s="8" t="e">
        <f>'Base biomasse'!#REF!</f>
        <v>#REF!</v>
      </c>
      <c r="AB47" s="8">
        <f>'Base biomasse'!T48</f>
        <v>0</v>
      </c>
      <c r="AC47" s="8">
        <f>'Base biomasse'!AF48</f>
        <v>592</v>
      </c>
      <c r="AD47" s="8">
        <f>'Base biomasse'!AG48</f>
        <v>0</v>
      </c>
      <c r="AE47" s="8">
        <f>'Base biomasse'!AH48</f>
        <v>0</v>
      </c>
      <c r="AF47" s="8">
        <f>'Base biomasse'!AI48</f>
        <v>0</v>
      </c>
      <c r="AG47" s="8">
        <f>'Base biomasse'!AJ48</f>
        <v>592</v>
      </c>
      <c r="AH47" s="8">
        <f>'Base biomasse'!AK48</f>
        <v>0</v>
      </c>
      <c r="AI47" s="8">
        <f>'Base biomasse'!AL48</f>
        <v>0</v>
      </c>
      <c r="AJ47" s="8">
        <f>'Base biomasse'!AM48</f>
        <v>0</v>
      </c>
      <c r="AK47" s="8">
        <f>'Base biomasse'!AN48</f>
        <v>0</v>
      </c>
      <c r="AL47" s="8">
        <f>'Base biomasse'!AP48</f>
        <v>0</v>
      </c>
      <c r="AM47" s="8">
        <f>'Base biomasse'!AQ48</f>
        <v>592</v>
      </c>
      <c r="AN47" s="8" t="e">
        <f>'Base biomasse'!#REF!</f>
        <v>#REF!</v>
      </c>
    </row>
    <row r="48" spans="1:40" x14ac:dyDescent="0.25">
      <c r="A48" s="8" t="str">
        <f>'Base biomasse'!C49</f>
        <v xml:space="preserve">modif n°1 : puissance (source REX ADEME)
BDD ADEME/ARENE </v>
      </c>
      <c r="B48" s="8">
        <f>'Base biomasse'!V49</f>
        <v>2</v>
      </c>
      <c r="C48" s="8" t="e">
        <f>'Base biomasse'!#REF!</f>
        <v>#REF!</v>
      </c>
      <c r="D48" s="8">
        <f>'Base biomasse'!F49</f>
        <v>78</v>
      </c>
      <c r="E48" s="8">
        <f>'Base biomasse'!D49</f>
        <v>78551</v>
      </c>
      <c r="F48" s="8" t="str">
        <f>'Base biomasse'!G49</f>
        <v>SAINT-GERMAIN-EN-LAYE</v>
      </c>
      <c r="G48" s="8" t="e">
        <f>'Base biomasse'!#REF!</f>
        <v>#REF!</v>
      </c>
      <c r="H48" s="8">
        <f>'Base biomasse'!J49</f>
        <v>0</v>
      </c>
      <c r="I48" s="8" t="str">
        <f>'Base biomasse'!W49</f>
        <v>Collective</v>
      </c>
      <c r="J48" s="8" t="str">
        <f>'Base biomasse'!X49</f>
        <v>Réseau de chaleur existant</v>
      </c>
      <c r="K48" s="8" t="str">
        <f>'Base biomasse'!Y49</f>
        <v>Résidentiel/Tertiaire</v>
      </c>
      <c r="L48" s="8">
        <f>'Base biomasse'!AA49</f>
        <v>6000</v>
      </c>
      <c r="M48" s="8" t="str">
        <f>'Base biomasse'!AB49</f>
        <v>&gt;1 MW</v>
      </c>
      <c r="N48" s="8">
        <f>'Base biomasse'!AC49</f>
        <v>0</v>
      </c>
      <c r="O48" s="8">
        <f>'Base biomasse'!AD49</f>
        <v>0</v>
      </c>
      <c r="P48" s="8" t="e">
        <f>'Base biomasse'!#REF!</f>
        <v>#REF!</v>
      </c>
      <c r="Q48" s="8">
        <f>'Base biomasse'!AR49</f>
        <v>2454</v>
      </c>
      <c r="R48" s="8">
        <f>'Base biomasse'!AS49</f>
        <v>28540.02</v>
      </c>
      <c r="S48" s="8" t="str">
        <f>'Base biomasse'!AT49</f>
        <v>&gt;1 200 MWh/an</v>
      </c>
      <c r="T48" s="8" t="str">
        <f>'Base biomasse'!AU49</f>
        <v>https://ile-de-france.ademe.fr/sites/default/files/chaufferie-biomasse-extension-reseau-chaleur-saint-germain-en-laye.pdf</v>
      </c>
      <c r="U48" s="8" t="str">
        <f>'Base biomasse'!AE49</f>
        <v>Plaquette forestière (PFA-1A)</v>
      </c>
      <c r="V48" s="8">
        <f>'Base biomasse'!O49</f>
        <v>2015</v>
      </c>
      <c r="W48" s="8">
        <f>'Base biomasse'!P49</f>
        <v>0</v>
      </c>
      <c r="X48" s="8" t="str">
        <f>'Base biomasse'!Q49</f>
        <v>2 - En fonctionnement</v>
      </c>
      <c r="Y48" s="8" t="str">
        <f>'Base biomasse'!R49</f>
        <v>oui</v>
      </c>
      <c r="Z48" s="8" t="str">
        <f>'Base biomasse'!S49</f>
        <v>oui</v>
      </c>
      <c r="AA48" s="8" t="e">
        <f>'Base biomasse'!#REF!</f>
        <v>#REF!</v>
      </c>
      <c r="AB48" s="8">
        <f>'Base biomasse'!T49</f>
        <v>0</v>
      </c>
      <c r="AC48" s="8">
        <f>'Base biomasse'!AF49</f>
        <v>12500</v>
      </c>
      <c r="AD48" s="8">
        <f>'Base biomasse'!AG49</f>
        <v>0</v>
      </c>
      <c r="AE48" s="8">
        <f>'Base biomasse'!AH49</f>
        <v>0</v>
      </c>
      <c r="AF48" s="8">
        <f>'Base biomasse'!AI49</f>
        <v>0</v>
      </c>
      <c r="AG48" s="8">
        <f>'Base biomasse'!AJ49</f>
        <v>12500</v>
      </c>
      <c r="AH48" s="8">
        <f>'Base biomasse'!AK49</f>
        <v>0</v>
      </c>
      <c r="AI48" s="8">
        <f>'Base biomasse'!AL49</f>
        <v>0</v>
      </c>
      <c r="AJ48" s="8">
        <f>'Base biomasse'!AM49</f>
        <v>0</v>
      </c>
      <c r="AK48" s="8">
        <f>'Base biomasse'!AN49</f>
        <v>0</v>
      </c>
      <c r="AL48" s="8">
        <f>'Base biomasse'!AP49</f>
        <v>0</v>
      </c>
      <c r="AM48" s="8">
        <f>'Base biomasse'!AQ49</f>
        <v>12500</v>
      </c>
      <c r="AN48" s="8" t="e">
        <f>'Base biomasse'!#REF!</f>
        <v>#REF!</v>
      </c>
    </row>
    <row r="49" spans="1:40" x14ac:dyDescent="0.25">
      <c r="A49" s="8" t="str">
        <f>'Base biomasse'!C50</f>
        <v xml:space="preserve">BDD ADEME/ARENE </v>
      </c>
      <c r="B49" s="8">
        <f>'Base biomasse'!V50</f>
        <v>1</v>
      </c>
      <c r="C49" s="8" t="e">
        <f>'Base biomasse'!#REF!</f>
        <v>#REF!</v>
      </c>
      <c r="D49" s="8">
        <f>'Base biomasse'!F50</f>
        <v>78</v>
      </c>
      <c r="E49" s="8">
        <f>'Base biomasse'!D50</f>
        <v>78564</v>
      </c>
      <c r="F49" s="8" t="str">
        <f>'Base biomasse'!G50</f>
        <v>SAINT-MARTIN-DE-BRÉTHENCOURT</v>
      </c>
      <c r="G49" s="8" t="e">
        <f>'Base biomasse'!#REF!</f>
        <v>#REF!</v>
      </c>
      <c r="H49" s="8">
        <f>'Base biomasse'!J50</f>
        <v>0</v>
      </c>
      <c r="I49" s="8" t="str">
        <f>'Base biomasse'!W50</f>
        <v>Industrielle</v>
      </c>
      <c r="J49" s="8" t="str">
        <f>'Base biomasse'!X50</f>
        <v>Chaufferie dédiée</v>
      </c>
      <c r="K49" s="8" t="str">
        <f>'Base biomasse'!Y50</f>
        <v>Tertiaire</v>
      </c>
      <c r="L49" s="8">
        <f>'Base biomasse'!AA50</f>
        <v>600</v>
      </c>
      <c r="M49" s="8" t="str">
        <f>'Base biomasse'!AB50</f>
        <v>&lt;1 MW</v>
      </c>
      <c r="N49" s="8">
        <f>'Base biomasse'!AC50</f>
        <v>0</v>
      </c>
      <c r="O49" s="8">
        <f>'Base biomasse'!AD50</f>
        <v>0</v>
      </c>
      <c r="P49" s="8" t="e">
        <f>'Base biomasse'!#REF!</f>
        <v>#REF!</v>
      </c>
      <c r="Q49" s="8">
        <f>'Base biomasse'!AR50</f>
        <v>40</v>
      </c>
      <c r="R49" s="8">
        <f>'Base biomasse'!AS50</f>
        <v>465.20000000000005</v>
      </c>
      <c r="S49" s="8" t="str">
        <f>'Base biomasse'!AT50</f>
        <v>&lt;1 200 MWh/an</v>
      </c>
      <c r="T49" s="8">
        <f>'Base biomasse'!AU50</f>
        <v>0</v>
      </c>
      <c r="U49" s="8">
        <f>'Base biomasse'!AE50</f>
        <v>0</v>
      </c>
      <c r="V49" s="8">
        <f>'Base biomasse'!O50</f>
        <v>2002</v>
      </c>
      <c r="W49" s="8">
        <f>'Base biomasse'!P50</f>
        <v>2007</v>
      </c>
      <c r="X49" s="8" t="str">
        <f>'Base biomasse'!Q50</f>
        <v>1 - Arrêtée</v>
      </c>
      <c r="Y49" s="8">
        <f>'Base biomasse'!R50</f>
        <v>0</v>
      </c>
      <c r="Z49" s="8">
        <f>'Base biomasse'!S50</f>
        <v>0</v>
      </c>
      <c r="AA49" s="8" t="e">
        <f>'Base biomasse'!#REF!</f>
        <v>#REF!</v>
      </c>
      <c r="AB49" s="8">
        <f>'Base biomasse'!T50</f>
        <v>0</v>
      </c>
      <c r="AC49" s="8">
        <f>'Base biomasse'!AF50</f>
        <v>0</v>
      </c>
      <c r="AD49" s="8">
        <f>'Base biomasse'!AG50</f>
        <v>0</v>
      </c>
      <c r="AE49" s="8">
        <f>'Base biomasse'!AH50</f>
        <v>0</v>
      </c>
      <c r="AF49" s="8">
        <f>'Base biomasse'!AI50</f>
        <v>0</v>
      </c>
      <c r="AG49" s="8">
        <f>'Base biomasse'!AJ50</f>
        <v>0</v>
      </c>
      <c r="AH49" s="8">
        <f>'Base biomasse'!AK50</f>
        <v>0</v>
      </c>
      <c r="AI49" s="8">
        <f>'Base biomasse'!AL50</f>
        <v>0</v>
      </c>
      <c r="AJ49" s="8">
        <f>'Base biomasse'!AM50</f>
        <v>0</v>
      </c>
      <c r="AK49" s="8">
        <f>'Base biomasse'!AN50</f>
        <v>0</v>
      </c>
      <c r="AL49" s="8">
        <f>'Base biomasse'!AP50</f>
        <v>150</v>
      </c>
      <c r="AM49" s="8">
        <f>'Base biomasse'!AQ50</f>
        <v>150</v>
      </c>
      <c r="AN49" s="8" t="e">
        <f>'Base biomasse'!#REF!</f>
        <v>#REF!</v>
      </c>
    </row>
    <row r="50" spans="1:40" x14ac:dyDescent="0.25">
      <c r="A50" s="8" t="str">
        <f>'Base biomasse'!C51</f>
        <v xml:space="preserve">BDD ADEME/ARENE </v>
      </c>
      <c r="B50" s="8">
        <f>'Base biomasse'!V51</f>
        <v>1</v>
      </c>
      <c r="C50" s="8" t="e">
        <f>'Base biomasse'!#REF!</f>
        <v>#REF!</v>
      </c>
      <c r="D50" s="8">
        <f>'Base biomasse'!F51</f>
        <v>78</v>
      </c>
      <c r="E50" s="8">
        <f>'Base biomasse'!D51</f>
        <v>78575</v>
      </c>
      <c r="F50" s="8" t="str">
        <f>'Base biomasse'!G51</f>
        <v>SAINT-RÉMY-LÈS-CHEVREUSE</v>
      </c>
      <c r="G50" s="8" t="e">
        <f>'Base biomasse'!#REF!</f>
        <v>#REF!</v>
      </c>
      <c r="H50" s="8">
        <f>'Base biomasse'!J51</f>
        <v>0</v>
      </c>
      <c r="I50" s="8" t="str">
        <f>'Base biomasse'!W51</f>
        <v>Industrielle</v>
      </c>
      <c r="J50" s="8" t="str">
        <f>'Base biomasse'!X51</f>
        <v>Chaufferie dédiée</v>
      </c>
      <c r="K50" s="8" t="str">
        <f>'Base biomasse'!Y51</f>
        <v>Tertiaire</v>
      </c>
      <c r="L50" s="8">
        <f>'Base biomasse'!AA51</f>
        <v>400</v>
      </c>
      <c r="M50" s="8" t="str">
        <f>'Base biomasse'!AB51</f>
        <v>&lt;1 MW</v>
      </c>
      <c r="N50" s="8">
        <f>'Base biomasse'!AC51</f>
        <v>0</v>
      </c>
      <c r="O50" s="8">
        <f>'Base biomasse'!AD51</f>
        <v>0</v>
      </c>
      <c r="P50" s="8" t="e">
        <f>'Base biomasse'!#REF!</f>
        <v>#REF!</v>
      </c>
      <c r="Q50" s="8">
        <f>'Base biomasse'!AR51</f>
        <v>135</v>
      </c>
      <c r="R50" s="8">
        <f>'Base biomasse'!AS51</f>
        <v>1570.0500000000002</v>
      </c>
      <c r="S50" s="8" t="str">
        <f>'Base biomasse'!AT51</f>
        <v>&gt;1 200 MWh/an</v>
      </c>
      <c r="T50" s="8">
        <f>'Base biomasse'!AU51</f>
        <v>0</v>
      </c>
      <c r="U50" s="8">
        <f>'Base biomasse'!AE51</f>
        <v>0</v>
      </c>
      <c r="V50" s="8">
        <f>'Base biomasse'!O51</f>
        <v>2003</v>
      </c>
      <c r="W50" s="8">
        <f>'Base biomasse'!P51</f>
        <v>0</v>
      </c>
      <c r="X50" s="8" t="str">
        <f>'Base biomasse'!Q51</f>
        <v>2 - En fonctionnement</v>
      </c>
      <c r="Y50" s="8">
        <f>'Base biomasse'!R51</f>
        <v>0</v>
      </c>
      <c r="Z50" s="8">
        <f>'Base biomasse'!S51</f>
        <v>0</v>
      </c>
      <c r="AA50" s="8" t="e">
        <f>'Base biomasse'!#REF!</f>
        <v>#REF!</v>
      </c>
      <c r="AB50" s="8">
        <f>'Base biomasse'!T51</f>
        <v>0</v>
      </c>
      <c r="AC50" s="8">
        <f>'Base biomasse'!AF51</f>
        <v>0</v>
      </c>
      <c r="AD50" s="8">
        <f>'Base biomasse'!AG51</f>
        <v>0</v>
      </c>
      <c r="AE50" s="8">
        <f>'Base biomasse'!AH51</f>
        <v>450</v>
      </c>
      <c r="AF50" s="8">
        <f>'Base biomasse'!AI51</f>
        <v>0</v>
      </c>
      <c r="AG50" s="8">
        <f>'Base biomasse'!AJ51</f>
        <v>450</v>
      </c>
      <c r="AH50" s="8">
        <f>'Base biomasse'!AK51</f>
        <v>0</v>
      </c>
      <c r="AI50" s="8">
        <f>'Base biomasse'!AL51</f>
        <v>0</v>
      </c>
      <c r="AJ50" s="8">
        <f>'Base biomasse'!AM51</f>
        <v>0</v>
      </c>
      <c r="AK50" s="8">
        <f>'Base biomasse'!AN51</f>
        <v>0</v>
      </c>
      <c r="AL50" s="8">
        <f>'Base biomasse'!AP51</f>
        <v>0</v>
      </c>
      <c r="AM50" s="8">
        <f>'Base biomasse'!AQ51</f>
        <v>450</v>
      </c>
      <c r="AN50" s="8" t="e">
        <f>'Base biomasse'!#REF!</f>
        <v>#REF!</v>
      </c>
    </row>
    <row r="51" spans="1:40" x14ac:dyDescent="0.25">
      <c r="A51" s="8" t="str">
        <f>'Base biomasse'!C52</f>
        <v xml:space="preserve">BDD ADEME/ARENE </v>
      </c>
      <c r="B51" s="8">
        <f>'Base biomasse'!V52</f>
        <v>1</v>
      </c>
      <c r="C51" s="8" t="e">
        <f>'Base biomasse'!#REF!</f>
        <v>#REF!</v>
      </c>
      <c r="D51" s="8">
        <f>'Base biomasse'!F52</f>
        <v>78</v>
      </c>
      <c r="E51" s="8">
        <f>'Base biomasse'!D52</f>
        <v>78643</v>
      </c>
      <c r="F51" s="8" t="str">
        <f>'Base biomasse'!G52</f>
        <v>VERNOUILLET</v>
      </c>
      <c r="G51" s="8" t="e">
        <f>'Base biomasse'!#REF!</f>
        <v>#REF!</v>
      </c>
      <c r="H51" s="8">
        <f>'Base biomasse'!J52</f>
        <v>0</v>
      </c>
      <c r="I51" s="8" t="str">
        <f>'Base biomasse'!W52</f>
        <v>Collective</v>
      </c>
      <c r="J51" s="8" t="str">
        <f>'Base biomasse'!X52</f>
        <v>Chaufferie dédiée</v>
      </c>
      <c r="K51" s="8" t="str">
        <f>'Base biomasse'!Y52</f>
        <v>Tertiaire</v>
      </c>
      <c r="L51" s="8">
        <f>'Base biomasse'!AA52</f>
        <v>80</v>
      </c>
      <c r="M51" s="8" t="str">
        <f>'Base biomasse'!AB52</f>
        <v>&lt;1 MW</v>
      </c>
      <c r="N51" s="8">
        <f>'Base biomasse'!AC52</f>
        <v>0</v>
      </c>
      <c r="O51" s="8">
        <f>'Base biomasse'!AD52</f>
        <v>0</v>
      </c>
      <c r="P51" s="8" t="e">
        <f>'Base biomasse'!#REF!</f>
        <v>#REF!</v>
      </c>
      <c r="Q51" s="8">
        <f>'Base biomasse'!AR52</f>
        <v>5</v>
      </c>
      <c r="R51" s="8">
        <f>'Base biomasse'!AS52</f>
        <v>58.150000000000006</v>
      </c>
      <c r="S51" s="8" t="str">
        <f>'Base biomasse'!AT52</f>
        <v>&lt;1 200 MWh/an</v>
      </c>
      <c r="T51" s="8">
        <f>'Base biomasse'!AU52</f>
        <v>0</v>
      </c>
      <c r="U51" s="8">
        <f>'Base biomasse'!AE52</f>
        <v>0</v>
      </c>
      <c r="V51" s="8">
        <f>'Base biomasse'!O52</f>
        <v>2011</v>
      </c>
      <c r="W51" s="8">
        <f>'Base biomasse'!P52</f>
        <v>0</v>
      </c>
      <c r="X51" s="8" t="str">
        <f>'Base biomasse'!Q52</f>
        <v>2 - En fonctionnement</v>
      </c>
      <c r="Y51" s="8">
        <f>'Base biomasse'!R52</f>
        <v>0</v>
      </c>
      <c r="Z51" s="8" t="str">
        <f>'Base biomasse'!S52</f>
        <v>oui</v>
      </c>
      <c r="AA51" s="8" t="e">
        <f>'Base biomasse'!#REF!</f>
        <v>#REF!</v>
      </c>
      <c r="AB51" s="8">
        <f>'Base biomasse'!T52</f>
        <v>0</v>
      </c>
      <c r="AC51" s="8">
        <f>'Base biomasse'!AF52</f>
        <v>0</v>
      </c>
      <c r="AD51" s="8">
        <f>'Base biomasse'!AG52</f>
        <v>0</v>
      </c>
      <c r="AE51" s="8">
        <f>'Base biomasse'!AH52</f>
        <v>0</v>
      </c>
      <c r="AF51" s="8">
        <f>'Base biomasse'!AI52</f>
        <v>0</v>
      </c>
      <c r="AG51" s="8">
        <f>'Base biomasse'!AJ52</f>
        <v>0</v>
      </c>
      <c r="AH51" s="8">
        <f>'Base biomasse'!AK52</f>
        <v>0</v>
      </c>
      <c r="AI51" s="8">
        <f>'Base biomasse'!AL52</f>
        <v>0</v>
      </c>
      <c r="AJ51" s="8">
        <f>'Base biomasse'!AM52</f>
        <v>0</v>
      </c>
      <c r="AK51" s="8">
        <f>'Base biomasse'!AN52</f>
        <v>0</v>
      </c>
      <c r="AL51" s="8">
        <f>'Base biomasse'!AP52</f>
        <v>16</v>
      </c>
      <c r="AM51" s="8">
        <f>'Base biomasse'!AQ52</f>
        <v>16</v>
      </c>
      <c r="AN51" s="8" t="e">
        <f>'Base biomasse'!#REF!</f>
        <v>#REF!</v>
      </c>
    </row>
    <row r="52" spans="1:40" x14ac:dyDescent="0.25">
      <c r="A52" s="8" t="str">
        <f>'Base biomasse'!C53</f>
        <v xml:space="preserve">BDD ADEME/ARENE </v>
      </c>
      <c r="B52" s="8">
        <f>'Base biomasse'!V53</f>
        <v>1</v>
      </c>
      <c r="C52" s="8" t="e">
        <f>'Base biomasse'!#REF!</f>
        <v>#REF!</v>
      </c>
      <c r="D52" s="8">
        <f>'Base biomasse'!F53</f>
        <v>78</v>
      </c>
      <c r="E52" s="8">
        <f>'Base biomasse'!D53</f>
        <v>78647</v>
      </c>
      <c r="F52" s="8" t="str">
        <f>'Base biomasse'!G53</f>
        <v>VERT</v>
      </c>
      <c r="G52" s="8" t="e">
        <f>'Base biomasse'!#REF!</f>
        <v>#REF!</v>
      </c>
      <c r="H52" s="8">
        <f>'Base biomasse'!J53</f>
        <v>0</v>
      </c>
      <c r="I52" s="8" t="str">
        <f>'Base biomasse'!W53</f>
        <v>Industrielle</v>
      </c>
      <c r="J52" s="8" t="str">
        <f>'Base biomasse'!X53</f>
        <v>Chaufferie dédiée</v>
      </c>
      <c r="K52" s="8" t="str">
        <f>'Base biomasse'!Y53</f>
        <v>Tertiaire</v>
      </c>
      <c r="L52" s="8">
        <f>'Base biomasse'!AA53</f>
        <v>30</v>
      </c>
      <c r="M52" s="8" t="str">
        <f>'Base biomasse'!AB53</f>
        <v>&lt;1 MW</v>
      </c>
      <c r="N52" s="8">
        <f>'Base biomasse'!AC53</f>
        <v>0</v>
      </c>
      <c r="O52" s="8">
        <f>'Base biomasse'!AD53</f>
        <v>0</v>
      </c>
      <c r="P52" s="8" t="e">
        <f>'Base biomasse'!#REF!</f>
        <v>#REF!</v>
      </c>
      <c r="Q52" s="8">
        <f>'Base biomasse'!AR53</f>
        <v>7</v>
      </c>
      <c r="R52" s="8">
        <f>'Base biomasse'!AS53</f>
        <v>81.410000000000011</v>
      </c>
      <c r="S52" s="8" t="str">
        <f>'Base biomasse'!AT53</f>
        <v>&lt;1 200 MWh/an</v>
      </c>
      <c r="T52" s="8">
        <f>'Base biomasse'!AU53</f>
        <v>0</v>
      </c>
      <c r="U52" s="8" t="str">
        <f>'Base biomasse'!AE53</f>
        <v>Élagage CIB</v>
      </c>
      <c r="V52" s="8">
        <f>'Base biomasse'!O53</f>
        <v>2002</v>
      </c>
      <c r="W52" s="8">
        <f>'Base biomasse'!P53</f>
        <v>0</v>
      </c>
      <c r="X52" s="8" t="str">
        <f>'Base biomasse'!Q53</f>
        <v>2 - En fonctionnement</v>
      </c>
      <c r="Y52" s="8">
        <f>'Base biomasse'!R53</f>
        <v>0</v>
      </c>
      <c r="Z52" s="8">
        <f>'Base biomasse'!S53</f>
        <v>0</v>
      </c>
      <c r="AA52" s="8" t="e">
        <f>'Base biomasse'!#REF!</f>
        <v>#REF!</v>
      </c>
      <c r="AB52" s="8">
        <f>'Base biomasse'!T53</f>
        <v>0</v>
      </c>
      <c r="AC52" s="8">
        <f>'Base biomasse'!AF53</f>
        <v>25</v>
      </c>
      <c r="AD52" s="8">
        <f>'Base biomasse'!AG53</f>
        <v>0</v>
      </c>
      <c r="AE52" s="8">
        <f>'Base biomasse'!AH53</f>
        <v>0</v>
      </c>
      <c r="AF52" s="8">
        <f>'Base biomasse'!AI53</f>
        <v>0</v>
      </c>
      <c r="AG52" s="8">
        <f>'Base biomasse'!AJ53</f>
        <v>25</v>
      </c>
      <c r="AH52" s="8">
        <f>'Base biomasse'!AK53</f>
        <v>0</v>
      </c>
      <c r="AI52" s="8">
        <f>'Base biomasse'!AL53</f>
        <v>0</v>
      </c>
      <c r="AJ52" s="8">
        <f>'Base biomasse'!AM53</f>
        <v>0</v>
      </c>
      <c r="AK52" s="8">
        <f>'Base biomasse'!AN53</f>
        <v>0</v>
      </c>
      <c r="AL52" s="8">
        <f>'Base biomasse'!AP53</f>
        <v>0</v>
      </c>
      <c r="AM52" s="8">
        <f>'Base biomasse'!AQ53</f>
        <v>25</v>
      </c>
      <c r="AN52" s="8" t="e">
        <f>'Base biomasse'!#REF!</f>
        <v>#REF!</v>
      </c>
    </row>
    <row r="53" spans="1:40" x14ac:dyDescent="0.25">
      <c r="A53" s="8" t="str">
        <f>'Base biomasse'!C54</f>
        <v xml:space="preserve">v2 (Exploitant, consommation bois et production NRJ - source : SOVEN)
BDD ADEME/ARENE </v>
      </c>
      <c r="B53" s="8">
        <f>'Base biomasse'!V54</f>
        <v>1</v>
      </c>
      <c r="C53" s="8" t="e">
        <f>'Base biomasse'!#REF!</f>
        <v>#REF!</v>
      </c>
      <c r="D53" s="8">
        <f>'Base biomasse'!F54</f>
        <v>91</v>
      </c>
      <c r="E53" s="8">
        <f>'Base biomasse'!D54</f>
        <v>91027</v>
      </c>
      <c r="F53" s="8" t="str">
        <f>'Base biomasse'!G54</f>
        <v>ATHIS-MONS</v>
      </c>
      <c r="G53" s="8" t="e">
        <f>'Base biomasse'!#REF!</f>
        <v>#REF!</v>
      </c>
      <c r="H53" s="8">
        <f>'Base biomasse'!J54</f>
        <v>0</v>
      </c>
      <c r="I53" s="8" t="str">
        <f>'Base biomasse'!W54</f>
        <v>Collective</v>
      </c>
      <c r="J53" s="8" t="str">
        <f>'Base biomasse'!X54</f>
        <v>Chaufferie dédiée</v>
      </c>
      <c r="K53" s="8" t="str">
        <f>'Base biomasse'!Y54</f>
        <v>Tertiaire</v>
      </c>
      <c r="L53" s="8">
        <f>'Base biomasse'!AA54</f>
        <v>1200</v>
      </c>
      <c r="M53" s="8" t="str">
        <f>'Base biomasse'!AB54</f>
        <v>&gt;1 MW</v>
      </c>
      <c r="N53" s="8">
        <f>'Base biomasse'!AC54</f>
        <v>0</v>
      </c>
      <c r="O53" s="8">
        <f>'Base biomasse'!AD54</f>
        <v>0</v>
      </c>
      <c r="P53" s="8" t="e">
        <f>'Base biomasse'!#REF!</f>
        <v>#REF!</v>
      </c>
      <c r="Q53" s="8">
        <f>'Base biomasse'!AR54</f>
        <v>267.66981943250215</v>
      </c>
      <c r="R53" s="8">
        <f>'Base biomasse'!AS54</f>
        <v>3113</v>
      </c>
      <c r="S53" s="8" t="str">
        <f>'Base biomasse'!AT54</f>
        <v>&gt;1 200 MWh/an</v>
      </c>
      <c r="T53" s="8" t="str">
        <f>'Base biomasse'!AU54</f>
        <v>https://www.arec-idf.fr/fileadmin/DataStorageKit/AREC/Etudes/pdf/la_chaufferie_bois_du_lycee_Saint-Charles_a_Athis-Mons.pdf</v>
      </c>
      <c r="U53" s="8" t="str">
        <f>'Base biomasse'!AE54</f>
        <v>Plaquette forestière (PFA-1A)</v>
      </c>
      <c r="V53" s="8">
        <f>'Base biomasse'!O54</f>
        <v>2006</v>
      </c>
      <c r="W53" s="8">
        <f>'Base biomasse'!P54</f>
        <v>0</v>
      </c>
      <c r="X53" s="8" t="str">
        <f>'Base biomasse'!Q54</f>
        <v>2 - En fonctionnement</v>
      </c>
      <c r="Y53" s="8" t="str">
        <f>'Base biomasse'!R54</f>
        <v>oui</v>
      </c>
      <c r="Z53" s="8">
        <f>'Base biomasse'!S54</f>
        <v>0</v>
      </c>
      <c r="AA53" s="8" t="e">
        <f>'Base biomasse'!#REF!</f>
        <v>#REF!</v>
      </c>
      <c r="AB53" s="8">
        <f>'Base biomasse'!T54</f>
        <v>0</v>
      </c>
      <c r="AC53" s="8">
        <f>'Base biomasse'!AF54</f>
        <v>1013</v>
      </c>
      <c r="AD53" s="8">
        <f>'Base biomasse'!AG54</f>
        <v>0</v>
      </c>
      <c r="AE53" s="8">
        <f>'Base biomasse'!AH54</f>
        <v>0</v>
      </c>
      <c r="AF53" s="8">
        <f>'Base biomasse'!AI54</f>
        <v>0</v>
      </c>
      <c r="AG53" s="8">
        <f>'Base biomasse'!AJ54</f>
        <v>1013</v>
      </c>
      <c r="AH53" s="8">
        <f>'Base biomasse'!AK54</f>
        <v>0</v>
      </c>
      <c r="AI53" s="8">
        <f>'Base biomasse'!AL54</f>
        <v>0</v>
      </c>
      <c r="AJ53" s="8">
        <f>'Base biomasse'!AM54</f>
        <v>0</v>
      </c>
      <c r="AK53" s="8">
        <f>'Base biomasse'!AN54</f>
        <v>0</v>
      </c>
      <c r="AL53" s="8">
        <f>'Base biomasse'!AP54</f>
        <v>0</v>
      </c>
      <c r="AM53" s="8">
        <f>'Base biomasse'!AQ54</f>
        <v>1013</v>
      </c>
      <c r="AN53" s="8" t="e">
        <f>'Base biomasse'!#REF!</f>
        <v>#REF!</v>
      </c>
    </row>
    <row r="54" spans="1:40" x14ac:dyDescent="0.25">
      <c r="A54" s="8" t="str">
        <f>'Base biomasse'!C55</f>
        <v xml:space="preserve">modif n°1 : exploitant, état, consommation bois et production NRJ (source : SOVEN) / + autres rubriques (source : AAP 2020)
BDD ADEME/ARENE </v>
      </c>
      <c r="B54" s="8">
        <f>'Base biomasse'!V55</f>
        <v>2</v>
      </c>
      <c r="C54" s="8" t="e">
        <f>'Base biomasse'!#REF!</f>
        <v>#REF!</v>
      </c>
      <c r="D54" s="8">
        <f>'Base biomasse'!F55</f>
        <v>91</v>
      </c>
      <c r="E54" s="8">
        <f>'Base biomasse'!D55</f>
        <v>91086</v>
      </c>
      <c r="F54" s="8" t="str">
        <f>'Base biomasse'!G55</f>
        <v>BONDOUFLE</v>
      </c>
      <c r="G54" s="8" t="e">
        <f>'Base biomasse'!#REF!</f>
        <v>#REF!</v>
      </c>
      <c r="H54" s="8" t="str">
        <f>'Base biomasse'!J55</f>
        <v>Aude RAGUIDEAU
Responsable de la mission Energie
Direction Générale Adjointe des Services Urbains et de la Maîtrise d’Ouvrage
F : 01 74 57 54 97
P : 06 85 42 53 29
a.raguideau@grandparissud.fr</v>
      </c>
      <c r="I54" s="8" t="str">
        <f>'Base biomasse'!W55</f>
        <v>Collective</v>
      </c>
      <c r="J54" s="8" t="str">
        <f>'Base biomasse'!X55</f>
        <v>Création d'un réseau de chaleur</v>
      </c>
      <c r="K54" s="8" t="str">
        <f>'Base biomasse'!Y55</f>
        <v>Résidentiel</v>
      </c>
      <c r="L54" s="8">
        <f>'Base biomasse'!AA55</f>
        <v>2190</v>
      </c>
      <c r="M54" s="8" t="str">
        <f>'Base biomasse'!AB55</f>
        <v>&gt;1 MW</v>
      </c>
      <c r="N54" s="8">
        <f>'Base biomasse'!AC55</f>
        <v>3900</v>
      </c>
      <c r="O54" s="8" t="str">
        <f>'Base biomasse'!AD55</f>
        <v>gaz</v>
      </c>
      <c r="P54" s="8" t="e">
        <f>'Base biomasse'!#REF!</f>
        <v>#REF!</v>
      </c>
      <c r="Q54" s="8">
        <f>'Base biomasse'!AR55</f>
        <v>759.68959587274287</v>
      </c>
      <c r="R54" s="8">
        <f>'Base biomasse'!AS55</f>
        <v>8835.19</v>
      </c>
      <c r="S54" s="8" t="str">
        <f>'Base biomasse'!AT55</f>
        <v>&gt;1 200 MWh/an</v>
      </c>
      <c r="T54" s="8">
        <f>'Base biomasse'!AU55</f>
        <v>0</v>
      </c>
      <c r="U54" s="8" t="str">
        <f>'Base biomasse'!AE55</f>
        <v>Plaquettes forestières (Essonne (91) - Seine et Marne (77) - Yvelines (78) - Loiret (45) - Eure et Loir (28))</v>
      </c>
      <c r="V54" s="8">
        <f>'Base biomasse'!O55</f>
        <v>2021</v>
      </c>
      <c r="W54" s="8">
        <f>'Base biomasse'!P55</f>
        <v>0</v>
      </c>
      <c r="X54" s="8" t="str">
        <f>'Base biomasse'!Q55</f>
        <v>2 - En fonctionnement</v>
      </c>
      <c r="Y54" s="8" t="str">
        <f>'Base biomasse'!R55</f>
        <v>oui</v>
      </c>
      <c r="Z54" s="8">
        <f>'Base biomasse'!S55</f>
        <v>0</v>
      </c>
      <c r="AA54" s="8" t="e">
        <f>'Base biomasse'!#REF!</f>
        <v>#REF!</v>
      </c>
      <c r="AB54" s="8">
        <f>'Base biomasse'!T55</f>
        <v>0</v>
      </c>
      <c r="AC54" s="8">
        <f>'Base biomasse'!AF55</f>
        <v>0</v>
      </c>
      <c r="AD54" s="8">
        <f>'Base biomasse'!AG55</f>
        <v>0</v>
      </c>
      <c r="AE54" s="8">
        <f>'Base biomasse'!AH55</f>
        <v>0</v>
      </c>
      <c r="AF54" s="8">
        <f>'Base biomasse'!AI55</f>
        <v>0</v>
      </c>
      <c r="AG54" s="8">
        <f>'Base biomasse'!AJ55</f>
        <v>0</v>
      </c>
      <c r="AH54" s="8">
        <f>'Base biomasse'!AK55</f>
        <v>0</v>
      </c>
      <c r="AI54" s="8">
        <f>'Base biomasse'!AL55</f>
        <v>0</v>
      </c>
      <c r="AJ54" s="8">
        <f>'Base biomasse'!AM55</f>
        <v>0</v>
      </c>
      <c r="AK54" s="8">
        <f>'Base biomasse'!AN55</f>
        <v>0</v>
      </c>
      <c r="AL54" s="8">
        <f>'Base biomasse'!AP55</f>
        <v>1647</v>
      </c>
      <c r="AM54" s="8">
        <f>'Base biomasse'!AQ55</f>
        <v>1647</v>
      </c>
      <c r="AN54" s="8" t="e">
        <f>'Base biomasse'!#REF!</f>
        <v>#REF!</v>
      </c>
    </row>
    <row r="55" spans="1:40" x14ac:dyDescent="0.25">
      <c r="A55" s="8" t="str">
        <f>'Base biomasse'!C56</f>
        <v xml:space="preserve">BDD ADEME/ARENE </v>
      </c>
      <c r="B55" s="8">
        <f>'Base biomasse'!V56</f>
        <v>2</v>
      </c>
      <c r="C55" s="8" t="e">
        <f>'Base biomasse'!#REF!</f>
        <v>#REF!</v>
      </c>
      <c r="D55" s="8">
        <f>'Base biomasse'!F56</f>
        <v>91</v>
      </c>
      <c r="E55" s="8">
        <f>'Base biomasse'!D56</f>
        <v>91103</v>
      </c>
      <c r="F55" s="8" t="str">
        <f>'Base biomasse'!G56</f>
        <v>BRÉTIGNY-SUR-ORGE</v>
      </c>
      <c r="G55" s="8" t="e">
        <f>'Base biomasse'!#REF!</f>
        <v>#REF!</v>
      </c>
      <c r="H55" s="8">
        <f>'Base biomasse'!J56</f>
        <v>0</v>
      </c>
      <c r="I55" s="8" t="str">
        <f>'Base biomasse'!W56</f>
        <v>Collective</v>
      </c>
      <c r="J55" s="8" t="str">
        <f>'Base biomasse'!X56</f>
        <v>Création d'un réseau de chaleur</v>
      </c>
      <c r="K55" s="8" t="str">
        <f>'Base biomasse'!Y56</f>
        <v>Résidentiel</v>
      </c>
      <c r="L55" s="8">
        <f>'Base biomasse'!AA56</f>
        <v>8000</v>
      </c>
      <c r="M55" s="8" t="str">
        <f>'Base biomasse'!AB56</f>
        <v>&gt;1 MW</v>
      </c>
      <c r="N55" s="8">
        <f>'Base biomasse'!AC56</f>
        <v>0</v>
      </c>
      <c r="O55" s="8">
        <f>'Base biomasse'!AD56</f>
        <v>0</v>
      </c>
      <c r="P55" s="8" t="e">
        <f>'Base biomasse'!#REF!</f>
        <v>#REF!</v>
      </c>
      <c r="Q55" s="8">
        <f>'Base biomasse'!AR56</f>
        <v>650</v>
      </c>
      <c r="R55" s="8">
        <f>'Base biomasse'!AS56</f>
        <v>7559.5000000000009</v>
      </c>
      <c r="S55" s="8" t="str">
        <f>'Base biomasse'!AT56</f>
        <v>&gt;1 200 MWh/an</v>
      </c>
      <c r="T55" s="8" t="str">
        <f>'Base biomasse'!AU56</f>
        <v>Granulé français certifié granulé premium NF Haute Performance,  produit à partir d’un mixte de sciures de feuillus et résineux provenant de scieries d’Orléans et de Sologne.</v>
      </c>
      <c r="U55" s="8" t="str">
        <f>'Base biomasse'!AE56</f>
        <v>Granulés</v>
      </c>
      <c r="V55" s="8">
        <f>'Base biomasse'!O56</f>
        <v>2013</v>
      </c>
      <c r="W55" s="8">
        <f>'Base biomasse'!P56</f>
        <v>0</v>
      </c>
      <c r="X55" s="8" t="str">
        <f>'Base biomasse'!Q56</f>
        <v>2 - En fonctionnement</v>
      </c>
      <c r="Y55" s="8" t="str">
        <f>'Base biomasse'!R56</f>
        <v>oui</v>
      </c>
      <c r="Z55" s="8" t="str">
        <f>'Base biomasse'!S56</f>
        <v>oui</v>
      </c>
      <c r="AA55" s="8" t="e">
        <f>'Base biomasse'!#REF!</f>
        <v>#REF!</v>
      </c>
      <c r="AB55" s="8">
        <f>'Base biomasse'!T56</f>
        <v>0</v>
      </c>
      <c r="AC55" s="8">
        <f>'Base biomasse'!AF56</f>
        <v>0</v>
      </c>
      <c r="AD55" s="8">
        <f>'Base biomasse'!AG56</f>
        <v>0</v>
      </c>
      <c r="AE55" s="8">
        <f>'Base biomasse'!AH56</f>
        <v>0</v>
      </c>
      <c r="AF55" s="8">
        <f>'Base biomasse'!AI56</f>
        <v>0</v>
      </c>
      <c r="AG55" s="8">
        <f>'Base biomasse'!AJ56</f>
        <v>0</v>
      </c>
      <c r="AH55" s="8">
        <f>'Base biomasse'!AK56</f>
        <v>2500</v>
      </c>
      <c r="AI55" s="8">
        <f>'Base biomasse'!AL56</f>
        <v>0</v>
      </c>
      <c r="AJ55" s="8">
        <f>'Base biomasse'!AM56</f>
        <v>0</v>
      </c>
      <c r="AK55" s="8">
        <f>'Base biomasse'!AN56</f>
        <v>0</v>
      </c>
      <c r="AL55" s="8">
        <f>'Base biomasse'!AP56</f>
        <v>0</v>
      </c>
      <c r="AM55" s="8">
        <f>'Base biomasse'!AQ56</f>
        <v>2500</v>
      </c>
      <c r="AN55" s="8" t="e">
        <f>'Base biomasse'!#REF!</f>
        <v>#REF!</v>
      </c>
    </row>
    <row r="56" spans="1:40" x14ac:dyDescent="0.25">
      <c r="A56" s="8" t="str">
        <f>'Base biomasse'!C57</f>
        <v xml:space="preserve">BDD ADEME/ARENE </v>
      </c>
      <c r="B56" s="8">
        <f>'Base biomasse'!V57</f>
        <v>1</v>
      </c>
      <c r="C56" s="8" t="e">
        <f>'Base biomasse'!#REF!</f>
        <v>#REF!</v>
      </c>
      <c r="D56" s="8">
        <f>'Base biomasse'!F57</f>
        <v>91</v>
      </c>
      <c r="E56" s="8">
        <f>'Base biomasse'!D57</f>
        <v>91174</v>
      </c>
      <c r="F56" s="8" t="str">
        <f>'Base biomasse'!G57</f>
        <v>CORBEIL-ESSONNES</v>
      </c>
      <c r="G56" s="8" t="e">
        <f>'Base biomasse'!#REF!</f>
        <v>#REF!</v>
      </c>
      <c r="H56" s="8">
        <f>'Base biomasse'!J57</f>
        <v>0</v>
      </c>
      <c r="I56" s="8" t="str">
        <f>'Base biomasse'!W57</f>
        <v>Industrielle</v>
      </c>
      <c r="J56" s="8" t="str">
        <f>'Base biomasse'!X57</f>
        <v>Chaufferie dédiée</v>
      </c>
      <c r="K56" s="8" t="str">
        <f>'Base biomasse'!Y57</f>
        <v>Industrie</v>
      </c>
      <c r="L56" s="8">
        <f>'Base biomasse'!AA57</f>
        <v>220</v>
      </c>
      <c r="M56" s="8" t="str">
        <f>'Base biomasse'!AB57</f>
        <v>&lt;1 MW</v>
      </c>
      <c r="N56" s="8">
        <f>'Base biomasse'!AC57</f>
        <v>0</v>
      </c>
      <c r="O56" s="8">
        <f>'Base biomasse'!AD57</f>
        <v>0</v>
      </c>
      <c r="P56" s="8" t="e">
        <f>'Base biomasse'!#REF!</f>
        <v>#REF!</v>
      </c>
      <c r="Q56" s="8">
        <f>'Base biomasse'!AR57</f>
        <v>14</v>
      </c>
      <c r="R56" s="8">
        <f>'Base biomasse'!AS57</f>
        <v>162.82000000000002</v>
      </c>
      <c r="S56" s="8" t="str">
        <f>'Base biomasse'!AT57</f>
        <v>&lt;1 200 MWh/an</v>
      </c>
      <c r="T56" s="8" t="str">
        <f>'Base biomasse'!AU57</f>
        <v>Charpentes batiments</v>
      </c>
      <c r="U56" s="8">
        <f>'Base biomasse'!AE57</f>
        <v>0</v>
      </c>
      <c r="V56" s="8">
        <f>'Base biomasse'!O57</f>
        <v>2002</v>
      </c>
      <c r="W56" s="8">
        <f>'Base biomasse'!P57</f>
        <v>0</v>
      </c>
      <c r="X56" s="8" t="str">
        <f>'Base biomasse'!Q57</f>
        <v>2 - En fonctionnement</v>
      </c>
      <c r="Y56" s="8">
        <f>'Base biomasse'!R57</f>
        <v>0</v>
      </c>
      <c r="Z56" s="8">
        <f>'Base biomasse'!S57</f>
        <v>0</v>
      </c>
      <c r="AA56" s="8" t="e">
        <f>'Base biomasse'!#REF!</f>
        <v>#REF!</v>
      </c>
      <c r="AB56" s="8">
        <f>'Base biomasse'!T57</f>
        <v>0</v>
      </c>
      <c r="AC56" s="8">
        <f>'Base biomasse'!AF57</f>
        <v>0</v>
      </c>
      <c r="AD56" s="8">
        <f>'Base biomasse'!AG57</f>
        <v>0</v>
      </c>
      <c r="AE56" s="8">
        <f>'Base biomasse'!AH57</f>
        <v>40</v>
      </c>
      <c r="AF56" s="8">
        <f>'Base biomasse'!AI57</f>
        <v>0</v>
      </c>
      <c r="AG56" s="8">
        <f>'Base biomasse'!AJ57</f>
        <v>40</v>
      </c>
      <c r="AH56" s="8">
        <f>'Base biomasse'!AK57</f>
        <v>0</v>
      </c>
      <c r="AI56" s="8">
        <f>'Base biomasse'!AL57</f>
        <v>0</v>
      </c>
      <c r="AJ56" s="8">
        <f>'Base biomasse'!AM57</f>
        <v>0</v>
      </c>
      <c r="AK56" s="8">
        <f>'Base biomasse'!AN57</f>
        <v>0</v>
      </c>
      <c r="AL56" s="8">
        <f>'Base biomasse'!AP57</f>
        <v>0</v>
      </c>
      <c r="AM56" s="8">
        <f>'Base biomasse'!AQ57</f>
        <v>40</v>
      </c>
      <c r="AN56" s="8" t="e">
        <f>'Base biomasse'!#REF!</f>
        <v>#REF!</v>
      </c>
    </row>
    <row r="57" spans="1:40" x14ac:dyDescent="0.25">
      <c r="A57" s="8" t="str">
        <f>'Base biomasse'!C58</f>
        <v xml:space="preserve">BDD ADEME/ARENE </v>
      </c>
      <c r="B57" s="8">
        <f>'Base biomasse'!V58</f>
        <v>1</v>
      </c>
      <c r="C57" s="8" t="e">
        <f>'Base biomasse'!#REF!</f>
        <v>#REF!</v>
      </c>
      <c r="D57" s="8">
        <f>'Base biomasse'!F58</f>
        <v>91</v>
      </c>
      <c r="E57" s="8">
        <f>'Base biomasse'!D58</f>
        <v>91228</v>
      </c>
      <c r="F57" s="8" t="str">
        <f>'Base biomasse'!G58</f>
        <v>ÉVRY</v>
      </c>
      <c r="G57" s="8" t="e">
        <f>'Base biomasse'!#REF!</f>
        <v>#REF!</v>
      </c>
      <c r="H57" s="8">
        <f>'Base biomasse'!J58</f>
        <v>0</v>
      </c>
      <c r="I57" s="8" t="str">
        <f>'Base biomasse'!W58</f>
        <v>Collective</v>
      </c>
      <c r="J57" s="8" t="str">
        <f>'Base biomasse'!X58</f>
        <v>Chaufferie dédiée</v>
      </c>
      <c r="K57" s="8" t="str">
        <f>'Base biomasse'!Y58</f>
        <v>Tertiaire</v>
      </c>
      <c r="L57" s="8">
        <f>'Base biomasse'!AA58</f>
        <v>3500</v>
      </c>
      <c r="M57" s="8" t="str">
        <f>'Base biomasse'!AB58</f>
        <v>&gt;1 MW</v>
      </c>
      <c r="N57" s="8">
        <f>'Base biomasse'!AC58</f>
        <v>0</v>
      </c>
      <c r="O57" s="8">
        <f>'Base biomasse'!AD58</f>
        <v>0</v>
      </c>
      <c r="P57" s="8" t="e">
        <f>'Base biomasse'!#REF!</f>
        <v>#REF!</v>
      </c>
      <c r="Q57" s="8">
        <f>'Base biomasse'!AR58</f>
        <v>2500</v>
      </c>
      <c r="R57" s="8">
        <f>'Base biomasse'!AS58</f>
        <v>29075.000000000004</v>
      </c>
      <c r="S57" s="8" t="str">
        <f>'Base biomasse'!AT58</f>
        <v>&gt;1 200 MWh/an</v>
      </c>
      <c r="T57" s="8" t="str">
        <f>'Base biomasse'!AU58</f>
        <v>Trigénération turboden (froid chaud elec). PPP rompu en mars 2014 - problème de qualité bois avec bois A donc 100% PF (mars2012)
Chaufferie arrêtée pour problème techniques, remise en service espérée courant 2014</v>
      </c>
      <c r="U57" s="8" t="str">
        <f>'Base biomasse'!AE58</f>
        <v>Plaquettes forestières</v>
      </c>
      <c r="V57" s="8">
        <f>'Base biomasse'!O58</f>
        <v>2011</v>
      </c>
      <c r="W57" s="8">
        <f>'Base biomasse'!P58</f>
        <v>0</v>
      </c>
      <c r="X57" s="8" t="str">
        <f>'Base biomasse'!Q58</f>
        <v>2 - En fonctionnement</v>
      </c>
      <c r="Y57" s="8">
        <f>'Base biomasse'!R58</f>
        <v>0</v>
      </c>
      <c r="Z57" s="8">
        <f>'Base biomasse'!S58</f>
        <v>0</v>
      </c>
      <c r="AA57" s="8" t="e">
        <f>'Base biomasse'!#REF!</f>
        <v>#REF!</v>
      </c>
      <c r="AB57" s="8">
        <f>'Base biomasse'!T58</f>
        <v>0</v>
      </c>
      <c r="AC57" s="8">
        <f>'Base biomasse'!AF58</f>
        <v>5628</v>
      </c>
      <c r="AD57" s="8">
        <f>'Base biomasse'!AG58</f>
        <v>0</v>
      </c>
      <c r="AE57" s="8">
        <f>'Base biomasse'!AH58</f>
        <v>0</v>
      </c>
      <c r="AF57" s="8">
        <f>'Base biomasse'!AI58</f>
        <v>0</v>
      </c>
      <c r="AG57" s="8">
        <f>'Base biomasse'!AJ58</f>
        <v>5628</v>
      </c>
      <c r="AH57" s="8">
        <f>'Base biomasse'!AK58</f>
        <v>2412</v>
      </c>
      <c r="AI57" s="8">
        <f>'Base biomasse'!AL58</f>
        <v>0</v>
      </c>
      <c r="AJ57" s="8">
        <f>'Base biomasse'!AM58</f>
        <v>0</v>
      </c>
      <c r="AK57" s="8">
        <f>'Base biomasse'!AN58</f>
        <v>0</v>
      </c>
      <c r="AL57" s="8">
        <f>'Base biomasse'!AP58</f>
        <v>0</v>
      </c>
      <c r="AM57" s="8">
        <f>'Base biomasse'!AQ58</f>
        <v>8040</v>
      </c>
      <c r="AN57" s="8" t="e">
        <f>'Base biomasse'!#REF!</f>
        <v>#REF!</v>
      </c>
    </row>
    <row r="58" spans="1:40" x14ac:dyDescent="0.25">
      <c r="A58" s="8" t="str">
        <f>'Base biomasse'!C59</f>
        <v xml:space="preserve">BDD ADEME/ARENE </v>
      </c>
      <c r="B58" s="8">
        <f>'Base biomasse'!V59</f>
        <v>1</v>
      </c>
      <c r="C58" s="8" t="e">
        <f>'Base biomasse'!#REF!</f>
        <v>#REF!</v>
      </c>
      <c r="D58" s="8">
        <f>'Base biomasse'!F59</f>
        <v>91</v>
      </c>
      <c r="E58" s="8">
        <f>'Base biomasse'!D59</f>
        <v>91274</v>
      </c>
      <c r="F58" s="8" t="str">
        <f>'Base biomasse'!G59</f>
        <v>GOMETZ-LA-VILLE</v>
      </c>
      <c r="G58" s="8" t="e">
        <f>'Base biomasse'!#REF!</f>
        <v>#REF!</v>
      </c>
      <c r="H58" s="8">
        <f>'Base biomasse'!J59</f>
        <v>0</v>
      </c>
      <c r="I58" s="8" t="str">
        <f>'Base biomasse'!W59</f>
        <v>Industrielle</v>
      </c>
      <c r="J58" s="8" t="str">
        <f>'Base biomasse'!X59</f>
        <v>Chaufferie dédiée</v>
      </c>
      <c r="K58" s="8" t="str">
        <f>'Base biomasse'!Y59</f>
        <v>Agriculture</v>
      </c>
      <c r="L58" s="8">
        <f>'Base biomasse'!AA59</f>
        <v>90</v>
      </c>
      <c r="M58" s="8" t="str">
        <f>'Base biomasse'!AB59</f>
        <v>&lt;1 MW</v>
      </c>
      <c r="N58" s="8">
        <f>'Base biomasse'!AC59</f>
        <v>80</v>
      </c>
      <c r="O58" s="8" t="str">
        <f>'Base biomasse'!AD59</f>
        <v>fioul</v>
      </c>
      <c r="P58" s="8" t="e">
        <f>'Base biomasse'!#REF!</f>
        <v>#REF!</v>
      </c>
      <c r="Q58" s="8">
        <f>'Base biomasse'!AR59</f>
        <v>31</v>
      </c>
      <c r="R58" s="8">
        <f>'Base biomasse'!AS59</f>
        <v>360.53000000000003</v>
      </c>
      <c r="S58" s="8" t="str">
        <f>'Base biomasse'!AT59</f>
        <v>&lt;1 200 MWh/an</v>
      </c>
      <c r="T58" s="8" t="str">
        <f>'Base biomasse'!AU59</f>
        <v>100 ml RC</v>
      </c>
      <c r="U58" s="8" t="str">
        <f>'Base biomasse'!AE59</f>
        <v>Plaquettes forestières</v>
      </c>
      <c r="V58" s="8">
        <f>'Base biomasse'!O59</f>
        <v>2008</v>
      </c>
      <c r="W58" s="8">
        <f>'Base biomasse'!P59</f>
        <v>0</v>
      </c>
      <c r="X58" s="8" t="str">
        <f>'Base biomasse'!Q59</f>
        <v>2 - En fonctionnement</v>
      </c>
      <c r="Y58" s="8" t="str">
        <f>'Base biomasse'!R59</f>
        <v>oui</v>
      </c>
      <c r="Z58" s="8">
        <f>'Base biomasse'!S59</f>
        <v>0</v>
      </c>
      <c r="AA58" s="8" t="e">
        <f>'Base biomasse'!#REF!</f>
        <v>#REF!</v>
      </c>
      <c r="AB58" s="8">
        <f>'Base biomasse'!T59</f>
        <v>0</v>
      </c>
      <c r="AC58" s="8">
        <f>'Base biomasse'!AF59</f>
        <v>120</v>
      </c>
      <c r="AD58" s="8">
        <f>'Base biomasse'!AG59</f>
        <v>0</v>
      </c>
      <c r="AE58" s="8">
        <f>'Base biomasse'!AH59</f>
        <v>0</v>
      </c>
      <c r="AF58" s="8">
        <f>'Base biomasse'!AI59</f>
        <v>0</v>
      </c>
      <c r="AG58" s="8">
        <f>'Base biomasse'!AJ59</f>
        <v>120</v>
      </c>
      <c r="AH58" s="8">
        <f>'Base biomasse'!AK59</f>
        <v>0</v>
      </c>
      <c r="AI58" s="8">
        <f>'Base biomasse'!AL59</f>
        <v>0</v>
      </c>
      <c r="AJ58" s="8">
        <f>'Base biomasse'!AM59</f>
        <v>0</v>
      </c>
      <c r="AK58" s="8">
        <f>'Base biomasse'!AN59</f>
        <v>0</v>
      </c>
      <c r="AL58" s="8">
        <f>'Base biomasse'!AP59</f>
        <v>0</v>
      </c>
      <c r="AM58" s="8">
        <f>'Base biomasse'!AQ59</f>
        <v>120</v>
      </c>
      <c r="AN58" s="8" t="e">
        <f>'Base biomasse'!#REF!</f>
        <v>#REF!</v>
      </c>
    </row>
    <row r="59" spans="1:40" x14ac:dyDescent="0.25">
      <c r="A59" s="8" t="str">
        <f>'Base biomasse'!C60</f>
        <v xml:space="preserve">BDD ADEME/ARENE </v>
      </c>
      <c r="B59" s="8">
        <f>'Base biomasse'!V60</f>
        <v>1</v>
      </c>
      <c r="C59" s="8" t="e">
        <f>'Base biomasse'!#REF!</f>
        <v>#REF!</v>
      </c>
      <c r="D59" s="8">
        <f>'Base biomasse'!F60</f>
        <v>91</v>
      </c>
      <c r="E59" s="8">
        <f>'Base biomasse'!D60</f>
        <v>91286</v>
      </c>
      <c r="F59" s="8" t="str">
        <f>'Base biomasse'!G60</f>
        <v>GRIGNY</v>
      </c>
      <c r="G59" s="8" t="e">
        <f>'Base biomasse'!#REF!</f>
        <v>#REF!</v>
      </c>
      <c r="H59" s="8">
        <f>'Base biomasse'!J60</f>
        <v>0</v>
      </c>
      <c r="I59" s="8" t="str">
        <f>'Base biomasse'!W60</f>
        <v>Collective</v>
      </c>
      <c r="J59" s="8" t="str">
        <f>'Base biomasse'!X60</f>
        <v>Chaufferie dédiée</v>
      </c>
      <c r="K59" s="8" t="str">
        <f>'Base biomasse'!Y60</f>
        <v>Résidentiel</v>
      </c>
      <c r="L59" s="8">
        <f>'Base biomasse'!AA60</f>
        <v>80</v>
      </c>
      <c r="M59" s="8" t="str">
        <f>'Base biomasse'!AB60</f>
        <v>&lt;1 MW</v>
      </c>
      <c r="N59" s="8">
        <f>'Base biomasse'!AC60</f>
        <v>0</v>
      </c>
      <c r="O59" s="8">
        <f>'Base biomasse'!AD60</f>
        <v>0</v>
      </c>
      <c r="P59" s="8" t="e">
        <f>'Base biomasse'!#REF!</f>
        <v>#REF!</v>
      </c>
      <c r="Q59" s="8">
        <f>'Base biomasse'!AR60</f>
        <v>12</v>
      </c>
      <c r="R59" s="8">
        <f>'Base biomasse'!AS60</f>
        <v>139.56</v>
      </c>
      <c r="S59" s="8" t="str">
        <f>'Base biomasse'!AT60</f>
        <v>&lt;1 200 MWh/an</v>
      </c>
      <c r="T59" s="8">
        <f>'Base biomasse'!AU60</f>
        <v>0</v>
      </c>
      <c r="U59" s="8" t="str">
        <f>'Base biomasse'!AE60</f>
        <v>Plaquettes forestières (Bourgogne)</v>
      </c>
      <c r="V59" s="8">
        <f>'Base biomasse'!O60</f>
        <v>2007</v>
      </c>
      <c r="W59" s="8">
        <f>'Base biomasse'!P60</f>
        <v>0</v>
      </c>
      <c r="X59" s="8" t="str">
        <f>'Base biomasse'!Q60</f>
        <v>2 - En fonctionnement</v>
      </c>
      <c r="Y59" s="8" t="str">
        <f>'Base biomasse'!R60</f>
        <v>oui</v>
      </c>
      <c r="Z59" s="8" t="str">
        <f>'Base biomasse'!S60</f>
        <v>oui</v>
      </c>
      <c r="AA59" s="8" t="e">
        <f>'Base biomasse'!#REF!</f>
        <v>#REF!</v>
      </c>
      <c r="AB59" s="8">
        <f>'Base biomasse'!T60</f>
        <v>0</v>
      </c>
      <c r="AC59" s="8">
        <f>'Base biomasse'!AF60</f>
        <v>0</v>
      </c>
      <c r="AD59" s="8">
        <f>'Base biomasse'!AG60</f>
        <v>0</v>
      </c>
      <c r="AE59" s="8">
        <f>'Base biomasse'!AH60</f>
        <v>0</v>
      </c>
      <c r="AF59" s="8">
        <f>'Base biomasse'!AI60</f>
        <v>0</v>
      </c>
      <c r="AG59" s="8">
        <f>'Base biomasse'!AJ60</f>
        <v>0</v>
      </c>
      <c r="AH59" s="8">
        <f>'Base biomasse'!AK60</f>
        <v>40</v>
      </c>
      <c r="AI59" s="8">
        <f>'Base biomasse'!AL60</f>
        <v>0</v>
      </c>
      <c r="AJ59" s="8">
        <f>'Base biomasse'!AM60</f>
        <v>0</v>
      </c>
      <c r="AK59" s="8">
        <f>'Base biomasse'!AN60</f>
        <v>0</v>
      </c>
      <c r="AL59" s="8">
        <f>'Base biomasse'!AP60</f>
        <v>0</v>
      </c>
      <c r="AM59" s="8">
        <f>'Base biomasse'!AQ60</f>
        <v>40</v>
      </c>
      <c r="AN59" s="8" t="e">
        <f>'Base biomasse'!#REF!</f>
        <v>#REF!</v>
      </c>
    </row>
    <row r="60" spans="1:40" x14ac:dyDescent="0.25">
      <c r="A60" s="8" t="str">
        <f>'Base biomasse'!C61</f>
        <v xml:space="preserve">BDD ADEME/ARENE </v>
      </c>
      <c r="B60" s="8">
        <f>'Base biomasse'!V61</f>
        <v>1</v>
      </c>
      <c r="C60" s="8" t="e">
        <f>'Base biomasse'!#REF!</f>
        <v>#REF!</v>
      </c>
      <c r="D60" s="8">
        <f>'Base biomasse'!F61</f>
        <v>91</v>
      </c>
      <c r="E60" s="8">
        <f>'Base biomasse'!D61</f>
        <v>91359</v>
      </c>
      <c r="F60" s="8" t="str">
        <f>'Base biomasse'!G61</f>
        <v>MAISSE</v>
      </c>
      <c r="G60" s="8" t="e">
        <f>'Base biomasse'!#REF!</f>
        <v>#REF!</v>
      </c>
      <c r="H60" s="8">
        <f>'Base biomasse'!J61</f>
        <v>0</v>
      </c>
      <c r="I60" s="8" t="str">
        <f>'Base biomasse'!W61</f>
        <v>Collective</v>
      </c>
      <c r="J60" s="8" t="str">
        <f>'Base biomasse'!X61</f>
        <v>Chaufferie dédiée</v>
      </c>
      <c r="K60" s="8" t="str">
        <f>'Base biomasse'!Y61</f>
        <v>Résidentiel</v>
      </c>
      <c r="L60" s="8">
        <f>'Base biomasse'!AA61</f>
        <v>20</v>
      </c>
      <c r="M60" s="8" t="str">
        <f>'Base biomasse'!AB61</f>
        <v>&lt;1 MW</v>
      </c>
      <c r="N60" s="8">
        <f>'Base biomasse'!AC61</f>
        <v>0</v>
      </c>
      <c r="O60" s="8">
        <f>'Base biomasse'!AD61</f>
        <v>0</v>
      </c>
      <c r="P60" s="8" t="e">
        <f>'Base biomasse'!#REF!</f>
        <v>#REF!</v>
      </c>
      <c r="Q60" s="8">
        <f>'Base biomasse'!AR61</f>
        <v>3.3</v>
      </c>
      <c r="R60" s="8">
        <f>'Base biomasse'!AS61</f>
        <v>38.378999999999998</v>
      </c>
      <c r="S60" s="8" t="str">
        <f>'Base biomasse'!AT61</f>
        <v>&lt;1 200 MWh/an</v>
      </c>
      <c r="T60" s="8" t="str">
        <f>'Base biomasse'!AU61</f>
        <v>8 lgts : batiment de plein pied, R+1 rehabilité.</v>
      </c>
      <c r="U60" s="8">
        <f>'Base biomasse'!AE61</f>
        <v>0</v>
      </c>
      <c r="V60" s="8">
        <f>'Base biomasse'!O61</f>
        <v>2016</v>
      </c>
      <c r="W60" s="8">
        <f>'Base biomasse'!P61</f>
        <v>0</v>
      </c>
      <c r="X60" s="8" t="str">
        <f>'Base biomasse'!Q61</f>
        <v>2 - En fonctionnement</v>
      </c>
      <c r="Y60" s="8">
        <f>'Base biomasse'!R61</f>
        <v>0</v>
      </c>
      <c r="Z60" s="8">
        <f>'Base biomasse'!S61</f>
        <v>0</v>
      </c>
      <c r="AA60" s="8" t="e">
        <f>'Base biomasse'!#REF!</f>
        <v>#REF!</v>
      </c>
      <c r="AB60" s="8">
        <f>'Base biomasse'!T61</f>
        <v>0</v>
      </c>
      <c r="AC60" s="8">
        <f>'Base biomasse'!AF61</f>
        <v>13</v>
      </c>
      <c r="AD60" s="8">
        <f>'Base biomasse'!AG61</f>
        <v>0</v>
      </c>
      <c r="AE60" s="8">
        <f>'Base biomasse'!AH61</f>
        <v>0</v>
      </c>
      <c r="AF60" s="8">
        <f>'Base biomasse'!AI61</f>
        <v>0</v>
      </c>
      <c r="AG60" s="8">
        <f>'Base biomasse'!AJ61</f>
        <v>13</v>
      </c>
      <c r="AH60" s="8">
        <f>'Base biomasse'!AK61</f>
        <v>0</v>
      </c>
      <c r="AI60" s="8">
        <f>'Base biomasse'!AL61</f>
        <v>0</v>
      </c>
      <c r="AJ60" s="8">
        <f>'Base biomasse'!AM61</f>
        <v>0</v>
      </c>
      <c r="AK60" s="8">
        <f>'Base biomasse'!AN61</f>
        <v>0</v>
      </c>
      <c r="AL60" s="8">
        <f>'Base biomasse'!AP61</f>
        <v>0</v>
      </c>
      <c r="AM60" s="8">
        <f>'Base biomasse'!AQ61</f>
        <v>13</v>
      </c>
      <c r="AN60" s="8" t="e">
        <f>'Base biomasse'!#REF!</f>
        <v>#REF!</v>
      </c>
    </row>
    <row r="61" spans="1:40" x14ac:dyDescent="0.25">
      <c r="A61" s="8" t="str">
        <f>'Base biomasse'!C62</f>
        <v xml:space="preserve">BDD ADEME/ARENE </v>
      </c>
      <c r="B61" s="8">
        <f>'Base biomasse'!V62</f>
        <v>2</v>
      </c>
      <c r="C61" s="8" t="e">
        <f>'Base biomasse'!#REF!</f>
        <v>#REF!</v>
      </c>
      <c r="D61" s="8">
        <f>'Base biomasse'!F62</f>
        <v>91</v>
      </c>
      <c r="E61" s="8">
        <f>'Base biomasse'!D62</f>
        <v>91377</v>
      </c>
      <c r="F61" s="8" t="str">
        <f>'Base biomasse'!G62</f>
        <v>MASSY</v>
      </c>
      <c r="G61" s="8" t="e">
        <f>'Base biomasse'!#REF!</f>
        <v>#REF!</v>
      </c>
      <c r="H61" s="8">
        <f>'Base biomasse'!J62</f>
        <v>0</v>
      </c>
      <c r="I61" s="8" t="str">
        <f>'Base biomasse'!W62</f>
        <v>Industrielle</v>
      </c>
      <c r="J61" s="8" t="str">
        <f>'Base biomasse'!X62</f>
        <v>Chaufferie sur réseau de chaleur</v>
      </c>
      <c r="K61" s="8" t="str">
        <f>'Base biomasse'!Y62</f>
        <v>Résidentiel/Tertiaire</v>
      </c>
      <c r="L61" s="8">
        <f>'Base biomasse'!AA62</f>
        <v>64000</v>
      </c>
      <c r="M61" s="8" t="str">
        <f>'Base biomasse'!AB62</f>
        <v>&gt;1 MW</v>
      </c>
      <c r="N61" s="8">
        <f>'Base biomasse'!AC62</f>
        <v>0</v>
      </c>
      <c r="O61" s="8">
        <f>'Base biomasse'!AD62</f>
        <v>0</v>
      </c>
      <c r="P61" s="8" t="e">
        <f>'Base biomasse'!#REF!</f>
        <v>#REF!</v>
      </c>
      <c r="Q61" s="8">
        <f>'Base biomasse'!AR62</f>
        <v>4153.0524505588992</v>
      </c>
      <c r="R61" s="8">
        <f>'Base biomasse'!AS62</f>
        <v>48300</v>
      </c>
      <c r="S61" s="8" t="str">
        <f>'Base biomasse'!AT62</f>
        <v>&gt;1 200 MWh/an</v>
      </c>
      <c r="T61" s="8" t="str">
        <f>'Base biomasse'!AU62</f>
        <v>20 000 tonnes bois et 10 000 tonnes charbon. Utilisation de bois B francilien / http://www.driee.ile-de-france.developpement-durable.gouv.fr/IMG/pdf/180830_mrae_avis_delibere_projet_d_unite_de_valorisation_energetique_d_enoris_a_massy_91_.pdf / http://documents.projets-environnement.gouv.fr/2019/05/16/191679/191679_FEI.pdf</v>
      </c>
      <c r="U61" s="8" t="str">
        <f>'Base biomasse'!AE62</f>
        <v>Plaquettes forestières (Picardie) et bois B francilien</v>
      </c>
      <c r="V61" s="8">
        <f>'Base biomasse'!O62</f>
        <v>2009</v>
      </c>
      <c r="W61" s="8">
        <f>'Base biomasse'!P62</f>
        <v>0</v>
      </c>
      <c r="X61" s="8" t="str">
        <f>'Base biomasse'!Q62</f>
        <v>2 - En fonctionnement</v>
      </c>
      <c r="Y61" s="8">
        <f>'Base biomasse'!R62</f>
        <v>0</v>
      </c>
      <c r="Z61" s="8">
        <f>'Base biomasse'!S62</f>
        <v>0</v>
      </c>
      <c r="AA61" s="8" t="e">
        <f>'Base biomasse'!#REF!</f>
        <v>#REF!</v>
      </c>
      <c r="AB61" s="8">
        <f>'Base biomasse'!T62</f>
        <v>0</v>
      </c>
      <c r="AC61" s="8">
        <f>'Base biomasse'!AF62</f>
        <v>0</v>
      </c>
      <c r="AD61" s="8">
        <f>'Base biomasse'!AG62</f>
        <v>0</v>
      </c>
      <c r="AE61" s="8">
        <f>'Base biomasse'!AH62</f>
        <v>0</v>
      </c>
      <c r="AF61" s="8">
        <f>'Base biomasse'!AI62</f>
        <v>0</v>
      </c>
      <c r="AG61" s="8">
        <f>'Base biomasse'!AJ62</f>
        <v>0</v>
      </c>
      <c r="AH61" s="8">
        <f>'Base biomasse'!AK62</f>
        <v>0</v>
      </c>
      <c r="AI61" s="8">
        <f>'Base biomasse'!AL62</f>
        <v>0</v>
      </c>
      <c r="AJ61" s="8">
        <f>'Base biomasse'!AM62</f>
        <v>0</v>
      </c>
      <c r="AK61" s="8">
        <f>'Base biomasse'!AN62</f>
        <v>0</v>
      </c>
      <c r="AL61" s="8">
        <f>'Base biomasse'!AP62</f>
        <v>20000</v>
      </c>
      <c r="AM61" s="8">
        <f>'Base biomasse'!AQ62</f>
        <v>20000</v>
      </c>
      <c r="AN61" s="8" t="e">
        <f>'Base biomasse'!#REF!</f>
        <v>#REF!</v>
      </c>
    </row>
    <row r="62" spans="1:40" x14ac:dyDescent="0.25">
      <c r="A62" s="8" t="str">
        <f>'Base biomasse'!C63</f>
        <v xml:space="preserve">BDD ADEME/ARENE </v>
      </c>
      <c r="B62" s="8">
        <f>'Base biomasse'!V63</f>
        <v>1</v>
      </c>
      <c r="C62" s="8" t="e">
        <f>'Base biomasse'!#REF!</f>
        <v>#REF!</v>
      </c>
      <c r="D62" s="8">
        <f>'Base biomasse'!F63</f>
        <v>91</v>
      </c>
      <c r="E62" s="8">
        <f>'Base biomasse'!D63</f>
        <v>91405</v>
      </c>
      <c r="F62" s="8" t="str">
        <f>'Base biomasse'!G63</f>
        <v>MILLY-LA-FORÊT</v>
      </c>
      <c r="G62" s="8" t="e">
        <f>'Base biomasse'!#REF!</f>
        <v>#REF!</v>
      </c>
      <c r="H62" s="8">
        <f>'Base biomasse'!J63</f>
        <v>0</v>
      </c>
      <c r="I62" s="8" t="str">
        <f>'Base biomasse'!W63</f>
        <v>Collective</v>
      </c>
      <c r="J62" s="8" t="str">
        <f>'Base biomasse'!X63</f>
        <v>Chaufferie dédiée</v>
      </c>
      <c r="K62" s="8" t="str">
        <f>'Base biomasse'!Y63</f>
        <v>Tertiaire</v>
      </c>
      <c r="L62" s="8">
        <f>'Base biomasse'!AA63</f>
        <v>40</v>
      </c>
      <c r="M62" s="8" t="str">
        <f>'Base biomasse'!AB63</f>
        <v>&lt;1 MW</v>
      </c>
      <c r="N62" s="8">
        <f>'Base biomasse'!AC63</f>
        <v>0</v>
      </c>
      <c r="O62" s="8">
        <f>'Base biomasse'!AD63</f>
        <v>0</v>
      </c>
      <c r="P62" s="8" t="e">
        <f>'Base biomasse'!#REF!</f>
        <v>#REF!</v>
      </c>
      <c r="Q62" s="8">
        <f>'Base biomasse'!AR63</f>
        <v>2.6295908615118555</v>
      </c>
      <c r="R62" s="8">
        <f>'Base biomasse'!AS63</f>
        <v>30.582141719382882</v>
      </c>
      <c r="S62" s="8" t="str">
        <f>'Base biomasse'!AT63</f>
        <v>&lt;1 200 MWh/an</v>
      </c>
      <c r="T62" s="8" t="str">
        <f>'Base biomasse'!AU63</f>
        <v>http://www.ekopolis.fr/realisations/maison-du-parc-naturel-regional-du-gatinais-francais</v>
      </c>
      <c r="U62" s="8" t="str">
        <f>'Base biomasse'!AE63</f>
        <v>Plaquettes forestières</v>
      </c>
      <c r="V62" s="8">
        <f>'Base biomasse'!O63</f>
        <v>2013</v>
      </c>
      <c r="W62" s="8">
        <f>'Base biomasse'!P63</f>
        <v>0</v>
      </c>
      <c r="X62" s="8" t="str">
        <f>'Base biomasse'!Q63</f>
        <v>2 - En fonctionnement</v>
      </c>
      <c r="Y62" s="8">
        <f>'Base biomasse'!R63</f>
        <v>0</v>
      </c>
      <c r="Z62" s="8">
        <f>'Base biomasse'!S63</f>
        <v>0</v>
      </c>
      <c r="AA62" s="8" t="e">
        <f>'Base biomasse'!#REF!</f>
        <v>#REF!</v>
      </c>
      <c r="AB62" s="8" t="str">
        <f>'Base biomasse'!T63</f>
        <v>PNR</v>
      </c>
      <c r="AC62" s="8">
        <f>'Base biomasse'!AF63</f>
        <v>0</v>
      </c>
      <c r="AD62" s="8">
        <f>'Base biomasse'!AG63</f>
        <v>0</v>
      </c>
      <c r="AE62" s="8">
        <f>'Base biomasse'!AH63</f>
        <v>0</v>
      </c>
      <c r="AF62" s="8">
        <f>'Base biomasse'!AI63</f>
        <v>0</v>
      </c>
      <c r="AG62" s="8">
        <f>'Base biomasse'!AJ63</f>
        <v>0</v>
      </c>
      <c r="AH62" s="8">
        <f>'Base biomasse'!AK63</f>
        <v>0</v>
      </c>
      <c r="AI62" s="8">
        <f>'Base biomasse'!AL63</f>
        <v>0</v>
      </c>
      <c r="AJ62" s="8">
        <f>'Base biomasse'!AM63</f>
        <v>0</v>
      </c>
      <c r="AK62" s="8">
        <f>'Base biomasse'!AN63</f>
        <v>0</v>
      </c>
      <c r="AL62" s="8">
        <f>'Base biomasse'!AP63</f>
        <v>0</v>
      </c>
      <c r="AM62" s="8">
        <f>'Base biomasse'!AQ63</f>
        <v>0</v>
      </c>
      <c r="AN62" s="8" t="e">
        <f>'Base biomasse'!#REF!</f>
        <v>#REF!</v>
      </c>
    </row>
    <row r="63" spans="1:40" x14ac:dyDescent="0.25">
      <c r="A63" s="8" t="str">
        <f>'Base biomasse'!C64</f>
        <v xml:space="preserve">modif n°1 : puissance (source : Dalkia.fr)
BDD ADEME/ARENE </v>
      </c>
      <c r="B63" s="8">
        <f>'Base biomasse'!V64</f>
        <v>2</v>
      </c>
      <c r="C63" s="8" t="e">
        <f>'Base biomasse'!#REF!</f>
        <v>#REF!</v>
      </c>
      <c r="D63" s="8">
        <f>'Base biomasse'!F64</f>
        <v>91</v>
      </c>
      <c r="E63" s="8">
        <f>'Base biomasse'!D64</f>
        <v>91477</v>
      </c>
      <c r="F63" s="8" t="str">
        <f>'Base biomasse'!G64</f>
        <v>PALAISEAU</v>
      </c>
      <c r="G63" s="8" t="e">
        <f>'Base biomasse'!#REF!</f>
        <v>#REF!</v>
      </c>
      <c r="H63" s="8">
        <f>'Base biomasse'!J64</f>
        <v>0</v>
      </c>
      <c r="I63" s="8" t="str">
        <f>'Base biomasse'!W64</f>
        <v>Collective</v>
      </c>
      <c r="J63" s="8" t="str">
        <f>'Base biomasse'!X64</f>
        <v>Création d'un réseau de chaleur</v>
      </c>
      <c r="K63" s="8">
        <f>'Base biomasse'!Y64</f>
        <v>0</v>
      </c>
      <c r="L63" s="8">
        <f>'Base biomasse'!AA64</f>
        <v>3000</v>
      </c>
      <c r="M63" s="8" t="str">
        <f>'Base biomasse'!AB64</f>
        <v>&gt;1 MW</v>
      </c>
      <c r="N63" s="8">
        <f>'Base biomasse'!AC64</f>
        <v>0</v>
      </c>
      <c r="O63" s="8" t="str">
        <f>'Base biomasse'!AD64</f>
        <v>gaz</v>
      </c>
      <c r="P63" s="8" t="e">
        <f>'Base biomasse'!#REF!</f>
        <v>#REF!</v>
      </c>
      <c r="Q63" s="8">
        <f>'Base biomasse'!AR64</f>
        <v>971</v>
      </c>
      <c r="R63" s="8">
        <f>'Base biomasse'!AS64</f>
        <v>11292.730000000001</v>
      </c>
      <c r="S63" s="8" t="str">
        <f>'Base biomasse'!AT64</f>
        <v>&gt;1 200 MWh/an</v>
      </c>
      <c r="T63" s="8" t="str">
        <f>'Base biomasse'!AU64</f>
        <v>https://ile-de-france.ademe.fr/sites/default/files/reseau-chaleur-biomasse-eco-quartier-palaiseau.pdf</v>
      </c>
      <c r="U63" s="8" t="str">
        <f>'Base biomasse'!AE64</f>
        <v>Plaquettes forestières</v>
      </c>
      <c r="V63" s="8">
        <f>'Base biomasse'!O64</f>
        <v>2015</v>
      </c>
      <c r="W63" s="8">
        <f>'Base biomasse'!P64</f>
        <v>0</v>
      </c>
      <c r="X63" s="8" t="str">
        <f>'Base biomasse'!Q64</f>
        <v>2 - En fonctionnement</v>
      </c>
      <c r="Y63" s="8" t="str">
        <f>'Base biomasse'!R64</f>
        <v>oui</v>
      </c>
      <c r="Z63" s="8">
        <f>'Base biomasse'!S64</f>
        <v>0</v>
      </c>
      <c r="AA63" s="8" t="e">
        <f>'Base biomasse'!#REF!</f>
        <v>#REF!</v>
      </c>
      <c r="AB63" s="8">
        <f>'Base biomasse'!T64</f>
        <v>0</v>
      </c>
      <c r="AC63" s="8">
        <f>'Base biomasse'!AF64</f>
        <v>5300</v>
      </c>
      <c r="AD63" s="8">
        <f>'Base biomasse'!AG64</f>
        <v>0</v>
      </c>
      <c r="AE63" s="8">
        <f>'Base biomasse'!AH64</f>
        <v>0</v>
      </c>
      <c r="AF63" s="8">
        <f>'Base biomasse'!AI64</f>
        <v>0</v>
      </c>
      <c r="AG63" s="8">
        <f>'Base biomasse'!AJ64</f>
        <v>5300</v>
      </c>
      <c r="AH63" s="8">
        <f>'Base biomasse'!AK64</f>
        <v>0</v>
      </c>
      <c r="AI63" s="8">
        <f>'Base biomasse'!AL64</f>
        <v>0</v>
      </c>
      <c r="AJ63" s="8">
        <f>'Base biomasse'!AM64</f>
        <v>0</v>
      </c>
      <c r="AK63" s="8">
        <f>'Base biomasse'!AN64</f>
        <v>0</v>
      </c>
      <c r="AL63" s="8">
        <f>'Base biomasse'!AP64</f>
        <v>0</v>
      </c>
      <c r="AM63" s="8">
        <f>'Base biomasse'!AQ64</f>
        <v>5300</v>
      </c>
      <c r="AN63" s="8" t="e">
        <f>'Base biomasse'!#REF!</f>
        <v>#REF!</v>
      </c>
    </row>
    <row r="64" spans="1:40" x14ac:dyDescent="0.25">
      <c r="A64" s="8" t="str">
        <f>'Base biomasse'!C65</f>
        <v xml:space="preserve">modif n°1 : tonne bois
BDD ADEME/ARENE </v>
      </c>
      <c r="B64" s="8">
        <f>'Base biomasse'!V65</f>
        <v>1</v>
      </c>
      <c r="C64" s="8" t="e">
        <f>'Base biomasse'!#REF!</f>
        <v>#REF!</v>
      </c>
      <c r="D64" s="8">
        <f>'Base biomasse'!F65</f>
        <v>91</v>
      </c>
      <c r="E64" s="8">
        <f>'Base biomasse'!D65</f>
        <v>91507</v>
      </c>
      <c r="F64" s="8" t="str">
        <f>'Base biomasse'!G65</f>
        <v>PRUNAY-SUR-ESSONNE</v>
      </c>
      <c r="G64" s="8" t="e">
        <f>'Base biomasse'!#REF!</f>
        <v>#REF!</v>
      </c>
      <c r="H64" s="8">
        <f>'Base biomasse'!J65</f>
        <v>0</v>
      </c>
      <c r="I64" s="8" t="str">
        <f>'Base biomasse'!W65</f>
        <v>Collective</v>
      </c>
      <c r="J64" s="8" t="str">
        <f>'Base biomasse'!X65</f>
        <v>Création d'un réseau de chaleur</v>
      </c>
      <c r="K64" s="8">
        <f>'Base biomasse'!Y65</f>
        <v>0</v>
      </c>
      <c r="L64" s="8">
        <f>'Base biomasse'!AA65</f>
        <v>300</v>
      </c>
      <c r="M64" s="8" t="str">
        <f>'Base biomasse'!AB65</f>
        <v>&lt;1 MW</v>
      </c>
      <c r="N64" s="8">
        <f>'Base biomasse'!AC65</f>
        <v>0</v>
      </c>
      <c r="O64" s="8">
        <f>'Base biomasse'!AD65</f>
        <v>0</v>
      </c>
      <c r="P64" s="8" t="e">
        <f>'Base biomasse'!#REF!</f>
        <v>#REF!</v>
      </c>
      <c r="Q64" s="8">
        <f>'Base biomasse'!AR65</f>
        <v>38</v>
      </c>
      <c r="R64" s="8">
        <f>'Base biomasse'!AS65</f>
        <v>441.94000000000005</v>
      </c>
      <c r="S64" s="8" t="str">
        <f>'Base biomasse'!AT65</f>
        <v>&lt;1 200 MWh/an</v>
      </c>
      <c r="T64" s="8">
        <f>'Base biomasse'!AU65</f>
        <v>0</v>
      </c>
      <c r="U64" s="8" t="str">
        <f>'Base biomasse'!AE65</f>
        <v>Plaquettes forestières (pronevance Parc naturel du Gâtinais)</v>
      </c>
      <c r="V64" s="8">
        <f>'Base biomasse'!O65</f>
        <v>2017</v>
      </c>
      <c r="W64" s="8">
        <f>'Base biomasse'!P65</f>
        <v>0</v>
      </c>
      <c r="X64" s="8" t="str">
        <f>'Base biomasse'!Q65</f>
        <v>2 - En fonctionnement</v>
      </c>
      <c r="Y64" s="8">
        <f>'Base biomasse'!R65</f>
        <v>0</v>
      </c>
      <c r="Z64" s="8" t="str">
        <f>'Base biomasse'!S65</f>
        <v>oui</v>
      </c>
      <c r="AA64" s="8" t="e">
        <f>'Base biomasse'!#REF!</f>
        <v>#REF!</v>
      </c>
      <c r="AB64" s="8">
        <f>'Base biomasse'!T65</f>
        <v>0</v>
      </c>
      <c r="AC64" s="8">
        <f>'Base biomasse'!AF65</f>
        <v>150</v>
      </c>
      <c r="AD64" s="8">
        <f>'Base biomasse'!AG65</f>
        <v>0</v>
      </c>
      <c r="AE64" s="8">
        <f>'Base biomasse'!AH65</f>
        <v>0</v>
      </c>
      <c r="AF64" s="8">
        <f>'Base biomasse'!AI65</f>
        <v>0</v>
      </c>
      <c r="AG64" s="8">
        <f>'Base biomasse'!AJ65</f>
        <v>150</v>
      </c>
      <c r="AH64" s="8">
        <f>'Base biomasse'!AK65</f>
        <v>0</v>
      </c>
      <c r="AI64" s="8">
        <f>'Base biomasse'!AL65</f>
        <v>0</v>
      </c>
      <c r="AJ64" s="8">
        <f>'Base biomasse'!AM65</f>
        <v>0</v>
      </c>
      <c r="AK64" s="8">
        <f>'Base biomasse'!AN65</f>
        <v>0</v>
      </c>
      <c r="AL64" s="8">
        <f>'Base biomasse'!AP65</f>
        <v>0</v>
      </c>
      <c r="AM64" s="8">
        <f>'Base biomasse'!AQ65</f>
        <v>150</v>
      </c>
      <c r="AN64" s="8" t="e">
        <f>'Base biomasse'!#REF!</f>
        <v>#REF!</v>
      </c>
    </row>
    <row r="65" spans="1:40" x14ac:dyDescent="0.25">
      <c r="A65" s="8" t="str">
        <f>'Base biomasse'!C66</f>
        <v xml:space="preserve">modif n°1 tonne bois, fournisseur, puissance appoint
BDD ADEME/ARENE </v>
      </c>
      <c r="B65" s="8">
        <f>'Base biomasse'!V66</f>
        <v>1</v>
      </c>
      <c r="C65" s="8" t="e">
        <f>'Base biomasse'!#REF!</f>
        <v>#REF!</v>
      </c>
      <c r="D65" s="8">
        <f>'Base biomasse'!F66</f>
        <v>91</v>
      </c>
      <c r="E65" s="8">
        <f>'Base biomasse'!D66</f>
        <v>91521</v>
      </c>
      <c r="F65" s="8" t="str">
        <f>'Base biomasse'!G66</f>
        <v>RIS-ORANGIS</v>
      </c>
      <c r="G65" s="8" t="e">
        <f>'Base biomasse'!#REF!</f>
        <v>#REF!</v>
      </c>
      <c r="H65" s="8">
        <f>'Base biomasse'!J66</f>
        <v>0</v>
      </c>
      <c r="I65" s="8" t="str">
        <f>'Base biomasse'!W66</f>
        <v>Collective</v>
      </c>
      <c r="J65" s="8" t="str">
        <f>'Base biomasse'!X66</f>
        <v>Chaufferie dédiée</v>
      </c>
      <c r="K65" s="8" t="str">
        <f>'Base biomasse'!Y66</f>
        <v>Résidentiel</v>
      </c>
      <c r="L65" s="8">
        <f>'Base biomasse'!AA66</f>
        <v>800</v>
      </c>
      <c r="M65" s="8" t="str">
        <f>'Base biomasse'!AB66</f>
        <v>&lt;1 MW</v>
      </c>
      <c r="N65" s="8">
        <f>'Base biomasse'!AC66</f>
        <v>1750</v>
      </c>
      <c r="O65" s="8" t="str">
        <f>'Base biomasse'!AD66</f>
        <v>gaz</v>
      </c>
      <c r="P65" s="8" t="e">
        <f>'Base biomasse'!#REF!</f>
        <v>#REF!</v>
      </c>
      <c r="Q65" s="8">
        <f>'Base biomasse'!AR66</f>
        <v>211</v>
      </c>
      <c r="R65" s="8">
        <f>'Base biomasse'!AS66</f>
        <v>2453.9300000000003</v>
      </c>
      <c r="S65" s="8" t="str">
        <f>'Base biomasse'!AT66</f>
        <v>&gt;1 200 MWh/an</v>
      </c>
      <c r="T65" s="8" t="str">
        <f>'Base biomasse'!AU66</f>
        <v>écoquartier couplage géothermie-bois; prix du MWh très élevé….
La chaufferie bois a été installée en 2012 mais mise en service plus tardive pour attendre les besoin. Filtre céramique. 2014 année difficile, peu de production
https://cibe.fr/wp-content/uploads/2018/07/FICHE-2014-800-kW-Ville-de-Ris-Orangis-91.pdf</v>
      </c>
      <c r="U65" s="8" t="str">
        <f>'Base biomasse'!AE66</f>
        <v>Plaquettes forestières</v>
      </c>
      <c r="V65" s="8">
        <f>'Base biomasse'!O66</f>
        <v>2012</v>
      </c>
      <c r="W65" s="8">
        <f>'Base biomasse'!P66</f>
        <v>0</v>
      </c>
      <c r="X65" s="8" t="str">
        <f>'Base biomasse'!Q66</f>
        <v>2 - En fonctionnement</v>
      </c>
      <c r="Y65" s="8" t="str">
        <f>'Base biomasse'!R66</f>
        <v>oui</v>
      </c>
      <c r="Z65" s="8" t="str">
        <f>'Base biomasse'!S66</f>
        <v>oui</v>
      </c>
      <c r="AA65" s="8" t="e">
        <f>'Base biomasse'!#REF!</f>
        <v>#REF!</v>
      </c>
      <c r="AB65" s="8">
        <f>'Base biomasse'!T66</f>
        <v>0</v>
      </c>
      <c r="AC65" s="8">
        <f>'Base biomasse'!AF66</f>
        <v>660</v>
      </c>
      <c r="AD65" s="8">
        <f>'Base biomasse'!AG66</f>
        <v>0</v>
      </c>
      <c r="AE65" s="8">
        <f>'Base biomasse'!AH66</f>
        <v>0</v>
      </c>
      <c r="AF65" s="8">
        <f>'Base biomasse'!AI66</f>
        <v>0</v>
      </c>
      <c r="AG65" s="8">
        <f>'Base biomasse'!AJ66</f>
        <v>660</v>
      </c>
      <c r="AH65" s="8">
        <f>'Base biomasse'!AK66</f>
        <v>440</v>
      </c>
      <c r="AI65" s="8">
        <f>'Base biomasse'!AL66</f>
        <v>0</v>
      </c>
      <c r="AJ65" s="8">
        <f>'Base biomasse'!AM66</f>
        <v>0</v>
      </c>
      <c r="AK65" s="8">
        <f>'Base biomasse'!AN66</f>
        <v>0</v>
      </c>
      <c r="AL65" s="8">
        <f>'Base biomasse'!AP66</f>
        <v>0</v>
      </c>
      <c r="AM65" s="8">
        <f>'Base biomasse'!AQ66</f>
        <v>1100</v>
      </c>
      <c r="AN65" s="8" t="e">
        <f>'Base biomasse'!#REF!</f>
        <v>#REF!</v>
      </c>
    </row>
    <row r="66" spans="1:40" x14ac:dyDescent="0.25">
      <c r="A66" s="8" t="str">
        <f>'Base biomasse'!C67</f>
        <v xml:space="preserve">v2 (Exploitant, nom, appoint - source : SOVEN et documentation en ligne WEYA)
BDD ADEME/ARENE </v>
      </c>
      <c r="B66" s="8">
        <f>'Base biomasse'!V67</f>
        <v>1</v>
      </c>
      <c r="C66" s="8" t="e">
        <f>'Base biomasse'!#REF!</f>
        <v>#REF!</v>
      </c>
      <c r="D66" s="8">
        <f>'Base biomasse'!F67</f>
        <v>91</v>
      </c>
      <c r="E66" s="8">
        <f>'Base biomasse'!D67</f>
        <v>91589</v>
      </c>
      <c r="F66" s="8" t="str">
        <f>'Base biomasse'!G67</f>
        <v>SAVIGNY-SUR-ORGE</v>
      </c>
      <c r="G66" s="8" t="e">
        <f>'Base biomasse'!#REF!</f>
        <v>#REF!</v>
      </c>
      <c r="H66" s="8">
        <f>'Base biomasse'!J67</f>
        <v>0</v>
      </c>
      <c r="I66" s="8" t="str">
        <f>'Base biomasse'!W67</f>
        <v>Collective</v>
      </c>
      <c r="J66" s="8" t="str">
        <f>'Base biomasse'!X67</f>
        <v>Chaufferie dédiée</v>
      </c>
      <c r="K66" s="8" t="str">
        <f>'Base biomasse'!Y67</f>
        <v>Résidentiel</v>
      </c>
      <c r="L66" s="8">
        <f>'Base biomasse'!AA67</f>
        <v>750</v>
      </c>
      <c r="M66" s="8" t="str">
        <f>'Base biomasse'!AB67</f>
        <v>&lt;1 MW</v>
      </c>
      <c r="N66" s="8">
        <f>'Base biomasse'!AC67</f>
        <v>1450</v>
      </c>
      <c r="O66" s="8" t="str">
        <f>'Base biomasse'!AD67</f>
        <v>gaz</v>
      </c>
      <c r="P66" s="8" t="e">
        <f>'Base biomasse'!#REF!</f>
        <v>#REF!</v>
      </c>
      <c r="Q66" s="8">
        <f>'Base biomasse'!AR67</f>
        <v>170</v>
      </c>
      <c r="R66" s="8">
        <f>'Base biomasse'!AS67</f>
        <v>1977.1000000000001</v>
      </c>
      <c r="S66" s="8" t="str">
        <f>'Base biomasse'!AT67</f>
        <v>&gt;1 200 MWh/an</v>
      </c>
      <c r="T66" s="8" t="str">
        <f>'Base biomasse'!AU67</f>
        <v>227 logements / 769 000 € dont 142 218 € financés par la région Ile-de-France et 22 555 € par l'ADEME / Suivi d'exploitation par WEYA</v>
      </c>
      <c r="U66" s="8" t="str">
        <f>'Base biomasse'!AE67</f>
        <v>Plaquettes forestières</v>
      </c>
      <c r="V66" s="8">
        <f>'Base biomasse'!O67</f>
        <v>2011</v>
      </c>
      <c r="W66" s="8">
        <f>'Base biomasse'!P67</f>
        <v>0</v>
      </c>
      <c r="X66" s="8" t="str">
        <f>'Base biomasse'!Q67</f>
        <v>2 - En fonctionnement</v>
      </c>
      <c r="Y66" s="8" t="str">
        <f>'Base biomasse'!R67</f>
        <v>oui</v>
      </c>
      <c r="Z66" s="8" t="str">
        <f>'Base biomasse'!S67</f>
        <v>oui</v>
      </c>
      <c r="AA66" s="8" t="e">
        <f>'Base biomasse'!#REF!</f>
        <v>#REF!</v>
      </c>
      <c r="AB66" s="8">
        <f>'Base biomasse'!T67</f>
        <v>0</v>
      </c>
      <c r="AC66" s="8">
        <f>'Base biomasse'!AF67</f>
        <v>700</v>
      </c>
      <c r="AD66" s="8">
        <f>'Base biomasse'!AG67</f>
        <v>0</v>
      </c>
      <c r="AE66" s="8">
        <f>'Base biomasse'!AH67</f>
        <v>0</v>
      </c>
      <c r="AF66" s="8">
        <f>'Base biomasse'!AI67</f>
        <v>0</v>
      </c>
      <c r="AG66" s="8">
        <f>'Base biomasse'!AJ67</f>
        <v>700</v>
      </c>
      <c r="AH66" s="8">
        <f>'Base biomasse'!AK67</f>
        <v>0</v>
      </c>
      <c r="AI66" s="8">
        <f>'Base biomasse'!AL67</f>
        <v>0</v>
      </c>
      <c r="AJ66" s="8">
        <f>'Base biomasse'!AM67</f>
        <v>0</v>
      </c>
      <c r="AK66" s="8">
        <f>'Base biomasse'!AN67</f>
        <v>0</v>
      </c>
      <c r="AL66" s="8">
        <f>'Base biomasse'!AP67</f>
        <v>0</v>
      </c>
      <c r="AM66" s="8">
        <f>'Base biomasse'!AQ67</f>
        <v>700</v>
      </c>
      <c r="AN66" s="8" t="e">
        <f>'Base biomasse'!#REF!</f>
        <v>#REF!</v>
      </c>
    </row>
    <row r="67" spans="1:40" x14ac:dyDescent="0.25">
      <c r="A67" s="8" t="str">
        <f>'Base biomasse'!C68</f>
        <v xml:space="preserve">modif n°1 : puissance, appoint (source WEYA)
BDD ADEME/ARENE </v>
      </c>
      <c r="B67" s="8">
        <f>'Base biomasse'!V68</f>
        <v>1</v>
      </c>
      <c r="C67" s="8" t="e">
        <f>'Base biomasse'!#REF!</f>
        <v>#REF!</v>
      </c>
      <c r="D67" s="8">
        <f>'Base biomasse'!F68</f>
        <v>91</v>
      </c>
      <c r="E67" s="8">
        <f>'Base biomasse'!D68</f>
        <v>91645</v>
      </c>
      <c r="F67" s="8" t="str">
        <f>'Base biomasse'!G68</f>
        <v>VERRIÈRES-LE-BUISSON</v>
      </c>
      <c r="G67" s="8" t="e">
        <f>'Base biomasse'!#REF!</f>
        <v>#REF!</v>
      </c>
      <c r="H67" s="8">
        <f>'Base biomasse'!J68</f>
        <v>0</v>
      </c>
      <c r="I67" s="8" t="str">
        <f>'Base biomasse'!W68</f>
        <v>Collective</v>
      </c>
      <c r="J67" s="8" t="str">
        <f>'Base biomasse'!X68</f>
        <v>Chaufferie dédiée</v>
      </c>
      <c r="K67" s="8" t="str">
        <f>'Base biomasse'!Y68</f>
        <v>Tertiaire</v>
      </c>
      <c r="L67" s="8">
        <f>'Base biomasse'!AA68</f>
        <v>200</v>
      </c>
      <c r="M67" s="8" t="str">
        <f>'Base biomasse'!AB68</f>
        <v>&lt;1 MW</v>
      </c>
      <c r="N67" s="8">
        <f>'Base biomasse'!AC68</f>
        <v>320</v>
      </c>
      <c r="O67" s="8" t="str">
        <f>'Base biomasse'!AD68</f>
        <v>gaz</v>
      </c>
      <c r="P67" s="8" t="e">
        <f>'Base biomasse'!#REF!</f>
        <v>#REF!</v>
      </c>
      <c r="Q67" s="8">
        <f>'Base biomasse'!AR68</f>
        <v>56</v>
      </c>
      <c r="R67" s="8">
        <f>'Base biomasse'!AS68</f>
        <v>340</v>
      </c>
      <c r="S67" s="8" t="str">
        <f>'Base biomasse'!AT68</f>
        <v>&lt;1 200 MWh/an</v>
      </c>
      <c r="T67" s="8" t="str">
        <f>'Base biomasse'!AU68</f>
        <v>RC 167 ml / 380 k€ dont 40% d'aide (FEDER, département, Région, Ademe) http://www.weya.fr/home/images/stories/fiche%20verrires%20le%20buisson.pdf</v>
      </c>
      <c r="U67" s="8" t="str">
        <f>'Base biomasse'!AE68</f>
        <v>Plaquettes forestières</v>
      </c>
      <c r="V67" s="8">
        <f>'Base biomasse'!O68</f>
        <v>2012</v>
      </c>
      <c r="W67" s="8">
        <f>'Base biomasse'!P68</f>
        <v>0</v>
      </c>
      <c r="X67" s="8" t="str">
        <f>'Base biomasse'!Q68</f>
        <v>2 - En fonctionnement</v>
      </c>
      <c r="Y67" s="8" t="str">
        <f>'Base biomasse'!R68</f>
        <v>oui</v>
      </c>
      <c r="Z67" s="8" t="str">
        <f>'Base biomasse'!S68</f>
        <v>oui</v>
      </c>
      <c r="AA67" s="8" t="e">
        <f>'Base biomasse'!#REF!</f>
        <v>#REF!</v>
      </c>
      <c r="AB67" s="8">
        <f>'Base biomasse'!T68</f>
        <v>0</v>
      </c>
      <c r="AC67" s="8">
        <f>'Base biomasse'!AF68</f>
        <v>240</v>
      </c>
      <c r="AD67" s="8">
        <f>'Base biomasse'!AG68</f>
        <v>0</v>
      </c>
      <c r="AE67" s="8">
        <f>'Base biomasse'!AH68</f>
        <v>0</v>
      </c>
      <c r="AF67" s="8">
        <f>'Base biomasse'!AI68</f>
        <v>0</v>
      </c>
      <c r="AG67" s="8">
        <f>'Base biomasse'!AJ68</f>
        <v>240</v>
      </c>
      <c r="AH67" s="8">
        <f>'Base biomasse'!AK68</f>
        <v>0</v>
      </c>
      <c r="AI67" s="8">
        <f>'Base biomasse'!AL68</f>
        <v>0</v>
      </c>
      <c r="AJ67" s="8">
        <f>'Base biomasse'!AM68</f>
        <v>0</v>
      </c>
      <c r="AK67" s="8">
        <f>'Base biomasse'!AN68</f>
        <v>0</v>
      </c>
      <c r="AL67" s="8">
        <f>'Base biomasse'!AP68</f>
        <v>0</v>
      </c>
      <c r="AM67" s="8">
        <f>'Base biomasse'!AQ68</f>
        <v>240</v>
      </c>
      <c r="AN67" s="8" t="e">
        <f>'Base biomasse'!#REF!</f>
        <v>#REF!</v>
      </c>
    </row>
    <row r="68" spans="1:40" x14ac:dyDescent="0.25">
      <c r="A68" s="8" t="str">
        <f>'Base biomasse'!C69</f>
        <v xml:space="preserve">BDD ADEME/ARENE </v>
      </c>
      <c r="B68" s="8">
        <f>'Base biomasse'!V69</f>
        <v>1</v>
      </c>
      <c r="C68" s="8" t="e">
        <f>'Base biomasse'!#REF!</f>
        <v>#REF!</v>
      </c>
      <c r="D68" s="8">
        <f>'Base biomasse'!F69</f>
        <v>91</v>
      </c>
      <c r="E68" s="8">
        <f>'Base biomasse'!D69</f>
        <v>91692</v>
      </c>
      <c r="F68" s="8" t="str">
        <f>'Base biomasse'!G69</f>
        <v>LES ULIS</v>
      </c>
      <c r="G68" s="8" t="e">
        <f>'Base biomasse'!#REF!</f>
        <v>#REF!</v>
      </c>
      <c r="H68" s="8">
        <f>'Base biomasse'!J69</f>
        <v>0</v>
      </c>
      <c r="I68" s="8" t="str">
        <f>'Base biomasse'!W69</f>
        <v>Collective</v>
      </c>
      <c r="J68" s="8" t="str">
        <f>'Base biomasse'!X69</f>
        <v>Réseau de chaleur existant</v>
      </c>
      <c r="K68" s="8">
        <f>'Base biomasse'!Y69</f>
        <v>0</v>
      </c>
      <c r="L68" s="8">
        <f>'Base biomasse'!AA69</f>
        <v>10000</v>
      </c>
      <c r="M68" s="8" t="str">
        <f>'Base biomasse'!AB69</f>
        <v>&gt;1 MW</v>
      </c>
      <c r="N68" s="8">
        <f>'Base biomasse'!AC69</f>
        <v>0</v>
      </c>
      <c r="O68" s="8">
        <f>'Base biomasse'!AD69</f>
        <v>0</v>
      </c>
      <c r="P68" s="8" t="e">
        <f>'Base biomasse'!#REF!</f>
        <v>#REF!</v>
      </c>
      <c r="Q68" s="8">
        <f>'Base biomasse'!AR69</f>
        <v>2768</v>
      </c>
      <c r="R68" s="8">
        <f>'Base biomasse'!AS69</f>
        <v>32191.840000000004</v>
      </c>
      <c r="S68" s="8" t="str">
        <f>'Base biomasse'!AT69</f>
        <v>&gt;1 200 MWh/an</v>
      </c>
      <c r="T68" s="8">
        <f>'Base biomasse'!AU69</f>
        <v>0</v>
      </c>
      <c r="U68" s="8" t="str">
        <f>'Base biomasse'!AE69</f>
        <v>Plaquette forestière (PFA-1A)</v>
      </c>
      <c r="V68" s="8">
        <f>'Base biomasse'!O69</f>
        <v>2016</v>
      </c>
      <c r="W68" s="8">
        <f>'Base biomasse'!P69</f>
        <v>0</v>
      </c>
      <c r="X68" s="8" t="str">
        <f>'Base biomasse'!Q69</f>
        <v>2 - En fonctionnement</v>
      </c>
      <c r="Y68" s="8" t="str">
        <f>'Base biomasse'!R69</f>
        <v>oui</v>
      </c>
      <c r="Z68" s="8" t="str">
        <f>'Base biomasse'!S69</f>
        <v>oui</v>
      </c>
      <c r="AA68" s="8" t="e">
        <f>'Base biomasse'!#REF!</f>
        <v>#REF!</v>
      </c>
      <c r="AB68" s="8">
        <f>'Base biomasse'!T69</f>
        <v>0</v>
      </c>
      <c r="AC68" s="8">
        <f>'Base biomasse'!AF69</f>
        <v>10400</v>
      </c>
      <c r="AD68" s="8">
        <f>'Base biomasse'!AG69</f>
        <v>0</v>
      </c>
      <c r="AE68" s="8">
        <f>'Base biomasse'!AH69</f>
        <v>2600</v>
      </c>
      <c r="AF68" s="8">
        <f>'Base biomasse'!AI69</f>
        <v>0</v>
      </c>
      <c r="AG68" s="8">
        <f>'Base biomasse'!AJ69</f>
        <v>13000</v>
      </c>
      <c r="AH68" s="8">
        <f>'Base biomasse'!AK69</f>
        <v>3000</v>
      </c>
      <c r="AI68" s="8">
        <f>'Base biomasse'!AL69</f>
        <v>0</v>
      </c>
      <c r="AJ68" s="8">
        <f>'Base biomasse'!AM69</f>
        <v>0</v>
      </c>
      <c r="AK68" s="8">
        <f>'Base biomasse'!AN69</f>
        <v>0</v>
      </c>
      <c r="AL68" s="8">
        <f>'Base biomasse'!AP69</f>
        <v>0</v>
      </c>
      <c r="AM68" s="8">
        <f>'Base biomasse'!AQ69</f>
        <v>16000</v>
      </c>
      <c r="AN68" s="8" t="e">
        <f>'Base biomasse'!#REF!</f>
        <v>#REF!</v>
      </c>
    </row>
    <row r="69" spans="1:40" x14ac:dyDescent="0.25">
      <c r="A69" s="8" t="str">
        <f>'Base biomasse'!C70</f>
        <v xml:space="preserve">v2 (Exploitant, consommation bois et production NRJ - source : SOVEN)
BDD ADEME/ARENE </v>
      </c>
      <c r="B69" s="8">
        <f>'Base biomasse'!V70</f>
        <v>1</v>
      </c>
      <c r="C69" s="8" t="e">
        <f>'Base biomasse'!#REF!</f>
        <v>#REF!</v>
      </c>
      <c r="D69" s="8">
        <f>'Base biomasse'!F70</f>
        <v>92</v>
      </c>
      <c r="E69" s="8">
        <f>'Base biomasse'!D70</f>
        <v>92023</v>
      </c>
      <c r="F69" s="8" t="str">
        <f>'Base biomasse'!G70</f>
        <v>CLAMART</v>
      </c>
      <c r="G69" s="8" t="e">
        <f>'Base biomasse'!#REF!</f>
        <v>#REF!</v>
      </c>
      <c r="H69" s="8">
        <f>'Base biomasse'!J70</f>
        <v>0</v>
      </c>
      <c r="I69" s="8" t="str">
        <f>'Base biomasse'!W70</f>
        <v>Collective</v>
      </c>
      <c r="J69" s="8" t="str">
        <f>'Base biomasse'!X70</f>
        <v>Création d'un réseau de chaleur</v>
      </c>
      <c r="K69" s="8">
        <f>'Base biomasse'!Y70</f>
        <v>0</v>
      </c>
      <c r="L69" s="8">
        <f>'Base biomasse'!AA70</f>
        <v>1990</v>
      </c>
      <c r="M69" s="8" t="str">
        <f>'Base biomasse'!AB70</f>
        <v>&gt;1 MW</v>
      </c>
      <c r="N69" s="8">
        <f>'Base biomasse'!AC70</f>
        <v>0</v>
      </c>
      <c r="O69" s="8">
        <f>'Base biomasse'!AD70</f>
        <v>0</v>
      </c>
      <c r="P69" s="8" t="e">
        <f>'Base biomasse'!#REF!</f>
        <v>#REF!</v>
      </c>
      <c r="Q69" s="8">
        <f>'Base biomasse'!AR70</f>
        <v>70.335339638864994</v>
      </c>
      <c r="R69" s="8">
        <f>'Base biomasse'!AS70</f>
        <v>818</v>
      </c>
      <c r="S69" s="8" t="str">
        <f>'Base biomasse'!AT70</f>
        <v>&lt;1 200 MWh/an</v>
      </c>
      <c r="T69" s="8">
        <f>'Base biomasse'!AU70</f>
        <v>0</v>
      </c>
      <c r="U69" s="8" t="str">
        <f>'Base biomasse'!AE70</f>
        <v>Plaquette forestière (PFA-1A)</v>
      </c>
      <c r="V69" s="8">
        <f>'Base biomasse'!O70</f>
        <v>2018</v>
      </c>
      <c r="W69" s="8">
        <f>'Base biomasse'!P70</f>
        <v>0</v>
      </c>
      <c r="X69" s="8" t="str">
        <f>'Base biomasse'!Q70</f>
        <v>2 - En fonctionnement</v>
      </c>
      <c r="Y69" s="8" t="str">
        <f>'Base biomasse'!R70</f>
        <v>oui</v>
      </c>
      <c r="Z69" s="8">
        <f>'Base biomasse'!S70</f>
        <v>0</v>
      </c>
      <c r="AA69" s="8" t="e">
        <f>'Base biomasse'!#REF!</f>
        <v>#REF!</v>
      </c>
      <c r="AB69" s="8">
        <f>'Base biomasse'!T70</f>
        <v>0</v>
      </c>
      <c r="AC69" s="8">
        <f>'Base biomasse'!AF70</f>
        <v>0</v>
      </c>
      <c r="AD69" s="8">
        <f>'Base biomasse'!AG70</f>
        <v>0</v>
      </c>
      <c r="AE69" s="8">
        <f>'Base biomasse'!AH70</f>
        <v>0</v>
      </c>
      <c r="AF69" s="8">
        <f>'Base biomasse'!AI70</f>
        <v>0</v>
      </c>
      <c r="AG69" s="8">
        <f>'Base biomasse'!AJ70</f>
        <v>0</v>
      </c>
      <c r="AH69" s="8">
        <f>'Base biomasse'!AK70</f>
        <v>0</v>
      </c>
      <c r="AI69" s="8">
        <f>'Base biomasse'!AL70</f>
        <v>0</v>
      </c>
      <c r="AJ69" s="8">
        <f>'Base biomasse'!AM70</f>
        <v>0</v>
      </c>
      <c r="AK69" s="8">
        <f>'Base biomasse'!AN70</f>
        <v>0</v>
      </c>
      <c r="AL69" s="8">
        <f>'Base biomasse'!AP70</f>
        <v>243</v>
      </c>
      <c r="AM69" s="8">
        <f>'Base biomasse'!AQ70</f>
        <v>243</v>
      </c>
      <c r="AN69" s="8" t="e">
        <f>'Base biomasse'!#REF!</f>
        <v>#REF!</v>
      </c>
    </row>
    <row r="70" spans="1:40" x14ac:dyDescent="0.25">
      <c r="A70" s="8" t="str">
        <f>'Base biomasse'!C71</f>
        <v xml:space="preserve">BDD ADEME/ARENE </v>
      </c>
      <c r="B70" s="8">
        <f>'Base biomasse'!V71</f>
        <v>1</v>
      </c>
      <c r="C70" s="8" t="e">
        <f>'Base biomasse'!#REF!</f>
        <v>#REF!</v>
      </c>
      <c r="D70" s="8">
        <f>'Base biomasse'!F71</f>
        <v>92</v>
      </c>
      <c r="E70" s="8">
        <f>'Base biomasse'!D71</f>
        <v>92024</v>
      </c>
      <c r="F70" s="8" t="str">
        <f>'Base biomasse'!G71</f>
        <v>CLICHY</v>
      </c>
      <c r="G70" s="8" t="e">
        <f>'Base biomasse'!#REF!</f>
        <v>#REF!</v>
      </c>
      <c r="H70" s="8">
        <f>'Base biomasse'!J71</f>
        <v>0</v>
      </c>
      <c r="I70" s="8" t="str">
        <f>'Base biomasse'!W71</f>
        <v>Collective</v>
      </c>
      <c r="J70" s="8" t="str">
        <f>'Base biomasse'!X71</f>
        <v>Réseau de chaleur existant</v>
      </c>
      <c r="K70" s="8">
        <f>'Base biomasse'!Y71</f>
        <v>0</v>
      </c>
      <c r="L70" s="8">
        <f>'Base biomasse'!AA71</f>
        <v>7000</v>
      </c>
      <c r="M70" s="8" t="str">
        <f>'Base biomasse'!AB71</f>
        <v>&gt;1 MW</v>
      </c>
      <c r="N70" s="8">
        <f>'Base biomasse'!AC71</f>
        <v>0</v>
      </c>
      <c r="O70" s="8" t="str">
        <f>'Base biomasse'!AD71</f>
        <v>gaz</v>
      </c>
      <c r="P70" s="8" t="e">
        <f>'Base biomasse'!#REF!</f>
        <v>#REF!</v>
      </c>
      <c r="Q70" s="8">
        <f>'Base biomasse'!AR71</f>
        <v>2843</v>
      </c>
      <c r="R70" s="8">
        <f>'Base biomasse'!AS71</f>
        <v>33064.090000000004</v>
      </c>
      <c r="S70" s="8" t="str">
        <f>'Base biomasse'!AT71</f>
        <v>&gt;1 200 MWh/an</v>
      </c>
      <c r="T70" s="8">
        <f>'Base biomasse'!AU71</f>
        <v>0</v>
      </c>
      <c r="U70" s="8">
        <f>'Base biomasse'!AE71</f>
        <v>0</v>
      </c>
      <c r="V70" s="8">
        <f>'Base biomasse'!O71</f>
        <v>2015</v>
      </c>
      <c r="W70" s="8">
        <f>'Base biomasse'!P71</f>
        <v>0</v>
      </c>
      <c r="X70" s="8" t="str">
        <f>'Base biomasse'!Q71</f>
        <v>2 - En fonctionnement</v>
      </c>
      <c r="Y70" s="8" t="str">
        <f>'Base biomasse'!R71</f>
        <v>oui</v>
      </c>
      <c r="Z70" s="8" t="str">
        <f>'Base biomasse'!S71</f>
        <v>oui</v>
      </c>
      <c r="AA70" s="8" t="e">
        <f>'Base biomasse'!#REF!</f>
        <v>#REF!</v>
      </c>
      <c r="AB70" s="8">
        <f>'Base biomasse'!T71</f>
        <v>0</v>
      </c>
      <c r="AC70" s="8">
        <f>'Base biomasse'!AF71</f>
        <v>4361.5082814363323</v>
      </c>
      <c r="AD70" s="8">
        <f>'Base biomasse'!AG71</f>
        <v>0</v>
      </c>
      <c r="AE70" s="8">
        <f>'Base biomasse'!AH71</f>
        <v>6000</v>
      </c>
      <c r="AF70" s="8">
        <f>'Base biomasse'!AI71</f>
        <v>0</v>
      </c>
      <c r="AG70" s="8">
        <f>'Base biomasse'!AJ71</f>
        <v>10361.508281436332</v>
      </c>
      <c r="AH70" s="8">
        <f>'Base biomasse'!AK71</f>
        <v>5150</v>
      </c>
      <c r="AI70" s="8">
        <f>'Base biomasse'!AL71</f>
        <v>0</v>
      </c>
      <c r="AJ70" s="8">
        <f>'Base biomasse'!AM71</f>
        <v>0</v>
      </c>
      <c r="AK70" s="8">
        <f>'Base biomasse'!AN71</f>
        <v>0</v>
      </c>
      <c r="AL70" s="8">
        <f>'Base biomasse'!AP71</f>
        <v>0</v>
      </c>
      <c r="AM70" s="8">
        <f>'Base biomasse'!AQ71</f>
        <v>15511.508281436332</v>
      </c>
      <c r="AN70" s="8" t="e">
        <f>'Base biomasse'!#REF!</f>
        <v>#REF!</v>
      </c>
    </row>
    <row r="71" spans="1:40" x14ac:dyDescent="0.25">
      <c r="A71" s="8" t="str">
        <f>'Base biomasse'!C72</f>
        <v xml:space="preserve">BDD ADEME/ARENE </v>
      </c>
      <c r="B71" s="8">
        <f>'Base biomasse'!V72</f>
        <v>1</v>
      </c>
      <c r="C71" s="8" t="e">
        <f>'Base biomasse'!#REF!</f>
        <v>#REF!</v>
      </c>
      <c r="D71" s="8">
        <f>'Base biomasse'!F72</f>
        <v>92</v>
      </c>
      <c r="E71" s="8">
        <f>'Base biomasse'!D72</f>
        <v>92025</v>
      </c>
      <c r="F71" s="8" t="str">
        <f>'Base biomasse'!G72</f>
        <v>COLOMBES</v>
      </c>
      <c r="G71" s="8" t="e">
        <f>'Base biomasse'!#REF!</f>
        <v>#REF!</v>
      </c>
      <c r="H71" s="8">
        <f>'Base biomasse'!J72</f>
        <v>0</v>
      </c>
      <c r="I71" s="8" t="str">
        <f>'Base biomasse'!W72</f>
        <v>Collective</v>
      </c>
      <c r="J71" s="8" t="str">
        <f>'Base biomasse'!X72</f>
        <v>Chaufferie dédiée</v>
      </c>
      <c r="K71" s="8" t="str">
        <f>'Base biomasse'!Y72</f>
        <v>Résidentiel</v>
      </c>
      <c r="L71" s="8">
        <f>'Base biomasse'!AA72</f>
        <v>800</v>
      </c>
      <c r="M71" s="8" t="str">
        <f>'Base biomasse'!AB72</f>
        <v>&lt;1 MW</v>
      </c>
      <c r="N71" s="8">
        <f>'Base biomasse'!AC72</f>
        <v>0</v>
      </c>
      <c r="O71" s="8">
        <f>'Base biomasse'!AD72</f>
        <v>0</v>
      </c>
      <c r="P71" s="8" t="e">
        <f>'Base biomasse'!#REF!</f>
        <v>#REF!</v>
      </c>
      <c r="Q71" s="8">
        <f>'Base biomasse'!AR72</f>
        <v>265</v>
      </c>
      <c r="R71" s="8">
        <f>'Base biomasse'!AS72</f>
        <v>3081.9500000000003</v>
      </c>
      <c r="S71" s="8" t="str">
        <f>'Base biomasse'!AT72</f>
        <v>&gt;1 200 MWh/an</v>
      </c>
      <c r="T71" s="8">
        <f>'Base biomasse'!AU72</f>
        <v>0</v>
      </c>
      <c r="U71" s="8">
        <f>'Base biomasse'!AE72</f>
        <v>0</v>
      </c>
      <c r="V71" s="8">
        <f>'Base biomasse'!O72</f>
        <v>2015</v>
      </c>
      <c r="W71" s="8">
        <f>'Base biomasse'!P72</f>
        <v>0</v>
      </c>
      <c r="X71" s="8" t="str">
        <f>'Base biomasse'!Q72</f>
        <v>2 - En fonctionnement</v>
      </c>
      <c r="Y71" s="8">
        <f>'Base biomasse'!R72</f>
        <v>0</v>
      </c>
      <c r="Z71" s="8">
        <f>'Base biomasse'!S72</f>
        <v>0</v>
      </c>
      <c r="AA71" s="8" t="e">
        <f>'Base biomasse'!#REF!</f>
        <v>#REF!</v>
      </c>
      <c r="AB71" s="8">
        <f>'Base biomasse'!T72</f>
        <v>0</v>
      </c>
      <c r="AC71" s="8">
        <f>'Base biomasse'!AF72</f>
        <v>0</v>
      </c>
      <c r="AD71" s="8">
        <f>'Base biomasse'!AG72</f>
        <v>0</v>
      </c>
      <c r="AE71" s="8">
        <f>'Base biomasse'!AH72</f>
        <v>0</v>
      </c>
      <c r="AF71" s="8">
        <f>'Base biomasse'!AI72</f>
        <v>0</v>
      </c>
      <c r="AG71" s="8">
        <f>'Base biomasse'!AJ72</f>
        <v>0</v>
      </c>
      <c r="AH71" s="8">
        <f>'Base biomasse'!AK72</f>
        <v>0</v>
      </c>
      <c r="AI71" s="8">
        <f>'Base biomasse'!AL72</f>
        <v>0</v>
      </c>
      <c r="AJ71" s="8">
        <f>'Base biomasse'!AM72</f>
        <v>0</v>
      </c>
      <c r="AK71" s="8">
        <f>'Base biomasse'!AN72</f>
        <v>0</v>
      </c>
      <c r="AL71" s="8">
        <f>'Base biomasse'!AP72</f>
        <v>1386</v>
      </c>
      <c r="AM71" s="8">
        <f>'Base biomasse'!AQ72</f>
        <v>1386</v>
      </c>
      <c r="AN71" s="8" t="e">
        <f>'Base biomasse'!#REF!</f>
        <v>#REF!</v>
      </c>
    </row>
    <row r="72" spans="1:40" x14ac:dyDescent="0.25">
      <c r="A72" s="8" t="str">
        <f>'Base biomasse'!C73</f>
        <v xml:space="preserve">BDD ADEME/ARENE </v>
      </c>
      <c r="B72" s="8">
        <f>'Base biomasse'!V73</f>
        <v>1</v>
      </c>
      <c r="C72" s="8" t="e">
        <f>'Base biomasse'!#REF!</f>
        <v>#REF!</v>
      </c>
      <c r="D72" s="8">
        <f>'Base biomasse'!F73</f>
        <v>92</v>
      </c>
      <c r="E72" s="8">
        <f>'Base biomasse'!D73</f>
        <v>92025</v>
      </c>
      <c r="F72" s="8" t="str">
        <f>'Base biomasse'!G73</f>
        <v>COLOMBES</v>
      </c>
      <c r="G72" s="8" t="e">
        <f>'Base biomasse'!#REF!</f>
        <v>#REF!</v>
      </c>
      <c r="H72" s="8">
        <f>'Base biomasse'!J73</f>
        <v>0</v>
      </c>
      <c r="I72" s="8" t="str">
        <f>'Base biomasse'!W73</f>
        <v>Collective</v>
      </c>
      <c r="J72" s="8" t="str">
        <f>'Base biomasse'!X73</f>
        <v>Réseau de chaleur existant</v>
      </c>
      <c r="K72" s="8" t="str">
        <f>'Base biomasse'!Y73</f>
        <v>Résidentiel</v>
      </c>
      <c r="L72" s="8">
        <f>'Base biomasse'!AA73</f>
        <v>1250</v>
      </c>
      <c r="M72" s="8" t="str">
        <f>'Base biomasse'!AB73</f>
        <v>&gt;1 MW</v>
      </c>
      <c r="N72" s="8">
        <f>'Base biomasse'!AC73</f>
        <v>0</v>
      </c>
      <c r="O72" s="8">
        <f>'Base biomasse'!AD73</f>
        <v>0</v>
      </c>
      <c r="P72" s="8" t="e">
        <f>'Base biomasse'!#REF!</f>
        <v>#REF!</v>
      </c>
      <c r="Q72" s="8">
        <f>'Base biomasse'!AR73</f>
        <v>669</v>
      </c>
      <c r="R72" s="8">
        <f>'Base biomasse'!AS73</f>
        <v>7780.47</v>
      </c>
      <c r="S72" s="8" t="str">
        <f>'Base biomasse'!AT73</f>
        <v>&gt;1 200 MWh/an</v>
      </c>
      <c r="T72" s="8">
        <f>'Base biomasse'!AU73</f>
        <v>0</v>
      </c>
      <c r="U72" s="8">
        <f>'Base biomasse'!AE73</f>
        <v>0</v>
      </c>
      <c r="V72" s="8">
        <f>'Base biomasse'!O73</f>
        <v>2014</v>
      </c>
      <c r="W72" s="8">
        <f>'Base biomasse'!P73</f>
        <v>0</v>
      </c>
      <c r="X72" s="8" t="str">
        <f>'Base biomasse'!Q73</f>
        <v>2 - En fonctionnement</v>
      </c>
      <c r="Y72" s="8" t="str">
        <f>'Base biomasse'!R73</f>
        <v>oui</v>
      </c>
      <c r="Z72" s="8" t="str">
        <f>'Base biomasse'!S73</f>
        <v>oui</v>
      </c>
      <c r="AA72" s="8" t="e">
        <f>'Base biomasse'!#REF!</f>
        <v>#REF!</v>
      </c>
      <c r="AB72" s="8">
        <f>'Base biomasse'!T73</f>
        <v>0</v>
      </c>
      <c r="AC72" s="8">
        <f>'Base biomasse'!AF73</f>
        <v>2220</v>
      </c>
      <c r="AD72" s="8">
        <f>'Base biomasse'!AG73</f>
        <v>0</v>
      </c>
      <c r="AE72" s="8">
        <f>'Base biomasse'!AH73</f>
        <v>0</v>
      </c>
      <c r="AF72" s="8">
        <f>'Base biomasse'!AI73</f>
        <v>0</v>
      </c>
      <c r="AG72" s="8">
        <f>'Base biomasse'!AJ73</f>
        <v>2220</v>
      </c>
      <c r="AH72" s="8">
        <f>'Base biomasse'!AK73</f>
        <v>1480</v>
      </c>
      <c r="AI72" s="8">
        <f>'Base biomasse'!AL73</f>
        <v>0</v>
      </c>
      <c r="AJ72" s="8">
        <f>'Base biomasse'!AM73</f>
        <v>0</v>
      </c>
      <c r="AK72" s="8">
        <f>'Base biomasse'!AN73</f>
        <v>0</v>
      </c>
      <c r="AL72" s="8">
        <f>'Base biomasse'!AP73</f>
        <v>0</v>
      </c>
      <c r="AM72" s="8">
        <f>'Base biomasse'!AQ73</f>
        <v>3700</v>
      </c>
      <c r="AN72" s="8" t="e">
        <f>'Base biomasse'!#REF!</f>
        <v>#REF!</v>
      </c>
    </row>
    <row r="73" spans="1:40" x14ac:dyDescent="0.25">
      <c r="A73" s="8" t="str">
        <f>'Base biomasse'!C74</f>
        <v xml:space="preserve">BDD ADEME/ARENE </v>
      </c>
      <c r="B73" s="8">
        <f>'Base biomasse'!V74</f>
        <v>2</v>
      </c>
      <c r="C73" s="8" t="e">
        <f>'Base biomasse'!#REF!</f>
        <v>#REF!</v>
      </c>
      <c r="D73" s="8">
        <f>'Base biomasse'!F74</f>
        <v>92</v>
      </c>
      <c r="E73" s="8">
        <f>'Base biomasse'!D74</f>
        <v>92026</v>
      </c>
      <c r="F73" s="8" t="str">
        <f>'Base biomasse'!G74</f>
        <v>COURBEVOIE</v>
      </c>
      <c r="G73" s="8" t="e">
        <f>'Base biomasse'!#REF!</f>
        <v>#REF!</v>
      </c>
      <c r="H73" s="8">
        <f>'Base biomasse'!J74</f>
        <v>0</v>
      </c>
      <c r="I73" s="8" t="str">
        <f>'Base biomasse'!W74</f>
        <v>Collective</v>
      </c>
      <c r="J73" s="8" t="str">
        <f>'Base biomasse'!X74</f>
        <v>Chaufferie sur réseau de chaleur</v>
      </c>
      <c r="K73" s="8">
        <f>'Base biomasse'!Y74</f>
        <v>0</v>
      </c>
      <c r="L73" s="8">
        <f>'Base biomasse'!AA74</f>
        <v>90000</v>
      </c>
      <c r="M73" s="8" t="str">
        <f>'Base biomasse'!AB74</f>
        <v>&gt;1 MW</v>
      </c>
      <c r="N73" s="8">
        <f>'Base biomasse'!AC74</f>
        <v>0</v>
      </c>
      <c r="O73" s="8">
        <f>'Base biomasse'!AD74</f>
        <v>0</v>
      </c>
      <c r="P73" s="8" t="e">
        <f>'Base biomasse'!#REF!</f>
        <v>#REF!</v>
      </c>
      <c r="Q73" s="8">
        <f>'Base biomasse'!AR74</f>
        <v>15477</v>
      </c>
      <c r="R73" s="8">
        <f>'Base biomasse'!AS74</f>
        <v>179997.51</v>
      </c>
      <c r="S73" s="8" t="str">
        <f>'Base biomasse'!AT74</f>
        <v>&gt;1 200 MWh/an</v>
      </c>
      <c r="T73" s="8">
        <f>'Base biomasse'!AU74</f>
        <v>0</v>
      </c>
      <c r="U73" s="8" t="str">
        <f>'Base biomasse'!AE74</f>
        <v xml:space="preserve">Agropellets </v>
      </c>
      <c r="V73" s="8">
        <f>'Base biomasse'!O74</f>
        <v>2021</v>
      </c>
      <c r="W73" s="8">
        <f>'Base biomasse'!P74</f>
        <v>0</v>
      </c>
      <c r="X73" s="8" t="str">
        <f>'Base biomasse'!Q74</f>
        <v>4 - En projet</v>
      </c>
      <c r="Y73" s="8">
        <f>'Base biomasse'!R74</f>
        <v>0</v>
      </c>
      <c r="Z73" s="8">
        <f>'Base biomasse'!S74</f>
        <v>0</v>
      </c>
      <c r="AA73" s="8" t="e">
        <f>'Base biomasse'!#REF!</f>
        <v>#REF!</v>
      </c>
      <c r="AB73" s="8">
        <f>'Base biomasse'!T74</f>
        <v>0</v>
      </c>
      <c r="AC73" s="8">
        <f>'Base biomasse'!AF74</f>
        <v>0</v>
      </c>
      <c r="AD73" s="8">
        <f>'Base biomasse'!AG74</f>
        <v>0</v>
      </c>
      <c r="AE73" s="8">
        <f>'Base biomasse'!AH74</f>
        <v>0</v>
      </c>
      <c r="AF73" s="8">
        <f>'Base biomasse'!AI74</f>
        <v>3600</v>
      </c>
      <c r="AG73" s="8">
        <f>'Base biomasse'!AJ74</f>
        <v>3600</v>
      </c>
      <c r="AH73" s="8">
        <f>'Base biomasse'!AK74</f>
        <v>0</v>
      </c>
      <c r="AI73" s="8">
        <f>'Base biomasse'!AL74</f>
        <v>0</v>
      </c>
      <c r="AJ73" s="8">
        <f>'Base biomasse'!AM74</f>
        <v>0</v>
      </c>
      <c r="AK73" s="8">
        <f>'Base biomasse'!AN74</f>
        <v>32400</v>
      </c>
      <c r="AL73" s="8">
        <f>'Base biomasse'!AP74</f>
        <v>0</v>
      </c>
      <c r="AM73" s="8">
        <f>'Base biomasse'!AQ74</f>
        <v>36000</v>
      </c>
      <c r="AN73" s="8" t="e">
        <f>'Base biomasse'!#REF!</f>
        <v>#REF!</v>
      </c>
    </row>
    <row r="74" spans="1:40" x14ac:dyDescent="0.25">
      <c r="A74" s="8" t="str">
        <f>'Base biomasse'!C75</f>
        <v xml:space="preserve">BDD ADEME/ARENE </v>
      </c>
      <c r="B74" s="8">
        <f>'Base biomasse'!V75</f>
        <v>1</v>
      </c>
      <c r="C74" s="8" t="e">
        <f>'Base biomasse'!#REF!</f>
        <v>#REF!</v>
      </c>
      <c r="D74" s="8">
        <f>'Base biomasse'!F75</f>
        <v>92</v>
      </c>
      <c r="E74" s="8">
        <f>'Base biomasse'!D75</f>
        <v>92032</v>
      </c>
      <c r="F74" s="8" t="str">
        <f>'Base biomasse'!G75</f>
        <v>FONTENAY-AUX-ROSES</v>
      </c>
      <c r="G74" s="8" t="e">
        <f>'Base biomasse'!#REF!</f>
        <v>#REF!</v>
      </c>
      <c r="H74" s="8">
        <f>'Base biomasse'!J75</f>
        <v>0</v>
      </c>
      <c r="I74" s="8" t="str">
        <f>'Base biomasse'!W75</f>
        <v>Collective</v>
      </c>
      <c r="J74" s="8" t="str">
        <f>'Base biomasse'!X75</f>
        <v>Chaufferie dédiée</v>
      </c>
      <c r="K74" s="8" t="str">
        <f>'Base biomasse'!Y75</f>
        <v>Résidentiel</v>
      </c>
      <c r="L74" s="8">
        <f>'Base biomasse'!AA75</f>
        <v>900</v>
      </c>
      <c r="M74" s="8" t="str">
        <f>'Base biomasse'!AB75</f>
        <v>&lt;1 MW</v>
      </c>
      <c r="N74" s="8">
        <f>'Base biomasse'!AC75</f>
        <v>0</v>
      </c>
      <c r="O74" s="8" t="str">
        <f>'Base biomasse'!AD75</f>
        <v>gaz</v>
      </c>
      <c r="P74" s="8" t="e">
        <f>'Base biomasse'!#REF!</f>
        <v>#REF!</v>
      </c>
      <c r="Q74" s="8">
        <f>'Base biomasse'!AR75</f>
        <v>370</v>
      </c>
      <c r="R74" s="8">
        <f>'Base biomasse'!AS75</f>
        <v>4303.1000000000004</v>
      </c>
      <c r="S74" s="8" t="str">
        <f>'Base biomasse'!AT75</f>
        <v>&gt;1 200 MWh/an</v>
      </c>
      <c r="T74" s="8" t="str">
        <f>'Base biomasse'!AU75</f>
        <v>800 logements</v>
      </c>
      <c r="U74" s="8">
        <f>'Base biomasse'!AE75</f>
        <v>0</v>
      </c>
      <c r="V74" s="8">
        <f>'Base biomasse'!O75</f>
        <v>2012</v>
      </c>
      <c r="W74" s="8">
        <f>'Base biomasse'!P75</f>
        <v>0</v>
      </c>
      <c r="X74" s="8" t="str">
        <f>'Base biomasse'!Q75</f>
        <v>2 - En fonctionnement</v>
      </c>
      <c r="Y74" s="8">
        <f>'Base biomasse'!R75</f>
        <v>0</v>
      </c>
      <c r="Z74" s="8" t="str">
        <f>'Base biomasse'!S75</f>
        <v>oui</v>
      </c>
      <c r="AA74" s="8" t="e">
        <f>'Base biomasse'!#REF!</f>
        <v>#REF!</v>
      </c>
      <c r="AB74" s="8">
        <f>'Base biomasse'!T75</f>
        <v>0</v>
      </c>
      <c r="AC74" s="8">
        <f>'Base biomasse'!AF75</f>
        <v>0</v>
      </c>
      <c r="AD74" s="8">
        <f>'Base biomasse'!AG75</f>
        <v>0</v>
      </c>
      <c r="AE74" s="8">
        <f>'Base biomasse'!AH75</f>
        <v>0</v>
      </c>
      <c r="AF74" s="8">
        <f>'Base biomasse'!AI75</f>
        <v>0</v>
      </c>
      <c r="AG74" s="8">
        <f>'Base biomasse'!AJ75</f>
        <v>0</v>
      </c>
      <c r="AH74" s="8">
        <f>'Base biomasse'!AK75</f>
        <v>0</v>
      </c>
      <c r="AI74" s="8">
        <f>'Base biomasse'!AL75</f>
        <v>0</v>
      </c>
      <c r="AJ74" s="8">
        <f>'Base biomasse'!AM75</f>
        <v>0</v>
      </c>
      <c r="AK74" s="8">
        <f>'Base biomasse'!AN75</f>
        <v>0</v>
      </c>
      <c r="AL74" s="8">
        <f>'Base biomasse'!AP75</f>
        <v>1850</v>
      </c>
      <c r="AM74" s="8">
        <f>'Base biomasse'!AQ75</f>
        <v>1850</v>
      </c>
      <c r="AN74" s="8" t="e">
        <f>'Base biomasse'!#REF!</f>
        <v>#REF!</v>
      </c>
    </row>
    <row r="75" spans="1:40" x14ac:dyDescent="0.25">
      <c r="A75" s="8" t="str">
        <f>'Base biomasse'!C76</f>
        <v xml:space="preserve">v2 (Exploitant, consommation bois et production NRJ - source : SOVEN)
BDD ADEME/ARENE </v>
      </c>
      <c r="B75" s="8">
        <f>'Base biomasse'!V76</f>
        <v>1</v>
      </c>
      <c r="C75" s="8" t="e">
        <f>'Base biomasse'!#REF!</f>
        <v>#REF!</v>
      </c>
      <c r="D75" s="8">
        <f>'Base biomasse'!F76</f>
        <v>92</v>
      </c>
      <c r="E75" s="8">
        <f>'Base biomasse'!D76</f>
        <v>92036</v>
      </c>
      <c r="F75" s="8" t="str">
        <f>'Base biomasse'!G76</f>
        <v>GENNEVILLIERS</v>
      </c>
      <c r="G75" s="8" t="e">
        <f>'Base biomasse'!#REF!</f>
        <v>#REF!</v>
      </c>
      <c r="H75" s="8">
        <f>'Base biomasse'!J76</f>
        <v>0</v>
      </c>
      <c r="I75" s="8" t="str">
        <f>'Base biomasse'!W76</f>
        <v>Collective</v>
      </c>
      <c r="J75" s="8" t="str">
        <f>'Base biomasse'!X76</f>
        <v>Réseau de chaleur existant</v>
      </c>
      <c r="K75" s="8" t="str">
        <f>'Base biomasse'!Y76</f>
        <v>Résidentiel</v>
      </c>
      <c r="L75" s="8">
        <f>'Base biomasse'!AA76</f>
        <v>17000</v>
      </c>
      <c r="M75" s="8" t="str">
        <f>'Base biomasse'!AB76</f>
        <v>&gt;1 MW</v>
      </c>
      <c r="N75" s="8">
        <f>'Base biomasse'!AC76</f>
        <v>0</v>
      </c>
      <c r="O75" s="8">
        <f>'Base biomasse'!AD76</f>
        <v>0</v>
      </c>
      <c r="P75" s="8" t="e">
        <f>'Base biomasse'!#REF!</f>
        <v>#REF!</v>
      </c>
      <c r="Q75" s="8">
        <f>'Base biomasse'!AR76</f>
        <v>5183.9208942390369</v>
      </c>
      <c r="R75" s="8">
        <f>'Base biomasse'!AS76</f>
        <v>60289</v>
      </c>
      <c r="S75" s="8" t="str">
        <f>'Base biomasse'!AT76</f>
        <v>&gt;1 200 MWh/an</v>
      </c>
      <c r="T75" s="8">
        <f>'Base biomasse'!AU76</f>
        <v>0</v>
      </c>
      <c r="U75" s="8" t="str">
        <f>'Base biomasse'!AE76</f>
        <v>Plaquette forestière (PFA-1A), MIX (BFVBD-3A/PFA-1A) et broyat palette (BFVBD-3A)</v>
      </c>
      <c r="V75" s="8">
        <f>'Base biomasse'!O76</f>
        <v>2017</v>
      </c>
      <c r="W75" s="8">
        <f>'Base biomasse'!P76</f>
        <v>0</v>
      </c>
      <c r="X75" s="8" t="str">
        <f>'Base biomasse'!Q76</f>
        <v>2 - En fonctionnement</v>
      </c>
      <c r="Y75" s="8" t="str">
        <f>'Base biomasse'!R76</f>
        <v>oui</v>
      </c>
      <c r="Z75" s="8" t="str">
        <f>'Base biomasse'!S76</f>
        <v>oui</v>
      </c>
      <c r="AA75" s="8" t="e">
        <f>'Base biomasse'!#REF!</f>
        <v>#REF!</v>
      </c>
      <c r="AB75" s="8">
        <f>'Base biomasse'!T76</f>
        <v>0</v>
      </c>
      <c r="AC75" s="8">
        <f>'Base biomasse'!AF76</f>
        <v>15539</v>
      </c>
      <c r="AD75" s="8">
        <f>'Base biomasse'!AG76</f>
        <v>0</v>
      </c>
      <c r="AE75" s="8">
        <f>'Base biomasse'!AH76</f>
        <v>825</v>
      </c>
      <c r="AF75" s="8">
        <f>'Base biomasse'!AI76</f>
        <v>0</v>
      </c>
      <c r="AG75" s="8">
        <f>'Base biomasse'!AJ76</f>
        <v>16364</v>
      </c>
      <c r="AH75" s="8">
        <f>'Base biomasse'!AK76</f>
        <v>0</v>
      </c>
      <c r="AI75" s="8">
        <f>'Base biomasse'!AL76</f>
        <v>0</v>
      </c>
      <c r="AJ75" s="8">
        <f>'Base biomasse'!AM76</f>
        <v>0</v>
      </c>
      <c r="AK75" s="8">
        <f>'Base biomasse'!AN76</f>
        <v>0</v>
      </c>
      <c r="AL75" s="8">
        <f>'Base biomasse'!AP76</f>
        <v>4055</v>
      </c>
      <c r="AM75" s="8">
        <f>'Base biomasse'!AQ76</f>
        <v>20419</v>
      </c>
      <c r="AN75" s="8" t="e">
        <f>'Base biomasse'!#REF!</f>
        <v>#REF!</v>
      </c>
    </row>
    <row r="76" spans="1:40" x14ac:dyDescent="0.25">
      <c r="A76" s="8" t="str">
        <f>'Base biomasse'!C77</f>
        <v xml:space="preserve">BDD ADEME/ARENE </v>
      </c>
      <c r="B76" s="8">
        <f>'Base biomasse'!V77</f>
        <v>1</v>
      </c>
      <c r="C76" s="8" t="e">
        <f>'Base biomasse'!#REF!</f>
        <v>#REF!</v>
      </c>
      <c r="D76" s="8">
        <f>'Base biomasse'!F77</f>
        <v>92</v>
      </c>
      <c r="E76" s="8">
        <f>'Base biomasse'!D77</f>
        <v>92050</v>
      </c>
      <c r="F76" s="8" t="str">
        <f>'Base biomasse'!G77</f>
        <v>NANTERRE</v>
      </c>
      <c r="G76" s="8" t="e">
        <f>'Base biomasse'!#REF!</f>
        <v>#REF!</v>
      </c>
      <c r="H76" s="8">
        <f>'Base biomasse'!J77</f>
        <v>0</v>
      </c>
      <c r="I76" s="8" t="str">
        <f>'Base biomasse'!W77</f>
        <v>Collective</v>
      </c>
      <c r="J76" s="8" t="str">
        <f>'Base biomasse'!X77</f>
        <v>Chaufferie dédiée</v>
      </c>
      <c r="K76" s="8" t="str">
        <f>'Base biomasse'!Y77</f>
        <v>Tertiaire</v>
      </c>
      <c r="L76" s="8">
        <f>'Base biomasse'!AA77</f>
        <v>50</v>
      </c>
      <c r="M76" s="8" t="str">
        <f>'Base biomasse'!AB77</f>
        <v>&lt;1 MW</v>
      </c>
      <c r="N76" s="8">
        <f>'Base biomasse'!AC77</f>
        <v>0</v>
      </c>
      <c r="O76" s="8">
        <f>'Base biomasse'!AD77</f>
        <v>0</v>
      </c>
      <c r="P76" s="8" t="e">
        <f>'Base biomasse'!#REF!</f>
        <v>#REF!</v>
      </c>
      <c r="Q76" s="8">
        <f>'Base biomasse'!AR77</f>
        <v>10</v>
      </c>
      <c r="R76" s="8">
        <f>'Base biomasse'!AS77</f>
        <v>116.30000000000001</v>
      </c>
      <c r="S76" s="8" t="str">
        <f>'Base biomasse'!AT77</f>
        <v>&lt;1 200 MWh/an</v>
      </c>
      <c r="T76" s="8" t="str">
        <f>'Base biomasse'!AU77</f>
        <v>Silo 40 m3, RC 1200 ml</v>
      </c>
      <c r="U76" s="8" t="str">
        <f>'Base biomasse'!AE77</f>
        <v>Plaquettes forestières</v>
      </c>
      <c r="V76" s="8">
        <f>'Base biomasse'!O77</f>
        <v>2011</v>
      </c>
      <c r="W76" s="8">
        <f>'Base biomasse'!P77</f>
        <v>0</v>
      </c>
      <c r="X76" s="8" t="str">
        <f>'Base biomasse'!Q77</f>
        <v>2 - En fonctionnement</v>
      </c>
      <c r="Y76" s="8" t="str">
        <f>'Base biomasse'!R77</f>
        <v>oui</v>
      </c>
      <c r="Z76" s="8" t="str">
        <f>'Base biomasse'!S77</f>
        <v>oui</v>
      </c>
      <c r="AA76" s="8" t="e">
        <f>'Base biomasse'!#REF!</f>
        <v>#REF!</v>
      </c>
      <c r="AB76" s="8">
        <f>'Base biomasse'!T77</f>
        <v>0</v>
      </c>
      <c r="AC76" s="8">
        <f>'Base biomasse'!AF77</f>
        <v>50</v>
      </c>
      <c r="AD76" s="8">
        <f>'Base biomasse'!AG77</f>
        <v>0</v>
      </c>
      <c r="AE76" s="8">
        <f>'Base biomasse'!AH77</f>
        <v>0</v>
      </c>
      <c r="AF76" s="8">
        <f>'Base biomasse'!AI77</f>
        <v>0</v>
      </c>
      <c r="AG76" s="8">
        <f>'Base biomasse'!AJ77</f>
        <v>50</v>
      </c>
      <c r="AH76" s="8">
        <f>'Base biomasse'!AK77</f>
        <v>0</v>
      </c>
      <c r="AI76" s="8">
        <f>'Base biomasse'!AL77</f>
        <v>0</v>
      </c>
      <c r="AJ76" s="8">
        <f>'Base biomasse'!AM77</f>
        <v>0</v>
      </c>
      <c r="AK76" s="8">
        <f>'Base biomasse'!AN77</f>
        <v>0</v>
      </c>
      <c r="AL76" s="8">
        <f>'Base biomasse'!AP77</f>
        <v>0</v>
      </c>
      <c r="AM76" s="8">
        <f>'Base biomasse'!AQ77</f>
        <v>50</v>
      </c>
      <c r="AN76" s="8" t="e">
        <f>'Base biomasse'!#REF!</f>
        <v>#REF!</v>
      </c>
    </row>
    <row r="77" spans="1:40" x14ac:dyDescent="0.25">
      <c r="A77" s="8" t="str">
        <f>'Base biomasse'!C78</f>
        <v xml:space="preserve">BDD ADEME/ARENE </v>
      </c>
      <c r="B77" s="8">
        <f>'Base biomasse'!V78</f>
        <v>1</v>
      </c>
      <c r="C77" s="8" t="e">
        <f>'Base biomasse'!#REF!</f>
        <v>#REF!</v>
      </c>
      <c r="D77" s="8">
        <f>'Base biomasse'!F78</f>
        <v>92</v>
      </c>
      <c r="E77" s="8">
        <f>'Base biomasse'!D78</f>
        <v>92050</v>
      </c>
      <c r="F77" s="8" t="str">
        <f>'Base biomasse'!G78</f>
        <v>NANTERRE</v>
      </c>
      <c r="G77" s="8" t="e">
        <f>'Base biomasse'!#REF!</f>
        <v>#REF!</v>
      </c>
      <c r="H77" s="8">
        <f>'Base biomasse'!J78</f>
        <v>0</v>
      </c>
      <c r="I77" s="8" t="str">
        <f>'Base biomasse'!W78</f>
        <v>Collective</v>
      </c>
      <c r="J77" s="8" t="str">
        <f>'Base biomasse'!X78</f>
        <v>Chaufferie dédiée</v>
      </c>
      <c r="K77" s="8" t="str">
        <f>'Base biomasse'!Y78</f>
        <v>Résidentiel</v>
      </c>
      <c r="L77" s="8">
        <f>'Base biomasse'!AA78</f>
        <v>1600</v>
      </c>
      <c r="M77" s="8" t="str">
        <f>'Base biomasse'!AB78</f>
        <v>&gt;1 MW</v>
      </c>
      <c r="N77" s="8">
        <f>'Base biomasse'!AC78</f>
        <v>3200</v>
      </c>
      <c r="O77" s="8" t="str">
        <f>'Base biomasse'!AD78</f>
        <v>Gaz naturel</v>
      </c>
      <c r="P77" s="8" t="e">
        <f>'Base biomasse'!#REF!</f>
        <v>#REF!</v>
      </c>
      <c r="Q77" s="8">
        <f>'Base biomasse'!AR78</f>
        <v>413</v>
      </c>
      <c r="R77" s="8">
        <f>'Base biomasse'!AS78</f>
        <v>4803.1900000000005</v>
      </c>
      <c r="S77" s="8" t="str">
        <f>'Base biomasse'!AT78</f>
        <v>&gt;1 200 MWh/an</v>
      </c>
      <c r="T77" s="8" t="str">
        <f>'Base biomasse'!AU78</f>
        <v>couverture bois : 80 % - chaufferie en service depuis 2011 / 100 % de raccordements faits au 3e trimestre 2015</v>
      </c>
      <c r="U77" s="8" t="str">
        <f>'Base biomasse'!AE78</f>
        <v>Bois en fin de vie - bois d'élagage - plaquettes forestières</v>
      </c>
      <c r="V77" s="8">
        <f>'Base biomasse'!O78</f>
        <v>2011</v>
      </c>
      <c r="W77" s="8">
        <f>'Base biomasse'!P78</f>
        <v>0</v>
      </c>
      <c r="X77" s="8" t="str">
        <f>'Base biomasse'!Q78</f>
        <v>2 - En fonctionnement</v>
      </c>
      <c r="Y77" s="8" t="str">
        <f>'Base biomasse'!R78</f>
        <v>oui</v>
      </c>
      <c r="Z77" s="8" t="str">
        <f>'Base biomasse'!S78</f>
        <v>oui</v>
      </c>
      <c r="AA77" s="8" t="e">
        <f>'Base biomasse'!#REF!</f>
        <v>#REF!</v>
      </c>
      <c r="AB77" s="8">
        <f>'Base biomasse'!T78</f>
        <v>0</v>
      </c>
      <c r="AC77" s="8">
        <f>'Base biomasse'!AF78</f>
        <v>400</v>
      </c>
      <c r="AD77" s="8">
        <f>'Base biomasse'!AG78</f>
        <v>200</v>
      </c>
      <c r="AE77" s="8">
        <f>'Base biomasse'!AH78</f>
        <v>1400</v>
      </c>
      <c r="AF77" s="8">
        <f>'Base biomasse'!AI78</f>
        <v>0</v>
      </c>
      <c r="AG77" s="8">
        <f>'Base biomasse'!AJ78</f>
        <v>2000</v>
      </c>
      <c r="AH77" s="8">
        <f>'Base biomasse'!AK78</f>
        <v>0</v>
      </c>
      <c r="AI77" s="8">
        <f>'Base biomasse'!AL78</f>
        <v>0</v>
      </c>
      <c r="AJ77" s="8">
        <f>'Base biomasse'!AM78</f>
        <v>0</v>
      </c>
      <c r="AK77" s="8">
        <f>'Base biomasse'!AN78</f>
        <v>0</v>
      </c>
      <c r="AL77" s="8">
        <f>'Base biomasse'!AP78</f>
        <v>0</v>
      </c>
      <c r="AM77" s="8">
        <f>'Base biomasse'!AQ78</f>
        <v>2000</v>
      </c>
      <c r="AN77" s="8" t="e">
        <f>'Base biomasse'!#REF!</f>
        <v>#REF!</v>
      </c>
    </row>
    <row r="78" spans="1:40" x14ac:dyDescent="0.25">
      <c r="A78" s="8" t="str">
        <f>'Base biomasse'!C79</f>
        <v xml:space="preserve">BDD ADEME/ARENE </v>
      </c>
      <c r="B78" s="8">
        <f>'Base biomasse'!V79</f>
        <v>1</v>
      </c>
      <c r="C78" s="8" t="e">
        <f>'Base biomasse'!#REF!</f>
        <v>#REF!</v>
      </c>
      <c r="D78" s="8">
        <f>'Base biomasse'!F79</f>
        <v>92</v>
      </c>
      <c r="E78" s="8">
        <f>'Base biomasse'!D79</f>
        <v>92063</v>
      </c>
      <c r="F78" s="8" t="str">
        <f>'Base biomasse'!G79</f>
        <v>RUEIL-MALMAISON</v>
      </c>
      <c r="G78" s="8" t="e">
        <f>'Base biomasse'!#REF!</f>
        <v>#REF!</v>
      </c>
      <c r="H78" s="8">
        <f>'Base biomasse'!J79</f>
        <v>0</v>
      </c>
      <c r="I78" s="8" t="str">
        <f>'Base biomasse'!W79</f>
        <v>Collective</v>
      </c>
      <c r="J78" s="8" t="str">
        <f>'Base biomasse'!X79</f>
        <v>chaufferie sur réseau de chaleur</v>
      </c>
      <c r="K78" s="8">
        <f>'Base biomasse'!Y79</f>
        <v>0</v>
      </c>
      <c r="L78" s="8">
        <f>'Base biomasse'!AA79</f>
        <v>1770</v>
      </c>
      <c r="M78" s="8" t="str">
        <f>'Base biomasse'!AB79</f>
        <v>&gt;1 MW</v>
      </c>
      <c r="N78" s="8">
        <f>'Base biomasse'!AC79</f>
        <v>0</v>
      </c>
      <c r="O78" s="8">
        <f>'Base biomasse'!AD79</f>
        <v>0</v>
      </c>
      <c r="P78" s="8" t="e">
        <f>'Base biomasse'!#REF!</f>
        <v>#REF!</v>
      </c>
      <c r="Q78" s="8">
        <f>'Base biomasse'!AR79</f>
        <v>940</v>
      </c>
      <c r="R78" s="8">
        <f>'Base biomasse'!AS79</f>
        <v>10932.2</v>
      </c>
      <c r="S78" s="8" t="str">
        <f>'Base biomasse'!AT79</f>
        <v>&gt;1 200 MWh/an</v>
      </c>
      <c r="T78" s="8">
        <f>'Base biomasse'!AU79</f>
        <v>0</v>
      </c>
      <c r="U78" s="8">
        <f>'Base biomasse'!AE79</f>
        <v>0</v>
      </c>
      <c r="V78" s="8">
        <f>'Base biomasse'!O79</f>
        <v>2019</v>
      </c>
      <c r="W78" s="8">
        <f>'Base biomasse'!P79</f>
        <v>0</v>
      </c>
      <c r="X78" s="8" t="str">
        <f>'Base biomasse'!Q79</f>
        <v>3 - En cours de construction</v>
      </c>
      <c r="Y78" s="8" t="str">
        <f>'Base biomasse'!R79</f>
        <v>oui</v>
      </c>
      <c r="Z78" s="8" t="str">
        <f>'Base biomasse'!S79</f>
        <v>oui</v>
      </c>
      <c r="AA78" s="8" t="e">
        <f>'Base biomasse'!#REF!</f>
        <v>#REF!</v>
      </c>
      <c r="AB78" s="8">
        <f>'Base biomasse'!T79</f>
        <v>0</v>
      </c>
      <c r="AC78" s="8">
        <f>'Base biomasse'!AF79</f>
        <v>3680</v>
      </c>
      <c r="AD78" s="8">
        <f>'Base biomasse'!AG79</f>
        <v>0</v>
      </c>
      <c r="AE78" s="8">
        <f>'Base biomasse'!AH79</f>
        <v>0</v>
      </c>
      <c r="AF78" s="8">
        <f>'Base biomasse'!AI79</f>
        <v>0</v>
      </c>
      <c r="AG78" s="8">
        <f>'Base biomasse'!AJ79</f>
        <v>3680</v>
      </c>
      <c r="AH78" s="8">
        <f>'Base biomasse'!AK79</f>
        <v>736</v>
      </c>
      <c r="AI78" s="8">
        <f>'Base biomasse'!AL79</f>
        <v>0</v>
      </c>
      <c r="AJ78" s="8">
        <f>'Base biomasse'!AM79</f>
        <v>0</v>
      </c>
      <c r="AK78" s="8">
        <f>'Base biomasse'!AN79</f>
        <v>0</v>
      </c>
      <c r="AL78" s="8">
        <f>'Base biomasse'!AP79</f>
        <v>0</v>
      </c>
      <c r="AM78" s="8">
        <f>'Base biomasse'!AQ79</f>
        <v>4416</v>
      </c>
      <c r="AN78" s="8" t="e">
        <f>'Base biomasse'!#REF!</f>
        <v>#REF!</v>
      </c>
    </row>
    <row r="79" spans="1:40" x14ac:dyDescent="0.25">
      <c r="A79" s="8" t="str">
        <f>'Base biomasse'!C80</f>
        <v xml:space="preserve">BDD ADEME/ARENE </v>
      </c>
      <c r="B79" s="8">
        <f>'Base biomasse'!V80</f>
        <v>1</v>
      </c>
      <c r="C79" s="8" t="e">
        <f>'Base biomasse'!#REF!</f>
        <v>#REF!</v>
      </c>
      <c r="D79" s="8">
        <f>'Base biomasse'!F80</f>
        <v>92</v>
      </c>
      <c r="E79" s="8">
        <f>'Base biomasse'!D80</f>
        <v>92073</v>
      </c>
      <c r="F79" s="8" t="str">
        <f>'Base biomasse'!G80</f>
        <v>SURESNES</v>
      </c>
      <c r="G79" s="8" t="e">
        <f>'Base biomasse'!#REF!</f>
        <v>#REF!</v>
      </c>
      <c r="H79" s="8">
        <f>'Base biomasse'!J80</f>
        <v>0</v>
      </c>
      <c r="I79" s="8" t="str">
        <f>'Base biomasse'!W80</f>
        <v>Collective</v>
      </c>
      <c r="J79" s="8" t="str">
        <f>'Base biomasse'!X80</f>
        <v>Réseau de chaleur existant</v>
      </c>
      <c r="K79" s="8" t="str">
        <f>'Base biomasse'!Y80</f>
        <v>Tertiaire</v>
      </c>
      <c r="L79" s="8">
        <f>'Base biomasse'!AA80</f>
        <v>600</v>
      </c>
      <c r="M79" s="8" t="str">
        <f>'Base biomasse'!AB80</f>
        <v>&lt;1 MW</v>
      </c>
      <c r="N79" s="8">
        <f>'Base biomasse'!AC80</f>
        <v>0</v>
      </c>
      <c r="O79" s="8">
        <f>'Base biomasse'!AD80</f>
        <v>0</v>
      </c>
      <c r="P79" s="8" t="e">
        <f>'Base biomasse'!#REF!</f>
        <v>#REF!</v>
      </c>
      <c r="Q79" s="8">
        <f>'Base biomasse'!AR80</f>
        <v>195.7</v>
      </c>
      <c r="R79" s="8">
        <f>'Base biomasse'!AS80</f>
        <v>2275.991</v>
      </c>
      <c r="S79" s="8" t="str">
        <f>'Base biomasse'!AT80</f>
        <v>&gt;1 200 MWh/an</v>
      </c>
      <c r="T79" s="8" t="str">
        <f>'Base biomasse'!AU80</f>
        <v>Piscine + 2 Gymnases</v>
      </c>
      <c r="U79" s="8" t="str">
        <f>'Base biomasse'!AE80</f>
        <v>Granulés</v>
      </c>
      <c r="V79" s="8">
        <f>'Base biomasse'!O80</f>
        <v>2011</v>
      </c>
      <c r="W79" s="8">
        <f>'Base biomasse'!P80</f>
        <v>0</v>
      </c>
      <c r="X79" s="8" t="str">
        <f>'Base biomasse'!Q80</f>
        <v>2 - En fonctionnement</v>
      </c>
      <c r="Y79" s="8" t="str">
        <f>'Base biomasse'!R80</f>
        <v>oui</v>
      </c>
      <c r="Z79" s="8" t="str">
        <f>'Base biomasse'!S80</f>
        <v>oui</v>
      </c>
      <c r="AA79" s="8" t="e">
        <f>'Base biomasse'!#REF!</f>
        <v>#REF!</v>
      </c>
      <c r="AB79" s="8">
        <f>'Base biomasse'!T80</f>
        <v>0</v>
      </c>
      <c r="AC79" s="8">
        <f>'Base biomasse'!AF80</f>
        <v>0</v>
      </c>
      <c r="AD79" s="8">
        <f>'Base biomasse'!AG80</f>
        <v>0</v>
      </c>
      <c r="AE79" s="8">
        <f>'Base biomasse'!AH80</f>
        <v>0</v>
      </c>
      <c r="AF79" s="8">
        <f>'Base biomasse'!AI80</f>
        <v>0</v>
      </c>
      <c r="AG79" s="8">
        <f>'Base biomasse'!AJ80</f>
        <v>0</v>
      </c>
      <c r="AH79" s="8">
        <f>'Base biomasse'!AK80</f>
        <v>0</v>
      </c>
      <c r="AI79" s="8">
        <f>'Base biomasse'!AL80</f>
        <v>0</v>
      </c>
      <c r="AJ79" s="8">
        <f>'Base biomasse'!AM80</f>
        <v>0</v>
      </c>
      <c r="AK79" s="8">
        <f>'Base biomasse'!AN80</f>
        <v>490</v>
      </c>
      <c r="AL79" s="8">
        <f>'Base biomasse'!AP80</f>
        <v>0</v>
      </c>
      <c r="AM79" s="8">
        <f>'Base biomasse'!AQ80</f>
        <v>490</v>
      </c>
      <c r="AN79" s="8" t="e">
        <f>'Base biomasse'!#REF!</f>
        <v>#REF!</v>
      </c>
    </row>
    <row r="80" spans="1:40" x14ac:dyDescent="0.25">
      <c r="A80" s="8" t="str">
        <f>'Base biomasse'!C81</f>
        <v xml:space="preserve">BDD ADEME/ARENE </v>
      </c>
      <c r="B80" s="8">
        <f>'Base biomasse'!V81</f>
        <v>1</v>
      </c>
      <c r="C80" s="8" t="e">
        <f>'Base biomasse'!#REF!</f>
        <v>#REF!</v>
      </c>
      <c r="D80" s="8">
        <f>'Base biomasse'!F81</f>
        <v>93</v>
      </c>
      <c r="E80" s="8">
        <f>'Base biomasse'!D81</f>
        <v>93001</v>
      </c>
      <c r="F80" s="8" t="str">
        <f>'Base biomasse'!G81</f>
        <v>AUBERVILLIERS</v>
      </c>
      <c r="G80" s="8" t="e">
        <f>'Base biomasse'!#REF!</f>
        <v>#REF!</v>
      </c>
      <c r="H80" s="8">
        <f>'Base biomasse'!J81</f>
        <v>0</v>
      </c>
      <c r="I80" s="8" t="str">
        <f>'Base biomasse'!W81</f>
        <v>Collective</v>
      </c>
      <c r="J80" s="8" t="str">
        <f>'Base biomasse'!X81</f>
        <v>Chaufferie dédiée</v>
      </c>
      <c r="K80" s="8" t="str">
        <f>'Base biomasse'!Y81</f>
        <v>Résidentiel</v>
      </c>
      <c r="L80" s="8">
        <f>'Base biomasse'!AA81</f>
        <v>750</v>
      </c>
      <c r="M80" s="8" t="str">
        <f>'Base biomasse'!AB81</f>
        <v>&lt;1 MW</v>
      </c>
      <c r="N80" s="8">
        <f>'Base biomasse'!AC81</f>
        <v>0</v>
      </c>
      <c r="O80" s="8">
        <f>'Base biomasse'!AD81</f>
        <v>0</v>
      </c>
      <c r="P80" s="8" t="e">
        <f>'Base biomasse'!#REF!</f>
        <v>#REF!</v>
      </c>
      <c r="Q80" s="8">
        <f>'Base biomasse'!AR81</f>
        <v>249</v>
      </c>
      <c r="R80" s="8">
        <f>'Base biomasse'!AS81</f>
        <v>2895.8700000000003</v>
      </c>
      <c r="S80" s="8" t="str">
        <f>'Base biomasse'!AT81</f>
        <v>&gt;1 200 MWh/an</v>
      </c>
      <c r="T80" s="8" t="str">
        <f>'Base biomasse'!AU81</f>
        <v>655 logements desservis</v>
      </c>
      <c r="U80" s="8">
        <f>'Base biomasse'!AE81</f>
        <v>0</v>
      </c>
      <c r="V80" s="8">
        <f>'Base biomasse'!O81</f>
        <v>2012</v>
      </c>
      <c r="W80" s="8">
        <f>'Base biomasse'!P81</f>
        <v>0</v>
      </c>
      <c r="X80" s="8" t="str">
        <f>'Base biomasse'!Q81</f>
        <v>2 - En fonctionnement</v>
      </c>
      <c r="Y80" s="8">
        <f>'Base biomasse'!R81</f>
        <v>0</v>
      </c>
      <c r="Z80" s="8" t="str">
        <f>'Base biomasse'!S81</f>
        <v>oui</v>
      </c>
      <c r="AA80" s="8" t="e">
        <f>'Base biomasse'!#REF!</f>
        <v>#REF!</v>
      </c>
      <c r="AB80" s="8">
        <f>'Base biomasse'!T81</f>
        <v>0</v>
      </c>
      <c r="AC80" s="8">
        <f>'Base biomasse'!AF81</f>
        <v>0</v>
      </c>
      <c r="AD80" s="8">
        <f>'Base biomasse'!AG81</f>
        <v>0</v>
      </c>
      <c r="AE80" s="8">
        <f>'Base biomasse'!AH81</f>
        <v>0</v>
      </c>
      <c r="AF80" s="8">
        <f>'Base biomasse'!AI81</f>
        <v>0</v>
      </c>
      <c r="AG80" s="8">
        <f>'Base biomasse'!AJ81</f>
        <v>0</v>
      </c>
      <c r="AH80" s="8">
        <f>'Base biomasse'!AK81</f>
        <v>0</v>
      </c>
      <c r="AI80" s="8">
        <f>'Base biomasse'!AL81</f>
        <v>0</v>
      </c>
      <c r="AJ80" s="8">
        <f>'Base biomasse'!AM81</f>
        <v>0</v>
      </c>
      <c r="AK80" s="8">
        <f>'Base biomasse'!AN81</f>
        <v>0</v>
      </c>
      <c r="AL80" s="8">
        <f>'Base biomasse'!AP81</f>
        <v>1220</v>
      </c>
      <c r="AM80" s="8">
        <f>'Base biomasse'!AQ81</f>
        <v>1220</v>
      </c>
      <c r="AN80" s="8" t="e">
        <f>'Base biomasse'!#REF!</f>
        <v>#REF!</v>
      </c>
    </row>
    <row r="81" spans="1:40" x14ac:dyDescent="0.25">
      <c r="A81" s="8" t="str">
        <f>'Base biomasse'!C82</f>
        <v xml:space="preserve">v2 (Exploitant, consommation bois et production NRJ - source : SOVEN)
BDD ADEME/ARENE </v>
      </c>
      <c r="B81" s="8">
        <f>'Base biomasse'!V82</f>
        <v>2</v>
      </c>
      <c r="C81" s="8" t="e">
        <f>'Base biomasse'!#REF!</f>
        <v>#REF!</v>
      </c>
      <c r="D81" s="8">
        <f>'Base biomasse'!F82</f>
        <v>93</v>
      </c>
      <c r="E81" s="8">
        <f>'Base biomasse'!D82</f>
        <v>93006</v>
      </c>
      <c r="F81" s="8" t="str">
        <f>'Base biomasse'!G82</f>
        <v>BAGNOLET</v>
      </c>
      <c r="G81" s="8" t="e">
        <f>'Base biomasse'!#REF!</f>
        <v>#REF!</v>
      </c>
      <c r="H81" s="8">
        <f>'Base biomasse'!J82</f>
        <v>0</v>
      </c>
      <c r="I81" s="8" t="str">
        <f>'Base biomasse'!W82</f>
        <v>Collective</v>
      </c>
      <c r="J81" s="8" t="str">
        <f>'Base biomasse'!X82</f>
        <v>Réseau de chaleur existant</v>
      </c>
      <c r="K81" s="8" t="str">
        <f>'Base biomasse'!Y82</f>
        <v>Industrie</v>
      </c>
      <c r="L81" s="8">
        <f>'Base biomasse'!AA82</f>
        <v>20000</v>
      </c>
      <c r="M81" s="8" t="str">
        <f>'Base biomasse'!AB82</f>
        <v>&gt;1 MW</v>
      </c>
      <c r="N81" s="8">
        <f>'Base biomasse'!AC82</f>
        <v>0</v>
      </c>
      <c r="O81" s="8">
        <f>'Base biomasse'!AD82</f>
        <v>0</v>
      </c>
      <c r="P81" s="8" t="e">
        <f>'Base biomasse'!#REF!</f>
        <v>#REF!</v>
      </c>
      <c r="Q81" s="8">
        <f>'Base biomasse'!AR82</f>
        <v>7404.2132416165086</v>
      </c>
      <c r="R81" s="8">
        <f>'Base biomasse'!AS82</f>
        <v>86111</v>
      </c>
      <c r="S81" s="8" t="str">
        <f>'Base biomasse'!AT82</f>
        <v>&gt;1 200 MWh/an</v>
      </c>
      <c r="T81" s="8">
        <f>'Base biomasse'!AU82</f>
        <v>0</v>
      </c>
      <c r="U81" s="8" t="str">
        <f>'Base biomasse'!AE82</f>
        <v>Plaquette forestière (PFA-1A) et broyat palette (BFVBD-3A)</v>
      </c>
      <c r="V81" s="8">
        <f>'Base biomasse'!O82</f>
        <v>2015</v>
      </c>
      <c r="W81" s="8">
        <f>'Base biomasse'!P82</f>
        <v>0</v>
      </c>
      <c r="X81" s="8" t="str">
        <f>'Base biomasse'!Q82</f>
        <v>2 - En fonctionnement</v>
      </c>
      <c r="Y81" s="8" t="str">
        <f>'Base biomasse'!R82</f>
        <v>oui</v>
      </c>
      <c r="Z81" s="8" t="str">
        <f>'Base biomasse'!S82</f>
        <v>oui</v>
      </c>
      <c r="AA81" s="8" t="e">
        <f>'Base biomasse'!#REF!</f>
        <v>#REF!</v>
      </c>
      <c r="AB81" s="8">
        <f>'Base biomasse'!T82</f>
        <v>0</v>
      </c>
      <c r="AC81" s="8">
        <f>'Base biomasse'!AF82</f>
        <v>23283</v>
      </c>
      <c r="AD81" s="8">
        <f>'Base biomasse'!AG82</f>
        <v>0</v>
      </c>
      <c r="AE81" s="8">
        <f>'Base biomasse'!AH82</f>
        <v>4903</v>
      </c>
      <c r="AF81" s="8">
        <f>'Base biomasse'!AI82</f>
        <v>0</v>
      </c>
      <c r="AG81" s="8">
        <f>'Base biomasse'!AJ82</f>
        <v>28186</v>
      </c>
      <c r="AH81" s="8">
        <f>'Base biomasse'!AK82</f>
        <v>0</v>
      </c>
      <c r="AI81" s="8">
        <f>'Base biomasse'!AL82</f>
        <v>0</v>
      </c>
      <c r="AJ81" s="8">
        <f>'Base biomasse'!AM82</f>
        <v>0</v>
      </c>
      <c r="AK81" s="8">
        <f>'Base biomasse'!AN82</f>
        <v>0</v>
      </c>
      <c r="AL81" s="8">
        <f>'Base biomasse'!AP82</f>
        <v>0</v>
      </c>
      <c r="AM81" s="8">
        <f>'Base biomasse'!AQ82</f>
        <v>28186</v>
      </c>
      <c r="AN81" s="8" t="e">
        <f>'Base biomasse'!#REF!</f>
        <v>#REF!</v>
      </c>
    </row>
    <row r="82" spans="1:40" x14ac:dyDescent="0.25">
      <c r="A82" s="8" t="str">
        <f>'Base biomasse'!C83</f>
        <v xml:space="preserve">v2 (Exploitant, consommation bois et production NRJ - source : SOVEN)
BDD ADEME/ARENE </v>
      </c>
      <c r="B82" s="8">
        <f>'Base biomasse'!V83</f>
        <v>1</v>
      </c>
      <c r="C82" s="8" t="e">
        <f>'Base biomasse'!#REF!</f>
        <v>#REF!</v>
      </c>
      <c r="D82" s="8">
        <f>'Base biomasse'!F83</f>
        <v>93</v>
      </c>
      <c r="E82" s="8">
        <f>'Base biomasse'!D83</f>
        <v>93008</v>
      </c>
      <c r="F82" s="8" t="str">
        <f>'Base biomasse'!G83</f>
        <v>BOBIGNY</v>
      </c>
      <c r="G82" s="8" t="e">
        <f>'Base biomasse'!#REF!</f>
        <v>#REF!</v>
      </c>
      <c r="H82" s="8">
        <f>'Base biomasse'!J83</f>
        <v>0</v>
      </c>
      <c r="I82" s="8" t="str">
        <f>'Base biomasse'!W83</f>
        <v>Tertiaire</v>
      </c>
      <c r="J82" s="8" t="str">
        <f>'Base biomasse'!X83</f>
        <v>Réseau de chaleur existant</v>
      </c>
      <c r="K82" s="8">
        <f>'Base biomasse'!Y83</f>
        <v>0</v>
      </c>
      <c r="L82" s="8">
        <f>'Base biomasse'!AA83</f>
        <v>500</v>
      </c>
      <c r="M82" s="8" t="str">
        <f>'Base biomasse'!AB83</f>
        <v>&lt;1 MW</v>
      </c>
      <c r="N82" s="8">
        <f>'Base biomasse'!AC83</f>
        <v>0</v>
      </c>
      <c r="O82" s="8" t="str">
        <f>'Base biomasse'!AD83</f>
        <v>3 chaudières mixtes gaz/fioul</v>
      </c>
      <c r="P82" s="8" t="e">
        <f>'Base biomasse'!#REF!</f>
        <v>#REF!</v>
      </c>
      <c r="Q82" s="8">
        <f>'Base biomasse'!AR83</f>
        <v>929.578675838349</v>
      </c>
      <c r="R82" s="8">
        <f>'Base biomasse'!AS83</f>
        <v>10811</v>
      </c>
      <c r="S82" s="8" t="str">
        <f>'Base biomasse'!AT83</f>
        <v>&gt;1 200 MWh/an</v>
      </c>
      <c r="T82" s="8" t="str">
        <f>'Base biomasse'!AU83</f>
        <v>Installation exemplaire qui permet de couvrir 80 % des besoins en chaleur de l'hôpital (chauffage et eau chaude). Le complément d'énergie nécessaire au fonctionnement de l'hôpital est assuré par trois chaudières mixtes gaz/fioul.</v>
      </c>
      <c r="U82" s="8" t="str">
        <f>'Base biomasse'!AE83</f>
        <v>Plaquette forestière (PFA-1A) et MIX (BFVBD-3A/PFA-1A)</v>
      </c>
      <c r="V82" s="8">
        <f>'Base biomasse'!O83</f>
        <v>2014</v>
      </c>
      <c r="W82" s="8">
        <f>'Base biomasse'!P83</f>
        <v>0</v>
      </c>
      <c r="X82" s="8" t="str">
        <f>'Base biomasse'!Q83</f>
        <v>2 - En fonctionnement</v>
      </c>
      <c r="Y82" s="8" t="str">
        <f>'Base biomasse'!R83</f>
        <v>oui</v>
      </c>
      <c r="Z82" s="8" t="str">
        <f>'Base biomasse'!S83</f>
        <v>oui</v>
      </c>
      <c r="AA82" s="8" t="e">
        <f>'Base biomasse'!#REF!</f>
        <v>#REF!</v>
      </c>
      <c r="AB82" s="8">
        <f>'Base biomasse'!T83</f>
        <v>0</v>
      </c>
      <c r="AC82" s="8">
        <f>'Base biomasse'!AF83</f>
        <v>779</v>
      </c>
      <c r="AD82" s="8">
        <f>'Base biomasse'!AG83</f>
        <v>0</v>
      </c>
      <c r="AE82" s="8">
        <f>'Base biomasse'!AH83</f>
        <v>0</v>
      </c>
      <c r="AF82" s="8">
        <f>'Base biomasse'!AI83</f>
        <v>0</v>
      </c>
      <c r="AG82" s="8">
        <f>'Base biomasse'!AJ83</f>
        <v>779</v>
      </c>
      <c r="AH82" s="8">
        <f>'Base biomasse'!AK83</f>
        <v>0</v>
      </c>
      <c r="AI82" s="8">
        <f>'Base biomasse'!AL83</f>
        <v>0</v>
      </c>
      <c r="AJ82" s="8">
        <f>'Base biomasse'!AM83</f>
        <v>0</v>
      </c>
      <c r="AK82" s="8">
        <f>'Base biomasse'!AN83</f>
        <v>0</v>
      </c>
      <c r="AL82" s="8">
        <f>'Base biomasse'!AP83</f>
        <v>2837</v>
      </c>
      <c r="AM82" s="8">
        <f>'Base biomasse'!AQ83</f>
        <v>3616</v>
      </c>
      <c r="AN82" s="8" t="e">
        <f>'Base biomasse'!#REF!</f>
        <v>#REF!</v>
      </c>
    </row>
    <row r="83" spans="1:40" x14ac:dyDescent="0.25">
      <c r="A83" s="8" t="str">
        <f>'Base biomasse'!C84</f>
        <v xml:space="preserve">v2 (nb chaudières, année de mise en service - source site STB)
BDD ADEME/ARENE </v>
      </c>
      <c r="B83" s="8">
        <f>'Base biomasse'!V84</f>
        <v>2</v>
      </c>
      <c r="C83" s="8" t="e">
        <f>'Base biomasse'!#REF!</f>
        <v>#REF!</v>
      </c>
      <c r="D83" s="8">
        <f>'Base biomasse'!F84</f>
        <v>93</v>
      </c>
      <c r="E83" s="8">
        <f>'Base biomasse'!D84</f>
        <v>93010</v>
      </c>
      <c r="F83" s="8" t="str">
        <f>'Base biomasse'!G84</f>
        <v>BONDY</v>
      </c>
      <c r="G83" s="8" t="e">
        <f>'Base biomasse'!#REF!</f>
        <v>#REF!</v>
      </c>
      <c r="H83" s="8">
        <f>'Base biomasse'!J84</f>
        <v>0</v>
      </c>
      <c r="I83" s="8" t="str">
        <f>'Base biomasse'!W84</f>
        <v>Collective</v>
      </c>
      <c r="J83" s="8" t="str">
        <f>'Base biomasse'!X84</f>
        <v>chaufferie sur réseau de chaleur</v>
      </c>
      <c r="K83" s="8">
        <f>'Base biomasse'!Y84</f>
        <v>0</v>
      </c>
      <c r="L83" s="8">
        <f>'Base biomasse'!AA84</f>
        <v>4800</v>
      </c>
      <c r="M83" s="8" t="str">
        <f>'Base biomasse'!AB84</f>
        <v>&gt;1 MW</v>
      </c>
      <c r="N83" s="8">
        <f>'Base biomasse'!AC84</f>
        <v>0</v>
      </c>
      <c r="O83" s="8">
        <f>'Base biomasse'!AD84</f>
        <v>0</v>
      </c>
      <c r="P83" s="8" t="e">
        <f>'Base biomasse'!#REF!</f>
        <v>#REF!</v>
      </c>
      <c r="Q83" s="8">
        <f>'Base biomasse'!AR84</f>
        <v>2252</v>
      </c>
      <c r="R83" s="8">
        <f>'Base biomasse'!AS84</f>
        <v>26190.760000000002</v>
      </c>
      <c r="S83" s="8" t="str">
        <f>'Base biomasse'!AT84</f>
        <v>&gt;1 200 MWh/an</v>
      </c>
      <c r="T83" s="8">
        <f>'Base biomasse'!AU84</f>
        <v>0</v>
      </c>
      <c r="U83" s="8" t="str">
        <f>'Base biomasse'!AE84</f>
        <v>Plaquettes forestières
(60%) et  bois de recyclage (40%) 6 provenance IDF</v>
      </c>
      <c r="V83" s="8">
        <f>'Base biomasse'!O84</f>
        <v>2015</v>
      </c>
      <c r="W83" s="8">
        <f>'Base biomasse'!P84</f>
        <v>0</v>
      </c>
      <c r="X83" s="8" t="str">
        <f>'Base biomasse'!Q84</f>
        <v>2 - En fonctionnement</v>
      </c>
      <c r="Y83" s="8" t="str">
        <f>'Base biomasse'!R84</f>
        <v>oui</v>
      </c>
      <c r="Z83" s="8" t="str">
        <f>'Base biomasse'!S84</f>
        <v>oui</v>
      </c>
      <c r="AA83" s="8" t="e">
        <f>'Base biomasse'!#REF!</f>
        <v>#REF!</v>
      </c>
      <c r="AB83" s="8">
        <f>'Base biomasse'!T84</f>
        <v>0</v>
      </c>
      <c r="AC83" s="8">
        <f>'Base biomasse'!AF84</f>
        <v>5461</v>
      </c>
      <c r="AD83" s="8">
        <f>'Base biomasse'!AG84</f>
        <v>0</v>
      </c>
      <c r="AE83" s="8">
        <f>'Base biomasse'!AH84</f>
        <v>4167</v>
      </c>
      <c r="AF83" s="8">
        <f>'Base biomasse'!AI84</f>
        <v>0</v>
      </c>
      <c r="AG83" s="8">
        <f>'Base biomasse'!AJ84</f>
        <v>9628</v>
      </c>
      <c r="AH83" s="8">
        <f>'Base biomasse'!AK84</f>
        <v>0</v>
      </c>
      <c r="AI83" s="8">
        <f>'Base biomasse'!AL84</f>
        <v>0</v>
      </c>
      <c r="AJ83" s="8">
        <f>'Base biomasse'!AM84</f>
        <v>0</v>
      </c>
      <c r="AK83" s="8">
        <f>'Base biomasse'!AN84</f>
        <v>0</v>
      </c>
      <c r="AL83" s="8">
        <f>'Base biomasse'!AP84</f>
        <v>0</v>
      </c>
      <c r="AM83" s="8">
        <f>'Base biomasse'!AQ84</f>
        <v>9628</v>
      </c>
      <c r="AN83" s="8" t="e">
        <f>'Base biomasse'!#REF!</f>
        <v>#REF!</v>
      </c>
    </row>
    <row r="84" spans="1:40" x14ac:dyDescent="0.25">
      <c r="A84" s="8" t="str">
        <f>'Base biomasse'!C85</f>
        <v xml:space="preserve">BDD ADEME/ARENE </v>
      </c>
      <c r="B84" s="8">
        <f>'Base biomasse'!V85</f>
        <v>1</v>
      </c>
      <c r="C84" s="8" t="e">
        <f>'Base biomasse'!#REF!</f>
        <v>#REF!</v>
      </c>
      <c r="D84" s="8">
        <f>'Base biomasse'!F85</f>
        <v>93</v>
      </c>
      <c r="E84" s="8">
        <f>'Base biomasse'!D85</f>
        <v>93010</v>
      </c>
      <c r="F84" s="8" t="str">
        <f>'Base biomasse'!G85</f>
        <v>BONDY</v>
      </c>
      <c r="G84" s="8" t="e">
        <f>'Base biomasse'!#REF!</f>
        <v>#REF!</v>
      </c>
      <c r="H84" s="8">
        <f>'Base biomasse'!J85</f>
        <v>0</v>
      </c>
      <c r="I84" s="8" t="str">
        <f>'Base biomasse'!W85</f>
        <v>Collective</v>
      </c>
      <c r="J84" s="8" t="str">
        <f>'Base biomasse'!X85</f>
        <v>Création d'un réseau de chaleur</v>
      </c>
      <c r="K84" s="8">
        <f>'Base biomasse'!Y85</f>
        <v>0</v>
      </c>
      <c r="L84" s="8">
        <f>'Base biomasse'!AA85</f>
        <v>5000</v>
      </c>
      <c r="M84" s="8" t="str">
        <f>'Base biomasse'!AB85</f>
        <v>&gt;1 MW</v>
      </c>
      <c r="N84" s="8">
        <f>'Base biomasse'!AC85</f>
        <v>0</v>
      </c>
      <c r="O84" s="8">
        <f>'Base biomasse'!AD85</f>
        <v>0</v>
      </c>
      <c r="P84" s="8" t="e">
        <f>'Base biomasse'!#REF!</f>
        <v>#REF!</v>
      </c>
      <c r="Q84" s="8">
        <f>'Base biomasse'!AR85</f>
        <v>2089</v>
      </c>
      <c r="R84" s="8">
        <f>'Base biomasse'!AS85</f>
        <v>24295.070000000003</v>
      </c>
      <c r="S84" s="8" t="str">
        <f>'Base biomasse'!AT85</f>
        <v>&gt;1 200 MWh/an</v>
      </c>
      <c r="T84" s="8">
        <f>'Base biomasse'!AU85</f>
        <v>0</v>
      </c>
      <c r="U84" s="8">
        <f>'Base biomasse'!AE85</f>
        <v>0</v>
      </c>
      <c r="V84" s="8">
        <f>'Base biomasse'!O85</f>
        <v>2021</v>
      </c>
      <c r="W84" s="8">
        <f>'Base biomasse'!P85</f>
        <v>0</v>
      </c>
      <c r="X84" s="8" t="str">
        <f>'Base biomasse'!Q85</f>
        <v>5 - A l'étude</v>
      </c>
      <c r="Y84" s="8">
        <f>'Base biomasse'!R85</f>
        <v>0</v>
      </c>
      <c r="Z84" s="8">
        <f>'Base biomasse'!S85</f>
        <v>0</v>
      </c>
      <c r="AA84" s="8" t="e">
        <f>'Base biomasse'!#REF!</f>
        <v>#REF!</v>
      </c>
      <c r="AB84" s="8">
        <f>'Base biomasse'!T85</f>
        <v>0</v>
      </c>
      <c r="AC84" s="8">
        <f>'Base biomasse'!AF85</f>
        <v>6231</v>
      </c>
      <c r="AD84" s="8">
        <f>'Base biomasse'!AG85</f>
        <v>0</v>
      </c>
      <c r="AE84" s="8">
        <f>'Base biomasse'!AH85</f>
        <v>1800</v>
      </c>
      <c r="AF84" s="8">
        <f>'Base biomasse'!AI85</f>
        <v>0</v>
      </c>
      <c r="AG84" s="8">
        <f>'Base biomasse'!AJ85</f>
        <v>8031</v>
      </c>
      <c r="AH84" s="8">
        <f>'Base biomasse'!AK85</f>
        <v>2077</v>
      </c>
      <c r="AI84" s="8">
        <f>'Base biomasse'!AL85</f>
        <v>0</v>
      </c>
      <c r="AJ84" s="8">
        <f>'Base biomasse'!AM85</f>
        <v>0</v>
      </c>
      <c r="AK84" s="8">
        <f>'Base biomasse'!AN85</f>
        <v>0</v>
      </c>
      <c r="AL84" s="8">
        <f>'Base biomasse'!AP85</f>
        <v>0</v>
      </c>
      <c r="AM84" s="8">
        <f>'Base biomasse'!AQ85</f>
        <v>10108</v>
      </c>
      <c r="AN84" s="8" t="e">
        <f>'Base biomasse'!#REF!</f>
        <v>#REF!</v>
      </c>
    </row>
    <row r="85" spans="1:40" x14ac:dyDescent="0.25">
      <c r="A85" s="8" t="str">
        <f>'Base biomasse'!C86</f>
        <v xml:space="preserve">BDD ADEME/ARENE </v>
      </c>
      <c r="B85" s="8">
        <f>'Base biomasse'!V86</f>
        <v>1</v>
      </c>
      <c r="C85" s="8" t="e">
        <f>'Base biomasse'!#REF!</f>
        <v>#REF!</v>
      </c>
      <c r="D85" s="8">
        <f>'Base biomasse'!F86</f>
        <v>93</v>
      </c>
      <c r="E85" s="8">
        <f>'Base biomasse'!D86</f>
        <v>93029</v>
      </c>
      <c r="F85" s="8" t="str">
        <f>'Base biomasse'!G86</f>
        <v>DRANCY</v>
      </c>
      <c r="G85" s="8" t="e">
        <f>'Base biomasse'!#REF!</f>
        <v>#REF!</v>
      </c>
      <c r="H85" s="8">
        <f>'Base biomasse'!J86</f>
        <v>0</v>
      </c>
      <c r="I85" s="8" t="str">
        <f>'Base biomasse'!W86</f>
        <v>Industrielle</v>
      </c>
      <c r="J85" s="8" t="str">
        <f>'Base biomasse'!X86</f>
        <v>Chaufferie dédiée</v>
      </c>
      <c r="K85" s="8" t="str">
        <f>'Base biomasse'!Y86</f>
        <v>Industrie</v>
      </c>
      <c r="L85" s="8">
        <f>'Base biomasse'!AA86</f>
        <v>300</v>
      </c>
      <c r="M85" s="8" t="str">
        <f>'Base biomasse'!AB86</f>
        <v>&lt;1 MW</v>
      </c>
      <c r="N85" s="8">
        <f>'Base biomasse'!AC86</f>
        <v>0</v>
      </c>
      <c r="O85" s="8">
        <f>'Base biomasse'!AD86</f>
        <v>0</v>
      </c>
      <c r="P85" s="8" t="e">
        <f>'Base biomasse'!#REF!</f>
        <v>#REF!</v>
      </c>
      <c r="Q85" s="8">
        <f>'Base biomasse'!AR86</f>
        <v>25.79535683576956</v>
      </c>
      <c r="R85" s="8">
        <f>'Base biomasse'!AS86</f>
        <v>300</v>
      </c>
      <c r="S85" s="8" t="str">
        <f>'Base biomasse'!AT86</f>
        <v>&lt;1 200 MWh/an</v>
      </c>
      <c r="T85" s="8">
        <f>'Base biomasse'!AU86</f>
        <v>0</v>
      </c>
      <c r="U85" s="8" t="str">
        <f>'Base biomasse'!AE86</f>
        <v>Plaquettes forestière</v>
      </c>
      <c r="V85" s="8">
        <f>'Base biomasse'!O86</f>
        <v>2012</v>
      </c>
      <c r="W85" s="8">
        <f>'Base biomasse'!P86</f>
        <v>0</v>
      </c>
      <c r="X85" s="8" t="str">
        <f>'Base biomasse'!Q86</f>
        <v>2 - En fonctionnement</v>
      </c>
      <c r="Y85" s="8">
        <f>'Base biomasse'!R86</f>
        <v>0</v>
      </c>
      <c r="Z85" s="8" t="str">
        <f>'Base biomasse'!S86</f>
        <v>oui ?</v>
      </c>
      <c r="AA85" s="8" t="e">
        <f>'Base biomasse'!#REF!</f>
        <v>#REF!</v>
      </c>
      <c r="AB85" s="8">
        <f>'Base biomasse'!T86</f>
        <v>0</v>
      </c>
      <c r="AC85" s="8">
        <f>'Base biomasse'!AF86</f>
        <v>0</v>
      </c>
      <c r="AD85" s="8">
        <f>'Base biomasse'!AG86</f>
        <v>0</v>
      </c>
      <c r="AE85" s="8">
        <f>'Base biomasse'!AH86</f>
        <v>0</v>
      </c>
      <c r="AF85" s="8">
        <f>'Base biomasse'!AI86</f>
        <v>0</v>
      </c>
      <c r="AG85" s="8">
        <f>'Base biomasse'!AJ86</f>
        <v>0</v>
      </c>
      <c r="AH85" s="8">
        <f>'Base biomasse'!AK86</f>
        <v>0</v>
      </c>
      <c r="AI85" s="8">
        <f>'Base biomasse'!AL86</f>
        <v>0</v>
      </c>
      <c r="AJ85" s="8">
        <f>'Base biomasse'!AM86</f>
        <v>0</v>
      </c>
      <c r="AK85" s="8">
        <f>'Base biomasse'!AN86</f>
        <v>0</v>
      </c>
      <c r="AL85" s="8">
        <f>'Base biomasse'!AP86</f>
        <v>0</v>
      </c>
      <c r="AM85" s="8">
        <f>'Base biomasse'!AQ86</f>
        <v>0</v>
      </c>
      <c r="AN85" s="8" t="e">
        <f>'Base biomasse'!#REF!</f>
        <v>#REF!</v>
      </c>
    </row>
    <row r="86" spans="1:40" x14ac:dyDescent="0.25">
      <c r="A86" s="8" t="str">
        <f>'Base biomasse'!C87</f>
        <v xml:space="preserve">v2 (Exploitant, puissance, consommation bois et production NRJ - source : SOVEN)
BDD ADEME/ARENE </v>
      </c>
      <c r="B86" s="8">
        <f>'Base biomasse'!V87</f>
        <v>1</v>
      </c>
      <c r="C86" s="8" t="e">
        <f>'Base biomasse'!#REF!</f>
        <v>#REF!</v>
      </c>
      <c r="D86" s="8">
        <f>'Base biomasse'!F87</f>
        <v>93</v>
      </c>
      <c r="E86" s="8">
        <f>'Base biomasse'!D87</f>
        <v>93029</v>
      </c>
      <c r="F86" s="8" t="str">
        <f>'Base biomasse'!G87</f>
        <v>DRANCY</v>
      </c>
      <c r="G86" s="8" t="e">
        <f>'Base biomasse'!#REF!</f>
        <v>#REF!</v>
      </c>
      <c r="H86" s="8">
        <f>'Base biomasse'!J87</f>
        <v>0</v>
      </c>
      <c r="I86" s="8" t="str">
        <f>'Base biomasse'!W87</f>
        <v>Collective</v>
      </c>
      <c r="J86" s="8" t="str">
        <f>'Base biomasse'!X87</f>
        <v>Chaufferie dédiée</v>
      </c>
      <c r="K86" s="8" t="str">
        <f>'Base biomasse'!Y87</f>
        <v>Résidentiel/Tertiaire</v>
      </c>
      <c r="L86" s="8">
        <f>'Base biomasse'!AA87</f>
        <v>900</v>
      </c>
      <c r="M86" s="8" t="str">
        <f>'Base biomasse'!AB87</f>
        <v>&lt;1 MW</v>
      </c>
      <c r="N86" s="8">
        <f>'Base biomasse'!AC87</f>
        <v>4600</v>
      </c>
      <c r="O86" s="8" t="str">
        <f>'Base biomasse'!AD87</f>
        <v>gaz</v>
      </c>
      <c r="P86" s="8" t="e">
        <f>'Base biomasse'!#REF!</f>
        <v>#REF!</v>
      </c>
      <c r="Q86" s="8">
        <f>'Base biomasse'!AR87</f>
        <v>252.8804815133276</v>
      </c>
      <c r="R86" s="8">
        <f>'Base biomasse'!AS87</f>
        <v>2941</v>
      </c>
      <c r="S86" s="8" t="str">
        <f>'Base biomasse'!AT87</f>
        <v>&gt;1 200 MWh/an</v>
      </c>
      <c r="T86" s="8" t="str">
        <f>'Base biomasse'!AU87</f>
        <v>Alimente residence de 568 logements + plusieurs batiments communaux + 1 collège</v>
      </c>
      <c r="U86" s="8" t="str">
        <f>'Base biomasse'!AE87</f>
        <v>MIX (BFVBD-3A/PFA-1A)</v>
      </c>
      <c r="V86" s="8">
        <f>'Base biomasse'!O87</f>
        <v>2016</v>
      </c>
      <c r="W86" s="8">
        <f>'Base biomasse'!P87</f>
        <v>0</v>
      </c>
      <c r="X86" s="8" t="str">
        <f>'Base biomasse'!Q87</f>
        <v>2 - En fonctionnement</v>
      </c>
      <c r="Y86" s="8" t="str">
        <f>'Base biomasse'!R87</f>
        <v>oui</v>
      </c>
      <c r="Z86" s="8" t="str">
        <f>'Base biomasse'!S87</f>
        <v>oui</v>
      </c>
      <c r="AA86" s="8" t="e">
        <f>'Base biomasse'!#REF!</f>
        <v>#REF!</v>
      </c>
      <c r="AB86" s="8">
        <f>'Base biomasse'!T87</f>
        <v>0</v>
      </c>
      <c r="AC86" s="8">
        <f>'Base biomasse'!AF87</f>
        <v>0</v>
      </c>
      <c r="AD86" s="8">
        <f>'Base biomasse'!AG87</f>
        <v>0</v>
      </c>
      <c r="AE86" s="8">
        <f>'Base biomasse'!AH87</f>
        <v>0</v>
      </c>
      <c r="AF86" s="8">
        <f>'Base biomasse'!AI87</f>
        <v>0</v>
      </c>
      <c r="AG86" s="8">
        <f>'Base biomasse'!AJ87</f>
        <v>0</v>
      </c>
      <c r="AH86" s="8">
        <f>'Base biomasse'!AK87</f>
        <v>0</v>
      </c>
      <c r="AI86" s="8">
        <f>'Base biomasse'!AL87</f>
        <v>0</v>
      </c>
      <c r="AJ86" s="8">
        <f>'Base biomasse'!AM87</f>
        <v>0</v>
      </c>
      <c r="AK86" s="8">
        <f>'Base biomasse'!AN87</f>
        <v>0</v>
      </c>
      <c r="AL86" s="8">
        <f>'Base biomasse'!AP87</f>
        <v>953</v>
      </c>
      <c r="AM86" s="8">
        <f>'Base biomasse'!AQ87</f>
        <v>953</v>
      </c>
      <c r="AN86" s="8" t="e">
        <f>'Base biomasse'!#REF!</f>
        <v>#REF!</v>
      </c>
    </row>
    <row r="87" spans="1:40" x14ac:dyDescent="0.25">
      <c r="A87" s="8" t="str">
        <f>'Base biomasse'!C88</f>
        <v xml:space="preserve">modif n°1 : puissance (source Web)
BDD ADEME/ARENE </v>
      </c>
      <c r="B87" s="8">
        <f>'Base biomasse'!V88</f>
        <v>2</v>
      </c>
      <c r="C87" s="8" t="e">
        <f>'Base biomasse'!#REF!</f>
        <v>#REF!</v>
      </c>
      <c r="D87" s="8">
        <f>'Base biomasse'!F88</f>
        <v>93</v>
      </c>
      <c r="E87" s="8">
        <f>'Base biomasse'!D88</f>
        <v>93051</v>
      </c>
      <c r="F87" s="8" t="str">
        <f>'Base biomasse'!G88</f>
        <v>NOISY-LE-GRAND</v>
      </c>
      <c r="G87" s="8" t="e">
        <f>'Base biomasse'!#REF!</f>
        <v>#REF!</v>
      </c>
      <c r="H87" s="8">
        <f>'Base biomasse'!J88</f>
        <v>0</v>
      </c>
      <c r="I87" s="8" t="str">
        <f>'Base biomasse'!W88</f>
        <v>Collective</v>
      </c>
      <c r="J87" s="8" t="str">
        <f>'Base biomasse'!X88</f>
        <v>Réseau de chaleur existant</v>
      </c>
      <c r="K87" s="8" t="str">
        <f>'Base biomasse'!Y88</f>
        <v>Tertiaire</v>
      </c>
      <c r="L87" s="8">
        <f>'Base biomasse'!AA88</f>
        <v>1150</v>
      </c>
      <c r="M87" s="8" t="str">
        <f>'Base biomasse'!AB88</f>
        <v>&gt;1 MW</v>
      </c>
      <c r="N87" s="8">
        <f>'Base biomasse'!AC88</f>
        <v>2000</v>
      </c>
      <c r="O87" s="8" t="str">
        <f>'Base biomasse'!AD88</f>
        <v>gaz</v>
      </c>
      <c r="P87" s="8" t="e">
        <f>'Base biomasse'!#REF!</f>
        <v>#REF!</v>
      </c>
      <c r="Q87" s="8">
        <f>'Base biomasse'!AR88</f>
        <v>310</v>
      </c>
      <c r="R87" s="8">
        <f>'Base biomasse'!AS88</f>
        <v>3605.3</v>
      </c>
      <c r="S87" s="8" t="str">
        <f>'Base biomasse'!AT88</f>
        <v>&gt;1 200 MWh/an</v>
      </c>
      <c r="T87" s="8" t="str">
        <f>'Base biomasse'!AU88</f>
        <v>Centre aquatique et l’hôtel de ville</v>
      </c>
      <c r="U87" s="8">
        <f>'Base biomasse'!AE88</f>
        <v>0</v>
      </c>
      <c r="V87" s="8">
        <f>'Base biomasse'!O88</f>
        <v>2013</v>
      </c>
      <c r="W87" s="8">
        <f>'Base biomasse'!P88</f>
        <v>0</v>
      </c>
      <c r="X87" s="8" t="str">
        <f>'Base biomasse'!Q88</f>
        <v>2 - En fonctionnement</v>
      </c>
      <c r="Y87" s="8">
        <f>'Base biomasse'!R88</f>
        <v>0</v>
      </c>
      <c r="Z87" s="8">
        <f>'Base biomasse'!S88</f>
        <v>0</v>
      </c>
      <c r="AA87" s="8" t="e">
        <f>'Base biomasse'!#REF!</f>
        <v>#REF!</v>
      </c>
      <c r="AB87" s="8">
        <f>'Base biomasse'!T88</f>
        <v>0</v>
      </c>
      <c r="AC87" s="8">
        <f>'Base biomasse'!AF88</f>
        <v>600</v>
      </c>
      <c r="AD87" s="8">
        <f>'Base biomasse'!AG88</f>
        <v>0</v>
      </c>
      <c r="AE87" s="8">
        <f>'Base biomasse'!AH88</f>
        <v>0</v>
      </c>
      <c r="AF87" s="8">
        <f>'Base biomasse'!AI88</f>
        <v>0</v>
      </c>
      <c r="AG87" s="8">
        <f>'Base biomasse'!AJ88</f>
        <v>600</v>
      </c>
      <c r="AH87" s="8">
        <f>'Base biomasse'!AK88</f>
        <v>400</v>
      </c>
      <c r="AI87" s="8">
        <f>'Base biomasse'!AL88</f>
        <v>0</v>
      </c>
      <c r="AJ87" s="8">
        <f>'Base biomasse'!AM88</f>
        <v>0</v>
      </c>
      <c r="AK87" s="8">
        <f>'Base biomasse'!AN88</f>
        <v>0</v>
      </c>
      <c r="AL87" s="8">
        <f>'Base biomasse'!AP88</f>
        <v>0</v>
      </c>
      <c r="AM87" s="8">
        <f>'Base biomasse'!AQ88</f>
        <v>1000</v>
      </c>
      <c r="AN87" s="8" t="e">
        <f>'Base biomasse'!#REF!</f>
        <v>#REF!</v>
      </c>
    </row>
    <row r="88" spans="1:40" x14ac:dyDescent="0.25">
      <c r="A88" s="8" t="str">
        <f>'Base biomasse'!C89</f>
        <v xml:space="preserve">v2 (Exploitant, consommation bois et production NRJ - source : SOVEN)
BDD ADEME/ARENE </v>
      </c>
      <c r="B88" s="8">
        <f>'Base biomasse'!V89</f>
        <v>1</v>
      </c>
      <c r="C88" s="8" t="e">
        <f>'Base biomasse'!#REF!</f>
        <v>#REF!</v>
      </c>
      <c r="D88" s="8">
        <f>'Base biomasse'!F89</f>
        <v>93</v>
      </c>
      <c r="E88" s="8">
        <f>'Base biomasse'!D89</f>
        <v>93066</v>
      </c>
      <c r="F88" s="8" t="str">
        <f>'Base biomasse'!G89</f>
        <v>SAINT-DENIS</v>
      </c>
      <c r="G88" s="8" t="e">
        <f>'Base biomasse'!#REF!</f>
        <v>#REF!</v>
      </c>
      <c r="H88" s="8">
        <f>'Base biomasse'!J89</f>
        <v>0</v>
      </c>
      <c r="I88" s="8" t="str">
        <f>'Base biomasse'!W89</f>
        <v>Collective</v>
      </c>
      <c r="J88" s="8" t="str">
        <f>'Base biomasse'!X89</f>
        <v>Réseau de chaleur existant</v>
      </c>
      <c r="K88" s="8" t="str">
        <f>'Base biomasse'!Y89</f>
        <v>Résidentiel</v>
      </c>
      <c r="L88" s="8">
        <f>'Base biomasse'!AA89</f>
        <v>26500</v>
      </c>
      <c r="M88" s="8" t="str">
        <f>'Base biomasse'!AB89</f>
        <v>&gt;1 MW</v>
      </c>
      <c r="N88" s="8">
        <f>'Base biomasse'!AC89</f>
        <v>35000</v>
      </c>
      <c r="O88" s="8" t="str">
        <f>'Base biomasse'!AD89</f>
        <v>gaz</v>
      </c>
      <c r="P88" s="8" t="e">
        <f>'Base biomasse'!#REF!</f>
        <v>#REF!</v>
      </c>
      <c r="Q88" s="8">
        <f>'Base biomasse'!AR89</f>
        <v>10877.730008598452</v>
      </c>
      <c r="R88" s="8">
        <f>'Base biomasse'!AS89</f>
        <v>126508</v>
      </c>
      <c r="S88" s="8" t="str">
        <f>'Base biomasse'!AT89</f>
        <v>&gt;1 200 MWh/an</v>
      </c>
      <c r="T88" s="8" t="str">
        <f>'Base biomasse'!AU89</f>
        <v>https://cibe.fr/wp-content/uploads/2018/07/FICHE-2011-16-MW-SMIREC-93.pdf</v>
      </c>
      <c r="U88" s="8" t="str">
        <f>'Base biomasse'!AE89</f>
        <v>Plaquettes forestières (PFA-1A) et broyat palette (BFVBD-3A)</v>
      </c>
      <c r="V88" s="8">
        <f>'Base biomasse'!O89</f>
        <v>2016</v>
      </c>
      <c r="W88" s="8">
        <f>'Base biomasse'!P89</f>
        <v>0</v>
      </c>
      <c r="X88" s="8" t="str">
        <f>'Base biomasse'!Q89</f>
        <v>2 - En fonctionnement</v>
      </c>
      <c r="Y88" s="8" t="str">
        <f>'Base biomasse'!R89</f>
        <v>oui</v>
      </c>
      <c r="Z88" s="8">
        <f>'Base biomasse'!S89</f>
        <v>0</v>
      </c>
      <c r="AA88" s="8" t="e">
        <f>'Base biomasse'!#REF!</f>
        <v>#REF!</v>
      </c>
      <c r="AB88" s="8">
        <f>'Base biomasse'!T89</f>
        <v>0</v>
      </c>
      <c r="AC88" s="8">
        <f>'Base biomasse'!AF89</f>
        <v>32718</v>
      </c>
      <c r="AD88" s="8">
        <f>'Base biomasse'!AG89</f>
        <v>0</v>
      </c>
      <c r="AE88" s="8">
        <f>'Base biomasse'!AH89</f>
        <v>8353</v>
      </c>
      <c r="AF88" s="8">
        <f>'Base biomasse'!AI89</f>
        <v>0</v>
      </c>
      <c r="AG88" s="8">
        <f>'Base biomasse'!AJ89</f>
        <v>41071</v>
      </c>
      <c r="AH88" s="8">
        <f>'Base biomasse'!AK89</f>
        <v>0</v>
      </c>
      <c r="AI88" s="8">
        <f>'Base biomasse'!AL89</f>
        <v>0</v>
      </c>
      <c r="AJ88" s="8">
        <f>'Base biomasse'!AM89</f>
        <v>0</v>
      </c>
      <c r="AK88" s="8">
        <f>'Base biomasse'!AN89</f>
        <v>0</v>
      </c>
      <c r="AL88" s="8">
        <f>'Base biomasse'!AP89</f>
        <v>0</v>
      </c>
      <c r="AM88" s="8">
        <f>'Base biomasse'!AQ89</f>
        <v>41071</v>
      </c>
      <c r="AN88" s="8" t="e">
        <f>'Base biomasse'!#REF!</f>
        <v>#REF!</v>
      </c>
    </row>
    <row r="89" spans="1:40"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row>
    <row r="90" spans="1:40" x14ac:dyDescent="0.25">
      <c r="A90" s="8" t="str">
        <f>'Base biomasse'!C91</f>
        <v xml:space="preserve">modif n°1 (Exploitant, appro, consommation bois et production NRJ - source : SOVEN et fiche REX ADEME)
BDD ADEME/ARENE </v>
      </c>
      <c r="B90" s="8">
        <f>'Base biomasse'!V91</f>
        <v>2</v>
      </c>
      <c r="C90" s="8" t="e">
        <f>'Base biomasse'!#REF!</f>
        <v>#REF!</v>
      </c>
      <c r="D90" s="8">
        <f>'Base biomasse'!F91</f>
        <v>93</v>
      </c>
      <c r="E90" s="8">
        <f>'Base biomasse'!D91</f>
        <v>93071</v>
      </c>
      <c r="F90" s="8" t="str">
        <f>'Base biomasse'!G91</f>
        <v>SEVRAN</v>
      </c>
      <c r="G90" s="8" t="e">
        <f>'Base biomasse'!#REF!</f>
        <v>#REF!</v>
      </c>
      <c r="H90" s="8">
        <f>'Base biomasse'!J91</f>
        <v>0</v>
      </c>
      <c r="I90" s="8" t="str">
        <f>'Base biomasse'!W91</f>
        <v>Collective</v>
      </c>
      <c r="J90" s="8" t="str">
        <f>'Base biomasse'!X91</f>
        <v>Chaufferie sur réseau de chaleur</v>
      </c>
      <c r="K90" s="8" t="str">
        <f>'Base biomasse'!Y91</f>
        <v>Résidentiel/Tertiaire</v>
      </c>
      <c r="L90" s="8">
        <f>'Base biomasse'!AA91</f>
        <v>7500</v>
      </c>
      <c r="M90" s="8" t="str">
        <f>'Base biomasse'!AB91</f>
        <v>&gt;1 MW</v>
      </c>
      <c r="N90" s="8">
        <f>'Base biomasse'!AC91</f>
        <v>35000</v>
      </c>
      <c r="O90" s="8" t="str">
        <f>'Base biomasse'!AD91</f>
        <v>gaz</v>
      </c>
      <c r="P90" s="8" t="e">
        <f>'Base biomasse'!#REF!</f>
        <v>#REF!</v>
      </c>
      <c r="Q90" s="8">
        <f>'Base biomasse'!AR91</f>
        <v>2373.1728288907993</v>
      </c>
      <c r="R90" s="8">
        <f>'Base biomasse'!AS91</f>
        <v>27600</v>
      </c>
      <c r="S90" s="8" t="str">
        <f>'Base biomasse'!AT91</f>
        <v>&gt;1 200 MWh/an</v>
      </c>
      <c r="T90" s="8" t="str">
        <f>'Base biomasse'!AU91</f>
        <v>https://cibe.fr/wp-content/uploads/2018/07/FICHE-2015-75-MW-SEAPFA-93.pdf</v>
      </c>
      <c r="U90" s="8" t="str">
        <f>'Base biomasse'!AE91</f>
        <v>Plaquettes forestières (PFA-1A) et MIX (BFVBD-3A/PFA-1A)</v>
      </c>
      <c r="V90" s="8">
        <f>'Base biomasse'!O91</f>
        <v>2015</v>
      </c>
      <c r="W90" s="8">
        <f>'Base biomasse'!P91</f>
        <v>0</v>
      </c>
      <c r="X90" s="8" t="str">
        <f>'Base biomasse'!Q91</f>
        <v>2 - En fonctionnement</v>
      </c>
      <c r="Y90" s="8" t="str">
        <f>'Base biomasse'!R91</f>
        <v>oui</v>
      </c>
      <c r="Z90" s="8" t="str">
        <f>'Base biomasse'!S91</f>
        <v>oui</v>
      </c>
      <c r="AA90" s="8" t="e">
        <f>'Base biomasse'!#REF!</f>
        <v>#REF!</v>
      </c>
      <c r="AB90" s="8">
        <f>'Base biomasse'!T91</f>
        <v>0</v>
      </c>
      <c r="AC90" s="8">
        <f>'Base biomasse'!AF91</f>
        <v>13104</v>
      </c>
      <c r="AD90" s="8">
        <f>'Base biomasse'!AG91</f>
        <v>0</v>
      </c>
      <c r="AE90" s="8">
        <f>'Base biomasse'!AH91</f>
        <v>0</v>
      </c>
      <c r="AF90" s="8">
        <f>'Base biomasse'!AI91</f>
        <v>0</v>
      </c>
      <c r="AG90" s="8">
        <f>'Base biomasse'!AJ91</f>
        <v>13104</v>
      </c>
      <c r="AH90" s="8">
        <f>'Base biomasse'!AK91</f>
        <v>0</v>
      </c>
      <c r="AI90" s="8">
        <f>'Base biomasse'!AL91</f>
        <v>0</v>
      </c>
      <c r="AJ90" s="8">
        <f>'Base biomasse'!AM91</f>
        <v>0</v>
      </c>
      <c r="AK90" s="8">
        <f>'Base biomasse'!AN91</f>
        <v>0</v>
      </c>
      <c r="AL90" s="8">
        <f>'Base biomasse'!AP91</f>
        <v>4468</v>
      </c>
      <c r="AM90" s="8">
        <f>'Base biomasse'!AQ91</f>
        <v>17572</v>
      </c>
      <c r="AN90" s="8" t="e">
        <f>'Base biomasse'!#REF!</f>
        <v>#REF!</v>
      </c>
    </row>
    <row r="91" spans="1:40" x14ac:dyDescent="0.25">
      <c r="A91" s="8" t="str">
        <f>'Base biomasse'!C92</f>
        <v xml:space="preserve">v2 (Exploitant, NB chaudière, consommation bois et production NRJ - source : SOVEN)
BDD ADEME/ARENE </v>
      </c>
      <c r="B91" s="8">
        <f>'Base biomasse'!V92</f>
        <v>2</v>
      </c>
      <c r="C91" s="8" t="e">
        <f>'Base biomasse'!#REF!</f>
        <v>#REF!</v>
      </c>
      <c r="D91" s="8">
        <f>'Base biomasse'!F92</f>
        <v>93</v>
      </c>
      <c r="E91" s="8">
        <f>'Base biomasse'!D92</f>
        <v>93072</v>
      </c>
      <c r="F91" s="8" t="str">
        <f>'Base biomasse'!G92</f>
        <v>STAINS</v>
      </c>
      <c r="G91" s="8" t="e">
        <f>'Base biomasse'!#REF!</f>
        <v>#REF!</v>
      </c>
      <c r="H91" s="8">
        <f>'Base biomasse'!J92</f>
        <v>0</v>
      </c>
      <c r="I91" s="8" t="str">
        <f>'Base biomasse'!W92</f>
        <v>Collective</v>
      </c>
      <c r="J91" s="8" t="str">
        <f>'Base biomasse'!X92</f>
        <v>Chaufferie sur réseau de chaleur</v>
      </c>
      <c r="K91" s="8" t="str">
        <f>'Base biomasse'!Y92</f>
        <v>Résidentiel</v>
      </c>
      <c r="L91" s="8">
        <f>'Base biomasse'!AA92</f>
        <v>16000</v>
      </c>
      <c r="M91" s="8" t="str">
        <f>'Base biomasse'!AB92</f>
        <v>&gt;1 MW</v>
      </c>
      <c r="N91" s="8">
        <f>'Base biomasse'!AC92</f>
        <v>54000</v>
      </c>
      <c r="O91" s="8" t="str">
        <f>'Base biomasse'!AD92</f>
        <v>gaz</v>
      </c>
      <c r="P91" s="8" t="e">
        <f>'Base biomasse'!#REF!</f>
        <v>#REF!</v>
      </c>
      <c r="Q91" s="8">
        <f>'Base biomasse'!AR92</f>
        <v>17196.904557179707</v>
      </c>
      <c r="R91" s="8">
        <f>'Base biomasse'!AS92</f>
        <v>200000</v>
      </c>
      <c r="S91" s="8" t="str">
        <f>'Base biomasse'!AT92</f>
        <v>&gt;1 200 MWh/an</v>
      </c>
      <c r="T91" s="8" t="str">
        <f>'Base biomasse'!AU92</f>
        <v>http://saint-denis.reseau-chaleur.fr/wp-content/uploads/Fiche-chaufferie-biomasse-de-Stains_ENGIE-Reseaux.pdf</v>
      </c>
      <c r="U91" s="8" t="str">
        <f>'Base biomasse'!AE92</f>
        <v>Plaquettes forestières (PFA-1A), MIX (BFVBD-3A/PFA-1A) et broyat palette (BFVBD-3A)</v>
      </c>
      <c r="V91" s="8">
        <f>'Base biomasse'!O92</f>
        <v>2011</v>
      </c>
      <c r="W91" s="8">
        <f>'Base biomasse'!P92</f>
        <v>0</v>
      </c>
      <c r="X91" s="8" t="str">
        <f>'Base biomasse'!Q92</f>
        <v>2 - En fonctionnement</v>
      </c>
      <c r="Y91" s="8" t="str">
        <f>'Base biomasse'!R92</f>
        <v>oui</v>
      </c>
      <c r="Z91" s="8" t="str">
        <f>'Base biomasse'!S92</f>
        <v>oui</v>
      </c>
      <c r="AA91" s="8" t="e">
        <f>'Base biomasse'!#REF!</f>
        <v>#REF!</v>
      </c>
      <c r="AB91" s="8">
        <f>'Base biomasse'!T92</f>
        <v>0</v>
      </c>
      <c r="AC91" s="8">
        <f>'Base biomasse'!AF92</f>
        <v>6919</v>
      </c>
      <c r="AD91" s="8">
        <f>'Base biomasse'!AG92</f>
        <v>0</v>
      </c>
      <c r="AE91" s="8">
        <f>'Base biomasse'!AH92</f>
        <v>14969</v>
      </c>
      <c r="AF91" s="8">
        <f>'Base biomasse'!AI92</f>
        <v>0</v>
      </c>
      <c r="AG91" s="8">
        <f>'Base biomasse'!AJ92</f>
        <v>21888</v>
      </c>
      <c r="AH91" s="8">
        <f>'Base biomasse'!AK92</f>
        <v>0</v>
      </c>
      <c r="AI91" s="8">
        <f>'Base biomasse'!AL92</f>
        <v>0</v>
      </c>
      <c r="AJ91" s="8">
        <f>'Base biomasse'!AM92</f>
        <v>0</v>
      </c>
      <c r="AK91" s="8">
        <f>'Base biomasse'!AN92</f>
        <v>0</v>
      </c>
      <c r="AL91" s="8">
        <f>'Base biomasse'!AP92</f>
        <v>16179</v>
      </c>
      <c r="AM91" s="8">
        <f>'Base biomasse'!AQ92</f>
        <v>38067</v>
      </c>
      <c r="AN91" s="8" t="e">
        <f>'Base biomasse'!#REF!</f>
        <v>#REF!</v>
      </c>
    </row>
    <row r="92" spans="1:40" x14ac:dyDescent="0.25">
      <c r="A92" s="8" t="str">
        <f>'Base biomasse'!C93</f>
        <v xml:space="preserve">BDD ADEME/ARENE </v>
      </c>
      <c r="B92" s="8">
        <f>'Base biomasse'!V93</f>
        <v>1</v>
      </c>
      <c r="C92" s="8" t="e">
        <f>'Base biomasse'!#REF!</f>
        <v>#REF!</v>
      </c>
      <c r="D92" s="8">
        <f>'Base biomasse'!F93</f>
        <v>93</v>
      </c>
      <c r="E92" s="8">
        <f>'Base biomasse'!D93</f>
        <v>93073</v>
      </c>
      <c r="F92" s="8" t="str">
        <f>'Base biomasse'!G93</f>
        <v>TREMBLAY-EN-FRANCE</v>
      </c>
      <c r="G92" s="8" t="e">
        <f>'Base biomasse'!#REF!</f>
        <v>#REF!</v>
      </c>
      <c r="H92" s="8">
        <f>'Base biomasse'!J93</f>
        <v>0</v>
      </c>
      <c r="I92" s="8" t="str">
        <f>'Base biomasse'!W93</f>
        <v>Industrielle</v>
      </c>
      <c r="J92" s="8" t="str">
        <f>'Base biomasse'!X93</f>
        <v>Chaufferie dédiée</v>
      </c>
      <c r="K92" s="8" t="str">
        <f>'Base biomasse'!Y93</f>
        <v>Industrie</v>
      </c>
      <c r="L92" s="8">
        <f>'Base biomasse'!AA93</f>
        <v>500</v>
      </c>
      <c r="M92" s="8" t="str">
        <f>'Base biomasse'!AB93</f>
        <v>&lt;1 MW</v>
      </c>
      <c r="N92" s="8">
        <f>'Base biomasse'!AC93</f>
        <v>0</v>
      </c>
      <c r="O92" s="8">
        <f>'Base biomasse'!AD93</f>
        <v>0</v>
      </c>
      <c r="P92" s="8" t="e">
        <f>'Base biomasse'!#REF!</f>
        <v>#REF!</v>
      </c>
      <c r="Q92" s="8">
        <f>'Base biomasse'!AR93</f>
        <v>90</v>
      </c>
      <c r="R92" s="8">
        <f>'Base biomasse'!AS93</f>
        <v>1046.7</v>
      </c>
      <c r="S92" s="8" t="str">
        <f>'Base biomasse'!AT93</f>
        <v>&lt;1 200 MWh/an</v>
      </c>
      <c r="T92" s="8" t="str">
        <f>'Base biomasse'!AU93</f>
        <v>Logistique transport de marchandises</v>
      </c>
      <c r="U92" s="8" t="str">
        <f>'Base biomasse'!AE93</f>
        <v>Granulés</v>
      </c>
      <c r="V92" s="8">
        <f>'Base biomasse'!O93</f>
        <v>2012</v>
      </c>
      <c r="W92" s="8">
        <f>'Base biomasse'!P93</f>
        <v>0</v>
      </c>
      <c r="X92" s="8" t="str">
        <f>'Base biomasse'!Q93</f>
        <v>2 - En fonctionnement</v>
      </c>
      <c r="Y92" s="8">
        <f>'Base biomasse'!R93</f>
        <v>0</v>
      </c>
      <c r="Z92" s="8">
        <f>'Base biomasse'!S93</f>
        <v>0</v>
      </c>
      <c r="AA92" s="8" t="e">
        <f>'Base biomasse'!#REF!</f>
        <v>#REF!</v>
      </c>
      <c r="AB92" s="8">
        <f>'Base biomasse'!T93</f>
        <v>0</v>
      </c>
      <c r="AC92" s="8">
        <f>'Base biomasse'!AF93</f>
        <v>0</v>
      </c>
      <c r="AD92" s="8">
        <f>'Base biomasse'!AG93</f>
        <v>0</v>
      </c>
      <c r="AE92" s="8">
        <f>'Base biomasse'!AH93</f>
        <v>0</v>
      </c>
      <c r="AF92" s="8">
        <f>'Base biomasse'!AI93</f>
        <v>220</v>
      </c>
      <c r="AG92" s="8">
        <f>'Base biomasse'!AJ93</f>
        <v>220</v>
      </c>
      <c r="AH92" s="8">
        <f>'Base biomasse'!AK93</f>
        <v>0</v>
      </c>
      <c r="AI92" s="8">
        <f>'Base biomasse'!AL93</f>
        <v>0</v>
      </c>
      <c r="AJ92" s="8">
        <f>'Base biomasse'!AM93</f>
        <v>0</v>
      </c>
      <c r="AK92" s="8">
        <f>'Base biomasse'!AN93</f>
        <v>0</v>
      </c>
      <c r="AL92" s="8">
        <f>'Base biomasse'!AP93</f>
        <v>0</v>
      </c>
      <c r="AM92" s="8">
        <f>'Base biomasse'!AQ93</f>
        <v>220</v>
      </c>
      <c r="AN92" s="8" t="e">
        <f>'Base biomasse'!#REF!</f>
        <v>#REF!</v>
      </c>
    </row>
    <row r="93" spans="1:40" x14ac:dyDescent="0.25">
      <c r="A93" s="8" t="str">
        <f>'Base biomasse'!C94</f>
        <v xml:space="preserve">BDD ADEME/ARENE </v>
      </c>
      <c r="B93" s="8">
        <f>'Base biomasse'!V94</f>
        <v>1</v>
      </c>
      <c r="C93" s="8" t="e">
        <f>'Base biomasse'!#REF!</f>
        <v>#REF!</v>
      </c>
      <c r="D93" s="8">
        <f>'Base biomasse'!F94</f>
        <v>94</v>
      </c>
      <c r="E93" s="8">
        <f>'Base biomasse'!D94</f>
        <v>94033</v>
      </c>
      <c r="F93" s="8" t="str">
        <f>'Base biomasse'!G94</f>
        <v>FONTENAY-SOUS-BOIS</v>
      </c>
      <c r="G93" s="8" t="e">
        <f>'Base biomasse'!#REF!</f>
        <v>#REF!</v>
      </c>
      <c r="H93" s="8">
        <f>'Base biomasse'!J94</f>
        <v>0</v>
      </c>
      <c r="I93" s="8" t="str">
        <f>'Base biomasse'!W94</f>
        <v>Collective</v>
      </c>
      <c r="J93" s="8" t="str">
        <f>'Base biomasse'!X94</f>
        <v>Réseau de chaleur existant</v>
      </c>
      <c r="K93" s="8">
        <f>'Base biomasse'!Y94</f>
        <v>0</v>
      </c>
      <c r="L93" s="8">
        <f>'Base biomasse'!AA94</f>
        <v>17400</v>
      </c>
      <c r="M93" s="8" t="str">
        <f>'Base biomasse'!AB94</f>
        <v>&gt;1 MW</v>
      </c>
      <c r="N93" s="8">
        <f>'Base biomasse'!AC94</f>
        <v>0</v>
      </c>
      <c r="O93" s="8">
        <f>'Base biomasse'!AD94</f>
        <v>0</v>
      </c>
      <c r="P93" s="8" t="e">
        <f>'Base biomasse'!#REF!</f>
        <v>#REF!</v>
      </c>
      <c r="Q93" s="8">
        <f>'Base biomasse'!AR94</f>
        <v>2468</v>
      </c>
      <c r="R93" s="8">
        <f>'Base biomasse'!AS94</f>
        <v>28702.84</v>
      </c>
      <c r="S93" s="8" t="str">
        <f>'Base biomasse'!AT94</f>
        <v>&gt;1 200 MWh/an</v>
      </c>
      <c r="T93" s="8" t="str">
        <f>'Base biomasse'!AU94</f>
        <v>Réseau HP. Les granulés bois proviennent des massifs forestiers de Sologne et de la forêt d’Orléans gérés durablement par l‘ONF (certification PEFC).</v>
      </c>
      <c r="U93" s="8" t="str">
        <f>'Base biomasse'!AE94</f>
        <v>Granulés (Sologne)</v>
      </c>
      <c r="V93" s="8">
        <f>'Base biomasse'!O94</f>
        <v>2010</v>
      </c>
      <c r="W93" s="8">
        <f>'Base biomasse'!P94</f>
        <v>0</v>
      </c>
      <c r="X93" s="8" t="str">
        <f>'Base biomasse'!Q94</f>
        <v>2 - En fonctionnement</v>
      </c>
      <c r="Y93" s="8">
        <f>'Base biomasse'!R94</f>
        <v>0</v>
      </c>
      <c r="Z93" s="8">
        <f>'Base biomasse'!S94</f>
        <v>0</v>
      </c>
      <c r="AA93" s="8" t="e">
        <f>'Base biomasse'!#REF!</f>
        <v>#REF!</v>
      </c>
      <c r="AB93" s="8">
        <f>'Base biomasse'!T94</f>
        <v>0</v>
      </c>
      <c r="AC93" s="8">
        <f>'Base biomasse'!AF94</f>
        <v>0</v>
      </c>
      <c r="AD93" s="8">
        <f>'Base biomasse'!AG94</f>
        <v>0</v>
      </c>
      <c r="AE93" s="8">
        <f>'Base biomasse'!AH94</f>
        <v>0</v>
      </c>
      <c r="AF93" s="8">
        <f>'Base biomasse'!AI94</f>
        <v>0</v>
      </c>
      <c r="AG93" s="8">
        <f>'Base biomasse'!AJ94</f>
        <v>0</v>
      </c>
      <c r="AH93" s="8">
        <f>'Base biomasse'!AK94</f>
        <v>0</v>
      </c>
      <c r="AI93" s="8">
        <f>'Base biomasse'!AL94</f>
        <v>0</v>
      </c>
      <c r="AJ93" s="8">
        <f>'Base biomasse'!AM94</f>
        <v>0</v>
      </c>
      <c r="AK93" s="8">
        <f>'Base biomasse'!AN94</f>
        <v>6043</v>
      </c>
      <c r="AL93" s="8">
        <f>'Base biomasse'!AP94</f>
        <v>0</v>
      </c>
      <c r="AM93" s="8">
        <f>'Base biomasse'!AQ94</f>
        <v>6043</v>
      </c>
      <c r="AN93" s="8" t="e">
        <f>'Base biomasse'!#REF!</f>
        <v>#REF!</v>
      </c>
    </row>
    <row r="94" spans="1:40" x14ac:dyDescent="0.25">
      <c r="A94" s="8" t="str">
        <f>'Base biomasse'!C95</f>
        <v xml:space="preserve">BDD ADEME/ARENE </v>
      </c>
      <c r="B94" s="8">
        <f>'Base biomasse'!V95</f>
        <v>1</v>
      </c>
      <c r="C94" s="8" t="e">
        <f>'Base biomasse'!#REF!</f>
        <v>#REF!</v>
      </c>
      <c r="D94" s="8">
        <f>'Base biomasse'!F95</f>
        <v>94</v>
      </c>
      <c r="E94" s="8">
        <f>'Base biomasse'!D95</f>
        <v>94041</v>
      </c>
      <c r="F94" s="8" t="str">
        <f>'Base biomasse'!G95</f>
        <v>IVRY-SUR-SEINE</v>
      </c>
      <c r="G94" s="8" t="e">
        <f>'Base biomasse'!#REF!</f>
        <v>#REF!</v>
      </c>
      <c r="H94" s="8">
        <f>'Base biomasse'!J95</f>
        <v>0</v>
      </c>
      <c r="I94" s="8" t="str">
        <f>'Base biomasse'!W95</f>
        <v>Collective</v>
      </c>
      <c r="J94" s="8" t="str">
        <f>'Base biomasse'!X95</f>
        <v>Chaufferie dédiée</v>
      </c>
      <c r="K94" s="8" t="str">
        <f>'Base biomasse'!Y95</f>
        <v>Tertiaire</v>
      </c>
      <c r="L94" s="8">
        <f>'Base biomasse'!AA95</f>
        <v>2000</v>
      </c>
      <c r="M94" s="8" t="str">
        <f>'Base biomasse'!AB95</f>
        <v>&gt;1 MW</v>
      </c>
      <c r="N94" s="8">
        <f>'Base biomasse'!AC95</f>
        <v>0</v>
      </c>
      <c r="O94" s="8">
        <f>'Base biomasse'!AD95</f>
        <v>0</v>
      </c>
      <c r="P94" s="8" t="e">
        <f>'Base biomasse'!#REF!</f>
        <v>#REF!</v>
      </c>
      <c r="Q94" s="8">
        <f>'Base biomasse'!AR95</f>
        <v>793</v>
      </c>
      <c r="R94" s="8">
        <f>'Base biomasse'!AS95</f>
        <v>9222.59</v>
      </c>
      <c r="S94" s="8" t="str">
        <f>'Base biomasse'!AT95</f>
        <v>&gt;1 200 MWh/an</v>
      </c>
      <c r="T94" s="8">
        <f>'Base biomasse'!AU95</f>
        <v>0</v>
      </c>
      <c r="U94" s="8" t="str">
        <f>'Base biomasse'!AE95</f>
        <v>Plaquettes forestières</v>
      </c>
      <c r="V94" s="8">
        <f>'Base biomasse'!O95</f>
        <v>2017</v>
      </c>
      <c r="W94" s="8">
        <f>'Base biomasse'!P95</f>
        <v>0</v>
      </c>
      <c r="X94" s="8" t="str">
        <f>'Base biomasse'!Q95</f>
        <v>2 - En fonctionnement</v>
      </c>
      <c r="Y94" s="8" t="str">
        <f>'Base biomasse'!R95</f>
        <v>oui</v>
      </c>
      <c r="Z94" s="8" t="str">
        <f>'Base biomasse'!S95</f>
        <v>oui</v>
      </c>
      <c r="AA94" s="8" t="e">
        <f>'Base biomasse'!#REF!</f>
        <v>#REF!</v>
      </c>
      <c r="AB94" s="8">
        <f>'Base biomasse'!T95</f>
        <v>0</v>
      </c>
      <c r="AC94" s="8">
        <f>'Base biomasse'!AF95</f>
        <v>3300</v>
      </c>
      <c r="AD94" s="8">
        <f>'Base biomasse'!AG95</f>
        <v>0</v>
      </c>
      <c r="AE94" s="8">
        <f>'Base biomasse'!AH95</f>
        <v>0</v>
      </c>
      <c r="AF94" s="8">
        <f>'Base biomasse'!AI95</f>
        <v>0</v>
      </c>
      <c r="AG94" s="8">
        <f>'Base biomasse'!AJ95</f>
        <v>3300</v>
      </c>
      <c r="AH94" s="8">
        <f>'Base biomasse'!AK95</f>
        <v>1100</v>
      </c>
      <c r="AI94" s="8">
        <f>'Base biomasse'!AL95</f>
        <v>0</v>
      </c>
      <c r="AJ94" s="8">
        <f>'Base biomasse'!AM95</f>
        <v>0</v>
      </c>
      <c r="AK94" s="8">
        <f>'Base biomasse'!AN95</f>
        <v>0</v>
      </c>
      <c r="AL94" s="8">
        <f>'Base biomasse'!AP95</f>
        <v>0</v>
      </c>
      <c r="AM94" s="8">
        <f>'Base biomasse'!AQ95</f>
        <v>4400</v>
      </c>
      <c r="AN94" s="8" t="e">
        <f>'Base biomasse'!#REF!</f>
        <v>#REF!</v>
      </c>
    </row>
    <row r="95" spans="1:40" x14ac:dyDescent="0.25">
      <c r="A95" s="8" t="str">
        <f>'Base biomasse'!C96</f>
        <v xml:space="preserve">v2 (Exploitant, consommation bois et production NRJ - source : SOVEN)
BDD ADEME/ARENE </v>
      </c>
      <c r="B95" s="8">
        <f>'Base biomasse'!V96</f>
        <v>1</v>
      </c>
      <c r="C95" s="8" t="e">
        <f>'Base biomasse'!#REF!</f>
        <v>#REF!</v>
      </c>
      <c r="D95" s="8">
        <f>'Base biomasse'!F96</f>
        <v>94</v>
      </c>
      <c r="E95" s="8">
        <f>'Base biomasse'!D96</f>
        <v>94044</v>
      </c>
      <c r="F95" s="8" t="str">
        <f>'Base biomasse'!G96</f>
        <v>LIMEIL-BRÉVANNES</v>
      </c>
      <c r="G95" s="8" t="e">
        <f>'Base biomasse'!#REF!</f>
        <v>#REF!</v>
      </c>
      <c r="H95" s="8">
        <f>'Base biomasse'!J96</f>
        <v>0</v>
      </c>
      <c r="I95" s="8" t="str">
        <f>'Base biomasse'!W96</f>
        <v>Collective</v>
      </c>
      <c r="J95" s="8" t="str">
        <f>'Base biomasse'!X96</f>
        <v>Chaufferie dédiée</v>
      </c>
      <c r="K95" s="8" t="str">
        <f>'Base biomasse'!Y96</f>
        <v>Résidentiel</v>
      </c>
      <c r="L95" s="8">
        <f>'Base biomasse'!AA96</f>
        <v>500</v>
      </c>
      <c r="M95" s="8" t="str">
        <f>'Base biomasse'!AB96</f>
        <v>&lt;1 MW</v>
      </c>
      <c r="N95" s="8">
        <f>'Base biomasse'!AC96</f>
        <v>2000</v>
      </c>
      <c r="O95" s="8" t="str">
        <f>'Base biomasse'!AD96</f>
        <v>chaudière biomasse liquide</v>
      </c>
      <c r="P95" s="8" t="e">
        <f>'Base biomasse'!#REF!</f>
        <v>#REF!</v>
      </c>
      <c r="Q95" s="8">
        <f>'Base biomasse'!AR96</f>
        <v>1077.1281169389508</v>
      </c>
      <c r="R95" s="8">
        <f>'Base biomasse'!AS96</f>
        <v>12527</v>
      </c>
      <c r="S95" s="8" t="str">
        <f>'Base biomasse'!AT96</f>
        <v>&gt;1 200 MWh/an</v>
      </c>
      <c r="T95" s="8" t="str">
        <f>'Base biomasse'!AU96</f>
        <v>Couplé à une chaudière biomasse liquide "acide gras" de 2MW!</v>
      </c>
      <c r="U95" s="8" t="str">
        <f>'Base biomasse'!AE96</f>
        <v>Plaquettes forestières (PFA-1A)</v>
      </c>
      <c r="V95" s="8">
        <f>'Base biomasse'!O96</f>
        <v>2011</v>
      </c>
      <c r="W95" s="8">
        <f>'Base biomasse'!P96</f>
        <v>0</v>
      </c>
      <c r="X95" s="8" t="str">
        <f>'Base biomasse'!Q96</f>
        <v>2 - En fonctionnement</v>
      </c>
      <c r="Y95" s="8" t="str">
        <f>'Base biomasse'!R96</f>
        <v>oui</v>
      </c>
      <c r="Z95" s="8" t="str">
        <f>'Base biomasse'!S96</f>
        <v>oui</v>
      </c>
      <c r="AA95" s="8" t="e">
        <f>'Base biomasse'!#REF!</f>
        <v>#REF!</v>
      </c>
      <c r="AB95" s="8">
        <f>'Base biomasse'!T96</f>
        <v>0</v>
      </c>
      <c r="AC95" s="8">
        <f>'Base biomasse'!AF96</f>
        <v>4611</v>
      </c>
      <c r="AD95" s="8">
        <f>'Base biomasse'!AG96</f>
        <v>0</v>
      </c>
      <c r="AE95" s="8">
        <f>'Base biomasse'!AH96</f>
        <v>0</v>
      </c>
      <c r="AF95" s="8">
        <f>'Base biomasse'!AI96</f>
        <v>0</v>
      </c>
      <c r="AG95" s="8">
        <f>'Base biomasse'!AJ96</f>
        <v>4611</v>
      </c>
      <c r="AH95" s="8">
        <f>'Base biomasse'!AK96</f>
        <v>0</v>
      </c>
      <c r="AI95" s="8">
        <f>'Base biomasse'!AL96</f>
        <v>0</v>
      </c>
      <c r="AJ95" s="8">
        <f>'Base biomasse'!AM96</f>
        <v>0</v>
      </c>
      <c r="AK95" s="8">
        <f>'Base biomasse'!AN96</f>
        <v>0</v>
      </c>
      <c r="AL95" s="8">
        <f>'Base biomasse'!AP96</f>
        <v>0</v>
      </c>
      <c r="AM95" s="8">
        <f>'Base biomasse'!AQ96</f>
        <v>4611</v>
      </c>
      <c r="AN95" s="8" t="e">
        <f>'Base biomasse'!#REF!</f>
        <v>#REF!</v>
      </c>
    </row>
    <row r="96" spans="1:40" x14ac:dyDescent="0.25">
      <c r="A96" s="8" t="str">
        <f>'Base biomasse'!C97</f>
        <v xml:space="preserve">BDD ADEME/ARENE </v>
      </c>
      <c r="B96" s="8">
        <f>'Base biomasse'!V97</f>
        <v>1</v>
      </c>
      <c r="C96" s="8" t="e">
        <f>'Base biomasse'!#REF!</f>
        <v>#REF!</v>
      </c>
      <c r="D96" s="8">
        <f>'Base biomasse'!F97</f>
        <v>94</v>
      </c>
      <c r="E96" s="8">
        <f>'Base biomasse'!D97</f>
        <v>94059</v>
      </c>
      <c r="F96" s="8" t="str">
        <f>'Base biomasse'!G97</f>
        <v>LE PLESSIS-TRÉVISE</v>
      </c>
      <c r="G96" s="8" t="e">
        <f>'Base biomasse'!#REF!</f>
        <v>#REF!</v>
      </c>
      <c r="H96" s="8">
        <f>'Base biomasse'!J97</f>
        <v>0</v>
      </c>
      <c r="I96" s="8" t="str">
        <f>'Base biomasse'!W97</f>
        <v>Collective</v>
      </c>
      <c r="J96" s="8" t="str">
        <f>'Base biomasse'!X97</f>
        <v>Chaufferie dédiée</v>
      </c>
      <c r="K96" s="8">
        <f>'Base biomasse'!Y97</f>
        <v>0</v>
      </c>
      <c r="L96" s="8">
        <f>'Base biomasse'!AA97</f>
        <v>200</v>
      </c>
      <c r="M96" s="8" t="str">
        <f>'Base biomasse'!AB97</f>
        <v>&lt;1 MW</v>
      </c>
      <c r="N96" s="8">
        <f>'Base biomasse'!AC97</f>
        <v>0</v>
      </c>
      <c r="O96" s="8">
        <f>'Base biomasse'!AD97</f>
        <v>0</v>
      </c>
      <c r="P96" s="8" t="e">
        <f>'Base biomasse'!#REF!</f>
        <v>#REF!</v>
      </c>
      <c r="Q96" s="8">
        <f>'Base biomasse'!AR97</f>
        <v>10</v>
      </c>
      <c r="R96" s="8">
        <f>'Base biomasse'!AS97</f>
        <v>116.30000000000001</v>
      </c>
      <c r="S96" s="8" t="str">
        <f>'Base biomasse'!AT97</f>
        <v>&lt;1 200 MWh/an</v>
      </c>
      <c r="T96" s="8">
        <f>'Base biomasse'!AU97</f>
        <v>0</v>
      </c>
      <c r="U96" s="8">
        <f>'Base biomasse'!AE97</f>
        <v>0</v>
      </c>
      <c r="V96" s="8">
        <f>'Base biomasse'!O97</f>
        <v>2021</v>
      </c>
      <c r="W96" s="8">
        <f>'Base biomasse'!P97</f>
        <v>0</v>
      </c>
      <c r="X96" s="8" t="str">
        <f>'Base biomasse'!Q97</f>
        <v>5 - A l'étude</v>
      </c>
      <c r="Y96" s="8">
        <f>'Base biomasse'!R97</f>
        <v>0</v>
      </c>
      <c r="Z96" s="8">
        <f>'Base biomasse'!S97</f>
        <v>0</v>
      </c>
      <c r="AA96" s="8" t="e">
        <f>'Base biomasse'!#REF!</f>
        <v>#REF!</v>
      </c>
      <c r="AB96" s="8">
        <f>'Base biomasse'!T97</f>
        <v>0</v>
      </c>
      <c r="AC96" s="8">
        <f>'Base biomasse'!AF97</f>
        <v>0</v>
      </c>
      <c r="AD96" s="8">
        <f>'Base biomasse'!AG97</f>
        <v>0</v>
      </c>
      <c r="AE96" s="8">
        <f>'Base biomasse'!AH97</f>
        <v>0</v>
      </c>
      <c r="AF96" s="8">
        <f>'Base biomasse'!AI97</f>
        <v>0</v>
      </c>
      <c r="AG96" s="8">
        <f>'Base biomasse'!AJ97</f>
        <v>0</v>
      </c>
      <c r="AH96" s="8">
        <f>'Base biomasse'!AK97</f>
        <v>0</v>
      </c>
      <c r="AI96" s="8">
        <f>'Base biomasse'!AL97</f>
        <v>0</v>
      </c>
      <c r="AJ96" s="8">
        <f>'Base biomasse'!AM97</f>
        <v>0</v>
      </c>
      <c r="AK96" s="8">
        <f>'Base biomasse'!AN97</f>
        <v>0</v>
      </c>
      <c r="AL96" s="8">
        <f>'Base biomasse'!AP97</f>
        <v>0</v>
      </c>
      <c r="AM96" s="8">
        <f>'Base biomasse'!AQ97</f>
        <v>0</v>
      </c>
      <c r="AN96" s="8" t="e">
        <f>'Base biomasse'!#REF!</f>
        <v>#REF!</v>
      </c>
    </row>
    <row r="97" spans="1:40" x14ac:dyDescent="0.25">
      <c r="A97" s="8" t="str">
        <f>'Base biomasse'!C98</f>
        <v>modif n°2 (nom, installateur et état)
BDD Région</v>
      </c>
      <c r="B97" s="8">
        <f>'Base biomasse'!V98</f>
        <v>1</v>
      </c>
      <c r="C97" s="8" t="e">
        <f>'Base biomasse'!#REF!</f>
        <v>#REF!</v>
      </c>
      <c r="D97" s="8">
        <f>'Base biomasse'!F98</f>
        <v>94</v>
      </c>
      <c r="E97" s="8">
        <f>'Base biomasse'!D98</f>
        <v>94079</v>
      </c>
      <c r="F97" s="8" t="str">
        <f>'Base biomasse'!G98</f>
        <v>VILLIERS-SUR-MARNE</v>
      </c>
      <c r="G97" s="8" t="e">
        <f>'Base biomasse'!#REF!</f>
        <v>#REF!</v>
      </c>
      <c r="H97" s="8">
        <f>'Base biomasse'!J98</f>
        <v>0</v>
      </c>
      <c r="I97" s="8" t="str">
        <f>'Base biomasse'!W98</f>
        <v>Collective</v>
      </c>
      <c r="J97" s="8" t="str">
        <f>'Base biomasse'!X98</f>
        <v>Chaufferie dédiée</v>
      </c>
      <c r="K97" s="8">
        <f>'Base biomasse'!Y98</f>
        <v>0</v>
      </c>
      <c r="L97" s="8">
        <f>'Base biomasse'!AA98</f>
        <v>200</v>
      </c>
      <c r="M97" s="8" t="str">
        <f>'Base biomasse'!AB98</f>
        <v>&lt;1 MW</v>
      </c>
      <c r="N97" s="8">
        <f>'Base biomasse'!AC98</f>
        <v>0</v>
      </c>
      <c r="O97" s="8">
        <f>'Base biomasse'!AD98</f>
        <v>0</v>
      </c>
      <c r="P97" s="8" t="e">
        <f>'Base biomasse'!#REF!</f>
        <v>#REF!</v>
      </c>
      <c r="Q97" s="8">
        <f>'Base biomasse'!AR98</f>
        <v>0</v>
      </c>
      <c r="R97" s="8">
        <f>'Base biomasse'!AS98</f>
        <v>0</v>
      </c>
      <c r="S97" s="8" t="str">
        <f>'Base biomasse'!AT98</f>
        <v/>
      </c>
      <c r="T97" s="8">
        <f>'Base biomasse'!AU98</f>
        <v>0</v>
      </c>
      <c r="U97" s="8">
        <f>'Base biomasse'!AE98</f>
        <v>0</v>
      </c>
      <c r="V97" s="8">
        <f>'Base biomasse'!O98</f>
        <v>2020</v>
      </c>
      <c r="W97" s="8">
        <f>'Base biomasse'!P98</f>
        <v>0</v>
      </c>
      <c r="X97" s="8" t="str">
        <f>'Base biomasse'!Q98</f>
        <v>2 - En fonctionnement</v>
      </c>
      <c r="Y97" s="8">
        <f>'Base biomasse'!R98</f>
        <v>0</v>
      </c>
      <c r="Z97" s="8">
        <f>'Base biomasse'!S98</f>
        <v>0</v>
      </c>
      <c r="AA97" s="8" t="e">
        <f>'Base biomasse'!#REF!</f>
        <v>#REF!</v>
      </c>
      <c r="AB97" s="8">
        <f>'Base biomasse'!T98</f>
        <v>0</v>
      </c>
      <c r="AC97" s="8">
        <f>'Base biomasse'!AF98</f>
        <v>0</v>
      </c>
      <c r="AD97" s="8">
        <f>'Base biomasse'!AG98</f>
        <v>0</v>
      </c>
      <c r="AE97" s="8">
        <f>'Base biomasse'!AH98</f>
        <v>0</v>
      </c>
      <c r="AF97" s="8">
        <f>'Base biomasse'!AI98</f>
        <v>0</v>
      </c>
      <c r="AG97" s="8">
        <f>'Base biomasse'!AJ98</f>
        <v>0</v>
      </c>
      <c r="AH97" s="8">
        <f>'Base biomasse'!AK98</f>
        <v>0</v>
      </c>
      <c r="AI97" s="8">
        <f>'Base biomasse'!AL98</f>
        <v>0</v>
      </c>
      <c r="AJ97" s="8">
        <f>'Base biomasse'!AM98</f>
        <v>0</v>
      </c>
      <c r="AK97" s="8">
        <f>'Base biomasse'!AN98</f>
        <v>0</v>
      </c>
      <c r="AL97" s="8">
        <f>'Base biomasse'!AP98</f>
        <v>0</v>
      </c>
      <c r="AM97" s="8">
        <f>'Base biomasse'!AQ98</f>
        <v>0</v>
      </c>
      <c r="AN97" s="8" t="e">
        <f>'Base biomasse'!#REF!</f>
        <v>#REF!</v>
      </c>
    </row>
    <row r="98" spans="1:40" x14ac:dyDescent="0.25">
      <c r="A98" s="8" t="str">
        <f>'Base biomasse'!C99</f>
        <v xml:space="preserve">BDD ADEME/ARENE </v>
      </c>
      <c r="B98" s="8">
        <f>'Base biomasse'!V99</f>
        <v>1</v>
      </c>
      <c r="C98" s="8" t="e">
        <f>'Base biomasse'!#REF!</f>
        <v>#REF!</v>
      </c>
      <c r="D98" s="8">
        <f>'Base biomasse'!F99</f>
        <v>95</v>
      </c>
      <c r="E98" s="8">
        <f>'Base biomasse'!D99</f>
        <v>95018</v>
      </c>
      <c r="F98" s="8" t="str">
        <f>'Base biomasse'!G99</f>
        <v>ARGENTEUIL</v>
      </c>
      <c r="G98" s="8" t="e">
        <f>'Base biomasse'!#REF!</f>
        <v>#REF!</v>
      </c>
      <c r="H98" s="8">
        <f>'Base biomasse'!J99</f>
        <v>0</v>
      </c>
      <c r="I98" s="8" t="str">
        <f>'Base biomasse'!W99</f>
        <v>Collective</v>
      </c>
      <c r="J98" s="8" t="str">
        <f>'Base biomasse'!X99</f>
        <v>Réseau de chaleur existant</v>
      </c>
      <c r="K98" s="8">
        <f>'Base biomasse'!Y99</f>
        <v>0</v>
      </c>
      <c r="L98" s="8">
        <f>'Base biomasse'!AA99</f>
        <v>1700</v>
      </c>
      <c r="M98" s="8" t="str">
        <f>'Base biomasse'!AB99</f>
        <v>&gt;1 MW</v>
      </c>
      <c r="N98" s="8">
        <f>'Base biomasse'!AC99</f>
        <v>0</v>
      </c>
      <c r="O98" s="8" t="str">
        <f>'Base biomasse'!AD99</f>
        <v>gaz</v>
      </c>
      <c r="P98" s="8" t="e">
        <f>'Base biomasse'!#REF!</f>
        <v>#REF!</v>
      </c>
      <c r="Q98" s="8">
        <f>'Base biomasse'!AR99</f>
        <v>798</v>
      </c>
      <c r="R98" s="8">
        <f>'Base biomasse'!AS99</f>
        <v>9280.74</v>
      </c>
      <c r="S98" s="8" t="str">
        <f>'Base biomasse'!AT99</f>
        <v>&gt;1 200 MWh/an</v>
      </c>
      <c r="T98" s="8" t="str">
        <f>'Base biomasse'!AU99</f>
        <v>http://reseaux-chaleur.cerema.fr/reseau-de-chaleur-dargenteuil-95-bois-et-gaz</v>
      </c>
      <c r="U98" s="8">
        <f>'Base biomasse'!AE99</f>
        <v>0</v>
      </c>
      <c r="V98" s="8">
        <f>'Base biomasse'!O99</f>
        <v>2015</v>
      </c>
      <c r="W98" s="8">
        <f>'Base biomasse'!P99</f>
        <v>0</v>
      </c>
      <c r="X98" s="8" t="str">
        <f>'Base biomasse'!Q99</f>
        <v>2 - En fonctionnement</v>
      </c>
      <c r="Y98" s="8" t="str">
        <f>'Base biomasse'!R99</f>
        <v>oui</v>
      </c>
      <c r="Z98" s="8" t="str">
        <f>'Base biomasse'!S99</f>
        <v>oui</v>
      </c>
      <c r="AA98" s="8" t="e">
        <f>'Base biomasse'!#REF!</f>
        <v>#REF!</v>
      </c>
      <c r="AB98" s="8">
        <f>'Base biomasse'!T99</f>
        <v>0</v>
      </c>
      <c r="AC98" s="8">
        <f>'Base biomasse'!AF99</f>
        <v>2820</v>
      </c>
      <c r="AD98" s="8">
        <f>'Base biomasse'!AG99</f>
        <v>0</v>
      </c>
      <c r="AE98" s="8">
        <f>'Base biomasse'!AH99</f>
        <v>0</v>
      </c>
      <c r="AF98" s="8">
        <f>'Base biomasse'!AI99</f>
        <v>0</v>
      </c>
      <c r="AG98" s="8">
        <f>'Base biomasse'!AJ99</f>
        <v>2820</v>
      </c>
      <c r="AH98" s="8">
        <f>'Base biomasse'!AK99</f>
        <v>1880</v>
      </c>
      <c r="AI98" s="8">
        <f>'Base biomasse'!AL99</f>
        <v>0</v>
      </c>
      <c r="AJ98" s="8">
        <f>'Base biomasse'!AM99</f>
        <v>0</v>
      </c>
      <c r="AK98" s="8">
        <f>'Base biomasse'!AN99</f>
        <v>0</v>
      </c>
      <c r="AL98" s="8">
        <f>'Base biomasse'!AP99</f>
        <v>0</v>
      </c>
      <c r="AM98" s="8">
        <f>'Base biomasse'!AQ99</f>
        <v>4700</v>
      </c>
      <c r="AN98" s="8" t="e">
        <f>'Base biomasse'!#REF!</f>
        <v>#REF!</v>
      </c>
    </row>
    <row r="99" spans="1:40" x14ac:dyDescent="0.25">
      <c r="A99" s="8" t="str">
        <f>'Base biomasse'!C100</f>
        <v xml:space="preserve">BDD ADEME/ARENE </v>
      </c>
      <c r="B99" s="8">
        <f>'Base biomasse'!V100</f>
        <v>1</v>
      </c>
      <c r="C99" s="8" t="e">
        <f>'Base biomasse'!#REF!</f>
        <v>#REF!</v>
      </c>
      <c r="D99" s="8">
        <f>'Base biomasse'!F100</f>
        <v>95</v>
      </c>
      <c r="E99" s="8">
        <f>'Base biomasse'!D100</f>
        <v>95150</v>
      </c>
      <c r="F99" s="8" t="str">
        <f>'Base biomasse'!G100</f>
        <v>CHAUSSY</v>
      </c>
      <c r="G99" s="8" t="e">
        <f>'Base biomasse'!#REF!</f>
        <v>#REF!</v>
      </c>
      <c r="H99" s="8">
        <f>'Base biomasse'!J100</f>
        <v>0</v>
      </c>
      <c r="I99" s="8" t="str">
        <f>'Base biomasse'!W100</f>
        <v>Collective</v>
      </c>
      <c r="J99" s="8" t="str">
        <f>'Base biomasse'!X100</f>
        <v>Chaufferie dédiée</v>
      </c>
      <c r="K99" s="8" t="str">
        <f>'Base biomasse'!Y100</f>
        <v>Tertiaire</v>
      </c>
      <c r="L99" s="8">
        <f>'Base biomasse'!AA100</f>
        <v>600</v>
      </c>
      <c r="M99" s="8" t="str">
        <f>'Base biomasse'!AB100</f>
        <v>&lt;1 MW</v>
      </c>
      <c r="N99" s="8">
        <f>'Base biomasse'!AC100</f>
        <v>170</v>
      </c>
      <c r="O99" s="8" t="str">
        <f>'Base biomasse'!AD100</f>
        <v>bois</v>
      </c>
      <c r="P99" s="8" t="e">
        <f>'Base biomasse'!#REF!</f>
        <v>#REF!</v>
      </c>
      <c r="Q99" s="8">
        <f>'Base biomasse'!AR100</f>
        <v>60</v>
      </c>
      <c r="R99" s="8">
        <f>'Base biomasse'!AS100</f>
        <v>697.80000000000007</v>
      </c>
      <c r="S99" s="8" t="str">
        <f>'Base biomasse'!AT100</f>
        <v>&lt;1 200 MWh/an</v>
      </c>
      <c r="T99" s="8" t="str">
        <f>'Base biomasse'!AU100</f>
        <v>Réalisation d’une chaufferie bois sur la ferme de la Bergerie (centre d'hébergement de groupe de la Fondation) hameau de Villarceaux, chauffage des bâtiments + appoint sur solaire thermique et ECS (80m2) : accueil et hébergement de groupes (80 lits)</v>
      </c>
      <c r="U99" s="8" t="str">
        <f>'Base biomasse'!AE100</f>
        <v>Plaquette bois forestière</v>
      </c>
      <c r="V99" s="8">
        <f>'Base biomasse'!O100</f>
        <v>2011</v>
      </c>
      <c r="W99" s="8">
        <f>'Base biomasse'!P100</f>
        <v>0</v>
      </c>
      <c r="X99" s="8" t="str">
        <f>'Base biomasse'!Q100</f>
        <v>2 - En fonctionnement</v>
      </c>
      <c r="Y99" s="8">
        <f>'Base biomasse'!R100</f>
        <v>0</v>
      </c>
      <c r="Z99" s="8" t="str">
        <f>'Base biomasse'!S100</f>
        <v>oui</v>
      </c>
      <c r="AA99" s="8" t="e">
        <f>'Base biomasse'!#REF!</f>
        <v>#REF!</v>
      </c>
      <c r="AB99" s="8">
        <f>'Base biomasse'!T100</f>
        <v>0</v>
      </c>
      <c r="AC99" s="8">
        <f>'Base biomasse'!AF100</f>
        <v>300</v>
      </c>
      <c r="AD99" s="8">
        <f>'Base biomasse'!AG100</f>
        <v>0</v>
      </c>
      <c r="AE99" s="8">
        <f>'Base biomasse'!AH100</f>
        <v>0</v>
      </c>
      <c r="AF99" s="8">
        <f>'Base biomasse'!AI100</f>
        <v>0</v>
      </c>
      <c r="AG99" s="8">
        <f>'Base biomasse'!AJ100</f>
        <v>300</v>
      </c>
      <c r="AH99" s="8">
        <f>'Base biomasse'!AK100</f>
        <v>0</v>
      </c>
      <c r="AI99" s="8">
        <f>'Base biomasse'!AL100</f>
        <v>0</v>
      </c>
      <c r="AJ99" s="8">
        <f>'Base biomasse'!AM100</f>
        <v>0</v>
      </c>
      <c r="AK99" s="8">
        <f>'Base biomasse'!AN100</f>
        <v>0</v>
      </c>
      <c r="AL99" s="8">
        <f>'Base biomasse'!AP100</f>
        <v>0</v>
      </c>
      <c r="AM99" s="8">
        <f>'Base biomasse'!AQ100</f>
        <v>300</v>
      </c>
      <c r="AN99" s="8" t="e">
        <f>'Base biomasse'!#REF!</f>
        <v>#REF!</v>
      </c>
    </row>
    <row r="100" spans="1:40" x14ac:dyDescent="0.25">
      <c r="A100" s="8" t="str">
        <f>'Base biomasse'!C101</f>
        <v xml:space="preserve">BDD ADEME/ARENE </v>
      </c>
      <c r="B100" s="8">
        <f>'Base biomasse'!V101</f>
        <v>1</v>
      </c>
      <c r="C100" s="8" t="e">
        <f>'Base biomasse'!#REF!</f>
        <v>#REF!</v>
      </c>
      <c r="D100" s="8">
        <f>'Base biomasse'!F101</f>
        <v>95</v>
      </c>
      <c r="E100" s="8">
        <f>'Base biomasse'!D101</f>
        <v>95210</v>
      </c>
      <c r="F100" s="8" t="str">
        <f>'Base biomasse'!G101</f>
        <v>ENGHIEN-LES-BAINS</v>
      </c>
      <c r="G100" s="8" t="e">
        <f>'Base biomasse'!#REF!</f>
        <v>#REF!</v>
      </c>
      <c r="H100" s="8">
        <f>'Base biomasse'!J101</f>
        <v>0</v>
      </c>
      <c r="I100" s="8" t="str">
        <f>'Base biomasse'!W101</f>
        <v>Collective</v>
      </c>
      <c r="J100" s="8" t="str">
        <f>'Base biomasse'!X101</f>
        <v>Chaufferie dédiée</v>
      </c>
      <c r="K100" s="8" t="str">
        <f>'Base biomasse'!Y101</f>
        <v>Tertiaire</v>
      </c>
      <c r="L100" s="8">
        <f>'Base biomasse'!AA101</f>
        <v>70</v>
      </c>
      <c r="M100" s="8" t="str">
        <f>'Base biomasse'!AB101</f>
        <v>&lt;1 MW</v>
      </c>
      <c r="N100" s="8">
        <f>'Base biomasse'!AC101</f>
        <v>0</v>
      </c>
      <c r="O100" s="8">
        <f>'Base biomasse'!AD101</f>
        <v>0</v>
      </c>
      <c r="P100" s="8" t="e">
        <f>'Base biomasse'!#REF!</f>
        <v>#REF!</v>
      </c>
      <c r="Q100" s="8">
        <f>'Base biomasse'!AR101</f>
        <v>29</v>
      </c>
      <c r="R100" s="8">
        <f>'Base biomasse'!AS101</f>
        <v>337.27000000000004</v>
      </c>
      <c r="S100" s="8" t="str">
        <f>'Base biomasse'!AT101</f>
        <v>&lt;1 200 MWh/an</v>
      </c>
      <c r="T100" s="8">
        <f>'Base biomasse'!AU101</f>
        <v>0</v>
      </c>
      <c r="U100" s="8" t="str">
        <f>'Base biomasse'!AE101</f>
        <v>Granulés</v>
      </c>
      <c r="V100" s="8">
        <f>'Base biomasse'!O101</f>
        <v>2010</v>
      </c>
      <c r="W100" s="8">
        <f>'Base biomasse'!P101</f>
        <v>0</v>
      </c>
      <c r="X100" s="8" t="str">
        <f>'Base biomasse'!Q101</f>
        <v>2 - En fonctionnement</v>
      </c>
      <c r="Y100" s="8" t="str">
        <f>'Base biomasse'!R101</f>
        <v>oui</v>
      </c>
      <c r="Z100" s="8" t="str">
        <f>'Base biomasse'!S101</f>
        <v>oui</v>
      </c>
      <c r="AA100" s="8" t="e">
        <f>'Base biomasse'!#REF!</f>
        <v>#REF!</v>
      </c>
      <c r="AB100" s="8">
        <f>'Base biomasse'!T101</f>
        <v>0</v>
      </c>
      <c r="AC100" s="8">
        <f>'Base biomasse'!AF101</f>
        <v>0</v>
      </c>
      <c r="AD100" s="8">
        <f>'Base biomasse'!AG101</f>
        <v>0</v>
      </c>
      <c r="AE100" s="8">
        <f>'Base biomasse'!AH101</f>
        <v>0</v>
      </c>
      <c r="AF100" s="8">
        <f>'Base biomasse'!AI101</f>
        <v>70</v>
      </c>
      <c r="AG100" s="8">
        <f>'Base biomasse'!AJ101</f>
        <v>70</v>
      </c>
      <c r="AH100" s="8">
        <f>'Base biomasse'!AK101</f>
        <v>0</v>
      </c>
      <c r="AI100" s="8">
        <f>'Base biomasse'!AL101</f>
        <v>0</v>
      </c>
      <c r="AJ100" s="8">
        <f>'Base biomasse'!AM101</f>
        <v>0</v>
      </c>
      <c r="AK100" s="8">
        <f>'Base biomasse'!AN101</f>
        <v>0</v>
      </c>
      <c r="AL100" s="8">
        <f>'Base biomasse'!AP101</f>
        <v>0</v>
      </c>
      <c r="AM100" s="8">
        <f>'Base biomasse'!AQ101</f>
        <v>70</v>
      </c>
      <c r="AN100" s="8" t="e">
        <f>'Base biomasse'!#REF!</f>
        <v>#REF!</v>
      </c>
    </row>
    <row r="101" spans="1:40" x14ac:dyDescent="0.25">
      <c r="A101" s="8" t="str">
        <f>'Base biomasse'!C102</f>
        <v xml:space="preserve">v2 (Exploitant, consommation bois et production NRJ - source : SOVEN)
BDD ADEME/ARENE </v>
      </c>
      <c r="B101" s="8">
        <f>'Base biomasse'!V102</f>
        <v>1</v>
      </c>
      <c r="C101" s="8" t="e">
        <f>'Base biomasse'!#REF!</f>
        <v>#REF!</v>
      </c>
      <c r="D101" s="8">
        <f>'Base biomasse'!F102</f>
        <v>95</v>
      </c>
      <c r="E101" s="8">
        <f>'Base biomasse'!D102</f>
        <v>95252</v>
      </c>
      <c r="F101" s="8" t="str">
        <f>'Base biomasse'!G102</f>
        <v>FRANCONVILLE</v>
      </c>
      <c r="G101" s="8" t="e">
        <f>'Base biomasse'!#REF!</f>
        <v>#REF!</v>
      </c>
      <c r="H101" s="8">
        <f>'Base biomasse'!J102</f>
        <v>0</v>
      </c>
      <c r="I101" s="8" t="str">
        <f>'Base biomasse'!W102</f>
        <v>Collective</v>
      </c>
      <c r="J101" s="8" t="str">
        <f>'Base biomasse'!X102</f>
        <v>Réseau de chaleur existant</v>
      </c>
      <c r="K101" s="8" t="str">
        <f>'Base biomasse'!Y102</f>
        <v>Résidentiel</v>
      </c>
      <c r="L101" s="8">
        <f>'Base biomasse'!AA102</f>
        <v>10000</v>
      </c>
      <c r="M101" s="8" t="str">
        <f>'Base biomasse'!AB102</f>
        <v>&gt;1 MW</v>
      </c>
      <c r="N101" s="8">
        <f>'Base biomasse'!AC102</f>
        <v>0</v>
      </c>
      <c r="O101" s="8">
        <f>'Base biomasse'!AD102</f>
        <v>0</v>
      </c>
      <c r="P101" s="8" t="e">
        <f>'Base biomasse'!#REF!</f>
        <v>#REF!</v>
      </c>
      <c r="Q101" s="8">
        <f>'Base biomasse'!AR102</f>
        <v>4335.5975924333616</v>
      </c>
      <c r="R101" s="8">
        <f>'Base biomasse'!AS102</f>
        <v>50423</v>
      </c>
      <c r="S101" s="8" t="str">
        <f>'Base biomasse'!AT102</f>
        <v>&gt;1 200 MWh/an</v>
      </c>
      <c r="T101" s="8">
        <f>'Base biomasse'!AU102</f>
        <v>0</v>
      </c>
      <c r="U101" s="8" t="str">
        <f>'Base biomasse'!AE102</f>
        <v>Plaquette forestière (PFA-1A), MIX (BFVBD-3A/PFA-1A et PFA-1A/PFA-1C) et broyat palette (BFVBD-3A)</v>
      </c>
      <c r="V101" s="8">
        <f>'Base biomasse'!O102</f>
        <v>2014</v>
      </c>
      <c r="W101" s="8">
        <f>'Base biomasse'!P102</f>
        <v>0</v>
      </c>
      <c r="X101" s="8" t="str">
        <f>'Base biomasse'!Q102</f>
        <v>2 - En fonctionnement</v>
      </c>
      <c r="Y101" s="8">
        <f>'Base biomasse'!R102</f>
        <v>0</v>
      </c>
      <c r="Z101" s="8">
        <f>'Base biomasse'!S102</f>
        <v>0</v>
      </c>
      <c r="AA101" s="8" t="e">
        <f>'Base biomasse'!#REF!</f>
        <v>#REF!</v>
      </c>
      <c r="AB101" s="8">
        <f>'Base biomasse'!T102</f>
        <v>0</v>
      </c>
      <c r="AC101" s="8">
        <f>'Base biomasse'!AF102</f>
        <v>9855</v>
      </c>
      <c r="AD101" s="8">
        <f>'Base biomasse'!AG102</f>
        <v>0</v>
      </c>
      <c r="AE101" s="8">
        <f>'Base biomasse'!AH102</f>
        <v>5010</v>
      </c>
      <c r="AF101" s="8">
        <f>'Base biomasse'!AI102</f>
        <v>0</v>
      </c>
      <c r="AG101" s="8">
        <f>'Base biomasse'!AJ102</f>
        <v>14865</v>
      </c>
      <c r="AH101" s="8">
        <f>'Base biomasse'!AK102</f>
        <v>0</v>
      </c>
      <c r="AI101" s="8">
        <f>'Base biomasse'!AL102</f>
        <v>0</v>
      </c>
      <c r="AJ101" s="8">
        <f>'Base biomasse'!AM102</f>
        <v>0</v>
      </c>
      <c r="AK101" s="8">
        <f>'Base biomasse'!AN102</f>
        <v>0</v>
      </c>
      <c r="AL101" s="8">
        <f>'Base biomasse'!AP102</f>
        <v>1451</v>
      </c>
      <c r="AM101" s="8">
        <f>'Base biomasse'!AQ102</f>
        <v>16316</v>
      </c>
      <c r="AN101" s="8" t="e">
        <f>'Base biomasse'!#REF!</f>
        <v>#REF!</v>
      </c>
    </row>
    <row r="102" spans="1:40" x14ac:dyDescent="0.25">
      <c r="A102" s="8" t="str">
        <f>'Base biomasse'!C103</f>
        <v xml:space="preserve">BDD ADEME/ARENE </v>
      </c>
      <c r="B102" s="8">
        <f>'Base biomasse'!V103</f>
        <v>1</v>
      </c>
      <c r="C102" s="8" t="e">
        <f>'Base biomasse'!#REF!</f>
        <v>#REF!</v>
      </c>
      <c r="D102" s="8">
        <f>'Base biomasse'!F103</f>
        <v>95</v>
      </c>
      <c r="E102" s="8">
        <f>'Base biomasse'!D103</f>
        <v>95268</v>
      </c>
      <c r="F102" s="8" t="str">
        <f>'Base biomasse'!G103</f>
        <v>GARGES-LÈS-GONESSE</v>
      </c>
      <c r="G102" s="8" t="e">
        <f>'Base biomasse'!#REF!</f>
        <v>#REF!</v>
      </c>
      <c r="H102" s="8">
        <f>'Base biomasse'!J103</f>
        <v>0</v>
      </c>
      <c r="I102" s="8" t="str">
        <f>'Base biomasse'!W103</f>
        <v>Collective</v>
      </c>
      <c r="J102" s="8" t="str">
        <f>'Base biomasse'!X103</f>
        <v>Chaufferie dédiée</v>
      </c>
      <c r="K102" s="8" t="str">
        <f>'Base biomasse'!Y103</f>
        <v>Tertiaire</v>
      </c>
      <c r="L102" s="8">
        <f>'Base biomasse'!AA103</f>
        <v>320</v>
      </c>
      <c r="M102" s="8" t="str">
        <f>'Base biomasse'!AB103</f>
        <v>&lt;1 MW</v>
      </c>
      <c r="N102" s="8">
        <f>'Base biomasse'!AC103</f>
        <v>1400</v>
      </c>
      <c r="O102" s="8" t="str">
        <f>'Base biomasse'!AD103</f>
        <v>Gaz naturel</v>
      </c>
      <c r="P102" s="8" t="e">
        <f>'Base biomasse'!#REF!</f>
        <v>#REF!</v>
      </c>
      <c r="Q102" s="8">
        <f>'Base biomasse'!AR103</f>
        <v>89</v>
      </c>
      <c r="R102" s="8">
        <f>'Base biomasse'!AS103</f>
        <v>1035.0700000000002</v>
      </c>
      <c r="S102" s="8" t="str">
        <f>'Base biomasse'!AT103</f>
        <v>&lt;1 200 MWh/an</v>
      </c>
      <c r="T102" s="8" t="str">
        <f>'Base biomasse'!AU103</f>
        <v>75 ml</v>
      </c>
      <c r="U102" s="8" t="str">
        <f>'Base biomasse'!AE103</f>
        <v>Plaquettes paysagères et forestières depuis la plateforme BIOVIVA d'Attainville</v>
      </c>
      <c r="V102" s="8">
        <f>'Base biomasse'!O103</f>
        <v>2009</v>
      </c>
      <c r="W102" s="8">
        <f>'Base biomasse'!P103</f>
        <v>0</v>
      </c>
      <c r="X102" s="8" t="str">
        <f>'Base biomasse'!Q103</f>
        <v>2 - En fonctionnement</v>
      </c>
      <c r="Y102" s="8" t="str">
        <f>'Base biomasse'!R103</f>
        <v>oui</v>
      </c>
      <c r="Z102" s="8" t="str">
        <f>'Base biomasse'!S103</f>
        <v>oui</v>
      </c>
      <c r="AA102" s="8" t="e">
        <f>'Base biomasse'!#REF!</f>
        <v>#REF!</v>
      </c>
      <c r="AB102" s="8">
        <f>'Base biomasse'!T103</f>
        <v>0</v>
      </c>
      <c r="AC102" s="8">
        <f>'Base biomasse'!AF103</f>
        <v>317</v>
      </c>
      <c r="AD102" s="8">
        <f>'Base biomasse'!AG103</f>
        <v>0</v>
      </c>
      <c r="AE102" s="8">
        <f>'Base biomasse'!AH103</f>
        <v>0</v>
      </c>
      <c r="AF102" s="8">
        <f>'Base biomasse'!AI103</f>
        <v>0</v>
      </c>
      <c r="AG102" s="8">
        <f>'Base biomasse'!AJ103</f>
        <v>317</v>
      </c>
      <c r="AH102" s="8">
        <f>'Base biomasse'!AK103</f>
        <v>0</v>
      </c>
      <c r="AI102" s="8">
        <f>'Base biomasse'!AL103</f>
        <v>0</v>
      </c>
      <c r="AJ102" s="8">
        <f>'Base biomasse'!AM103</f>
        <v>0</v>
      </c>
      <c r="AK102" s="8">
        <f>'Base biomasse'!AN103</f>
        <v>0</v>
      </c>
      <c r="AL102" s="8">
        <f>'Base biomasse'!AP103</f>
        <v>0</v>
      </c>
      <c r="AM102" s="8">
        <f>'Base biomasse'!AQ103</f>
        <v>317</v>
      </c>
      <c r="AN102" s="8" t="e">
        <f>'Base biomasse'!#REF!</f>
        <v>#REF!</v>
      </c>
    </row>
    <row r="103" spans="1:40" x14ac:dyDescent="0.25">
      <c r="A103" s="8" t="str">
        <f>'Base biomasse'!C104</f>
        <v xml:space="preserve">BDD ADEME/ARENE </v>
      </c>
      <c r="B103" s="8">
        <f>'Base biomasse'!V104</f>
        <v>1</v>
      </c>
      <c r="C103" s="8" t="e">
        <f>'Base biomasse'!#REF!</f>
        <v>#REF!</v>
      </c>
      <c r="D103" s="8">
        <f>'Base biomasse'!F104</f>
        <v>95</v>
      </c>
      <c r="E103" s="8">
        <f>'Base biomasse'!D104</f>
        <v>95331</v>
      </c>
      <c r="F103" s="8" t="str">
        <f>'Base biomasse'!G104</f>
        <v>LASSY</v>
      </c>
      <c r="G103" s="8" t="e">
        <f>'Base biomasse'!#REF!</f>
        <v>#REF!</v>
      </c>
      <c r="H103" s="8">
        <f>'Base biomasse'!J104</f>
        <v>0</v>
      </c>
      <c r="I103" s="8" t="str">
        <f>'Base biomasse'!W104</f>
        <v>Industrielle</v>
      </c>
      <c r="J103" s="8" t="str">
        <f>'Base biomasse'!X104</f>
        <v>Chaufferie dédiée</v>
      </c>
      <c r="K103" s="8" t="str">
        <f>'Base biomasse'!Y104</f>
        <v>Agriculture</v>
      </c>
      <c r="L103" s="8">
        <f>'Base biomasse'!AA104</f>
        <v>720</v>
      </c>
      <c r="M103" s="8" t="str">
        <f>'Base biomasse'!AB104</f>
        <v>&lt;1 MW</v>
      </c>
      <c r="N103" s="8">
        <f>'Base biomasse'!AC104</f>
        <v>0</v>
      </c>
      <c r="O103" s="8">
        <f>'Base biomasse'!AD104</f>
        <v>0</v>
      </c>
      <c r="P103" s="8" t="e">
        <f>'Base biomasse'!#REF!</f>
        <v>#REF!</v>
      </c>
      <c r="Q103" s="8">
        <f>'Base biomasse'!AR104</f>
        <v>250</v>
      </c>
      <c r="R103" s="8">
        <f>'Base biomasse'!AS104</f>
        <v>2907.5</v>
      </c>
      <c r="S103" s="8" t="str">
        <f>'Base biomasse'!AT104</f>
        <v>&gt;1 200 MWh/an</v>
      </c>
      <c r="T103" s="8" t="str">
        <f>'Base biomasse'!AU104</f>
        <v>Horticulture</v>
      </c>
      <c r="U103" s="8" t="str">
        <f>'Base biomasse'!AE104</f>
        <v>Plaquettes élagage</v>
      </c>
      <c r="V103" s="8">
        <f>'Base biomasse'!O104</f>
        <v>2005</v>
      </c>
      <c r="W103" s="8">
        <f>'Base biomasse'!P104</f>
        <v>0</v>
      </c>
      <c r="X103" s="8" t="str">
        <f>'Base biomasse'!Q104</f>
        <v>2 - En fonctionnement</v>
      </c>
      <c r="Y103" s="8">
        <f>'Base biomasse'!R104</f>
        <v>0</v>
      </c>
      <c r="Z103" s="8">
        <f>'Base biomasse'!S104</f>
        <v>0</v>
      </c>
      <c r="AA103" s="8" t="e">
        <f>'Base biomasse'!#REF!</f>
        <v>#REF!</v>
      </c>
      <c r="AB103" s="8">
        <f>'Base biomasse'!T104</f>
        <v>0</v>
      </c>
      <c r="AC103" s="8">
        <f>'Base biomasse'!AF104</f>
        <v>250</v>
      </c>
      <c r="AD103" s="8">
        <f>'Base biomasse'!AG104</f>
        <v>0</v>
      </c>
      <c r="AE103" s="8">
        <f>'Base biomasse'!AH104</f>
        <v>0</v>
      </c>
      <c r="AF103" s="8">
        <f>'Base biomasse'!AI104</f>
        <v>0</v>
      </c>
      <c r="AG103" s="8">
        <f>'Base biomasse'!AJ104</f>
        <v>250</v>
      </c>
      <c r="AH103" s="8">
        <f>'Base biomasse'!AK104</f>
        <v>0</v>
      </c>
      <c r="AI103" s="8">
        <f>'Base biomasse'!AL104</f>
        <v>0</v>
      </c>
      <c r="AJ103" s="8">
        <f>'Base biomasse'!AM104</f>
        <v>0</v>
      </c>
      <c r="AK103" s="8">
        <f>'Base biomasse'!AN104</f>
        <v>0</v>
      </c>
      <c r="AL103" s="8">
        <f>'Base biomasse'!AP104</f>
        <v>710</v>
      </c>
      <c r="AM103" s="8">
        <f>'Base biomasse'!AQ104</f>
        <v>960</v>
      </c>
      <c r="AN103" s="8" t="e">
        <f>'Base biomasse'!#REF!</f>
        <v>#REF!</v>
      </c>
    </row>
    <row r="104" spans="1:40" x14ac:dyDescent="0.25">
      <c r="A104" s="8" t="str">
        <f>'Base biomasse'!C105</f>
        <v xml:space="preserve">BDD ADEME/ARENE </v>
      </c>
      <c r="B104" s="8">
        <f>'Base biomasse'!V105</f>
        <v>1</v>
      </c>
      <c r="C104" s="8" t="e">
        <f>'Base biomasse'!#REF!</f>
        <v>#REF!</v>
      </c>
      <c r="D104" s="8">
        <f>'Base biomasse'!F105</f>
        <v>95</v>
      </c>
      <c r="E104" s="8">
        <f>'Base biomasse'!D105</f>
        <v>95428</v>
      </c>
      <c r="F104" s="8" t="str">
        <f>'Base biomasse'!G105</f>
        <v>MONTMORENCY</v>
      </c>
      <c r="G104" s="8" t="e">
        <f>'Base biomasse'!#REF!</f>
        <v>#REF!</v>
      </c>
      <c r="H104" s="8">
        <f>'Base biomasse'!J105</f>
        <v>0</v>
      </c>
      <c r="I104" s="8" t="str">
        <f>'Base biomasse'!W105</f>
        <v>Collective</v>
      </c>
      <c r="J104" s="8" t="str">
        <f>'Base biomasse'!X105</f>
        <v>Chaufferie dédiée</v>
      </c>
      <c r="K104" s="8" t="str">
        <f>'Base biomasse'!Y105</f>
        <v>Tertiaire</v>
      </c>
      <c r="L104" s="8">
        <f>'Base biomasse'!AA105</f>
        <v>220</v>
      </c>
      <c r="M104" s="8" t="str">
        <f>'Base biomasse'!AB105</f>
        <v>&lt;1 MW</v>
      </c>
      <c r="N104" s="8">
        <f>'Base biomasse'!AC105</f>
        <v>0</v>
      </c>
      <c r="O104" s="8">
        <f>'Base biomasse'!AD105</f>
        <v>0</v>
      </c>
      <c r="P104" s="8" t="e">
        <f>'Base biomasse'!#REF!</f>
        <v>#REF!</v>
      </c>
      <c r="Q104" s="8">
        <f>'Base biomasse'!AR105</f>
        <v>23</v>
      </c>
      <c r="R104" s="8">
        <f>'Base biomasse'!AS105</f>
        <v>267.49</v>
      </c>
      <c r="S104" s="8" t="str">
        <f>'Base biomasse'!AT105</f>
        <v>&lt;1 200 MWh/an</v>
      </c>
      <c r="T104" s="8">
        <f>'Base biomasse'!AU105</f>
        <v>0</v>
      </c>
      <c r="U104" s="8" t="str">
        <f>'Base biomasse'!AE105</f>
        <v>Plaquettes paysagères en provenance de la plateforme BIOVIVA de Roissy</v>
      </c>
      <c r="V104" s="8">
        <f>'Base biomasse'!O105</f>
        <v>2008</v>
      </c>
      <c r="W104" s="8">
        <f>'Base biomasse'!P105</f>
        <v>0</v>
      </c>
      <c r="X104" s="8" t="str">
        <f>'Base biomasse'!Q105</f>
        <v>2 - En fonctionnement</v>
      </c>
      <c r="Y104" s="8" t="str">
        <f>'Base biomasse'!R105</f>
        <v>oui</v>
      </c>
      <c r="Z104" s="8" t="str">
        <f>'Base biomasse'!S105</f>
        <v>oui</v>
      </c>
      <c r="AA104" s="8" t="e">
        <f>'Base biomasse'!#REF!</f>
        <v>#REF!</v>
      </c>
      <c r="AB104" s="8">
        <f>'Base biomasse'!T105</f>
        <v>0</v>
      </c>
      <c r="AC104" s="8">
        <f>'Base biomasse'!AF105</f>
        <v>80</v>
      </c>
      <c r="AD104" s="8">
        <f>'Base biomasse'!AG105</f>
        <v>0</v>
      </c>
      <c r="AE104" s="8">
        <f>'Base biomasse'!AH105</f>
        <v>0</v>
      </c>
      <c r="AF104" s="8">
        <f>'Base biomasse'!AI105</f>
        <v>0</v>
      </c>
      <c r="AG104" s="8">
        <f>'Base biomasse'!AJ105</f>
        <v>80</v>
      </c>
      <c r="AH104" s="8">
        <f>'Base biomasse'!AK105</f>
        <v>0</v>
      </c>
      <c r="AI104" s="8">
        <f>'Base biomasse'!AL105</f>
        <v>0</v>
      </c>
      <c r="AJ104" s="8">
        <f>'Base biomasse'!AM105</f>
        <v>0</v>
      </c>
      <c r="AK104" s="8">
        <f>'Base biomasse'!AN105</f>
        <v>0</v>
      </c>
      <c r="AL104" s="8">
        <f>'Base biomasse'!AP105</f>
        <v>0</v>
      </c>
      <c r="AM104" s="8">
        <f>'Base biomasse'!AQ105</f>
        <v>80</v>
      </c>
      <c r="AN104" s="8" t="e">
        <f>'Base biomasse'!#REF!</f>
        <v>#REF!</v>
      </c>
    </row>
    <row r="105" spans="1:40" x14ac:dyDescent="0.25">
      <c r="A105" s="8" t="str">
        <f>'Base biomasse'!C106</f>
        <v xml:space="preserve">BDD ADEME/ARENE </v>
      </c>
      <c r="B105" s="8">
        <f>'Base biomasse'!V106</f>
        <v>1</v>
      </c>
      <c r="C105" s="8" t="e">
        <f>'Base biomasse'!#REF!</f>
        <v>#REF!</v>
      </c>
      <c r="D105" s="8">
        <f>'Base biomasse'!F106</f>
        <v>95</v>
      </c>
      <c r="E105" s="8">
        <f>'Base biomasse'!D106</f>
        <v>95450</v>
      </c>
      <c r="F105" s="8" t="str">
        <f>'Base biomasse'!G106</f>
        <v>NEUVILLE-SUR-OISE</v>
      </c>
      <c r="G105" s="8" t="e">
        <f>'Base biomasse'!#REF!</f>
        <v>#REF!</v>
      </c>
      <c r="H105" s="8">
        <f>'Base biomasse'!J106</f>
        <v>0</v>
      </c>
      <c r="I105" s="8" t="str">
        <f>'Base biomasse'!W106</f>
        <v>Collective</v>
      </c>
      <c r="J105" s="8" t="str">
        <f>'Base biomasse'!X106</f>
        <v>Chaufferie dédiée</v>
      </c>
      <c r="K105" s="8" t="str">
        <f>'Base biomasse'!Y106</f>
        <v>Tertiaire</v>
      </c>
      <c r="L105" s="8">
        <f>'Base biomasse'!AA106</f>
        <v>930</v>
      </c>
      <c r="M105" s="8" t="str">
        <f>'Base biomasse'!AB106</f>
        <v>&lt;1 MW</v>
      </c>
      <c r="N105" s="8">
        <f>'Base biomasse'!AC106</f>
        <v>0</v>
      </c>
      <c r="O105" s="8">
        <f>'Base biomasse'!AD106</f>
        <v>0</v>
      </c>
      <c r="P105" s="8" t="e">
        <f>'Base biomasse'!#REF!</f>
        <v>#REF!</v>
      </c>
      <c r="Q105" s="8">
        <f>'Base biomasse'!AR106</f>
        <v>91.600000000000009</v>
      </c>
      <c r="R105" s="8">
        <f>'Base biomasse'!AS106</f>
        <v>1065.3080000000002</v>
      </c>
      <c r="S105" s="8" t="str">
        <f>'Base biomasse'!AT106</f>
        <v>&lt;1 200 MWh/an</v>
      </c>
      <c r="T105" s="8">
        <f>'Base biomasse'!AU106</f>
        <v>0</v>
      </c>
      <c r="U105" s="8">
        <f>'Base biomasse'!AE106</f>
        <v>0</v>
      </c>
      <c r="V105" s="8">
        <f>'Base biomasse'!O106</f>
        <v>2010</v>
      </c>
      <c r="W105" s="8">
        <f>'Base biomasse'!P106</f>
        <v>0</v>
      </c>
      <c r="X105" s="8" t="str">
        <f>'Base biomasse'!Q106</f>
        <v>2 - En fonctionnement</v>
      </c>
      <c r="Y105" s="8">
        <f>'Base biomasse'!R106</f>
        <v>0</v>
      </c>
      <c r="Z105" s="8" t="str">
        <f>'Base biomasse'!S106</f>
        <v>oui</v>
      </c>
      <c r="AA105" s="8" t="e">
        <f>'Base biomasse'!#REF!</f>
        <v>#REF!</v>
      </c>
      <c r="AB105" s="8">
        <f>'Base biomasse'!T106</f>
        <v>0</v>
      </c>
      <c r="AC105" s="8">
        <f>'Base biomasse'!AF106</f>
        <v>0</v>
      </c>
      <c r="AD105" s="8">
        <f>'Base biomasse'!AG106</f>
        <v>0</v>
      </c>
      <c r="AE105" s="8">
        <f>'Base biomasse'!AH106</f>
        <v>0</v>
      </c>
      <c r="AF105" s="8">
        <f>'Base biomasse'!AI106</f>
        <v>0</v>
      </c>
      <c r="AG105" s="8">
        <f>'Base biomasse'!AJ106</f>
        <v>0</v>
      </c>
      <c r="AH105" s="8">
        <f>'Base biomasse'!AK106</f>
        <v>0</v>
      </c>
      <c r="AI105" s="8">
        <f>'Base biomasse'!AL106</f>
        <v>0</v>
      </c>
      <c r="AJ105" s="8">
        <f>'Base biomasse'!AM106</f>
        <v>0</v>
      </c>
      <c r="AK105" s="8">
        <f>'Base biomasse'!AN106</f>
        <v>0</v>
      </c>
      <c r="AL105" s="8">
        <f>'Base biomasse'!AP106</f>
        <v>458</v>
      </c>
      <c r="AM105" s="8">
        <f>'Base biomasse'!AQ106</f>
        <v>458</v>
      </c>
      <c r="AN105" s="8" t="e">
        <f>'Base biomasse'!#REF!</f>
        <v>#REF!</v>
      </c>
    </row>
    <row r="106" spans="1:40" x14ac:dyDescent="0.25">
      <c r="A106" s="8" t="str">
        <f>'Base biomasse'!C107</f>
        <v xml:space="preserve">BDD ADEME/ARENE </v>
      </c>
      <c r="B106" s="8">
        <f>'Base biomasse'!V107</f>
        <v>1</v>
      </c>
      <c r="C106" s="8" t="e">
        <f>'Base biomasse'!#REF!</f>
        <v>#REF!</v>
      </c>
      <c r="D106" s="8">
        <f>'Base biomasse'!F107</f>
        <v>95</v>
      </c>
      <c r="E106" s="8">
        <f>'Base biomasse'!D107</f>
        <v>95488</v>
      </c>
      <c r="F106" s="8" t="str">
        <f>'Base biomasse'!G107</f>
        <v>PIERRELAYE</v>
      </c>
      <c r="G106" s="8" t="e">
        <f>'Base biomasse'!#REF!</f>
        <v>#REF!</v>
      </c>
      <c r="H106" s="8">
        <f>'Base biomasse'!J107</f>
        <v>0</v>
      </c>
      <c r="I106" s="8" t="str">
        <f>'Base biomasse'!W107</f>
        <v>Collective</v>
      </c>
      <c r="J106" s="8" t="str">
        <f>'Base biomasse'!X107</f>
        <v>Chaufferie dédiée</v>
      </c>
      <c r="K106" s="8" t="str">
        <f>'Base biomasse'!Y107</f>
        <v>industrie</v>
      </c>
      <c r="L106" s="8">
        <f>'Base biomasse'!AA107</f>
        <v>110</v>
      </c>
      <c r="M106" s="8" t="str">
        <f>'Base biomasse'!AB107</f>
        <v>&lt;1 MW</v>
      </c>
      <c r="N106" s="8">
        <f>'Base biomasse'!AC107</f>
        <v>0</v>
      </c>
      <c r="O106" s="8">
        <f>'Base biomasse'!AD107</f>
        <v>0</v>
      </c>
      <c r="P106" s="8" t="e">
        <f>'Base biomasse'!#REF!</f>
        <v>#REF!</v>
      </c>
      <c r="Q106" s="8">
        <f>'Base biomasse'!AR107</f>
        <v>12</v>
      </c>
      <c r="R106" s="8">
        <f>'Base biomasse'!AS107</f>
        <v>139.56</v>
      </c>
      <c r="S106" s="8" t="str">
        <f>'Base biomasse'!AT107</f>
        <v>&lt;1 200 MWh/an</v>
      </c>
      <c r="T106" s="8">
        <f>'Base biomasse'!AU107</f>
        <v>0</v>
      </c>
      <c r="U106" s="8" t="str">
        <f>'Base biomasse'!AE107</f>
        <v>Plaquettes forestières</v>
      </c>
      <c r="V106" s="8">
        <f>'Base biomasse'!O107</f>
        <v>2009</v>
      </c>
      <c r="W106" s="8">
        <f>'Base biomasse'!P107</f>
        <v>0</v>
      </c>
      <c r="X106" s="8" t="str">
        <f>'Base biomasse'!Q107</f>
        <v>2 - En fonctionnement</v>
      </c>
      <c r="Y106" s="8" t="str">
        <f>'Base biomasse'!R107</f>
        <v>oui</v>
      </c>
      <c r="Z106" s="8">
        <f>'Base biomasse'!S107</f>
        <v>0</v>
      </c>
      <c r="AA106" s="8" t="e">
        <f>'Base biomasse'!#REF!</f>
        <v>#REF!</v>
      </c>
      <c r="AB106" s="8">
        <f>'Base biomasse'!T107</f>
        <v>0</v>
      </c>
      <c r="AC106" s="8">
        <f>'Base biomasse'!AF107</f>
        <v>45</v>
      </c>
      <c r="AD106" s="8">
        <f>'Base biomasse'!AG107</f>
        <v>0</v>
      </c>
      <c r="AE106" s="8">
        <f>'Base biomasse'!AH107</f>
        <v>0</v>
      </c>
      <c r="AF106" s="8">
        <f>'Base biomasse'!AI107</f>
        <v>0</v>
      </c>
      <c r="AG106" s="8">
        <f>'Base biomasse'!AJ107</f>
        <v>45</v>
      </c>
      <c r="AH106" s="8">
        <f>'Base biomasse'!AK107</f>
        <v>0</v>
      </c>
      <c r="AI106" s="8">
        <f>'Base biomasse'!AL107</f>
        <v>0</v>
      </c>
      <c r="AJ106" s="8">
        <f>'Base biomasse'!AM107</f>
        <v>0</v>
      </c>
      <c r="AK106" s="8">
        <f>'Base biomasse'!AN107</f>
        <v>0</v>
      </c>
      <c r="AL106" s="8">
        <f>'Base biomasse'!AP107</f>
        <v>0</v>
      </c>
      <c r="AM106" s="8">
        <f>'Base biomasse'!AQ107</f>
        <v>45</v>
      </c>
      <c r="AN106" s="8" t="e">
        <f>'Base biomasse'!#REF!</f>
        <v>#REF!</v>
      </c>
    </row>
    <row r="107" spans="1:40" x14ac:dyDescent="0.25">
      <c r="A107" s="8" t="str">
        <f>'Base biomasse'!C108</f>
        <v xml:space="preserve">BDD ADEME/ARENE </v>
      </c>
      <c r="B107" s="8">
        <f>'Base biomasse'!V108</f>
        <v>1</v>
      </c>
      <c r="C107" s="8" t="e">
        <f>'Base biomasse'!#REF!</f>
        <v>#REF!</v>
      </c>
      <c r="D107" s="8">
        <f>'Base biomasse'!F108</f>
        <v>95</v>
      </c>
      <c r="E107" s="8">
        <f>'Base biomasse'!D108</f>
        <v>95500</v>
      </c>
      <c r="F107" s="8" t="str">
        <f>'Base biomasse'!G108</f>
        <v>PONTOISE</v>
      </c>
      <c r="G107" s="8" t="e">
        <f>'Base biomasse'!#REF!</f>
        <v>#REF!</v>
      </c>
      <c r="H107" s="8">
        <f>'Base biomasse'!J108</f>
        <v>0</v>
      </c>
      <c r="I107" s="8" t="str">
        <f>'Base biomasse'!W108</f>
        <v>Collective</v>
      </c>
      <c r="J107" s="8" t="str">
        <f>'Base biomasse'!X108</f>
        <v>Chaufferie dédiée</v>
      </c>
      <c r="K107" s="8" t="str">
        <f>'Base biomasse'!Y108</f>
        <v>Résidentiel</v>
      </c>
      <c r="L107" s="8">
        <f>'Base biomasse'!AA108</f>
        <v>90</v>
      </c>
      <c r="M107" s="8" t="str">
        <f>'Base biomasse'!AB108</f>
        <v>&lt;1 MW</v>
      </c>
      <c r="N107" s="8">
        <f>'Base biomasse'!AC108</f>
        <v>0</v>
      </c>
      <c r="O107" s="8">
        <f>'Base biomasse'!AD108</f>
        <v>0</v>
      </c>
      <c r="P107" s="8" t="e">
        <f>'Base biomasse'!#REF!</f>
        <v>#REF!</v>
      </c>
      <c r="Q107" s="8">
        <f>'Base biomasse'!AR108</f>
        <v>10.120000000000001</v>
      </c>
      <c r="R107" s="8">
        <f>'Base biomasse'!AS108</f>
        <v>117.69560000000001</v>
      </c>
      <c r="S107" s="8" t="str">
        <f>'Base biomasse'!AT108</f>
        <v>&lt;1 200 MWh/an</v>
      </c>
      <c r="T107" s="8">
        <f>'Base biomasse'!AU108</f>
        <v>0</v>
      </c>
      <c r="U107" s="8">
        <f>'Base biomasse'!AE108</f>
        <v>0</v>
      </c>
      <c r="V107" s="8">
        <f>'Base biomasse'!O108</f>
        <v>2009</v>
      </c>
      <c r="W107" s="8">
        <f>'Base biomasse'!P108</f>
        <v>0</v>
      </c>
      <c r="X107" s="8" t="str">
        <f>'Base biomasse'!Q108</f>
        <v>2 - En fonctionnement</v>
      </c>
      <c r="Y107" s="8">
        <f>'Base biomasse'!R108</f>
        <v>0</v>
      </c>
      <c r="Z107" s="8" t="str">
        <f>'Base biomasse'!S108</f>
        <v>oui</v>
      </c>
      <c r="AA107" s="8" t="e">
        <f>'Base biomasse'!#REF!</f>
        <v>#REF!</v>
      </c>
      <c r="AB107" s="8">
        <f>'Base biomasse'!T108</f>
        <v>0</v>
      </c>
      <c r="AC107" s="8">
        <f>'Base biomasse'!AF108</f>
        <v>0</v>
      </c>
      <c r="AD107" s="8">
        <f>'Base biomasse'!AG108</f>
        <v>0</v>
      </c>
      <c r="AE107" s="8">
        <f>'Base biomasse'!AH108</f>
        <v>0</v>
      </c>
      <c r="AF107" s="8">
        <f>'Base biomasse'!AI108</f>
        <v>0</v>
      </c>
      <c r="AG107" s="8">
        <f>'Base biomasse'!AJ108</f>
        <v>0</v>
      </c>
      <c r="AH107" s="8">
        <f>'Base biomasse'!AK108</f>
        <v>0</v>
      </c>
      <c r="AI107" s="8">
        <f>'Base biomasse'!AL108</f>
        <v>0</v>
      </c>
      <c r="AJ107" s="8">
        <f>'Base biomasse'!AM108</f>
        <v>0</v>
      </c>
      <c r="AK107" s="8">
        <f>'Base biomasse'!AN108</f>
        <v>0</v>
      </c>
      <c r="AL107" s="8">
        <f>'Base biomasse'!AP108</f>
        <v>51</v>
      </c>
      <c r="AM107" s="8">
        <f>'Base biomasse'!AQ108</f>
        <v>51</v>
      </c>
      <c r="AN107" s="8" t="e">
        <f>'Base biomasse'!#REF!</f>
        <v>#REF!</v>
      </c>
    </row>
    <row r="108" spans="1:40" x14ac:dyDescent="0.25">
      <c r="A108" s="8" t="str">
        <f>'Base biomasse'!C109</f>
        <v xml:space="preserve">BDD ADEME/ARENE </v>
      </c>
      <c r="B108" s="8">
        <f>'Base biomasse'!V109</f>
        <v>1</v>
      </c>
      <c r="C108" s="8" t="e">
        <f>'Base biomasse'!#REF!</f>
        <v>#REF!</v>
      </c>
      <c r="D108" s="8">
        <f>'Base biomasse'!F109</f>
        <v>95</v>
      </c>
      <c r="E108" s="8">
        <f>'Base biomasse'!D109</f>
        <v>95510</v>
      </c>
      <c r="F108" s="8" t="str">
        <f>'Base biomasse'!G109</f>
        <v>PUISEUX-PONTOISE</v>
      </c>
      <c r="G108" s="8" t="e">
        <f>'Base biomasse'!#REF!</f>
        <v>#REF!</v>
      </c>
      <c r="H108" s="8">
        <f>'Base biomasse'!J109</f>
        <v>0</v>
      </c>
      <c r="I108" s="8" t="str">
        <f>'Base biomasse'!W109</f>
        <v>Collective</v>
      </c>
      <c r="J108" s="8" t="str">
        <f>'Base biomasse'!X109</f>
        <v>Chaufferie dédiée</v>
      </c>
      <c r="K108" s="8" t="str">
        <f>'Base biomasse'!Y109</f>
        <v>Agriculture</v>
      </c>
      <c r="L108" s="8">
        <f>'Base biomasse'!AA109</f>
        <v>250</v>
      </c>
      <c r="M108" s="8" t="str">
        <f>'Base biomasse'!AB109</f>
        <v>&lt;1 MW</v>
      </c>
      <c r="N108" s="8">
        <f>'Base biomasse'!AC109</f>
        <v>0</v>
      </c>
      <c r="O108" s="8">
        <f>'Base biomasse'!AD109</f>
        <v>0</v>
      </c>
      <c r="P108" s="8" t="e">
        <f>'Base biomasse'!#REF!</f>
        <v>#REF!</v>
      </c>
      <c r="Q108" s="8">
        <f>'Base biomasse'!AR109</f>
        <v>66</v>
      </c>
      <c r="R108" s="8">
        <f>'Base biomasse'!AS109</f>
        <v>767.58</v>
      </c>
      <c r="S108" s="8" t="str">
        <f>'Base biomasse'!AT109</f>
        <v>&lt;1 200 MWh/an</v>
      </c>
      <c r="T108" s="8">
        <f>'Base biomasse'!AU109</f>
        <v>0</v>
      </c>
      <c r="U108" s="8" t="str">
        <f>'Base biomasse'!AE109</f>
        <v>Connexes industrie du bois et plaquettes forestières, appro interne - CIB + PF</v>
      </c>
      <c r="V108" s="8">
        <f>'Base biomasse'!O109</f>
        <v>2011</v>
      </c>
      <c r="W108" s="8">
        <f>'Base biomasse'!P109</f>
        <v>0</v>
      </c>
      <c r="X108" s="8" t="str">
        <f>'Base biomasse'!Q109</f>
        <v>2 - En fonctionnement</v>
      </c>
      <c r="Y108" s="8" t="str">
        <f>'Base biomasse'!R109</f>
        <v>oui</v>
      </c>
      <c r="Z108" s="8" t="str">
        <f>'Base biomasse'!S109</f>
        <v>oui</v>
      </c>
      <c r="AA108" s="8" t="e">
        <f>'Base biomasse'!#REF!</f>
        <v>#REF!</v>
      </c>
      <c r="AB108" s="8">
        <f>'Base biomasse'!T109</f>
        <v>0</v>
      </c>
      <c r="AC108" s="8">
        <f>'Base biomasse'!AF109</f>
        <v>201.42857142857142</v>
      </c>
      <c r="AD108" s="8">
        <f>'Base biomasse'!AG109</f>
        <v>0</v>
      </c>
      <c r="AE108" s="8">
        <f>'Base biomasse'!AH109</f>
        <v>0</v>
      </c>
      <c r="AF108" s="8">
        <f>'Base biomasse'!AI109</f>
        <v>0</v>
      </c>
      <c r="AG108" s="8">
        <f>'Base biomasse'!AJ109</f>
        <v>201.42857142857142</v>
      </c>
      <c r="AH108" s="8">
        <f>'Base biomasse'!AK109</f>
        <v>0</v>
      </c>
      <c r="AI108" s="8">
        <f>'Base biomasse'!AL109</f>
        <v>0</v>
      </c>
      <c r="AJ108" s="8">
        <f>'Base biomasse'!AM109</f>
        <v>0</v>
      </c>
      <c r="AK108" s="8">
        <f>'Base biomasse'!AN109</f>
        <v>0</v>
      </c>
      <c r="AL108" s="8">
        <f>'Base biomasse'!AP109</f>
        <v>0</v>
      </c>
      <c r="AM108" s="8">
        <f>'Base biomasse'!AQ109</f>
        <v>201.42857142857142</v>
      </c>
      <c r="AN108" s="8" t="e">
        <f>'Base biomasse'!#REF!</f>
        <v>#REF!</v>
      </c>
    </row>
    <row r="109" spans="1:40" x14ac:dyDescent="0.25">
      <c r="A109" s="8" t="str">
        <f>'Base biomasse'!C110</f>
        <v xml:space="preserve">BDD ADEME/ARENE </v>
      </c>
      <c r="B109" s="8">
        <f>'Base biomasse'!V110</f>
        <v>2</v>
      </c>
      <c r="C109" s="8" t="e">
        <f>'Base biomasse'!#REF!</f>
        <v>#REF!</v>
      </c>
      <c r="D109" s="8">
        <f>'Base biomasse'!F110</f>
        <v>95</v>
      </c>
      <c r="E109" s="8">
        <f>'Base biomasse'!D110</f>
        <v>95527</v>
      </c>
      <c r="F109" s="8" t="str">
        <f>'Base biomasse'!G110</f>
        <v>ROISSY-EN-FRANCE</v>
      </c>
      <c r="G109" s="8" t="e">
        <f>'Base biomasse'!#REF!</f>
        <v>#REF!</v>
      </c>
      <c r="H109" s="8">
        <f>'Base biomasse'!J110</f>
        <v>0</v>
      </c>
      <c r="I109" s="8" t="str">
        <f>'Base biomasse'!W110</f>
        <v>Industrielle</v>
      </c>
      <c r="J109" s="8" t="str">
        <f>'Base biomasse'!X110</f>
        <v>Réseau de chaleur existant</v>
      </c>
      <c r="K109" s="8">
        <f>'Base biomasse'!Y110</f>
        <v>0</v>
      </c>
      <c r="L109" s="8">
        <f>'Base biomasse'!AA110</f>
        <v>14000</v>
      </c>
      <c r="M109" s="8" t="str">
        <f>'Base biomasse'!AB110</f>
        <v>&gt;1 MW</v>
      </c>
      <c r="N109" s="8">
        <f>'Base biomasse'!AC110</f>
        <v>0</v>
      </c>
      <c r="O109" s="8">
        <f>'Base biomasse'!AD110</f>
        <v>0</v>
      </c>
      <c r="P109" s="8" t="e">
        <f>'Base biomasse'!#REF!</f>
        <v>#REF!</v>
      </c>
      <c r="Q109" s="8">
        <f>'Base biomasse'!AR110</f>
        <v>6607</v>
      </c>
      <c r="R109" s="8">
        <f>'Base biomasse'!AS110</f>
        <v>76839.41</v>
      </c>
      <c r="S109" s="8" t="str">
        <f>'Base biomasse'!AT110</f>
        <v>&gt;1 200 MWh/an</v>
      </c>
      <c r="T109" s="8" t="str">
        <f>'Base biomasse'!AU110</f>
        <v>https://ile-de-france.ademe.fr/sites/default/files/chaufferie-biomasse-aeroport-roissy.pdf</v>
      </c>
      <c r="U109" s="8" t="str">
        <f>'Base biomasse'!AE110</f>
        <v>75%PF + 25% plaquette urbaine (PBFV)</v>
      </c>
      <c r="V109" s="8">
        <f>'Base biomasse'!O110</f>
        <v>2013</v>
      </c>
      <c r="W109" s="8">
        <f>'Base biomasse'!P110</f>
        <v>0</v>
      </c>
      <c r="X109" s="8" t="str">
        <f>'Base biomasse'!Q110</f>
        <v>2 - En fonctionnement</v>
      </c>
      <c r="Y109" s="8" t="str">
        <f>'Base biomasse'!R110</f>
        <v>oui</v>
      </c>
      <c r="Z109" s="8">
        <f>'Base biomasse'!S110</f>
        <v>0</v>
      </c>
      <c r="AA109" s="8" t="e">
        <f>'Base biomasse'!#REF!</f>
        <v>#REF!</v>
      </c>
      <c r="AB109" s="8">
        <f>'Base biomasse'!T110</f>
        <v>0</v>
      </c>
      <c r="AC109" s="8">
        <f>'Base biomasse'!AF110</f>
        <v>15600</v>
      </c>
      <c r="AD109" s="8">
        <f>'Base biomasse'!AG110</f>
        <v>0</v>
      </c>
      <c r="AE109" s="8">
        <f>'Base biomasse'!AH110</f>
        <v>0</v>
      </c>
      <c r="AF109" s="8">
        <f>'Base biomasse'!AI110</f>
        <v>0</v>
      </c>
      <c r="AG109" s="8">
        <f>'Base biomasse'!AJ110</f>
        <v>15600</v>
      </c>
      <c r="AH109" s="8">
        <f>'Base biomasse'!AK110</f>
        <v>34920</v>
      </c>
      <c r="AI109" s="8">
        <f>'Base biomasse'!AL110</f>
        <v>0</v>
      </c>
      <c r="AJ109" s="8">
        <f>'Base biomasse'!AM110</f>
        <v>0</v>
      </c>
      <c r="AK109" s="8">
        <f>'Base biomasse'!AN110</f>
        <v>0</v>
      </c>
      <c r="AL109" s="8">
        <f>'Base biomasse'!AP110</f>
        <v>0</v>
      </c>
      <c r="AM109" s="8">
        <f>'Base biomasse'!AQ110</f>
        <v>50520</v>
      </c>
      <c r="AN109" s="8" t="e">
        <f>'Base biomasse'!#REF!</f>
        <v>#REF!</v>
      </c>
    </row>
    <row r="110" spans="1:40" x14ac:dyDescent="0.25">
      <c r="A110" s="8" t="str">
        <f>'Base biomasse'!C111</f>
        <v xml:space="preserve">BDD ADEME/ARENE </v>
      </c>
      <c r="B110" s="8">
        <f>'Base biomasse'!V111</f>
        <v>1</v>
      </c>
      <c r="C110" s="8" t="e">
        <f>'Base biomasse'!#REF!</f>
        <v>#REF!</v>
      </c>
      <c r="D110" s="8">
        <f>'Base biomasse'!F111</f>
        <v>95</v>
      </c>
      <c r="E110" s="8">
        <f>'Base biomasse'!D111</f>
        <v>95563</v>
      </c>
      <c r="F110" s="8" t="str">
        <f>'Base biomasse'!G111</f>
        <v>SAINT-LEU-LA-FORÊT</v>
      </c>
      <c r="G110" s="8" t="e">
        <f>'Base biomasse'!#REF!</f>
        <v>#REF!</v>
      </c>
      <c r="H110" s="8">
        <f>'Base biomasse'!J111</f>
        <v>0</v>
      </c>
      <c r="I110" s="8" t="str">
        <f>'Base biomasse'!W111</f>
        <v>Collective</v>
      </c>
      <c r="J110" s="8" t="str">
        <f>'Base biomasse'!X111</f>
        <v>Chaufferie dédiée</v>
      </c>
      <c r="K110" s="8" t="str">
        <f>'Base biomasse'!Y111</f>
        <v>Tertiaire</v>
      </c>
      <c r="L110" s="8">
        <f>'Base biomasse'!AA111</f>
        <v>360</v>
      </c>
      <c r="M110" s="8" t="str">
        <f>'Base biomasse'!AB111</f>
        <v>&lt;1 MW</v>
      </c>
      <c r="N110" s="8">
        <f>'Base biomasse'!AC111</f>
        <v>0</v>
      </c>
      <c r="O110" s="8">
        <f>'Base biomasse'!AD111</f>
        <v>0</v>
      </c>
      <c r="P110" s="8" t="e">
        <f>'Base biomasse'!#REF!</f>
        <v>#REF!</v>
      </c>
      <c r="Q110" s="8">
        <f>'Base biomasse'!AR111</f>
        <v>69</v>
      </c>
      <c r="R110" s="8">
        <f>'Base biomasse'!AS111</f>
        <v>802.47</v>
      </c>
      <c r="S110" s="8" t="str">
        <f>'Base biomasse'!AT111</f>
        <v>&lt;1 200 MWh/an</v>
      </c>
      <c r="T110" s="8" t="str">
        <f>'Base biomasse'!AU111</f>
        <v>Bâtiment d'enseignement</v>
      </c>
      <c r="U110" s="8" t="str">
        <f>'Base biomasse'!AE111</f>
        <v>Plaquettes forestières</v>
      </c>
      <c r="V110" s="8">
        <f>'Base biomasse'!O111</f>
        <v>2008</v>
      </c>
      <c r="W110" s="8">
        <f>'Base biomasse'!P111</f>
        <v>0</v>
      </c>
      <c r="X110" s="8" t="str">
        <f>'Base biomasse'!Q111</f>
        <v>2 - En fonctionnement</v>
      </c>
      <c r="Y110" s="8" t="str">
        <f>'Base biomasse'!R111</f>
        <v>oui</v>
      </c>
      <c r="Z110" s="8" t="str">
        <f>'Base biomasse'!S111</f>
        <v>oui</v>
      </c>
      <c r="AA110" s="8" t="e">
        <f>'Base biomasse'!#REF!</f>
        <v>#REF!</v>
      </c>
      <c r="AB110" s="8">
        <f>'Base biomasse'!T111</f>
        <v>0</v>
      </c>
      <c r="AC110" s="8">
        <f>'Base biomasse'!AF111</f>
        <v>300</v>
      </c>
      <c r="AD110" s="8">
        <f>'Base biomasse'!AG111</f>
        <v>0</v>
      </c>
      <c r="AE110" s="8">
        <f>'Base biomasse'!AH111</f>
        <v>0</v>
      </c>
      <c r="AF110" s="8">
        <f>'Base biomasse'!AI111</f>
        <v>0</v>
      </c>
      <c r="AG110" s="8">
        <f>'Base biomasse'!AJ111</f>
        <v>300</v>
      </c>
      <c r="AH110" s="8">
        <f>'Base biomasse'!AK111</f>
        <v>0</v>
      </c>
      <c r="AI110" s="8">
        <f>'Base biomasse'!AL111</f>
        <v>0</v>
      </c>
      <c r="AJ110" s="8">
        <f>'Base biomasse'!AM111</f>
        <v>0</v>
      </c>
      <c r="AK110" s="8">
        <f>'Base biomasse'!AN111</f>
        <v>0</v>
      </c>
      <c r="AL110" s="8">
        <f>'Base biomasse'!AP111</f>
        <v>0</v>
      </c>
      <c r="AM110" s="8">
        <f>'Base biomasse'!AQ111</f>
        <v>300</v>
      </c>
      <c r="AN110" s="8" t="e">
        <f>'Base biomasse'!#REF!</f>
        <v>#REF!</v>
      </c>
    </row>
    <row r="111" spans="1:40" x14ac:dyDescent="0.25">
      <c r="A111" s="8" t="str">
        <f>'Base biomasse'!C112</f>
        <v xml:space="preserve">BDD ADEME/ARENE </v>
      </c>
      <c r="B111" s="8">
        <f>'Base biomasse'!V112</f>
        <v>1</v>
      </c>
      <c r="C111" s="8" t="e">
        <f>'Base biomasse'!#REF!</f>
        <v>#REF!</v>
      </c>
      <c r="D111" s="8">
        <f>'Base biomasse'!F112</f>
        <v>95</v>
      </c>
      <c r="E111" s="8">
        <f>'Base biomasse'!D112</f>
        <v>95572</v>
      </c>
      <c r="F111" s="8" t="str">
        <f>'Base biomasse'!G112</f>
        <v>SAINT-OUEN-L'AUMÔNE</v>
      </c>
      <c r="G111" s="8" t="e">
        <f>'Base biomasse'!#REF!</f>
        <v>#REF!</v>
      </c>
      <c r="H111" s="8">
        <f>'Base biomasse'!J112</f>
        <v>0</v>
      </c>
      <c r="I111" s="8" t="str">
        <f>'Base biomasse'!W112</f>
        <v>Collective</v>
      </c>
      <c r="J111" s="8" t="str">
        <f>'Base biomasse'!X112</f>
        <v>Réseau de chaleur existant</v>
      </c>
      <c r="K111" s="8" t="str">
        <f>'Base biomasse'!Y112</f>
        <v>Résidentiel/Tertiaire</v>
      </c>
      <c r="L111" s="8">
        <f>'Base biomasse'!AA112</f>
        <v>25000</v>
      </c>
      <c r="M111" s="8" t="str">
        <f>'Base biomasse'!AB112</f>
        <v>&gt;1 MW</v>
      </c>
      <c r="N111" s="8">
        <f>'Base biomasse'!AC112</f>
        <v>0</v>
      </c>
      <c r="O111" s="8">
        <f>'Base biomasse'!AD112</f>
        <v>0</v>
      </c>
      <c r="P111" s="8" t="e">
        <f>'Base biomasse'!#REF!</f>
        <v>#REF!</v>
      </c>
      <c r="Q111" s="8">
        <f>'Base biomasse'!AR112</f>
        <v>10300</v>
      </c>
      <c r="R111" s="8">
        <f>'Base biomasse'!AS112</f>
        <v>119789.00000000001</v>
      </c>
      <c r="S111" s="8" t="str">
        <f>'Base biomasse'!AT112</f>
        <v>&gt;1 200 MWh/an</v>
      </c>
      <c r="T111" s="8">
        <f>'Base biomasse'!AU112</f>
        <v>0</v>
      </c>
      <c r="U111" s="8" t="str">
        <f>'Base biomasse'!AE112</f>
        <v>Produits connexes de scieries (Picardie) - Bois d'élagage/d'abattage - Refus de criblage de compost</v>
      </c>
      <c r="V111" s="8">
        <f>'Base biomasse'!O112</f>
        <v>2009</v>
      </c>
      <c r="W111" s="8">
        <f>'Base biomasse'!P112</f>
        <v>0</v>
      </c>
      <c r="X111" s="8" t="str">
        <f>'Base biomasse'!Q112</f>
        <v>2 - En fonctionnement</v>
      </c>
      <c r="Y111" s="8">
        <f>'Base biomasse'!R112</f>
        <v>0</v>
      </c>
      <c r="Z111" s="8" t="str">
        <f>'Base biomasse'!S112</f>
        <v>oui</v>
      </c>
      <c r="AA111" s="8" t="e">
        <f>'Base biomasse'!#REF!</f>
        <v>#REF!</v>
      </c>
      <c r="AB111" s="8">
        <f>'Base biomasse'!T112</f>
        <v>0</v>
      </c>
      <c r="AC111" s="8">
        <f>'Base biomasse'!AF112</f>
        <v>8040</v>
      </c>
      <c r="AD111" s="8">
        <f>'Base biomasse'!AG112</f>
        <v>0</v>
      </c>
      <c r="AE111" s="8">
        <f>'Base biomasse'!AH112</f>
        <v>4620</v>
      </c>
      <c r="AF111" s="8">
        <f>'Base biomasse'!AI112</f>
        <v>0</v>
      </c>
      <c r="AG111" s="8">
        <f>'Base biomasse'!AJ112</f>
        <v>12660</v>
      </c>
      <c r="AH111" s="8">
        <f>'Base biomasse'!AK112</f>
        <v>3900</v>
      </c>
      <c r="AI111" s="8">
        <f>'Base biomasse'!AL112</f>
        <v>0</v>
      </c>
      <c r="AJ111" s="8">
        <f>'Base biomasse'!AM112</f>
        <v>6600</v>
      </c>
      <c r="AK111" s="8">
        <f>'Base biomasse'!AN112</f>
        <v>0</v>
      </c>
      <c r="AL111" s="8">
        <f>'Base biomasse'!AP112</f>
        <v>0</v>
      </c>
      <c r="AM111" s="8">
        <f>'Base biomasse'!AQ112</f>
        <v>23160</v>
      </c>
      <c r="AN111" s="8" t="e">
        <f>'Base biomasse'!#REF!</f>
        <v>#REF!</v>
      </c>
    </row>
    <row r="112" spans="1:40" x14ac:dyDescent="0.25">
      <c r="A112" s="8" t="str">
        <f>'Base biomasse'!C113</f>
        <v xml:space="preserve">BDD ADEME/ARENE </v>
      </c>
      <c r="B112" s="8">
        <f>'Base biomasse'!V113</f>
        <v>1</v>
      </c>
      <c r="C112" s="8" t="e">
        <f>'Base biomasse'!#REF!</f>
        <v>#REF!</v>
      </c>
      <c r="D112" s="8">
        <f>'Base biomasse'!F113</f>
        <v>95</v>
      </c>
      <c r="E112" s="8">
        <f>'Base biomasse'!D113</f>
        <v>95610</v>
      </c>
      <c r="F112" s="8" t="str">
        <f>'Base biomasse'!G113</f>
        <v>THÉMÉRICOURT</v>
      </c>
      <c r="G112" s="8" t="e">
        <f>'Base biomasse'!#REF!</f>
        <v>#REF!</v>
      </c>
      <c r="H112" s="8">
        <f>'Base biomasse'!J113</f>
        <v>0</v>
      </c>
      <c r="I112" s="8" t="str">
        <f>'Base biomasse'!W113</f>
        <v>Collective</v>
      </c>
      <c r="J112" s="8" t="str">
        <f>'Base biomasse'!X113</f>
        <v>Chaufferie dédiée</v>
      </c>
      <c r="K112" s="8" t="str">
        <f>'Base biomasse'!Y113</f>
        <v>Résidentiel Tertiaire</v>
      </c>
      <c r="L112" s="8">
        <f>'Base biomasse'!AA113</f>
        <v>60</v>
      </c>
      <c r="M112" s="8" t="str">
        <f>'Base biomasse'!AB113</f>
        <v>&lt;1 MW</v>
      </c>
      <c r="N112" s="8">
        <f>'Base biomasse'!AC113</f>
        <v>0</v>
      </c>
      <c r="O112" s="8">
        <f>'Base biomasse'!AD113</f>
        <v>0</v>
      </c>
      <c r="P112" s="8" t="e">
        <f>'Base biomasse'!#REF!</f>
        <v>#REF!</v>
      </c>
      <c r="Q112" s="8">
        <f>'Base biomasse'!AR113</f>
        <v>0</v>
      </c>
      <c r="R112" s="8">
        <f>'Base biomasse'!AS113</f>
        <v>0</v>
      </c>
      <c r="S112" s="8" t="str">
        <f>'Base biomasse'!AT113</f>
        <v/>
      </c>
      <c r="T112" s="8" t="str">
        <f>'Base biomasse'!AU113</f>
        <v>Alimente HLM, bibliothèque, mairie</v>
      </c>
      <c r="U112" s="8" t="str">
        <f>'Base biomasse'!AE113</f>
        <v>Granulés</v>
      </c>
      <c r="V112" s="8">
        <f>'Base biomasse'!O113</f>
        <v>2010</v>
      </c>
      <c r="W112" s="8">
        <f>'Base biomasse'!P113</f>
        <v>0</v>
      </c>
      <c r="X112" s="8" t="str">
        <f>'Base biomasse'!Q113</f>
        <v>2 - En fonctionnement</v>
      </c>
      <c r="Y112" s="8">
        <f>'Base biomasse'!R113</f>
        <v>0</v>
      </c>
      <c r="Z112" s="8">
        <f>'Base biomasse'!S113</f>
        <v>0</v>
      </c>
      <c r="AA112" s="8" t="e">
        <f>'Base biomasse'!#REF!</f>
        <v>#REF!</v>
      </c>
      <c r="AB112" s="8">
        <f>'Base biomasse'!T113</f>
        <v>0</v>
      </c>
      <c r="AC112" s="8">
        <f>'Base biomasse'!AF113</f>
        <v>0</v>
      </c>
      <c r="AD112" s="8">
        <f>'Base biomasse'!AG113</f>
        <v>0</v>
      </c>
      <c r="AE112" s="8">
        <f>'Base biomasse'!AH113</f>
        <v>0</v>
      </c>
      <c r="AF112" s="8">
        <f>'Base biomasse'!AI113</f>
        <v>0</v>
      </c>
      <c r="AG112" s="8">
        <f>'Base biomasse'!AJ113</f>
        <v>0</v>
      </c>
      <c r="AH112" s="8">
        <f>'Base biomasse'!AK113</f>
        <v>0</v>
      </c>
      <c r="AI112" s="8">
        <f>'Base biomasse'!AL113</f>
        <v>0</v>
      </c>
      <c r="AJ112" s="8">
        <f>'Base biomasse'!AM113</f>
        <v>0</v>
      </c>
      <c r="AK112" s="8">
        <f>'Base biomasse'!AN113</f>
        <v>0</v>
      </c>
      <c r="AL112" s="8">
        <f>'Base biomasse'!AP113</f>
        <v>0</v>
      </c>
      <c r="AM112" s="8">
        <f>'Base biomasse'!AQ113</f>
        <v>0</v>
      </c>
      <c r="AN112" s="8" t="e">
        <f>'Base biomasse'!#REF!</f>
        <v>#REF!</v>
      </c>
    </row>
    <row r="113" spans="1:40" x14ac:dyDescent="0.25">
      <c r="A113" s="8" t="str">
        <f>'Base biomasse'!C114</f>
        <v>BDD Région</v>
      </c>
      <c r="B113" s="8">
        <f>'Base biomasse'!V114</f>
        <v>1</v>
      </c>
      <c r="C113" s="8" t="e">
        <f>'Base biomasse'!#REF!</f>
        <v>#REF!</v>
      </c>
      <c r="D113" s="8">
        <f>'Base biomasse'!F114</f>
        <v>95</v>
      </c>
      <c r="E113" s="8">
        <f>'Base biomasse'!D114</f>
        <v>95656</v>
      </c>
      <c r="F113" s="8" t="str">
        <f>'Base biomasse'!G114</f>
        <v>VIENNE-EN-ARTHIES</v>
      </c>
      <c r="G113" s="8" t="e">
        <f>'Base biomasse'!#REF!</f>
        <v>#REF!</v>
      </c>
      <c r="H113" s="8">
        <f>'Base biomasse'!J114</f>
        <v>0</v>
      </c>
      <c r="I113" s="8" t="str">
        <f>'Base biomasse'!W114</f>
        <v>Collective</v>
      </c>
      <c r="J113" s="8" t="str">
        <f>'Base biomasse'!X114</f>
        <v>Chaufferie dédiée</v>
      </c>
      <c r="K113" s="8" t="str">
        <f>'Base biomasse'!Y114</f>
        <v>Agriculture</v>
      </c>
      <c r="L113" s="8">
        <f>'Base biomasse'!AA114</f>
        <v>70</v>
      </c>
      <c r="M113" s="8" t="str">
        <f>'Base biomasse'!AB114</f>
        <v>&lt;1 MW</v>
      </c>
      <c r="N113" s="8">
        <f>'Base biomasse'!AC114</f>
        <v>0</v>
      </c>
      <c r="O113" s="8">
        <f>'Base biomasse'!AD114</f>
        <v>0</v>
      </c>
      <c r="P113" s="8" t="e">
        <f>'Base biomasse'!#REF!</f>
        <v>#REF!</v>
      </c>
      <c r="Q113" s="8">
        <f>'Base biomasse'!AR114</f>
        <v>5</v>
      </c>
      <c r="R113" s="8">
        <f>'Base biomasse'!AS114</f>
        <v>58.150000000000006</v>
      </c>
      <c r="S113" s="8" t="str">
        <f>'Base biomasse'!AT114</f>
        <v>&lt;1 200 MWh/an</v>
      </c>
      <c r="T113" s="8">
        <f>'Base biomasse'!AU114</f>
        <v>0</v>
      </c>
      <c r="U113" s="8" t="str">
        <f>'Base biomasse'!AE114</f>
        <v>Plaquettes forestières élagage</v>
      </c>
      <c r="V113" s="8">
        <f>'Base biomasse'!O114</f>
        <v>2007</v>
      </c>
      <c r="W113" s="8">
        <f>'Base biomasse'!P114</f>
        <v>0</v>
      </c>
      <c r="X113" s="8" t="str">
        <f>'Base biomasse'!Q114</f>
        <v>2 - En fonctionnement</v>
      </c>
      <c r="Y113" s="8" t="str">
        <f>'Base biomasse'!R114</f>
        <v>oui</v>
      </c>
      <c r="Z113" s="8">
        <f>'Base biomasse'!S114</f>
        <v>0</v>
      </c>
      <c r="AA113" s="8" t="e">
        <f>'Base biomasse'!#REF!</f>
        <v>#REF!</v>
      </c>
      <c r="AB113" s="8">
        <f>'Base biomasse'!T114</f>
        <v>0</v>
      </c>
      <c r="AC113" s="8">
        <f>'Base biomasse'!AF114</f>
        <v>25</v>
      </c>
      <c r="AD113" s="8">
        <f>'Base biomasse'!AG114</f>
        <v>0</v>
      </c>
      <c r="AE113" s="8">
        <f>'Base biomasse'!AH114</f>
        <v>0</v>
      </c>
      <c r="AF113" s="8">
        <f>'Base biomasse'!AI114</f>
        <v>0</v>
      </c>
      <c r="AG113" s="8">
        <f>'Base biomasse'!AJ114</f>
        <v>25</v>
      </c>
      <c r="AH113" s="8">
        <f>'Base biomasse'!AK114</f>
        <v>0</v>
      </c>
      <c r="AI113" s="8">
        <f>'Base biomasse'!AL114</f>
        <v>0</v>
      </c>
      <c r="AJ113" s="8">
        <f>'Base biomasse'!AM114</f>
        <v>0</v>
      </c>
      <c r="AK113" s="8">
        <f>'Base biomasse'!AN114</f>
        <v>0</v>
      </c>
      <c r="AL113" s="8">
        <f>'Base biomasse'!AP114</f>
        <v>0</v>
      </c>
      <c r="AM113" s="8">
        <f>'Base biomasse'!AQ114</f>
        <v>25</v>
      </c>
      <c r="AN113" s="8" t="e">
        <f>'Base biomasse'!#REF!</f>
        <v>#REF!</v>
      </c>
    </row>
    <row r="114" spans="1:40" x14ac:dyDescent="0.25">
      <c r="M114" s="25"/>
      <c r="R114" s="25"/>
    </row>
    <row r="115" spans="1:40" x14ac:dyDescent="0.25">
      <c r="M115" s="25"/>
      <c r="R115" s="25"/>
    </row>
    <row r="116" spans="1:40" x14ac:dyDescent="0.25">
      <c r="M116" s="25"/>
      <c r="R116" s="25"/>
    </row>
    <row r="117" spans="1:40" x14ac:dyDescent="0.25">
      <c r="M117" s="25"/>
      <c r="R117" s="25"/>
    </row>
    <row r="118" spans="1:40" x14ac:dyDescent="0.25">
      <c r="M118" s="25"/>
      <c r="R118" s="25"/>
    </row>
    <row r="119" spans="1:40" x14ac:dyDescent="0.25">
      <c r="M119" s="25"/>
      <c r="R119" s="25"/>
    </row>
    <row r="120" spans="1:40" x14ac:dyDescent="0.25">
      <c r="M120" s="25"/>
      <c r="R120" s="25"/>
    </row>
    <row r="121" spans="1:40" x14ac:dyDescent="0.25">
      <c r="M121" s="25"/>
      <c r="R121" s="25"/>
    </row>
    <row r="122" spans="1:40" x14ac:dyDescent="0.25">
      <c r="M122" s="25"/>
      <c r="R122" s="25"/>
    </row>
    <row r="123" spans="1:40" x14ac:dyDescent="0.25">
      <c r="M123" s="25"/>
      <c r="R123" s="25"/>
    </row>
    <row r="124" spans="1:40" x14ac:dyDescent="0.25">
      <c r="M124" s="25"/>
      <c r="R124" s="25"/>
    </row>
    <row r="125" spans="1:40" x14ac:dyDescent="0.25">
      <c r="M125" s="25"/>
      <c r="R125" s="25"/>
    </row>
  </sheetData>
  <autoFilter ref="A1:AN112" xr:uid="{00000000-0009-0000-0000-000009000000}"/>
  <phoneticPr fontId="2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249977111117893"/>
  </sheetPr>
  <dimension ref="A1:S52"/>
  <sheetViews>
    <sheetView topLeftCell="A20" zoomScale="85" zoomScaleNormal="85" workbookViewId="0">
      <selection activeCell="C7" sqref="C7"/>
    </sheetView>
  </sheetViews>
  <sheetFormatPr baseColWidth="10" defaultRowHeight="14.55" x14ac:dyDescent="0.25"/>
  <cols>
    <col min="1" max="1" width="13.109375" style="106" bestFit="1" customWidth="1"/>
    <col min="2" max="2" width="22.44140625" customWidth="1"/>
    <col min="3" max="3" width="13.88671875" customWidth="1"/>
    <col min="4" max="5" width="12.88671875" customWidth="1"/>
    <col min="6" max="6" width="22.44140625" style="106" customWidth="1"/>
    <col min="7" max="7" width="14.6640625" style="106" customWidth="1"/>
    <col min="8" max="8" width="12.44140625" style="106" customWidth="1"/>
    <col min="9" max="9" width="14.44140625" customWidth="1"/>
    <col min="10" max="10" width="14.44140625" style="106" customWidth="1"/>
    <col min="11" max="11" width="22.44140625" style="106" bestFit="1" customWidth="1"/>
    <col min="12" max="12" width="13.33203125" style="106" customWidth="1"/>
    <col min="13" max="13" width="14.44140625" style="106" customWidth="1"/>
    <col min="14" max="14" width="17.109375" customWidth="1"/>
    <col min="15" max="15" width="13.109375" style="106" bestFit="1" customWidth="1"/>
    <col min="16" max="16" width="22.44140625" style="106" customWidth="1"/>
    <col min="17" max="17" width="13.88671875" style="106" customWidth="1"/>
    <col min="18" max="18" width="12.88671875" style="106" customWidth="1"/>
    <col min="19" max="19" width="10" customWidth="1"/>
    <col min="20" max="41" width="6.88671875" bestFit="1" customWidth="1"/>
    <col min="42" max="63" width="8.33203125" bestFit="1" customWidth="1"/>
    <col min="64" max="73" width="9.33203125" bestFit="1" customWidth="1"/>
    <col min="74" max="74" width="14" bestFit="1" customWidth="1"/>
  </cols>
  <sheetData>
    <row r="1" spans="1:18" s="47" customFormat="1" ht="29.05" x14ac:dyDescent="0.25">
      <c r="B1" s="134" t="s">
        <v>17</v>
      </c>
      <c r="C1" s="135" t="s">
        <v>1470</v>
      </c>
      <c r="F1" s="134" t="s">
        <v>17</v>
      </c>
      <c r="G1" s="135" t="s">
        <v>1470</v>
      </c>
      <c r="K1" s="134" t="s">
        <v>17</v>
      </c>
      <c r="L1" s="135" t="s">
        <v>1470</v>
      </c>
      <c r="P1" s="134" t="s">
        <v>17</v>
      </c>
      <c r="Q1" s="135" t="s">
        <v>1470</v>
      </c>
    </row>
    <row r="2" spans="1:18" s="47" customFormat="1" x14ac:dyDescent="0.25"/>
    <row r="3" spans="1:18" s="47" customFormat="1" ht="58.1" x14ac:dyDescent="0.25">
      <c r="A3" s="47" t="s">
        <v>15</v>
      </c>
      <c r="B3" s="136" t="s">
        <v>1443</v>
      </c>
      <c r="C3" s="133" t="s">
        <v>1491</v>
      </c>
      <c r="D3" s="47" t="s">
        <v>1531</v>
      </c>
      <c r="F3" s="136" t="s">
        <v>1443</v>
      </c>
      <c r="G3" s="133" t="s">
        <v>1444</v>
      </c>
      <c r="H3" s="47" t="s">
        <v>1532</v>
      </c>
      <c r="K3" s="136" t="s">
        <v>1443</v>
      </c>
      <c r="L3" s="133" t="s">
        <v>1480</v>
      </c>
      <c r="M3" s="47" t="s">
        <v>1533</v>
      </c>
      <c r="O3" s="47" t="s">
        <v>15</v>
      </c>
      <c r="P3" s="136" t="s">
        <v>1443</v>
      </c>
      <c r="Q3" s="133" t="s">
        <v>1537</v>
      </c>
      <c r="R3" s="47" t="s">
        <v>1538</v>
      </c>
    </row>
    <row r="4" spans="1:18" x14ac:dyDescent="0.25">
      <c r="A4" s="106">
        <f>B4</f>
        <v>2001</v>
      </c>
      <c r="B4" s="119">
        <v>2001</v>
      </c>
      <c r="C4" s="124">
        <v>186</v>
      </c>
      <c r="D4" s="50">
        <f>C4</f>
        <v>186</v>
      </c>
      <c r="F4" s="119">
        <v>2001</v>
      </c>
      <c r="G4" s="124">
        <v>60</v>
      </c>
      <c r="H4" s="50">
        <f>G4</f>
        <v>60</v>
      </c>
      <c r="K4" s="119">
        <v>2001</v>
      </c>
      <c r="L4" s="124">
        <v>232.60000000000002</v>
      </c>
      <c r="M4" s="50">
        <f>L4</f>
        <v>232.60000000000002</v>
      </c>
      <c r="O4" s="106">
        <f>P4</f>
        <v>2001</v>
      </c>
      <c r="P4" s="119">
        <v>2001</v>
      </c>
      <c r="Q4" s="124">
        <v>1</v>
      </c>
      <c r="R4" s="50">
        <f>Q4</f>
        <v>1</v>
      </c>
    </row>
    <row r="5" spans="1:18" x14ac:dyDescent="0.25">
      <c r="A5" s="106">
        <f t="shared" ref="A5:A24" si="0">B5</f>
        <v>2002</v>
      </c>
      <c r="B5" s="120">
        <v>2002</v>
      </c>
      <c r="C5" s="126">
        <v>1250</v>
      </c>
      <c r="D5" s="50">
        <f>D4+C5</f>
        <v>1436</v>
      </c>
      <c r="F5" s="120">
        <v>2002</v>
      </c>
      <c r="G5" s="126">
        <v>1265</v>
      </c>
      <c r="H5" s="50">
        <f>H4+G5</f>
        <v>1325</v>
      </c>
      <c r="K5" s="120">
        <v>2002</v>
      </c>
      <c r="L5" s="126">
        <v>3093.5800000000004</v>
      </c>
      <c r="M5" s="50">
        <f>M4+L5</f>
        <v>3326.1800000000003</v>
      </c>
      <c r="O5" s="106">
        <f t="shared" ref="O5:O24" si="1">P5</f>
        <v>2002</v>
      </c>
      <c r="P5" s="120">
        <v>2002</v>
      </c>
      <c r="Q5" s="126">
        <v>3</v>
      </c>
      <c r="R5" s="50">
        <f>R4+Q5</f>
        <v>4</v>
      </c>
    </row>
    <row r="6" spans="1:18" x14ac:dyDescent="0.25">
      <c r="A6" s="106">
        <f t="shared" si="0"/>
        <v>2003</v>
      </c>
      <c r="B6" s="120">
        <v>2003</v>
      </c>
      <c r="C6" s="126">
        <v>400</v>
      </c>
      <c r="D6" s="50">
        <f t="shared" ref="D6:D24" si="2">D5+C6</f>
        <v>1836</v>
      </c>
      <c r="F6" s="120">
        <v>2003</v>
      </c>
      <c r="G6" s="126">
        <v>450</v>
      </c>
      <c r="H6" s="50">
        <f t="shared" ref="H6:H24" si="3">H5+G6</f>
        <v>1775</v>
      </c>
      <c r="K6" s="120">
        <v>2003</v>
      </c>
      <c r="L6" s="126">
        <v>1570.0500000000002</v>
      </c>
      <c r="M6" s="50">
        <f t="shared" ref="M6:M24" si="4">M5+L6</f>
        <v>4896.2300000000005</v>
      </c>
      <c r="O6" s="106">
        <f t="shared" si="1"/>
        <v>2003</v>
      </c>
      <c r="P6" s="120">
        <v>2003</v>
      </c>
      <c r="Q6" s="126">
        <v>1</v>
      </c>
      <c r="R6" s="50">
        <f t="shared" ref="R6:R24" si="5">R5+Q6</f>
        <v>5</v>
      </c>
    </row>
    <row r="7" spans="1:18" x14ac:dyDescent="0.25">
      <c r="A7" s="106">
        <f t="shared" si="0"/>
        <v>2004</v>
      </c>
      <c r="B7" s="120">
        <v>2004</v>
      </c>
      <c r="C7" s="126">
        <v>1200</v>
      </c>
      <c r="D7" s="50">
        <f t="shared" si="2"/>
        <v>3036</v>
      </c>
      <c r="F7" s="120">
        <v>2004</v>
      </c>
      <c r="G7" s="126">
        <v>400</v>
      </c>
      <c r="H7" s="50">
        <f t="shared" si="3"/>
        <v>2175</v>
      </c>
      <c r="K7" s="120">
        <v>2004</v>
      </c>
      <c r="L7" s="126">
        <v>6280.2000000000007</v>
      </c>
      <c r="M7" s="50">
        <f t="shared" si="4"/>
        <v>11176.43</v>
      </c>
      <c r="O7" s="106">
        <f t="shared" si="1"/>
        <v>2004</v>
      </c>
      <c r="P7" s="120">
        <v>2004</v>
      </c>
      <c r="Q7" s="126">
        <v>1</v>
      </c>
      <c r="R7" s="50">
        <f t="shared" si="5"/>
        <v>6</v>
      </c>
    </row>
    <row r="8" spans="1:18" x14ac:dyDescent="0.25">
      <c r="A8" s="106">
        <f t="shared" si="0"/>
        <v>2005</v>
      </c>
      <c r="B8" s="120">
        <v>2005</v>
      </c>
      <c r="C8" s="126">
        <v>820</v>
      </c>
      <c r="D8" s="50">
        <f t="shared" si="2"/>
        <v>3856</v>
      </c>
      <c r="F8" s="120">
        <v>2005</v>
      </c>
      <c r="G8" s="126">
        <v>1060</v>
      </c>
      <c r="H8" s="50">
        <f t="shared" si="3"/>
        <v>3235</v>
      </c>
      <c r="K8" s="120">
        <v>2005</v>
      </c>
      <c r="L8" s="126">
        <v>3256.4</v>
      </c>
      <c r="M8" s="50">
        <f t="shared" si="4"/>
        <v>14432.83</v>
      </c>
      <c r="O8" s="106">
        <f t="shared" si="1"/>
        <v>2005</v>
      </c>
      <c r="P8" s="120">
        <v>2005</v>
      </c>
      <c r="Q8" s="126">
        <v>2</v>
      </c>
      <c r="R8" s="50">
        <f t="shared" si="5"/>
        <v>8</v>
      </c>
    </row>
    <row r="9" spans="1:18" x14ac:dyDescent="0.25">
      <c r="A9" s="106">
        <f t="shared" si="0"/>
        <v>2006</v>
      </c>
      <c r="B9" s="120">
        <v>2006</v>
      </c>
      <c r="C9" s="126">
        <v>1200</v>
      </c>
      <c r="D9" s="50">
        <f t="shared" si="2"/>
        <v>5056</v>
      </c>
      <c r="F9" s="120">
        <v>2006</v>
      </c>
      <c r="G9" s="126">
        <v>1000</v>
      </c>
      <c r="H9" s="50">
        <f t="shared" si="3"/>
        <v>4235</v>
      </c>
      <c r="K9" s="120">
        <v>2006</v>
      </c>
      <c r="L9" s="126">
        <v>2907.5</v>
      </c>
      <c r="M9" s="50">
        <f t="shared" si="4"/>
        <v>17340.330000000002</v>
      </c>
      <c r="O9" s="106">
        <f t="shared" si="1"/>
        <v>2006</v>
      </c>
      <c r="P9" s="120">
        <v>2006</v>
      </c>
      <c r="Q9" s="126">
        <v>1</v>
      </c>
      <c r="R9" s="50">
        <f t="shared" si="5"/>
        <v>9</v>
      </c>
    </row>
    <row r="10" spans="1:18" x14ac:dyDescent="0.25">
      <c r="A10" s="106">
        <f t="shared" si="0"/>
        <v>2007</v>
      </c>
      <c r="B10" s="120">
        <v>2007</v>
      </c>
      <c r="C10" s="126">
        <v>3080</v>
      </c>
      <c r="D10" s="50">
        <f t="shared" si="2"/>
        <v>8136</v>
      </c>
      <c r="F10" s="120">
        <v>2007</v>
      </c>
      <c r="G10" s="126">
        <v>3930</v>
      </c>
      <c r="H10" s="50">
        <f t="shared" si="3"/>
        <v>8165</v>
      </c>
      <c r="K10" s="120">
        <v>2007</v>
      </c>
      <c r="L10" s="126">
        <v>10187.880000000001</v>
      </c>
      <c r="M10" s="50">
        <f t="shared" si="4"/>
        <v>27528.210000000003</v>
      </c>
      <c r="O10" s="106">
        <f t="shared" si="1"/>
        <v>2007</v>
      </c>
      <c r="P10" s="120">
        <v>2007</v>
      </c>
      <c r="Q10" s="126">
        <v>3</v>
      </c>
      <c r="R10" s="50">
        <f t="shared" si="5"/>
        <v>12</v>
      </c>
    </row>
    <row r="11" spans="1:18" x14ac:dyDescent="0.25">
      <c r="A11" s="106">
        <f t="shared" si="0"/>
        <v>2008</v>
      </c>
      <c r="B11" s="120">
        <v>2008</v>
      </c>
      <c r="C11" s="126">
        <v>3270</v>
      </c>
      <c r="D11" s="50">
        <f t="shared" si="2"/>
        <v>11406</v>
      </c>
      <c r="F11" s="120">
        <v>2008</v>
      </c>
      <c r="G11" s="126">
        <v>2729</v>
      </c>
      <c r="H11" s="50">
        <f t="shared" si="3"/>
        <v>10894</v>
      </c>
      <c r="K11" s="120">
        <v>2008</v>
      </c>
      <c r="L11" s="126">
        <v>8722.5</v>
      </c>
      <c r="M11" s="50">
        <f t="shared" si="4"/>
        <v>36250.710000000006</v>
      </c>
      <c r="O11" s="106">
        <f t="shared" si="1"/>
        <v>2008</v>
      </c>
      <c r="P11" s="120">
        <v>2008</v>
      </c>
      <c r="Q11" s="126">
        <v>5</v>
      </c>
      <c r="R11" s="50">
        <f t="shared" si="5"/>
        <v>17</v>
      </c>
    </row>
    <row r="12" spans="1:18" x14ac:dyDescent="0.25">
      <c r="A12" s="106">
        <f t="shared" si="0"/>
        <v>2009</v>
      </c>
      <c r="B12" s="120">
        <v>2009</v>
      </c>
      <c r="C12" s="126">
        <v>58500</v>
      </c>
      <c r="D12" s="50">
        <f t="shared" si="2"/>
        <v>69906</v>
      </c>
      <c r="F12" s="120">
        <v>2009</v>
      </c>
      <c r="G12" s="126">
        <v>56443.6</v>
      </c>
      <c r="H12" s="50">
        <f t="shared" si="3"/>
        <v>67337.600000000006</v>
      </c>
      <c r="K12" s="120">
        <v>2009</v>
      </c>
      <c r="L12" s="126">
        <v>124628.47560000003</v>
      </c>
      <c r="M12" s="50">
        <f t="shared" si="4"/>
        <v>160879.18560000003</v>
      </c>
      <c r="O12" s="106">
        <f t="shared" si="1"/>
        <v>2009</v>
      </c>
      <c r="P12" s="120">
        <v>2009</v>
      </c>
      <c r="Q12" s="126">
        <v>9</v>
      </c>
      <c r="R12" s="50">
        <f t="shared" si="5"/>
        <v>26</v>
      </c>
    </row>
    <row r="13" spans="1:18" x14ac:dyDescent="0.25">
      <c r="A13" s="106">
        <f t="shared" si="0"/>
        <v>2010</v>
      </c>
      <c r="B13" s="120">
        <v>2010</v>
      </c>
      <c r="C13" s="126">
        <v>18635</v>
      </c>
      <c r="D13" s="50">
        <f t="shared" si="2"/>
        <v>88541</v>
      </c>
      <c r="F13" s="120">
        <v>2010</v>
      </c>
      <c r="G13" s="126">
        <v>6594.4375</v>
      </c>
      <c r="H13" s="50">
        <f t="shared" si="3"/>
        <v>73932.037500000006</v>
      </c>
      <c r="K13" s="120">
        <v>2010</v>
      </c>
      <c r="L13" s="126">
        <v>30160.855580422794</v>
      </c>
      <c r="M13" s="50">
        <f t="shared" si="4"/>
        <v>191040.04118042282</v>
      </c>
      <c r="O13" s="106">
        <f t="shared" si="1"/>
        <v>2010</v>
      </c>
      <c r="P13" s="120">
        <v>2010</v>
      </c>
      <c r="Q13" s="126">
        <v>5</v>
      </c>
      <c r="R13" s="50">
        <f t="shared" si="5"/>
        <v>31</v>
      </c>
    </row>
    <row r="14" spans="1:18" x14ac:dyDescent="0.25">
      <c r="A14" s="106">
        <f t="shared" si="0"/>
        <v>2011</v>
      </c>
      <c r="B14" s="120">
        <v>2011</v>
      </c>
      <c r="C14" s="126">
        <v>25825</v>
      </c>
      <c r="D14" s="50">
        <f t="shared" si="2"/>
        <v>114366</v>
      </c>
      <c r="F14" s="120">
        <v>2011</v>
      </c>
      <c r="G14" s="126">
        <v>38165.357142857145</v>
      </c>
      <c r="H14" s="50">
        <f t="shared" si="3"/>
        <v>112097.39464285715</v>
      </c>
      <c r="K14" s="120">
        <v>2011</v>
      </c>
      <c r="L14" s="126">
        <v>136305.91288534974</v>
      </c>
      <c r="M14" s="50">
        <f t="shared" si="4"/>
        <v>327345.95406577259</v>
      </c>
      <c r="O14" s="106">
        <f t="shared" si="1"/>
        <v>2011</v>
      </c>
      <c r="P14" s="120">
        <v>2011</v>
      </c>
      <c r="Q14" s="126">
        <v>14</v>
      </c>
      <c r="R14" s="50">
        <f t="shared" si="5"/>
        <v>45</v>
      </c>
    </row>
    <row r="15" spans="1:18" x14ac:dyDescent="0.25">
      <c r="A15" s="106">
        <f t="shared" si="0"/>
        <v>2012</v>
      </c>
      <c r="B15" s="120">
        <v>2012</v>
      </c>
      <c r="C15" s="126">
        <v>9742</v>
      </c>
      <c r="D15" s="50">
        <f t="shared" si="2"/>
        <v>124108</v>
      </c>
      <c r="F15" s="120">
        <v>2012</v>
      </c>
      <c r="G15" s="126">
        <v>13383</v>
      </c>
      <c r="H15" s="50">
        <f t="shared" si="3"/>
        <v>125480.39464285715</v>
      </c>
      <c r="K15" s="120">
        <v>2012</v>
      </c>
      <c r="L15" s="126">
        <v>33737.681384615389</v>
      </c>
      <c r="M15" s="50">
        <f t="shared" si="4"/>
        <v>361083.63545038796</v>
      </c>
      <c r="O15" s="106">
        <f t="shared" si="1"/>
        <v>2012</v>
      </c>
      <c r="P15" s="120">
        <v>2012</v>
      </c>
      <c r="Q15" s="126">
        <v>10</v>
      </c>
      <c r="R15" s="50">
        <f t="shared" si="5"/>
        <v>55</v>
      </c>
    </row>
    <row r="16" spans="1:18" x14ac:dyDescent="0.25">
      <c r="A16" s="106">
        <f t="shared" si="0"/>
        <v>2013</v>
      </c>
      <c r="B16" s="120">
        <v>2013</v>
      </c>
      <c r="C16" s="126">
        <v>43916</v>
      </c>
      <c r="D16" s="50">
        <f t="shared" si="2"/>
        <v>168024</v>
      </c>
      <c r="F16" s="120">
        <v>2013</v>
      </c>
      <c r="G16" s="126">
        <v>96575</v>
      </c>
      <c r="H16" s="50">
        <f t="shared" si="3"/>
        <v>222055.39464285714</v>
      </c>
      <c r="K16" s="120">
        <v>2013</v>
      </c>
      <c r="L16" s="126">
        <v>198380.2321417194</v>
      </c>
      <c r="M16" s="50">
        <f t="shared" si="4"/>
        <v>559463.86759210739</v>
      </c>
      <c r="O16" s="106">
        <f t="shared" si="1"/>
        <v>2013</v>
      </c>
      <c r="P16" s="120">
        <v>2013</v>
      </c>
      <c r="Q16" s="126">
        <v>9</v>
      </c>
      <c r="R16" s="50">
        <f t="shared" si="5"/>
        <v>64</v>
      </c>
    </row>
    <row r="17" spans="1:18" x14ac:dyDescent="0.25">
      <c r="A17" s="106">
        <f t="shared" si="0"/>
        <v>2014</v>
      </c>
      <c r="B17" s="120">
        <v>2014</v>
      </c>
      <c r="C17" s="126">
        <v>26237</v>
      </c>
      <c r="D17" s="50">
        <f t="shared" si="2"/>
        <v>194261</v>
      </c>
      <c r="F17" s="120">
        <v>2014</v>
      </c>
      <c r="G17" s="126">
        <v>49474.744004240099</v>
      </c>
      <c r="H17" s="50">
        <f t="shared" si="3"/>
        <v>271530.13864709722</v>
      </c>
      <c r="K17" s="120">
        <v>2014</v>
      </c>
      <c r="L17" s="126">
        <v>123502.89772861984</v>
      </c>
      <c r="M17" s="50">
        <f t="shared" si="4"/>
        <v>682966.76532072725</v>
      </c>
      <c r="O17" s="106">
        <f t="shared" si="1"/>
        <v>2014</v>
      </c>
      <c r="P17" s="120">
        <v>2014</v>
      </c>
      <c r="Q17" s="126">
        <v>11</v>
      </c>
      <c r="R17" s="50">
        <f t="shared" si="5"/>
        <v>75</v>
      </c>
    </row>
    <row r="18" spans="1:18" x14ac:dyDescent="0.25">
      <c r="A18" s="106">
        <f t="shared" si="0"/>
        <v>2015</v>
      </c>
      <c r="B18" s="120">
        <v>2015</v>
      </c>
      <c r="C18" s="126">
        <v>42500</v>
      </c>
      <c r="D18" s="50">
        <f t="shared" si="2"/>
        <v>236761</v>
      </c>
      <c r="F18" s="120">
        <v>2015</v>
      </c>
      <c r="G18" s="126">
        <v>107399.68875049689</v>
      </c>
      <c r="H18" s="50">
        <f t="shared" si="3"/>
        <v>378929.82739759411</v>
      </c>
      <c r="K18" s="120">
        <v>2015</v>
      </c>
      <c r="L18" s="126">
        <v>223505.33999999997</v>
      </c>
      <c r="M18" s="50">
        <f t="shared" si="4"/>
        <v>906472.10532072722</v>
      </c>
      <c r="O18" s="106">
        <f t="shared" si="1"/>
        <v>2015</v>
      </c>
      <c r="P18" s="120">
        <v>2015</v>
      </c>
      <c r="Q18" s="126">
        <v>7</v>
      </c>
      <c r="R18" s="50">
        <f t="shared" si="5"/>
        <v>82</v>
      </c>
    </row>
    <row r="19" spans="1:18" x14ac:dyDescent="0.25">
      <c r="A19" s="106">
        <f t="shared" si="0"/>
        <v>2016</v>
      </c>
      <c r="B19" s="120">
        <v>2016</v>
      </c>
      <c r="C19" s="126">
        <v>38140</v>
      </c>
      <c r="D19" s="50">
        <f t="shared" si="2"/>
        <v>274901</v>
      </c>
      <c r="F19" s="120">
        <v>2016</v>
      </c>
      <c r="G19" s="126">
        <v>62929</v>
      </c>
      <c r="H19" s="50">
        <f t="shared" si="3"/>
        <v>441858.82739759411</v>
      </c>
      <c r="K19" s="120">
        <v>2016</v>
      </c>
      <c r="L19" s="126">
        <v>178070.41899999999</v>
      </c>
      <c r="M19" s="50">
        <f t="shared" si="4"/>
        <v>1084542.5243207272</v>
      </c>
      <c r="O19" s="106">
        <f t="shared" si="1"/>
        <v>2016</v>
      </c>
      <c r="P19" s="120">
        <v>2016</v>
      </c>
      <c r="Q19" s="126">
        <v>6</v>
      </c>
      <c r="R19" s="50">
        <f t="shared" si="5"/>
        <v>88</v>
      </c>
    </row>
    <row r="20" spans="1:18" x14ac:dyDescent="0.25">
      <c r="A20" s="106">
        <f t="shared" si="0"/>
        <v>2017</v>
      </c>
      <c r="B20" s="120">
        <v>2017</v>
      </c>
      <c r="C20" s="126">
        <v>20710</v>
      </c>
      <c r="D20" s="50">
        <f t="shared" si="2"/>
        <v>295611</v>
      </c>
      <c r="F20" s="120">
        <v>2017</v>
      </c>
      <c r="G20" s="126">
        <v>33056</v>
      </c>
      <c r="H20" s="50">
        <f t="shared" si="3"/>
        <v>474914.82739759411</v>
      </c>
      <c r="K20" s="120">
        <v>2017</v>
      </c>
      <c r="L20" s="126">
        <v>76839.41</v>
      </c>
      <c r="M20" s="50">
        <f t="shared" si="4"/>
        <v>1161381.9343207271</v>
      </c>
      <c r="O20" s="106">
        <f t="shared" si="1"/>
        <v>2017</v>
      </c>
      <c r="P20" s="120">
        <v>2017</v>
      </c>
      <c r="Q20" s="126">
        <v>5</v>
      </c>
      <c r="R20" s="50">
        <f t="shared" si="5"/>
        <v>93</v>
      </c>
    </row>
    <row r="21" spans="1:18" x14ac:dyDescent="0.25">
      <c r="A21" s="106">
        <f t="shared" si="0"/>
        <v>2018</v>
      </c>
      <c r="B21" s="120">
        <v>2018</v>
      </c>
      <c r="C21" s="126">
        <v>2185</v>
      </c>
      <c r="D21" s="50">
        <f t="shared" si="2"/>
        <v>297796</v>
      </c>
      <c r="F21" s="120">
        <v>2018</v>
      </c>
      <c r="G21" s="126">
        <v>1953</v>
      </c>
      <c r="H21" s="50">
        <f t="shared" si="3"/>
        <v>476867.82739759411</v>
      </c>
      <c r="K21" s="120">
        <v>2018</v>
      </c>
      <c r="L21" s="126">
        <v>5489.3600000000006</v>
      </c>
      <c r="M21" s="50">
        <f t="shared" si="4"/>
        <v>1166871.2943207272</v>
      </c>
      <c r="O21" s="106">
        <f t="shared" si="1"/>
        <v>2018</v>
      </c>
      <c r="P21" s="120">
        <v>2018</v>
      </c>
      <c r="Q21" s="126">
        <v>3</v>
      </c>
      <c r="R21" s="50">
        <f t="shared" si="5"/>
        <v>96</v>
      </c>
    </row>
    <row r="22" spans="1:18" x14ac:dyDescent="0.25">
      <c r="A22" s="106">
        <f t="shared" si="0"/>
        <v>2019</v>
      </c>
      <c r="B22" s="120">
        <v>2019</v>
      </c>
      <c r="C22" s="126">
        <v>7670</v>
      </c>
      <c r="D22" s="50">
        <f t="shared" si="2"/>
        <v>305466</v>
      </c>
      <c r="F22" s="120">
        <v>2019</v>
      </c>
      <c r="G22" s="126">
        <v>36361</v>
      </c>
      <c r="H22" s="50">
        <f t="shared" si="3"/>
        <v>513228.82739759411</v>
      </c>
      <c r="K22" s="120">
        <v>2019</v>
      </c>
      <c r="L22" s="126">
        <v>40171.12000000001</v>
      </c>
      <c r="M22" s="50">
        <f t="shared" si="4"/>
        <v>1207042.4143207273</v>
      </c>
      <c r="O22" s="106">
        <f t="shared" si="1"/>
        <v>2019</v>
      </c>
      <c r="P22" s="120">
        <v>2019</v>
      </c>
      <c r="Q22" s="126">
        <v>5</v>
      </c>
      <c r="R22" s="50">
        <f t="shared" si="5"/>
        <v>101</v>
      </c>
    </row>
    <row r="23" spans="1:18" x14ac:dyDescent="0.25">
      <c r="A23" s="106">
        <f t="shared" si="0"/>
        <v>2020</v>
      </c>
      <c r="B23" s="120">
        <v>2020</v>
      </c>
      <c r="C23" s="126">
        <v>45200</v>
      </c>
      <c r="D23" s="50">
        <f t="shared" si="2"/>
        <v>350666</v>
      </c>
      <c r="F23" s="120">
        <v>2020</v>
      </c>
      <c r="G23" s="126">
        <v>36000</v>
      </c>
      <c r="H23" s="50">
        <f t="shared" si="3"/>
        <v>549228.82739759411</v>
      </c>
      <c r="K23" s="120">
        <v>2020</v>
      </c>
      <c r="L23" s="126">
        <v>179997.51</v>
      </c>
      <c r="M23" s="50">
        <f t="shared" si="4"/>
        <v>1387039.9243207274</v>
      </c>
      <c r="O23" s="106">
        <f t="shared" si="1"/>
        <v>2020</v>
      </c>
      <c r="P23" s="120">
        <v>2020</v>
      </c>
      <c r="Q23" s="126">
        <v>2</v>
      </c>
      <c r="R23" s="50">
        <f t="shared" si="5"/>
        <v>103</v>
      </c>
    </row>
    <row r="24" spans="1:18" x14ac:dyDescent="0.25">
      <c r="A24" s="106">
        <f t="shared" si="0"/>
        <v>2021</v>
      </c>
      <c r="B24" s="120">
        <v>2021</v>
      </c>
      <c r="C24" s="126">
        <v>5368</v>
      </c>
      <c r="D24" s="50">
        <f t="shared" si="2"/>
        <v>356034</v>
      </c>
      <c r="F24" s="120">
        <v>2021</v>
      </c>
      <c r="G24" s="126">
        <v>10108</v>
      </c>
      <c r="H24" s="50">
        <f t="shared" si="3"/>
        <v>559336.82739759411</v>
      </c>
      <c r="K24" s="120">
        <v>2021</v>
      </c>
      <c r="L24" s="126">
        <v>24712.370000000003</v>
      </c>
      <c r="M24" s="50">
        <f t="shared" si="4"/>
        <v>1411752.2943207275</v>
      </c>
      <c r="O24" s="106">
        <f t="shared" si="1"/>
        <v>2021</v>
      </c>
      <c r="P24" s="120">
        <v>2021</v>
      </c>
      <c r="Q24" s="126">
        <v>4</v>
      </c>
      <c r="R24" s="50">
        <f t="shared" si="5"/>
        <v>107</v>
      </c>
    </row>
    <row r="25" spans="1:18" x14ac:dyDescent="0.25">
      <c r="B25" s="121" t="s">
        <v>1442</v>
      </c>
      <c r="C25" s="129">
        <v>356034</v>
      </c>
      <c r="D25" s="50"/>
      <c r="F25" s="121" t="s">
        <v>1442</v>
      </c>
      <c r="G25" s="129">
        <v>559336.82739759411</v>
      </c>
      <c r="H25" s="50"/>
      <c r="K25" s="121" t="s">
        <v>1442</v>
      </c>
      <c r="L25" s="129">
        <v>1411752.2943207275</v>
      </c>
      <c r="M25" s="50"/>
      <c r="P25" s="121" t="s">
        <v>1442</v>
      </c>
      <c r="Q25" s="129">
        <v>107</v>
      </c>
      <c r="R25" s="50"/>
    </row>
    <row r="43" spans="1:19" x14ac:dyDescent="0.25">
      <c r="O43" s="138"/>
      <c r="S43" s="106"/>
    </row>
    <row r="44" spans="1:19" x14ac:dyDescent="0.25">
      <c r="B44" s="50">
        <v>356000</v>
      </c>
      <c r="C44" t="s">
        <v>1539</v>
      </c>
      <c r="G44" s="50">
        <v>559000</v>
      </c>
      <c r="H44" s="106" t="s">
        <v>1539</v>
      </c>
      <c r="L44" s="50">
        <v>1411000</v>
      </c>
      <c r="M44" s="106" t="s">
        <v>1539</v>
      </c>
      <c r="O44" s="138"/>
      <c r="Q44" s="50">
        <v>108</v>
      </c>
      <c r="R44" s="106" t="s">
        <v>1540</v>
      </c>
      <c r="S44" s="106"/>
    </row>
    <row r="45" spans="1:19" x14ac:dyDescent="0.25">
      <c r="B45" s="38">
        <f>B44/16</f>
        <v>22250</v>
      </c>
      <c r="C45" t="s">
        <v>1530</v>
      </c>
      <c r="G45" s="38">
        <f>G44/16</f>
        <v>34937.5</v>
      </c>
      <c r="H45" s="106" t="s">
        <v>1530</v>
      </c>
      <c r="L45" s="38">
        <f>L44/16</f>
        <v>88187.5</v>
      </c>
      <c r="M45" s="106" t="s">
        <v>1530</v>
      </c>
      <c r="O45" s="138"/>
      <c r="Q45" s="38">
        <f>Q44/20</f>
        <v>5.4</v>
      </c>
      <c r="R45" s="106" t="s">
        <v>1530</v>
      </c>
      <c r="S45" s="106"/>
    </row>
    <row r="46" spans="1:19" ht="15.15" thickBot="1" x14ac:dyDescent="0.3">
      <c r="O46" s="138"/>
      <c r="S46" s="106"/>
    </row>
    <row r="47" spans="1:19" s="47" customFormat="1" ht="58.1" x14ac:dyDescent="0.25">
      <c r="A47" s="145"/>
      <c r="B47" s="146" t="str">
        <f>D3</f>
        <v>cumul puissance kW (hors CPCU)</v>
      </c>
      <c r="C47" s="146" t="s">
        <v>1534</v>
      </c>
      <c r="D47" s="147" t="s">
        <v>1535</v>
      </c>
      <c r="F47" s="145"/>
      <c r="G47" s="146" t="str">
        <f>H3</f>
        <v>cumul conso bois t/an (hors CPCU)</v>
      </c>
      <c r="H47" s="146" t="s">
        <v>1534</v>
      </c>
      <c r="I47" s="147" t="s">
        <v>1535</v>
      </c>
      <c r="J47" s="148"/>
      <c r="K47" s="145"/>
      <c r="L47" s="146" t="str">
        <f>M3</f>
        <v>cumul prod MWh/an (hors CPCU)</v>
      </c>
      <c r="M47" s="146" t="s">
        <v>1534</v>
      </c>
      <c r="N47" s="147" t="s">
        <v>1535</v>
      </c>
      <c r="O47" s="148"/>
      <c r="P47" s="145"/>
      <c r="Q47" s="146" t="str">
        <f>R3</f>
        <v>cumul nombre de chaufferies (hors CPCU)</v>
      </c>
      <c r="R47" s="146" t="s">
        <v>1534</v>
      </c>
      <c r="S47" s="147" t="s">
        <v>1535</v>
      </c>
    </row>
    <row r="48" spans="1:19" x14ac:dyDescent="0.25">
      <c r="A48" s="140" t="s">
        <v>1536</v>
      </c>
      <c r="B48" s="138">
        <v>2018</v>
      </c>
      <c r="C48" s="53">
        <f>ROUND(D21,-3)</f>
        <v>298000</v>
      </c>
      <c r="D48" s="139">
        <f>C48+A$49</f>
        <v>545000</v>
      </c>
      <c r="F48" s="140" t="s">
        <v>1536</v>
      </c>
      <c r="G48" s="138">
        <v>2018</v>
      </c>
      <c r="H48" s="53">
        <f>ROUND(H21,-3)</f>
        <v>477000</v>
      </c>
      <c r="I48" s="139">
        <f>H48+F$49</f>
        <v>560000</v>
      </c>
      <c r="J48" s="86"/>
      <c r="K48" s="140" t="s">
        <v>1536</v>
      </c>
      <c r="L48" s="138">
        <v>2018</v>
      </c>
      <c r="M48" s="53">
        <f>ROUND(M21,-3)</f>
        <v>1167000</v>
      </c>
      <c r="N48" s="139">
        <f>M48+K$49</f>
        <v>1203000</v>
      </c>
      <c r="O48" s="86"/>
      <c r="P48" s="140" t="s">
        <v>1536</v>
      </c>
      <c r="Q48" s="138">
        <v>2018</v>
      </c>
      <c r="R48" s="53">
        <f>R21</f>
        <v>96</v>
      </c>
      <c r="S48" s="139">
        <f>R48+P$49</f>
        <v>97</v>
      </c>
    </row>
    <row r="49" spans="1:19" x14ac:dyDescent="0.25">
      <c r="A49" s="137">
        <v>247000</v>
      </c>
      <c r="B49" s="138">
        <v>2030</v>
      </c>
      <c r="C49" s="53">
        <f>ROUND((B49-2005)*B$45,-3)</f>
        <v>556000</v>
      </c>
      <c r="D49" s="139">
        <f>C49+A$49</f>
        <v>803000</v>
      </c>
      <c r="F49" s="137">
        <v>83000</v>
      </c>
      <c r="G49" s="138">
        <v>2030</v>
      </c>
      <c r="H49" s="53">
        <f>ROUND((G49-2005)*G$45,-3)</f>
        <v>873000</v>
      </c>
      <c r="I49" s="139">
        <f>H49+F$49</f>
        <v>956000</v>
      </c>
      <c r="J49" s="86"/>
      <c r="K49" s="137">
        <v>36000</v>
      </c>
      <c r="L49" s="138">
        <v>2030</v>
      </c>
      <c r="M49" s="53">
        <f>ROUND((L49-2005)*L$45,-3)</f>
        <v>2205000</v>
      </c>
      <c r="N49" s="139">
        <f>M49+K$49</f>
        <v>2241000</v>
      </c>
      <c r="O49" s="86"/>
      <c r="P49" s="137">
        <v>1</v>
      </c>
      <c r="Q49" s="138">
        <v>2030</v>
      </c>
      <c r="R49" s="53">
        <f>(Q49-2005)*Q$45</f>
        <v>135</v>
      </c>
      <c r="S49" s="139">
        <f>R49+P$49</f>
        <v>136</v>
      </c>
    </row>
    <row r="50" spans="1:19" ht="15.15" thickBot="1" x14ac:dyDescent="0.3">
      <c r="A50" s="141"/>
      <c r="B50" s="142">
        <v>2050</v>
      </c>
      <c r="C50" s="143">
        <f>ROUND((B50-2005)*B$45,-3)</f>
        <v>1001000</v>
      </c>
      <c r="D50" s="144">
        <f>C50+A$49</f>
        <v>1248000</v>
      </c>
      <c r="F50" s="141"/>
      <c r="G50" s="142">
        <v>2050</v>
      </c>
      <c r="H50" s="143">
        <f>ROUND((G50-2005)*G$45,-3)</f>
        <v>1572000</v>
      </c>
      <c r="I50" s="144">
        <f>H50+F$49</f>
        <v>1655000</v>
      </c>
      <c r="J50" s="86"/>
      <c r="K50" s="141"/>
      <c r="L50" s="142">
        <v>2050</v>
      </c>
      <c r="M50" s="143">
        <f>ROUND((L50-2005)*L$45,-3)</f>
        <v>3968000</v>
      </c>
      <c r="N50" s="144">
        <f>M50+K$49</f>
        <v>4004000</v>
      </c>
      <c r="O50" s="86"/>
      <c r="P50" s="141"/>
      <c r="Q50" s="142">
        <v>2050</v>
      </c>
      <c r="R50" s="143">
        <f>(Q50-2005)*Q$45</f>
        <v>243.00000000000003</v>
      </c>
      <c r="S50" s="144">
        <f>R50+P$49</f>
        <v>244.00000000000003</v>
      </c>
    </row>
    <row r="51" spans="1:19" x14ac:dyDescent="0.25">
      <c r="O51" s="138"/>
      <c r="S51" s="106"/>
    </row>
    <row r="52" spans="1:19" x14ac:dyDescent="0.25">
      <c r="O52" s="138"/>
    </row>
  </sheetData>
  <phoneticPr fontId="27" type="noConversion"/>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B1:B10"/>
  <sheetViews>
    <sheetView workbookViewId="0">
      <selection activeCell="E15" sqref="E15"/>
    </sheetView>
  </sheetViews>
  <sheetFormatPr baseColWidth="10" defaultRowHeight="14.55" x14ac:dyDescent="0.25"/>
  <sheetData>
    <row r="1" spans="2:2" x14ac:dyDescent="0.25">
      <c r="B1" s="106"/>
    </row>
    <row r="2" spans="2:2" x14ac:dyDescent="0.25">
      <c r="B2" s="197" t="s">
        <v>1975</v>
      </c>
    </row>
    <row r="3" spans="2:2" x14ac:dyDescent="0.25">
      <c r="B3" s="314" t="s">
        <v>1977</v>
      </c>
    </row>
    <row r="4" spans="2:2" x14ac:dyDescent="0.25">
      <c r="B4" s="314" t="s">
        <v>1978</v>
      </c>
    </row>
    <row r="5" spans="2:2" x14ac:dyDescent="0.25">
      <c r="B5" s="314" t="s">
        <v>1979</v>
      </c>
    </row>
    <row r="6" spans="2:2" x14ac:dyDescent="0.25">
      <c r="B6" s="314" t="s">
        <v>1980</v>
      </c>
    </row>
    <row r="7" spans="2:2" x14ac:dyDescent="0.25">
      <c r="B7" s="314" t="s">
        <v>1981</v>
      </c>
    </row>
    <row r="8" spans="2:2" x14ac:dyDescent="0.25">
      <c r="B8" s="315"/>
    </row>
    <row r="9" spans="2:2" x14ac:dyDescent="0.25">
      <c r="B9" s="314" t="s">
        <v>1976</v>
      </c>
    </row>
    <row r="10" spans="2:2" x14ac:dyDescent="0.25">
      <c r="B10" s="314" t="s">
        <v>1982</v>
      </c>
    </row>
  </sheetData>
  <phoneticPr fontId="2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499984740745262"/>
  </sheetPr>
  <dimension ref="A1:D1302"/>
  <sheetViews>
    <sheetView workbookViewId="0">
      <pane ySplit="1" topLeftCell="A1280" activePane="bottomLeft" state="frozen"/>
      <selection pane="bottomLeft" activeCell="D297" sqref="D297"/>
    </sheetView>
  </sheetViews>
  <sheetFormatPr baseColWidth="10" defaultColWidth="11.44140625" defaultRowHeight="14.55" x14ac:dyDescent="0.25"/>
  <cols>
    <col min="1" max="1" width="17.44140625" bestFit="1" customWidth="1"/>
    <col min="3" max="3" width="12.6640625" bestFit="1" customWidth="1"/>
    <col min="4" max="4" width="33" bestFit="1" customWidth="1"/>
  </cols>
  <sheetData>
    <row r="1" spans="1:4" s="7" customFormat="1" x14ac:dyDescent="0.25">
      <c r="A1" s="6" t="s">
        <v>105</v>
      </c>
      <c r="B1" s="6" t="s">
        <v>5</v>
      </c>
      <c r="C1" s="6" t="s">
        <v>2</v>
      </c>
      <c r="D1" s="6" t="s">
        <v>106</v>
      </c>
    </row>
    <row r="2" spans="1:4" x14ac:dyDescent="0.25">
      <c r="A2" s="1">
        <v>75101</v>
      </c>
      <c r="B2" s="1">
        <v>75001</v>
      </c>
      <c r="C2" s="1">
        <v>75</v>
      </c>
      <c r="D2" s="1" t="s">
        <v>107</v>
      </c>
    </row>
    <row r="3" spans="1:4" x14ac:dyDescent="0.25">
      <c r="A3" s="1">
        <v>75102</v>
      </c>
      <c r="B3" s="1">
        <v>75002</v>
      </c>
      <c r="C3" s="1">
        <v>75</v>
      </c>
      <c r="D3" s="1" t="s">
        <v>108</v>
      </c>
    </row>
    <row r="4" spans="1:4" x14ac:dyDescent="0.25">
      <c r="A4" s="1">
        <v>75103</v>
      </c>
      <c r="B4" s="1">
        <v>75003</v>
      </c>
      <c r="C4" s="1">
        <v>75</v>
      </c>
      <c r="D4" s="1" t="s">
        <v>109</v>
      </c>
    </row>
    <row r="5" spans="1:4" x14ac:dyDescent="0.25">
      <c r="A5" s="1">
        <v>75104</v>
      </c>
      <c r="B5" s="1">
        <v>75004</v>
      </c>
      <c r="C5" s="1">
        <v>75</v>
      </c>
      <c r="D5" s="1" t="s">
        <v>110</v>
      </c>
    </row>
    <row r="6" spans="1:4" x14ac:dyDescent="0.25">
      <c r="A6" s="1">
        <v>75105</v>
      </c>
      <c r="B6" s="1">
        <v>75005</v>
      </c>
      <c r="C6" s="1">
        <v>75</v>
      </c>
      <c r="D6" s="1" t="s">
        <v>111</v>
      </c>
    </row>
    <row r="7" spans="1:4" x14ac:dyDescent="0.25">
      <c r="A7" s="1">
        <v>75106</v>
      </c>
      <c r="B7" s="1">
        <v>75006</v>
      </c>
      <c r="C7" s="1">
        <v>75</v>
      </c>
      <c r="D7" s="1" t="s">
        <v>112</v>
      </c>
    </row>
    <row r="8" spans="1:4" x14ac:dyDescent="0.25">
      <c r="A8" s="1">
        <v>75107</v>
      </c>
      <c r="B8" s="1">
        <v>75007</v>
      </c>
      <c r="C8" s="1">
        <v>75</v>
      </c>
      <c r="D8" s="1" t="s">
        <v>113</v>
      </c>
    </row>
    <row r="9" spans="1:4" x14ac:dyDescent="0.25">
      <c r="A9" s="1">
        <v>75108</v>
      </c>
      <c r="B9" s="1">
        <v>75008</v>
      </c>
      <c r="C9" s="1">
        <v>75</v>
      </c>
      <c r="D9" s="1" t="s">
        <v>114</v>
      </c>
    </row>
    <row r="10" spans="1:4" x14ac:dyDescent="0.25">
      <c r="A10" s="1">
        <v>75109</v>
      </c>
      <c r="B10" s="1">
        <v>75009</v>
      </c>
      <c r="C10" s="1">
        <v>75</v>
      </c>
      <c r="D10" s="1" t="s">
        <v>115</v>
      </c>
    </row>
    <row r="11" spans="1:4" x14ac:dyDescent="0.25">
      <c r="A11" s="1">
        <v>75110</v>
      </c>
      <c r="B11" s="1">
        <v>75010</v>
      </c>
      <c r="C11" s="1">
        <v>75</v>
      </c>
      <c r="D11" s="1" t="s">
        <v>116</v>
      </c>
    </row>
    <row r="12" spans="1:4" x14ac:dyDescent="0.25">
      <c r="A12" s="1">
        <v>75111</v>
      </c>
      <c r="B12" s="1">
        <v>75011</v>
      </c>
      <c r="C12" s="1">
        <v>75</v>
      </c>
      <c r="D12" s="1" t="s">
        <v>117</v>
      </c>
    </row>
    <row r="13" spans="1:4" x14ac:dyDescent="0.25">
      <c r="A13" s="1">
        <v>75112</v>
      </c>
      <c r="B13" s="1">
        <v>75012</v>
      </c>
      <c r="C13" s="1">
        <v>75</v>
      </c>
      <c r="D13" s="1" t="s">
        <v>118</v>
      </c>
    </row>
    <row r="14" spans="1:4" x14ac:dyDescent="0.25">
      <c r="A14" s="1">
        <v>75113</v>
      </c>
      <c r="B14" s="1">
        <v>75013</v>
      </c>
      <c r="C14" s="1">
        <v>75</v>
      </c>
      <c r="D14" s="1" t="s">
        <v>119</v>
      </c>
    </row>
    <row r="15" spans="1:4" x14ac:dyDescent="0.25">
      <c r="A15" s="1">
        <v>75114</v>
      </c>
      <c r="B15" s="1">
        <v>75014</v>
      </c>
      <c r="C15" s="1">
        <v>75</v>
      </c>
      <c r="D15" s="1" t="s">
        <v>120</v>
      </c>
    </row>
    <row r="16" spans="1:4" x14ac:dyDescent="0.25">
      <c r="A16" s="1">
        <v>75115</v>
      </c>
      <c r="B16" s="1">
        <v>75015</v>
      </c>
      <c r="C16" s="1">
        <v>75</v>
      </c>
      <c r="D16" s="1" t="s">
        <v>121</v>
      </c>
    </row>
    <row r="17" spans="1:4" x14ac:dyDescent="0.25">
      <c r="A17" s="1">
        <v>75116</v>
      </c>
      <c r="B17" s="1">
        <v>75016</v>
      </c>
      <c r="C17" s="1">
        <v>75</v>
      </c>
      <c r="D17" s="1" t="s">
        <v>122</v>
      </c>
    </row>
    <row r="18" spans="1:4" x14ac:dyDescent="0.25">
      <c r="A18" s="1">
        <v>75117</v>
      </c>
      <c r="B18" s="1">
        <v>75017</v>
      </c>
      <c r="C18" s="1">
        <v>75</v>
      </c>
      <c r="D18" s="1" t="s">
        <v>123</v>
      </c>
    </row>
    <row r="19" spans="1:4" x14ac:dyDescent="0.25">
      <c r="A19" s="1">
        <v>75118</v>
      </c>
      <c r="B19" s="1">
        <v>75018</v>
      </c>
      <c r="C19" s="1">
        <v>75</v>
      </c>
      <c r="D19" s="1" t="s">
        <v>124</v>
      </c>
    </row>
    <row r="20" spans="1:4" x14ac:dyDescent="0.25">
      <c r="A20" s="1">
        <v>75119</v>
      </c>
      <c r="B20" s="1">
        <v>75019</v>
      </c>
      <c r="C20" s="1">
        <v>75</v>
      </c>
      <c r="D20" s="1" t="s">
        <v>125</v>
      </c>
    </row>
    <row r="21" spans="1:4" x14ac:dyDescent="0.25">
      <c r="A21" s="1">
        <v>75120</v>
      </c>
      <c r="B21" s="1">
        <v>75020</v>
      </c>
      <c r="C21" s="1">
        <v>75</v>
      </c>
      <c r="D21" s="1" t="s">
        <v>126</v>
      </c>
    </row>
    <row r="22" spans="1:4" x14ac:dyDescent="0.25">
      <c r="A22" s="1">
        <v>77001</v>
      </c>
      <c r="B22" s="1">
        <v>77760</v>
      </c>
      <c r="C22" s="1">
        <v>77</v>
      </c>
      <c r="D22" s="1" t="s">
        <v>127</v>
      </c>
    </row>
    <row r="23" spans="1:4" x14ac:dyDescent="0.25">
      <c r="A23" s="1">
        <v>77002</v>
      </c>
      <c r="B23" s="1">
        <v>77120</v>
      </c>
      <c r="C23" s="1">
        <v>77</v>
      </c>
      <c r="D23" s="1" t="s">
        <v>128</v>
      </c>
    </row>
    <row r="24" spans="1:4" x14ac:dyDescent="0.25">
      <c r="A24" s="1">
        <v>77003</v>
      </c>
      <c r="B24" s="1">
        <v>77760</v>
      </c>
      <c r="C24" s="1">
        <v>77</v>
      </c>
      <c r="D24" s="1" t="s">
        <v>129</v>
      </c>
    </row>
    <row r="25" spans="1:4" x14ac:dyDescent="0.25">
      <c r="A25" s="1">
        <v>77004</v>
      </c>
      <c r="B25" s="1">
        <v>77390</v>
      </c>
      <c r="C25" s="1">
        <v>77</v>
      </c>
      <c r="D25" s="1" t="s">
        <v>130</v>
      </c>
    </row>
    <row r="26" spans="1:4" x14ac:dyDescent="0.25">
      <c r="A26" s="1">
        <v>77005</v>
      </c>
      <c r="B26" s="1">
        <v>77410</v>
      </c>
      <c r="C26" s="1">
        <v>77</v>
      </c>
      <c r="D26" s="1" t="s">
        <v>131</v>
      </c>
    </row>
    <row r="27" spans="1:4" x14ac:dyDescent="0.25">
      <c r="A27" s="1">
        <v>77006</v>
      </c>
      <c r="B27" s="1">
        <v>77630</v>
      </c>
      <c r="C27" s="1">
        <v>77</v>
      </c>
      <c r="D27" s="1" t="s">
        <v>132</v>
      </c>
    </row>
    <row r="28" spans="1:4" x14ac:dyDescent="0.25">
      <c r="A28" s="1">
        <v>77007</v>
      </c>
      <c r="B28" s="1">
        <v>77390</v>
      </c>
      <c r="C28" s="1">
        <v>77</v>
      </c>
      <c r="D28" s="1" t="s">
        <v>133</v>
      </c>
    </row>
    <row r="29" spans="1:4" x14ac:dyDescent="0.25">
      <c r="A29" s="1">
        <v>77008</v>
      </c>
      <c r="B29" s="1">
        <v>77440</v>
      </c>
      <c r="C29" s="1">
        <v>77</v>
      </c>
      <c r="D29" s="1" t="s">
        <v>134</v>
      </c>
    </row>
    <row r="30" spans="1:4" x14ac:dyDescent="0.25">
      <c r="A30" s="1">
        <v>77009</v>
      </c>
      <c r="B30" s="1">
        <v>77890</v>
      </c>
      <c r="C30" s="1">
        <v>77</v>
      </c>
      <c r="D30" s="1" t="s">
        <v>135</v>
      </c>
    </row>
    <row r="31" spans="1:4" x14ac:dyDescent="0.25">
      <c r="A31" s="1">
        <v>77010</v>
      </c>
      <c r="B31" s="1">
        <v>77720</v>
      </c>
      <c r="C31" s="1">
        <v>77</v>
      </c>
      <c r="D31" s="1" t="s">
        <v>136</v>
      </c>
    </row>
    <row r="32" spans="1:4" x14ac:dyDescent="0.25">
      <c r="A32" s="1">
        <v>77011</v>
      </c>
      <c r="B32" s="1">
        <v>77570</v>
      </c>
      <c r="C32" s="1">
        <v>77</v>
      </c>
      <c r="D32" s="1" t="s">
        <v>137</v>
      </c>
    </row>
    <row r="33" spans="1:4" x14ac:dyDescent="0.25">
      <c r="A33" s="1">
        <v>77012</v>
      </c>
      <c r="B33" s="1">
        <v>77560</v>
      </c>
      <c r="C33" s="1">
        <v>77</v>
      </c>
      <c r="D33" s="1" t="s">
        <v>138</v>
      </c>
    </row>
    <row r="34" spans="1:4" x14ac:dyDescent="0.25">
      <c r="A34" s="1">
        <v>77013</v>
      </c>
      <c r="B34" s="1">
        <v>77120</v>
      </c>
      <c r="C34" s="1">
        <v>77</v>
      </c>
      <c r="D34" s="1" t="s">
        <v>139</v>
      </c>
    </row>
    <row r="35" spans="1:4" x14ac:dyDescent="0.25">
      <c r="A35" s="1">
        <v>77014</v>
      </c>
      <c r="B35" s="1">
        <v>77210</v>
      </c>
      <c r="C35" s="1">
        <v>77</v>
      </c>
      <c r="D35" s="1" t="s">
        <v>140</v>
      </c>
    </row>
    <row r="36" spans="1:4" x14ac:dyDescent="0.25">
      <c r="A36" s="1">
        <v>77015</v>
      </c>
      <c r="B36" s="1">
        <v>77480</v>
      </c>
      <c r="C36" s="1">
        <v>77</v>
      </c>
      <c r="D36" s="1" t="s">
        <v>141</v>
      </c>
    </row>
    <row r="37" spans="1:4" x14ac:dyDescent="0.25">
      <c r="A37" s="1">
        <v>77016</v>
      </c>
      <c r="B37" s="1">
        <v>77167</v>
      </c>
      <c r="C37" s="1">
        <v>77</v>
      </c>
      <c r="D37" s="1" t="s">
        <v>142</v>
      </c>
    </row>
    <row r="38" spans="1:4" x14ac:dyDescent="0.25">
      <c r="A38" s="1">
        <v>77018</v>
      </c>
      <c r="B38" s="1">
        <v>77700</v>
      </c>
      <c r="C38" s="1">
        <v>77</v>
      </c>
      <c r="D38" s="1" t="s">
        <v>143</v>
      </c>
    </row>
    <row r="39" spans="1:4" x14ac:dyDescent="0.25">
      <c r="A39" s="1">
        <v>77019</v>
      </c>
      <c r="B39" s="1">
        <v>77118</v>
      </c>
      <c r="C39" s="1">
        <v>77</v>
      </c>
      <c r="D39" s="1" t="s">
        <v>144</v>
      </c>
    </row>
    <row r="40" spans="1:4" x14ac:dyDescent="0.25">
      <c r="A40" s="1">
        <v>77020</v>
      </c>
      <c r="B40" s="1">
        <v>77970</v>
      </c>
      <c r="C40" s="1">
        <v>77</v>
      </c>
      <c r="D40" s="1" t="s">
        <v>145</v>
      </c>
    </row>
    <row r="41" spans="1:4" x14ac:dyDescent="0.25">
      <c r="A41" s="1">
        <v>77021</v>
      </c>
      <c r="B41" s="1">
        <v>77130</v>
      </c>
      <c r="C41" s="1">
        <v>77</v>
      </c>
      <c r="D41" s="1" t="s">
        <v>146</v>
      </c>
    </row>
    <row r="42" spans="1:4" x14ac:dyDescent="0.25">
      <c r="A42" s="1">
        <v>77022</v>
      </c>
      <c r="B42" s="1">
        <v>77630</v>
      </c>
      <c r="C42" s="1">
        <v>77</v>
      </c>
      <c r="D42" s="1" t="s">
        <v>147</v>
      </c>
    </row>
    <row r="43" spans="1:4" x14ac:dyDescent="0.25">
      <c r="A43" s="1">
        <v>77023</v>
      </c>
      <c r="B43" s="1">
        <v>77910</v>
      </c>
      <c r="C43" s="1">
        <v>77</v>
      </c>
      <c r="D43" s="1" t="s">
        <v>148</v>
      </c>
    </row>
    <row r="44" spans="1:4" x14ac:dyDescent="0.25">
      <c r="A44" s="1">
        <v>77024</v>
      </c>
      <c r="B44" s="1">
        <v>77750</v>
      </c>
      <c r="C44" s="1">
        <v>77</v>
      </c>
      <c r="D44" s="1" t="s">
        <v>149</v>
      </c>
    </row>
    <row r="45" spans="1:4" x14ac:dyDescent="0.25">
      <c r="A45" s="1">
        <v>77025</v>
      </c>
      <c r="B45" s="1">
        <v>77118</v>
      </c>
      <c r="C45" s="1">
        <v>77</v>
      </c>
      <c r="D45" s="1" t="s">
        <v>150</v>
      </c>
    </row>
    <row r="46" spans="1:4" x14ac:dyDescent="0.25">
      <c r="A46" s="1">
        <v>77026</v>
      </c>
      <c r="B46" s="1">
        <v>77560</v>
      </c>
      <c r="C46" s="1">
        <v>77</v>
      </c>
      <c r="D46" s="1" t="s">
        <v>151</v>
      </c>
    </row>
    <row r="47" spans="1:4" x14ac:dyDescent="0.25">
      <c r="A47" s="1">
        <v>77027</v>
      </c>
      <c r="B47" s="1">
        <v>77890</v>
      </c>
      <c r="C47" s="1">
        <v>77</v>
      </c>
      <c r="D47" s="1" t="s">
        <v>152</v>
      </c>
    </row>
    <row r="48" spans="1:4" x14ac:dyDescent="0.25">
      <c r="A48" s="1">
        <v>77028</v>
      </c>
      <c r="B48" s="1">
        <v>77120</v>
      </c>
      <c r="C48" s="1">
        <v>77</v>
      </c>
      <c r="D48" s="1" t="s">
        <v>153</v>
      </c>
    </row>
    <row r="49" spans="1:4" x14ac:dyDescent="0.25">
      <c r="A49" s="1">
        <v>77029</v>
      </c>
      <c r="B49" s="1">
        <v>77390</v>
      </c>
      <c r="C49" s="1">
        <v>77</v>
      </c>
      <c r="D49" s="1" t="s">
        <v>154</v>
      </c>
    </row>
    <row r="50" spans="1:4" x14ac:dyDescent="0.25">
      <c r="A50" s="1">
        <v>77030</v>
      </c>
      <c r="B50" s="1">
        <v>77510</v>
      </c>
      <c r="C50" s="1">
        <v>77</v>
      </c>
      <c r="D50" s="1" t="s">
        <v>155</v>
      </c>
    </row>
    <row r="51" spans="1:4" x14ac:dyDescent="0.25">
      <c r="A51" s="1">
        <v>77031</v>
      </c>
      <c r="B51" s="1">
        <v>77540</v>
      </c>
      <c r="C51" s="1">
        <v>77</v>
      </c>
      <c r="D51" s="1" t="s">
        <v>156</v>
      </c>
    </row>
    <row r="52" spans="1:4" x14ac:dyDescent="0.25">
      <c r="A52" s="1">
        <v>77032</v>
      </c>
      <c r="B52" s="1">
        <v>77320</v>
      </c>
      <c r="C52" s="1">
        <v>77</v>
      </c>
      <c r="D52" s="1" t="s">
        <v>157</v>
      </c>
    </row>
    <row r="53" spans="1:4" x14ac:dyDescent="0.25">
      <c r="A53" s="1">
        <v>77033</v>
      </c>
      <c r="B53" s="1">
        <v>77970</v>
      </c>
      <c r="C53" s="1">
        <v>77</v>
      </c>
      <c r="D53" s="1" t="s">
        <v>158</v>
      </c>
    </row>
    <row r="54" spans="1:4" x14ac:dyDescent="0.25">
      <c r="A54" s="1">
        <v>77034</v>
      </c>
      <c r="B54" s="1">
        <v>77115</v>
      </c>
      <c r="C54" s="1">
        <v>77</v>
      </c>
      <c r="D54" s="1" t="s">
        <v>159</v>
      </c>
    </row>
    <row r="55" spans="1:4" x14ac:dyDescent="0.25">
      <c r="A55" s="1">
        <v>77035</v>
      </c>
      <c r="B55" s="1">
        <v>77940</v>
      </c>
      <c r="C55" s="1">
        <v>77</v>
      </c>
      <c r="D55" s="1" t="s">
        <v>160</v>
      </c>
    </row>
    <row r="56" spans="1:4" x14ac:dyDescent="0.25">
      <c r="A56" s="1">
        <v>77036</v>
      </c>
      <c r="B56" s="1">
        <v>77970</v>
      </c>
      <c r="C56" s="1">
        <v>77</v>
      </c>
      <c r="D56" s="1" t="s">
        <v>161</v>
      </c>
    </row>
    <row r="57" spans="1:4" x14ac:dyDescent="0.25">
      <c r="A57" s="1">
        <v>77037</v>
      </c>
      <c r="B57" s="1">
        <v>77590</v>
      </c>
      <c r="C57" s="1">
        <v>77</v>
      </c>
      <c r="D57" s="1" t="s">
        <v>162</v>
      </c>
    </row>
    <row r="58" spans="1:4" x14ac:dyDescent="0.25">
      <c r="A58" s="1">
        <v>77038</v>
      </c>
      <c r="B58" s="1">
        <v>77350</v>
      </c>
      <c r="C58" s="1">
        <v>77</v>
      </c>
      <c r="D58" s="1" t="s">
        <v>163</v>
      </c>
    </row>
    <row r="59" spans="1:4" x14ac:dyDescent="0.25">
      <c r="A59" s="1">
        <v>77039</v>
      </c>
      <c r="B59" s="1">
        <v>77350</v>
      </c>
      <c r="C59" s="1">
        <v>77</v>
      </c>
      <c r="D59" s="1" t="s">
        <v>164</v>
      </c>
    </row>
    <row r="60" spans="1:4" x14ac:dyDescent="0.25">
      <c r="A60" s="1">
        <v>77040</v>
      </c>
      <c r="B60" s="1">
        <v>77310</v>
      </c>
      <c r="C60" s="1">
        <v>77</v>
      </c>
      <c r="D60" s="1" t="s">
        <v>165</v>
      </c>
    </row>
    <row r="61" spans="1:4" x14ac:dyDescent="0.25">
      <c r="A61" s="1">
        <v>77041</v>
      </c>
      <c r="B61" s="1">
        <v>77760</v>
      </c>
      <c r="C61" s="1">
        <v>77</v>
      </c>
      <c r="D61" s="1" t="s">
        <v>166</v>
      </c>
    </row>
    <row r="62" spans="1:4" x14ac:dyDescent="0.25">
      <c r="A62" s="1">
        <v>77042</v>
      </c>
      <c r="B62" s="1">
        <v>77169</v>
      </c>
      <c r="C62" s="1">
        <v>77</v>
      </c>
      <c r="D62" s="1" t="s">
        <v>167</v>
      </c>
    </row>
    <row r="63" spans="1:4" x14ac:dyDescent="0.25">
      <c r="A63" s="1">
        <v>77043</v>
      </c>
      <c r="B63" s="1">
        <v>77750</v>
      </c>
      <c r="C63" s="1">
        <v>77</v>
      </c>
      <c r="D63" s="1" t="s">
        <v>168</v>
      </c>
    </row>
    <row r="64" spans="1:4" x14ac:dyDescent="0.25">
      <c r="A64" s="1">
        <v>77044</v>
      </c>
      <c r="B64" s="1">
        <v>77720</v>
      </c>
      <c r="C64" s="1">
        <v>77</v>
      </c>
      <c r="D64" s="1" t="s">
        <v>169</v>
      </c>
    </row>
    <row r="65" spans="1:4" x14ac:dyDescent="0.25">
      <c r="A65" s="1">
        <v>77045</v>
      </c>
      <c r="B65" s="1">
        <v>77570</v>
      </c>
      <c r="C65" s="1">
        <v>77</v>
      </c>
      <c r="D65" s="1" t="s">
        <v>170</v>
      </c>
    </row>
    <row r="66" spans="1:4" x14ac:dyDescent="0.25">
      <c r="A66" s="1">
        <v>77046</v>
      </c>
      <c r="B66" s="1">
        <v>77760</v>
      </c>
      <c r="C66" s="1">
        <v>77</v>
      </c>
      <c r="D66" s="1" t="s">
        <v>171</v>
      </c>
    </row>
    <row r="67" spans="1:4" x14ac:dyDescent="0.25">
      <c r="A67" s="1">
        <v>77047</v>
      </c>
      <c r="B67" s="1">
        <v>77580</v>
      </c>
      <c r="C67" s="1">
        <v>77</v>
      </c>
      <c r="D67" s="1" t="s">
        <v>172</v>
      </c>
    </row>
    <row r="68" spans="1:4" x14ac:dyDescent="0.25">
      <c r="A68" s="1">
        <v>77048</v>
      </c>
      <c r="B68" s="1">
        <v>77780</v>
      </c>
      <c r="C68" s="1">
        <v>77</v>
      </c>
      <c r="D68" s="1" t="s">
        <v>173</v>
      </c>
    </row>
    <row r="69" spans="1:4" x14ac:dyDescent="0.25">
      <c r="A69" s="1">
        <v>77049</v>
      </c>
      <c r="B69" s="1">
        <v>77470</v>
      </c>
      <c r="C69" s="1">
        <v>77</v>
      </c>
      <c r="D69" s="1" t="s">
        <v>174</v>
      </c>
    </row>
    <row r="70" spans="1:4" x14ac:dyDescent="0.25">
      <c r="A70" s="1">
        <v>77050</v>
      </c>
      <c r="B70" s="1">
        <v>77620</v>
      </c>
      <c r="C70" s="1">
        <v>77</v>
      </c>
      <c r="D70" s="1" t="s">
        <v>175</v>
      </c>
    </row>
    <row r="71" spans="1:4" x14ac:dyDescent="0.25">
      <c r="A71" s="1">
        <v>77051</v>
      </c>
      <c r="B71" s="1">
        <v>77480</v>
      </c>
      <c r="C71" s="1">
        <v>77</v>
      </c>
      <c r="D71" s="1" t="s">
        <v>176</v>
      </c>
    </row>
    <row r="72" spans="1:4" x14ac:dyDescent="0.25">
      <c r="A72" s="1">
        <v>77052</v>
      </c>
      <c r="B72" s="1">
        <v>77720</v>
      </c>
      <c r="C72" s="1">
        <v>77</v>
      </c>
      <c r="D72" s="1" t="s">
        <v>177</v>
      </c>
    </row>
    <row r="73" spans="1:4" x14ac:dyDescent="0.25">
      <c r="A73" s="1">
        <v>77053</v>
      </c>
      <c r="B73" s="1">
        <v>77170</v>
      </c>
      <c r="C73" s="1">
        <v>77</v>
      </c>
      <c r="D73" s="1" t="s">
        <v>178</v>
      </c>
    </row>
    <row r="74" spans="1:4" x14ac:dyDescent="0.25">
      <c r="A74" s="1">
        <v>77054</v>
      </c>
      <c r="B74" s="1">
        <v>77940</v>
      </c>
      <c r="C74" s="1">
        <v>77</v>
      </c>
      <c r="D74" s="1" t="s">
        <v>179</v>
      </c>
    </row>
    <row r="75" spans="1:4" x14ac:dyDescent="0.25">
      <c r="A75" s="1">
        <v>77055</v>
      </c>
      <c r="B75" s="1">
        <v>77177</v>
      </c>
      <c r="C75" s="1">
        <v>77</v>
      </c>
      <c r="D75" s="1" t="s">
        <v>180</v>
      </c>
    </row>
    <row r="76" spans="1:4" x14ac:dyDescent="0.25">
      <c r="A76" s="1">
        <v>77056</v>
      </c>
      <c r="B76" s="1">
        <v>77890</v>
      </c>
      <c r="C76" s="1">
        <v>77</v>
      </c>
      <c r="D76" s="1" t="s">
        <v>181</v>
      </c>
    </row>
    <row r="77" spans="1:4" x14ac:dyDescent="0.25">
      <c r="A77" s="1">
        <v>77057</v>
      </c>
      <c r="B77" s="1">
        <v>77750</v>
      </c>
      <c r="C77" s="1">
        <v>77</v>
      </c>
      <c r="D77" s="1" t="s">
        <v>182</v>
      </c>
    </row>
    <row r="78" spans="1:4" x14ac:dyDescent="0.25">
      <c r="A78" s="1">
        <v>77058</v>
      </c>
      <c r="B78" s="1">
        <v>77600</v>
      </c>
      <c r="C78" s="1">
        <v>77</v>
      </c>
      <c r="D78" s="1" t="s">
        <v>183</v>
      </c>
    </row>
    <row r="79" spans="1:4" x14ac:dyDescent="0.25">
      <c r="A79" s="1">
        <v>77059</v>
      </c>
      <c r="B79" s="1">
        <v>77600</v>
      </c>
      <c r="C79" s="1">
        <v>77</v>
      </c>
      <c r="D79" s="1" t="s">
        <v>184</v>
      </c>
    </row>
    <row r="80" spans="1:4" x14ac:dyDescent="0.25">
      <c r="A80" s="1">
        <v>77060</v>
      </c>
      <c r="B80" s="1">
        <v>77760</v>
      </c>
      <c r="C80" s="1">
        <v>77</v>
      </c>
      <c r="D80" s="1" t="s">
        <v>185</v>
      </c>
    </row>
    <row r="81" spans="1:4" x14ac:dyDescent="0.25">
      <c r="A81" s="1">
        <v>77061</v>
      </c>
      <c r="B81" s="1">
        <v>77130</v>
      </c>
      <c r="C81" s="1">
        <v>77</v>
      </c>
      <c r="D81" s="1" t="s">
        <v>186</v>
      </c>
    </row>
    <row r="82" spans="1:4" x14ac:dyDescent="0.25">
      <c r="A82" s="1">
        <v>77062</v>
      </c>
      <c r="B82" s="1">
        <v>77400</v>
      </c>
      <c r="C82" s="1">
        <v>77</v>
      </c>
      <c r="D82" s="1" t="s">
        <v>187</v>
      </c>
    </row>
    <row r="83" spans="1:4" x14ac:dyDescent="0.25">
      <c r="A83" s="1">
        <v>77063</v>
      </c>
      <c r="B83" s="1">
        <v>77515</v>
      </c>
      <c r="C83" s="1">
        <v>77</v>
      </c>
      <c r="D83" s="1" t="s">
        <v>188</v>
      </c>
    </row>
    <row r="84" spans="1:4" x14ac:dyDescent="0.25">
      <c r="A84" s="1">
        <v>77065</v>
      </c>
      <c r="B84" s="1">
        <v>77930</v>
      </c>
      <c r="C84" s="1">
        <v>77</v>
      </c>
      <c r="D84" s="1" t="s">
        <v>189</v>
      </c>
    </row>
    <row r="85" spans="1:4" x14ac:dyDescent="0.25">
      <c r="A85" s="1">
        <v>77066</v>
      </c>
      <c r="B85" s="1">
        <v>77320</v>
      </c>
      <c r="C85" s="1">
        <v>77</v>
      </c>
      <c r="D85" s="1" t="s">
        <v>190</v>
      </c>
    </row>
    <row r="86" spans="1:4" x14ac:dyDescent="0.25">
      <c r="A86" s="1">
        <v>77067</v>
      </c>
      <c r="B86" s="1">
        <v>77240</v>
      </c>
      <c r="C86" s="1">
        <v>77</v>
      </c>
      <c r="D86" s="1" t="s">
        <v>191</v>
      </c>
    </row>
    <row r="87" spans="1:4" x14ac:dyDescent="0.25">
      <c r="A87" s="1">
        <v>77068</v>
      </c>
      <c r="B87" s="1">
        <v>77520</v>
      </c>
      <c r="C87" s="1">
        <v>77</v>
      </c>
      <c r="D87" s="1" t="s">
        <v>192</v>
      </c>
    </row>
    <row r="88" spans="1:4" x14ac:dyDescent="0.25">
      <c r="A88" s="1">
        <v>77069</v>
      </c>
      <c r="B88" s="1">
        <v>77930</v>
      </c>
      <c r="C88" s="1">
        <v>77</v>
      </c>
      <c r="D88" s="1" t="s">
        <v>193</v>
      </c>
    </row>
    <row r="89" spans="1:4" x14ac:dyDescent="0.25">
      <c r="A89" s="1">
        <v>77070</v>
      </c>
      <c r="B89" s="1">
        <v>77120</v>
      </c>
      <c r="C89" s="1">
        <v>77</v>
      </c>
      <c r="D89" s="1" t="s">
        <v>194</v>
      </c>
    </row>
    <row r="90" spans="1:4" x14ac:dyDescent="0.25">
      <c r="A90" s="1">
        <v>77071</v>
      </c>
      <c r="B90" s="1">
        <v>77460</v>
      </c>
      <c r="C90" s="1">
        <v>77</v>
      </c>
      <c r="D90" s="1" t="s">
        <v>195</v>
      </c>
    </row>
    <row r="91" spans="1:4" x14ac:dyDescent="0.25">
      <c r="A91" s="1">
        <v>77072</v>
      </c>
      <c r="B91" s="1">
        <v>77171</v>
      </c>
      <c r="C91" s="1">
        <v>77</v>
      </c>
      <c r="D91" s="1" t="s">
        <v>196</v>
      </c>
    </row>
    <row r="92" spans="1:4" x14ac:dyDescent="0.25">
      <c r="A92" s="1">
        <v>77073</v>
      </c>
      <c r="B92" s="1">
        <v>77160</v>
      </c>
      <c r="C92" s="1">
        <v>77</v>
      </c>
      <c r="D92" s="1" t="s">
        <v>197</v>
      </c>
    </row>
    <row r="93" spans="1:4" x14ac:dyDescent="0.25">
      <c r="A93" s="1">
        <v>77075</v>
      </c>
      <c r="B93" s="1">
        <v>77144</v>
      </c>
      <c r="C93" s="1">
        <v>77</v>
      </c>
      <c r="D93" s="1" t="s">
        <v>198</v>
      </c>
    </row>
    <row r="94" spans="1:4" x14ac:dyDescent="0.25">
      <c r="A94" s="1">
        <v>77076</v>
      </c>
      <c r="B94" s="1">
        <v>77650</v>
      </c>
      <c r="C94" s="1">
        <v>77</v>
      </c>
      <c r="D94" s="1" t="s">
        <v>199</v>
      </c>
    </row>
    <row r="95" spans="1:4" x14ac:dyDescent="0.25">
      <c r="A95" s="1">
        <v>77077</v>
      </c>
      <c r="B95" s="1">
        <v>77910</v>
      </c>
      <c r="C95" s="1">
        <v>77</v>
      </c>
      <c r="D95" s="1" t="s">
        <v>200</v>
      </c>
    </row>
    <row r="96" spans="1:4" x14ac:dyDescent="0.25">
      <c r="A96" s="1">
        <v>77078</v>
      </c>
      <c r="B96" s="1">
        <v>77260</v>
      </c>
      <c r="C96" s="1">
        <v>77</v>
      </c>
      <c r="D96" s="1" t="s">
        <v>201</v>
      </c>
    </row>
    <row r="97" spans="1:4" x14ac:dyDescent="0.25">
      <c r="A97" s="1">
        <v>77079</v>
      </c>
      <c r="B97" s="1">
        <v>77430</v>
      </c>
      <c r="C97" s="1">
        <v>77</v>
      </c>
      <c r="D97" s="1" t="s">
        <v>202</v>
      </c>
    </row>
    <row r="98" spans="1:4" x14ac:dyDescent="0.25">
      <c r="A98" s="1">
        <v>77080</v>
      </c>
      <c r="B98" s="1">
        <v>77560</v>
      </c>
      <c r="C98" s="1">
        <v>77</v>
      </c>
      <c r="D98" s="1" t="s">
        <v>203</v>
      </c>
    </row>
    <row r="99" spans="1:4" x14ac:dyDescent="0.25">
      <c r="A99" s="1">
        <v>77081</v>
      </c>
      <c r="B99" s="1">
        <v>77390</v>
      </c>
      <c r="C99" s="1">
        <v>77</v>
      </c>
      <c r="D99" s="1" t="s">
        <v>204</v>
      </c>
    </row>
    <row r="100" spans="1:4" x14ac:dyDescent="0.25">
      <c r="A100" s="1">
        <v>77082</v>
      </c>
      <c r="B100" s="1">
        <v>77720</v>
      </c>
      <c r="C100" s="1">
        <v>77</v>
      </c>
      <c r="D100" s="1" t="s">
        <v>205</v>
      </c>
    </row>
    <row r="101" spans="1:4" x14ac:dyDescent="0.25">
      <c r="A101" s="1">
        <v>77083</v>
      </c>
      <c r="B101" s="1">
        <v>77420</v>
      </c>
      <c r="C101" s="1">
        <v>77</v>
      </c>
      <c r="D101" s="1" t="s">
        <v>206</v>
      </c>
    </row>
    <row r="102" spans="1:4" x14ac:dyDescent="0.25">
      <c r="A102" s="1">
        <v>77084</v>
      </c>
      <c r="B102" s="1">
        <v>77660</v>
      </c>
      <c r="C102" s="1">
        <v>77</v>
      </c>
      <c r="D102" s="1" t="s">
        <v>207</v>
      </c>
    </row>
    <row r="103" spans="1:4" x14ac:dyDescent="0.25">
      <c r="A103" s="1">
        <v>77085</v>
      </c>
      <c r="B103" s="1">
        <v>77600</v>
      </c>
      <c r="C103" s="1">
        <v>77</v>
      </c>
      <c r="D103" s="1" t="s">
        <v>208</v>
      </c>
    </row>
    <row r="104" spans="1:4" x14ac:dyDescent="0.25">
      <c r="A104" s="1">
        <v>77086</v>
      </c>
      <c r="B104" s="1">
        <v>77720</v>
      </c>
      <c r="C104" s="1">
        <v>77</v>
      </c>
      <c r="D104" s="1" t="s">
        <v>209</v>
      </c>
    </row>
    <row r="105" spans="1:4" x14ac:dyDescent="0.25">
      <c r="A105" s="1">
        <v>77087</v>
      </c>
      <c r="B105" s="1">
        <v>77540</v>
      </c>
      <c r="C105" s="1">
        <v>77</v>
      </c>
      <c r="D105" s="1" t="s">
        <v>210</v>
      </c>
    </row>
    <row r="106" spans="1:4" x14ac:dyDescent="0.25">
      <c r="A106" s="1">
        <v>77088</v>
      </c>
      <c r="B106" s="1">
        <v>77760</v>
      </c>
      <c r="C106" s="1">
        <v>77</v>
      </c>
      <c r="D106" s="1" t="s">
        <v>211</v>
      </c>
    </row>
    <row r="107" spans="1:4" x14ac:dyDescent="0.25">
      <c r="A107" s="1">
        <v>77089</v>
      </c>
      <c r="B107" s="1">
        <v>77370</v>
      </c>
      <c r="C107" s="1">
        <v>77</v>
      </c>
      <c r="D107" s="1" t="s">
        <v>212</v>
      </c>
    </row>
    <row r="108" spans="1:4" x14ac:dyDescent="0.25">
      <c r="A108" s="1">
        <v>77090</v>
      </c>
      <c r="B108" s="1">
        <v>77160</v>
      </c>
      <c r="C108" s="1">
        <v>77</v>
      </c>
      <c r="D108" s="1" t="s">
        <v>213</v>
      </c>
    </row>
    <row r="109" spans="1:4" x14ac:dyDescent="0.25">
      <c r="A109" s="1">
        <v>77091</v>
      </c>
      <c r="B109" s="1">
        <v>77610</v>
      </c>
      <c r="C109" s="1">
        <v>77</v>
      </c>
      <c r="D109" s="1" t="s">
        <v>214</v>
      </c>
    </row>
    <row r="110" spans="1:4" x14ac:dyDescent="0.25">
      <c r="A110" s="1">
        <v>77093</v>
      </c>
      <c r="B110" s="1">
        <v>77320</v>
      </c>
      <c r="C110" s="1">
        <v>77</v>
      </c>
      <c r="D110" s="1" t="s">
        <v>215</v>
      </c>
    </row>
    <row r="111" spans="1:4" x14ac:dyDescent="0.25">
      <c r="A111" s="1">
        <v>77094</v>
      </c>
      <c r="B111" s="1">
        <v>77410</v>
      </c>
      <c r="C111" s="1">
        <v>77</v>
      </c>
      <c r="D111" s="1" t="s">
        <v>216</v>
      </c>
    </row>
    <row r="112" spans="1:4" x14ac:dyDescent="0.25">
      <c r="A112" s="1">
        <v>77095</v>
      </c>
      <c r="B112" s="1">
        <v>77410</v>
      </c>
      <c r="C112" s="1">
        <v>77</v>
      </c>
      <c r="D112" s="1" t="s">
        <v>217</v>
      </c>
    </row>
    <row r="113" spans="1:4" x14ac:dyDescent="0.25">
      <c r="A113" s="1">
        <v>77096</v>
      </c>
      <c r="B113" s="1">
        <v>77590</v>
      </c>
      <c r="C113" s="1">
        <v>77</v>
      </c>
      <c r="D113" s="1" t="s">
        <v>218</v>
      </c>
    </row>
    <row r="114" spans="1:4" x14ac:dyDescent="0.25">
      <c r="A114" s="1">
        <v>77097</v>
      </c>
      <c r="B114" s="1">
        <v>77320</v>
      </c>
      <c r="C114" s="1">
        <v>77</v>
      </c>
      <c r="D114" s="1" t="s">
        <v>219</v>
      </c>
    </row>
    <row r="115" spans="1:4" x14ac:dyDescent="0.25">
      <c r="A115" s="1">
        <v>77098</v>
      </c>
      <c r="B115" s="1">
        <v>77370</v>
      </c>
      <c r="C115" s="1">
        <v>77</v>
      </c>
      <c r="D115" s="1" t="s">
        <v>220</v>
      </c>
    </row>
    <row r="116" spans="1:4" x14ac:dyDescent="0.25">
      <c r="A116" s="1">
        <v>77099</v>
      </c>
      <c r="B116" s="1">
        <v>77570</v>
      </c>
      <c r="C116" s="1">
        <v>77</v>
      </c>
      <c r="D116" s="1" t="s">
        <v>221</v>
      </c>
    </row>
    <row r="117" spans="1:4" x14ac:dyDescent="0.25">
      <c r="A117" s="1">
        <v>77100</v>
      </c>
      <c r="B117" s="1">
        <v>77820</v>
      </c>
      <c r="C117" s="1">
        <v>77</v>
      </c>
      <c r="D117" s="1" t="s">
        <v>222</v>
      </c>
    </row>
    <row r="118" spans="1:4" x14ac:dyDescent="0.25">
      <c r="A118" s="1">
        <v>77101</v>
      </c>
      <c r="B118" s="1">
        <v>77126</v>
      </c>
      <c r="C118" s="1">
        <v>77</v>
      </c>
      <c r="D118" s="1" t="s">
        <v>223</v>
      </c>
    </row>
    <row r="119" spans="1:4" x14ac:dyDescent="0.25">
      <c r="A119" s="1">
        <v>77102</v>
      </c>
      <c r="B119" s="1">
        <v>77167</v>
      </c>
      <c r="C119" s="1">
        <v>77</v>
      </c>
      <c r="D119" s="1" t="s">
        <v>224</v>
      </c>
    </row>
    <row r="120" spans="1:4" x14ac:dyDescent="0.25">
      <c r="A120" s="1">
        <v>77103</v>
      </c>
      <c r="B120" s="1">
        <v>77820</v>
      </c>
      <c r="C120" s="1">
        <v>77</v>
      </c>
      <c r="D120" s="1" t="s">
        <v>225</v>
      </c>
    </row>
    <row r="121" spans="1:4" x14ac:dyDescent="0.25">
      <c r="A121" s="1">
        <v>77104</v>
      </c>
      <c r="B121" s="1">
        <v>77610</v>
      </c>
      <c r="C121" s="1">
        <v>77</v>
      </c>
      <c r="D121" s="1" t="s">
        <v>226</v>
      </c>
    </row>
    <row r="122" spans="1:4" x14ac:dyDescent="0.25">
      <c r="A122" s="1">
        <v>77105</v>
      </c>
      <c r="B122" s="1">
        <v>77124</v>
      </c>
      <c r="C122" s="1">
        <v>77</v>
      </c>
      <c r="D122" s="1" t="s">
        <v>227</v>
      </c>
    </row>
    <row r="123" spans="1:4" x14ac:dyDescent="0.25">
      <c r="A123" s="1">
        <v>77106</v>
      </c>
      <c r="B123" s="1">
        <v>77169</v>
      </c>
      <c r="C123" s="1">
        <v>77</v>
      </c>
      <c r="D123" s="1" t="s">
        <v>228</v>
      </c>
    </row>
    <row r="124" spans="1:4" x14ac:dyDescent="0.25">
      <c r="A124" s="1">
        <v>77107</v>
      </c>
      <c r="B124" s="1">
        <v>77390</v>
      </c>
      <c r="C124" s="1">
        <v>77</v>
      </c>
      <c r="D124" s="1" t="s">
        <v>229</v>
      </c>
    </row>
    <row r="125" spans="1:4" x14ac:dyDescent="0.25">
      <c r="A125" s="1">
        <v>77108</v>
      </c>
      <c r="B125" s="1">
        <v>77500</v>
      </c>
      <c r="C125" s="1">
        <v>77</v>
      </c>
      <c r="D125" s="1" t="s">
        <v>230</v>
      </c>
    </row>
    <row r="126" spans="1:4" x14ac:dyDescent="0.25">
      <c r="A126" s="1">
        <v>77109</v>
      </c>
      <c r="B126" s="1">
        <v>77160</v>
      </c>
      <c r="C126" s="1">
        <v>77</v>
      </c>
      <c r="D126" s="1" t="s">
        <v>231</v>
      </c>
    </row>
    <row r="127" spans="1:4" x14ac:dyDescent="0.25">
      <c r="A127" s="1">
        <v>77110</v>
      </c>
      <c r="B127" s="1">
        <v>77570</v>
      </c>
      <c r="C127" s="1">
        <v>77</v>
      </c>
      <c r="D127" s="1" t="s">
        <v>232</v>
      </c>
    </row>
    <row r="128" spans="1:4" x14ac:dyDescent="0.25">
      <c r="A128" s="1">
        <v>77111</v>
      </c>
      <c r="B128" s="1">
        <v>77700</v>
      </c>
      <c r="C128" s="1">
        <v>77</v>
      </c>
      <c r="D128" s="1" t="s">
        <v>233</v>
      </c>
    </row>
    <row r="129" spans="1:4" x14ac:dyDescent="0.25">
      <c r="A129" s="1">
        <v>77112</v>
      </c>
      <c r="B129" s="1">
        <v>77760</v>
      </c>
      <c r="C129" s="1">
        <v>77</v>
      </c>
      <c r="D129" s="1" t="s">
        <v>234</v>
      </c>
    </row>
    <row r="130" spans="1:4" x14ac:dyDescent="0.25">
      <c r="A130" s="1">
        <v>77113</v>
      </c>
      <c r="B130" s="1">
        <v>77320</v>
      </c>
      <c r="C130" s="1">
        <v>77</v>
      </c>
      <c r="D130" s="1" t="s">
        <v>235</v>
      </c>
    </row>
    <row r="131" spans="1:4" x14ac:dyDescent="0.25">
      <c r="A131" s="1">
        <v>77114</v>
      </c>
      <c r="B131" s="1">
        <v>77173</v>
      </c>
      <c r="C131" s="1">
        <v>77</v>
      </c>
      <c r="D131" s="1" t="s">
        <v>236</v>
      </c>
    </row>
    <row r="132" spans="1:4" x14ac:dyDescent="0.25">
      <c r="A132" s="1">
        <v>77115</v>
      </c>
      <c r="B132" s="1">
        <v>77710</v>
      </c>
      <c r="C132" s="1">
        <v>77</v>
      </c>
      <c r="D132" s="1" t="s">
        <v>237</v>
      </c>
    </row>
    <row r="133" spans="1:4" x14ac:dyDescent="0.25">
      <c r="A133" s="1">
        <v>77116</v>
      </c>
      <c r="B133" s="1">
        <v>77320</v>
      </c>
      <c r="C133" s="1">
        <v>77</v>
      </c>
      <c r="D133" s="1" t="s">
        <v>238</v>
      </c>
    </row>
    <row r="134" spans="1:4" x14ac:dyDescent="0.25">
      <c r="A134" s="1">
        <v>77117</v>
      </c>
      <c r="B134" s="1">
        <v>77730</v>
      </c>
      <c r="C134" s="1">
        <v>77</v>
      </c>
      <c r="D134" s="1" t="s">
        <v>239</v>
      </c>
    </row>
    <row r="135" spans="1:4" x14ac:dyDescent="0.25">
      <c r="A135" s="1">
        <v>77118</v>
      </c>
      <c r="B135" s="1">
        <v>77410</v>
      </c>
      <c r="C135" s="1">
        <v>77</v>
      </c>
      <c r="D135" s="1" t="s">
        <v>240</v>
      </c>
    </row>
    <row r="136" spans="1:4" x14ac:dyDescent="0.25">
      <c r="A136" s="1">
        <v>77119</v>
      </c>
      <c r="B136" s="1">
        <v>77370</v>
      </c>
      <c r="C136" s="1">
        <v>77</v>
      </c>
      <c r="D136" s="1" t="s">
        <v>241</v>
      </c>
    </row>
    <row r="137" spans="1:4" x14ac:dyDescent="0.25">
      <c r="A137" s="1">
        <v>77120</v>
      </c>
      <c r="B137" s="1">
        <v>77440</v>
      </c>
      <c r="C137" s="1">
        <v>77</v>
      </c>
      <c r="D137" s="1" t="s">
        <v>242</v>
      </c>
    </row>
    <row r="138" spans="1:4" x14ac:dyDescent="0.25">
      <c r="A138" s="1">
        <v>77121</v>
      </c>
      <c r="B138" s="1">
        <v>77090</v>
      </c>
      <c r="C138" s="1">
        <v>77</v>
      </c>
      <c r="D138" s="1" t="s">
        <v>243</v>
      </c>
    </row>
    <row r="139" spans="1:4" x14ac:dyDescent="0.25">
      <c r="A139" s="1">
        <v>77122</v>
      </c>
      <c r="B139" s="1">
        <v>77380</v>
      </c>
      <c r="C139" s="1">
        <v>77</v>
      </c>
      <c r="D139" s="1" t="s">
        <v>244</v>
      </c>
    </row>
    <row r="140" spans="1:4" x14ac:dyDescent="0.25">
      <c r="A140" s="1">
        <v>77123</v>
      </c>
      <c r="B140" s="1">
        <v>77290</v>
      </c>
      <c r="C140" s="1">
        <v>77</v>
      </c>
      <c r="D140" s="1" t="s">
        <v>245</v>
      </c>
    </row>
    <row r="141" spans="1:4" x14ac:dyDescent="0.25">
      <c r="A141" s="1">
        <v>77124</v>
      </c>
      <c r="B141" s="1">
        <v>77600</v>
      </c>
      <c r="C141" s="1">
        <v>77</v>
      </c>
      <c r="D141" s="1" t="s">
        <v>246</v>
      </c>
    </row>
    <row r="142" spans="1:4" x14ac:dyDescent="0.25">
      <c r="A142" s="1">
        <v>77125</v>
      </c>
      <c r="B142" s="1">
        <v>77450</v>
      </c>
      <c r="C142" s="1">
        <v>77</v>
      </c>
      <c r="D142" s="1" t="s">
        <v>247</v>
      </c>
    </row>
    <row r="143" spans="1:4" x14ac:dyDescent="0.25">
      <c r="A143" s="1">
        <v>77126</v>
      </c>
      <c r="B143" s="1">
        <v>77440</v>
      </c>
      <c r="C143" s="1">
        <v>77</v>
      </c>
      <c r="D143" s="1" t="s">
        <v>248</v>
      </c>
    </row>
    <row r="144" spans="1:4" x14ac:dyDescent="0.25">
      <c r="A144" s="1">
        <v>77127</v>
      </c>
      <c r="B144" s="1">
        <v>77170</v>
      </c>
      <c r="C144" s="1">
        <v>77</v>
      </c>
      <c r="D144" s="1" t="s">
        <v>249</v>
      </c>
    </row>
    <row r="145" spans="1:4" x14ac:dyDescent="0.25">
      <c r="A145" s="1">
        <v>77128</v>
      </c>
      <c r="B145" s="1">
        <v>77860</v>
      </c>
      <c r="C145" s="1">
        <v>77</v>
      </c>
      <c r="D145" s="1" t="s">
        <v>250</v>
      </c>
    </row>
    <row r="146" spans="1:4" x14ac:dyDescent="0.25">
      <c r="A146" s="1">
        <v>77129</v>
      </c>
      <c r="B146" s="1">
        <v>77840</v>
      </c>
      <c r="C146" s="1">
        <v>77</v>
      </c>
      <c r="D146" s="1" t="s">
        <v>251</v>
      </c>
    </row>
    <row r="147" spans="1:4" x14ac:dyDescent="0.25">
      <c r="A147" s="1">
        <v>77130</v>
      </c>
      <c r="B147" s="1">
        <v>77580</v>
      </c>
      <c r="C147" s="1">
        <v>77</v>
      </c>
      <c r="D147" s="1" t="s">
        <v>252</v>
      </c>
    </row>
    <row r="148" spans="1:4" x14ac:dyDescent="0.25">
      <c r="A148" s="1">
        <v>77131</v>
      </c>
      <c r="B148" s="1">
        <v>77120</v>
      </c>
      <c r="C148" s="1">
        <v>77</v>
      </c>
      <c r="D148" s="1" t="s">
        <v>253</v>
      </c>
    </row>
    <row r="149" spans="1:4" x14ac:dyDescent="0.25">
      <c r="A149" s="1">
        <v>77132</v>
      </c>
      <c r="B149" s="1">
        <v>77700</v>
      </c>
      <c r="C149" s="1">
        <v>77</v>
      </c>
      <c r="D149" s="1" t="s">
        <v>254</v>
      </c>
    </row>
    <row r="150" spans="1:4" x14ac:dyDescent="0.25">
      <c r="A150" s="1">
        <v>77133</v>
      </c>
      <c r="B150" s="1">
        <v>77126</v>
      </c>
      <c r="C150" s="1">
        <v>77</v>
      </c>
      <c r="D150" s="1" t="s">
        <v>255</v>
      </c>
    </row>
    <row r="151" spans="1:4" x14ac:dyDescent="0.25">
      <c r="A151" s="1">
        <v>77134</v>
      </c>
      <c r="B151" s="1">
        <v>77560</v>
      </c>
      <c r="C151" s="1">
        <v>77</v>
      </c>
      <c r="D151" s="1" t="s">
        <v>256</v>
      </c>
    </row>
    <row r="152" spans="1:4" x14ac:dyDescent="0.25">
      <c r="A152" s="1">
        <v>77135</v>
      </c>
      <c r="B152" s="1">
        <v>77540</v>
      </c>
      <c r="C152" s="1">
        <v>77</v>
      </c>
      <c r="D152" s="1" t="s">
        <v>257</v>
      </c>
    </row>
    <row r="153" spans="1:4" x14ac:dyDescent="0.25">
      <c r="A153" s="1">
        <v>77136</v>
      </c>
      <c r="B153" s="1">
        <v>77390</v>
      </c>
      <c r="C153" s="1">
        <v>77</v>
      </c>
      <c r="D153" s="1" t="s">
        <v>258</v>
      </c>
    </row>
    <row r="154" spans="1:4" x14ac:dyDescent="0.25">
      <c r="A154" s="1">
        <v>77137</v>
      </c>
      <c r="B154" s="1">
        <v>77560</v>
      </c>
      <c r="C154" s="1">
        <v>77</v>
      </c>
      <c r="D154" s="1" t="s">
        <v>259</v>
      </c>
    </row>
    <row r="155" spans="1:4" x14ac:dyDescent="0.25">
      <c r="A155" s="1">
        <v>77138</v>
      </c>
      <c r="B155" s="1">
        <v>77390</v>
      </c>
      <c r="C155" s="1">
        <v>77</v>
      </c>
      <c r="D155" s="1" t="s">
        <v>260</v>
      </c>
    </row>
    <row r="156" spans="1:4" x14ac:dyDescent="0.25">
      <c r="A156" s="1">
        <v>77139</v>
      </c>
      <c r="B156" s="1">
        <v>77181</v>
      </c>
      <c r="C156" s="1">
        <v>77</v>
      </c>
      <c r="D156" s="1" t="s">
        <v>261</v>
      </c>
    </row>
    <row r="157" spans="1:4" x14ac:dyDescent="0.25">
      <c r="A157" s="1">
        <v>77140</v>
      </c>
      <c r="B157" s="1">
        <v>77154</v>
      </c>
      <c r="C157" s="1">
        <v>77</v>
      </c>
      <c r="D157" s="1" t="s">
        <v>262</v>
      </c>
    </row>
    <row r="158" spans="1:4" x14ac:dyDescent="0.25">
      <c r="A158" s="1">
        <v>77141</v>
      </c>
      <c r="B158" s="1">
        <v>77580</v>
      </c>
      <c r="C158" s="1">
        <v>77</v>
      </c>
      <c r="D158" s="1" t="s">
        <v>263</v>
      </c>
    </row>
    <row r="159" spans="1:4" x14ac:dyDescent="0.25">
      <c r="A159" s="1">
        <v>77142</v>
      </c>
      <c r="B159" s="1">
        <v>77580</v>
      </c>
      <c r="C159" s="1">
        <v>77</v>
      </c>
      <c r="D159" s="1" t="s">
        <v>264</v>
      </c>
    </row>
    <row r="160" spans="1:4" x14ac:dyDescent="0.25">
      <c r="A160" s="1">
        <v>77143</v>
      </c>
      <c r="B160" s="1">
        <v>77124</v>
      </c>
      <c r="C160" s="1">
        <v>77</v>
      </c>
      <c r="D160" s="1" t="s">
        <v>265</v>
      </c>
    </row>
    <row r="161" spans="1:4" x14ac:dyDescent="0.25">
      <c r="A161" s="1">
        <v>77144</v>
      </c>
      <c r="B161" s="1">
        <v>77610</v>
      </c>
      <c r="C161" s="1">
        <v>77</v>
      </c>
      <c r="D161" s="1" t="s">
        <v>266</v>
      </c>
    </row>
    <row r="162" spans="1:4" x14ac:dyDescent="0.25">
      <c r="A162" s="1">
        <v>77145</v>
      </c>
      <c r="B162" s="1">
        <v>77390</v>
      </c>
      <c r="C162" s="1">
        <v>77</v>
      </c>
      <c r="D162" s="1" t="s">
        <v>267</v>
      </c>
    </row>
    <row r="163" spans="1:4" x14ac:dyDescent="0.25">
      <c r="A163" s="1">
        <v>77146</v>
      </c>
      <c r="B163" s="1">
        <v>77183</v>
      </c>
      <c r="C163" s="1">
        <v>77</v>
      </c>
      <c r="D163" s="1" t="s">
        <v>268</v>
      </c>
    </row>
    <row r="164" spans="1:4" x14ac:dyDescent="0.25">
      <c r="A164" s="1">
        <v>77147</v>
      </c>
      <c r="B164" s="1">
        <v>77370</v>
      </c>
      <c r="C164" s="1">
        <v>77</v>
      </c>
      <c r="D164" s="1" t="s">
        <v>269</v>
      </c>
    </row>
    <row r="165" spans="1:4" x14ac:dyDescent="0.25">
      <c r="A165" s="1">
        <v>77148</v>
      </c>
      <c r="B165" s="1">
        <v>77840</v>
      </c>
      <c r="C165" s="1">
        <v>77</v>
      </c>
      <c r="D165" s="1" t="s">
        <v>270</v>
      </c>
    </row>
    <row r="166" spans="1:4" x14ac:dyDescent="0.25">
      <c r="A166" s="1">
        <v>77149</v>
      </c>
      <c r="B166" s="1">
        <v>77160</v>
      </c>
      <c r="C166" s="1">
        <v>77</v>
      </c>
      <c r="D166" s="1" t="s">
        <v>271</v>
      </c>
    </row>
    <row r="167" spans="1:4" x14ac:dyDescent="0.25">
      <c r="A167" s="1">
        <v>77150</v>
      </c>
      <c r="B167" s="1">
        <v>77165</v>
      </c>
      <c r="C167" s="1">
        <v>77</v>
      </c>
      <c r="D167" s="1" t="s">
        <v>272</v>
      </c>
    </row>
    <row r="168" spans="1:4" x14ac:dyDescent="0.25">
      <c r="A168" s="1">
        <v>77151</v>
      </c>
      <c r="B168" s="1">
        <v>77320</v>
      </c>
      <c r="C168" s="1">
        <v>77</v>
      </c>
      <c r="D168" s="1" t="s">
        <v>273</v>
      </c>
    </row>
    <row r="169" spans="1:4" x14ac:dyDescent="0.25">
      <c r="A169" s="1">
        <v>77152</v>
      </c>
      <c r="B169" s="1">
        <v>77190</v>
      </c>
      <c r="C169" s="1">
        <v>77</v>
      </c>
      <c r="D169" s="1" t="s">
        <v>274</v>
      </c>
    </row>
    <row r="170" spans="1:4" x14ac:dyDescent="0.25">
      <c r="A170" s="1">
        <v>77153</v>
      </c>
      <c r="B170" s="1">
        <v>77230</v>
      </c>
      <c r="C170" s="1">
        <v>77</v>
      </c>
      <c r="D170" s="1" t="s">
        <v>275</v>
      </c>
    </row>
    <row r="171" spans="1:4" x14ac:dyDescent="0.25">
      <c r="A171" s="1">
        <v>77154</v>
      </c>
      <c r="B171" s="1">
        <v>77163</v>
      </c>
      <c r="C171" s="1">
        <v>77</v>
      </c>
      <c r="D171" s="1" t="s">
        <v>276</v>
      </c>
    </row>
    <row r="172" spans="1:4" x14ac:dyDescent="0.25">
      <c r="A172" s="1">
        <v>77155</v>
      </c>
      <c r="B172" s="1">
        <v>77400</v>
      </c>
      <c r="C172" s="1">
        <v>77</v>
      </c>
      <c r="D172" s="1" t="s">
        <v>277</v>
      </c>
    </row>
    <row r="173" spans="1:4" x14ac:dyDescent="0.25">
      <c r="A173" s="1">
        <v>77156</v>
      </c>
      <c r="B173" s="1">
        <v>77140</v>
      </c>
      <c r="C173" s="1">
        <v>77</v>
      </c>
      <c r="D173" s="1" t="s">
        <v>278</v>
      </c>
    </row>
    <row r="174" spans="1:4" x14ac:dyDescent="0.25">
      <c r="A174" s="1">
        <v>77157</v>
      </c>
      <c r="B174" s="1">
        <v>77440</v>
      </c>
      <c r="C174" s="1">
        <v>77</v>
      </c>
      <c r="D174" s="1" t="s">
        <v>279</v>
      </c>
    </row>
    <row r="175" spans="1:4" x14ac:dyDescent="0.25">
      <c r="A175" s="1">
        <v>77158</v>
      </c>
      <c r="B175" s="1">
        <v>77940</v>
      </c>
      <c r="C175" s="1">
        <v>77</v>
      </c>
      <c r="D175" s="1" t="s">
        <v>280</v>
      </c>
    </row>
    <row r="176" spans="1:4" x14ac:dyDescent="0.25">
      <c r="A176" s="1">
        <v>77159</v>
      </c>
      <c r="B176" s="1">
        <v>77520</v>
      </c>
      <c r="C176" s="1">
        <v>77</v>
      </c>
      <c r="D176" s="1" t="s">
        <v>281</v>
      </c>
    </row>
    <row r="177" spans="1:4" x14ac:dyDescent="0.25">
      <c r="A177" s="1">
        <v>77161</v>
      </c>
      <c r="B177" s="1">
        <v>77130</v>
      </c>
      <c r="C177" s="1">
        <v>77</v>
      </c>
      <c r="D177" s="1" t="s">
        <v>282</v>
      </c>
    </row>
    <row r="178" spans="1:4" x14ac:dyDescent="0.25">
      <c r="A178" s="1">
        <v>77162</v>
      </c>
      <c r="B178" s="1">
        <v>77510</v>
      </c>
      <c r="C178" s="1">
        <v>77</v>
      </c>
      <c r="D178" s="1" t="s">
        <v>283</v>
      </c>
    </row>
    <row r="179" spans="1:4" x14ac:dyDescent="0.25">
      <c r="A179" s="1">
        <v>77163</v>
      </c>
      <c r="B179" s="1">
        <v>77139</v>
      </c>
      <c r="C179" s="1">
        <v>77</v>
      </c>
      <c r="D179" s="1" t="s">
        <v>284</v>
      </c>
    </row>
    <row r="180" spans="1:4" x14ac:dyDescent="0.25">
      <c r="A180" s="1">
        <v>77164</v>
      </c>
      <c r="B180" s="1">
        <v>77830</v>
      </c>
      <c r="C180" s="1">
        <v>77</v>
      </c>
      <c r="D180" s="1" t="s">
        <v>285</v>
      </c>
    </row>
    <row r="181" spans="1:4" x14ac:dyDescent="0.25">
      <c r="A181" s="1">
        <v>77165</v>
      </c>
      <c r="B181" s="1">
        <v>77820</v>
      </c>
      <c r="C181" s="1">
        <v>77</v>
      </c>
      <c r="D181" s="1" t="s">
        <v>286</v>
      </c>
    </row>
    <row r="182" spans="1:4" x14ac:dyDescent="0.25">
      <c r="A182" s="1">
        <v>77166</v>
      </c>
      <c r="B182" s="1">
        <v>77250</v>
      </c>
      <c r="C182" s="1">
        <v>77</v>
      </c>
      <c r="D182" s="1" t="s">
        <v>287</v>
      </c>
    </row>
    <row r="183" spans="1:4" x14ac:dyDescent="0.25">
      <c r="A183" s="1">
        <v>77167</v>
      </c>
      <c r="B183" s="1">
        <v>77126</v>
      </c>
      <c r="C183" s="1">
        <v>77</v>
      </c>
      <c r="D183" s="1" t="s">
        <v>288</v>
      </c>
    </row>
    <row r="184" spans="1:4" x14ac:dyDescent="0.25">
      <c r="A184" s="1">
        <v>77168</v>
      </c>
      <c r="B184" s="1">
        <v>77620</v>
      </c>
      <c r="C184" s="1">
        <v>77</v>
      </c>
      <c r="D184" s="1" t="s">
        <v>289</v>
      </c>
    </row>
    <row r="185" spans="1:4" x14ac:dyDescent="0.25">
      <c r="A185" s="1">
        <v>77169</v>
      </c>
      <c r="B185" s="1">
        <v>77184</v>
      </c>
      <c r="C185" s="1">
        <v>77</v>
      </c>
      <c r="D185" s="1" t="s">
        <v>290</v>
      </c>
    </row>
    <row r="186" spans="1:4" x14ac:dyDescent="0.25">
      <c r="A186" s="1">
        <v>77170</v>
      </c>
      <c r="B186" s="1">
        <v>77250</v>
      </c>
      <c r="C186" s="1">
        <v>77</v>
      </c>
      <c r="D186" s="1" t="s">
        <v>291</v>
      </c>
    </row>
    <row r="187" spans="1:4" x14ac:dyDescent="0.25">
      <c r="A187" s="1">
        <v>77171</v>
      </c>
      <c r="B187" s="1">
        <v>77450</v>
      </c>
      <c r="C187" s="1">
        <v>77</v>
      </c>
      <c r="D187" s="1" t="s">
        <v>292</v>
      </c>
    </row>
    <row r="188" spans="1:4" x14ac:dyDescent="0.25">
      <c r="A188" s="1">
        <v>77172</v>
      </c>
      <c r="B188" s="1">
        <v>77940</v>
      </c>
      <c r="C188" s="1">
        <v>77</v>
      </c>
      <c r="D188" s="1" t="s">
        <v>293</v>
      </c>
    </row>
    <row r="189" spans="1:4" x14ac:dyDescent="0.25">
      <c r="A189" s="1">
        <v>77173</v>
      </c>
      <c r="B189" s="1">
        <v>77139</v>
      </c>
      <c r="C189" s="1">
        <v>77</v>
      </c>
      <c r="D189" s="1" t="s">
        <v>294</v>
      </c>
    </row>
    <row r="190" spans="1:4" x14ac:dyDescent="0.25">
      <c r="A190" s="1">
        <v>77174</v>
      </c>
      <c r="B190" s="1">
        <v>77157</v>
      </c>
      <c r="C190" s="1">
        <v>77</v>
      </c>
      <c r="D190" s="1" t="s">
        <v>295</v>
      </c>
    </row>
    <row r="191" spans="1:4" x14ac:dyDescent="0.25">
      <c r="A191" s="1">
        <v>77175</v>
      </c>
      <c r="B191" s="1">
        <v>77166</v>
      </c>
      <c r="C191" s="1">
        <v>77</v>
      </c>
      <c r="D191" s="1" t="s">
        <v>296</v>
      </c>
    </row>
    <row r="192" spans="1:4" x14ac:dyDescent="0.25">
      <c r="A192" s="1">
        <v>77176</v>
      </c>
      <c r="B192" s="1">
        <v>77515</v>
      </c>
      <c r="C192" s="1">
        <v>77</v>
      </c>
      <c r="D192" s="1" t="s">
        <v>297</v>
      </c>
    </row>
    <row r="193" spans="1:4" x14ac:dyDescent="0.25">
      <c r="A193" s="1">
        <v>77177</v>
      </c>
      <c r="B193" s="1">
        <v>77220</v>
      </c>
      <c r="C193" s="1">
        <v>77</v>
      </c>
      <c r="D193" s="1" t="s">
        <v>298</v>
      </c>
    </row>
    <row r="194" spans="1:4" x14ac:dyDescent="0.25">
      <c r="A194" s="1">
        <v>77178</v>
      </c>
      <c r="B194" s="1">
        <v>77167</v>
      </c>
      <c r="C194" s="1">
        <v>77</v>
      </c>
      <c r="D194" s="1" t="s">
        <v>299</v>
      </c>
    </row>
    <row r="195" spans="1:4" x14ac:dyDescent="0.25">
      <c r="A195" s="1">
        <v>77179</v>
      </c>
      <c r="B195" s="1">
        <v>77133</v>
      </c>
      <c r="C195" s="1">
        <v>77</v>
      </c>
      <c r="D195" s="1" t="s">
        <v>300</v>
      </c>
    </row>
    <row r="196" spans="1:4" x14ac:dyDescent="0.25">
      <c r="A196" s="1">
        <v>77180</v>
      </c>
      <c r="B196" s="1">
        <v>77150</v>
      </c>
      <c r="C196" s="1">
        <v>77</v>
      </c>
      <c r="D196" s="1" t="s">
        <v>301</v>
      </c>
    </row>
    <row r="197" spans="1:4" x14ac:dyDescent="0.25">
      <c r="A197" s="1">
        <v>77181</v>
      </c>
      <c r="B197" s="1">
        <v>77164</v>
      </c>
      <c r="C197" s="1">
        <v>77</v>
      </c>
      <c r="D197" s="1" t="s">
        <v>302</v>
      </c>
    </row>
    <row r="198" spans="1:4" x14ac:dyDescent="0.25">
      <c r="A198" s="1">
        <v>77182</v>
      </c>
      <c r="B198" s="1">
        <v>77320</v>
      </c>
      <c r="C198" s="1">
        <v>77</v>
      </c>
      <c r="D198" s="1" t="s">
        <v>303</v>
      </c>
    </row>
    <row r="199" spans="1:4" x14ac:dyDescent="0.25">
      <c r="A199" s="1">
        <v>77183</v>
      </c>
      <c r="B199" s="1">
        <v>77260</v>
      </c>
      <c r="C199" s="1">
        <v>77</v>
      </c>
      <c r="D199" s="1" t="s">
        <v>304</v>
      </c>
    </row>
    <row r="200" spans="1:4" x14ac:dyDescent="0.25">
      <c r="A200" s="1">
        <v>77184</v>
      </c>
      <c r="B200" s="1">
        <v>77940</v>
      </c>
      <c r="C200" s="1">
        <v>77</v>
      </c>
      <c r="D200" s="1" t="s">
        <v>305</v>
      </c>
    </row>
    <row r="201" spans="1:4" x14ac:dyDescent="0.25">
      <c r="A201" s="1">
        <v>77185</v>
      </c>
      <c r="B201" s="1">
        <v>77930</v>
      </c>
      <c r="C201" s="1">
        <v>77</v>
      </c>
      <c r="D201" s="1" t="s">
        <v>306</v>
      </c>
    </row>
    <row r="202" spans="1:4" x14ac:dyDescent="0.25">
      <c r="A202" s="1">
        <v>77186</v>
      </c>
      <c r="B202" s="1">
        <v>77300</v>
      </c>
      <c r="C202" s="1">
        <v>77</v>
      </c>
      <c r="D202" s="1" t="s">
        <v>307</v>
      </c>
    </row>
    <row r="203" spans="1:4" x14ac:dyDescent="0.25">
      <c r="A203" s="1">
        <v>77187</v>
      </c>
      <c r="B203" s="1">
        <v>77480</v>
      </c>
      <c r="C203" s="1">
        <v>77</v>
      </c>
      <c r="D203" s="1" t="s">
        <v>308</v>
      </c>
    </row>
    <row r="204" spans="1:4" x14ac:dyDescent="0.25">
      <c r="A204" s="1">
        <v>77188</v>
      </c>
      <c r="B204" s="1">
        <v>77590</v>
      </c>
      <c r="C204" s="1">
        <v>77</v>
      </c>
      <c r="D204" s="1" t="s">
        <v>309</v>
      </c>
    </row>
    <row r="205" spans="1:4" x14ac:dyDescent="0.25">
      <c r="A205" s="1">
        <v>77190</v>
      </c>
      <c r="B205" s="1">
        <v>77370</v>
      </c>
      <c r="C205" s="1">
        <v>77</v>
      </c>
      <c r="D205" s="1" t="s">
        <v>310</v>
      </c>
    </row>
    <row r="206" spans="1:4" x14ac:dyDescent="0.25">
      <c r="A206" s="1">
        <v>77191</v>
      </c>
      <c r="B206" s="1">
        <v>77370</v>
      </c>
      <c r="C206" s="1">
        <v>77</v>
      </c>
      <c r="D206" s="1" t="s">
        <v>311</v>
      </c>
    </row>
    <row r="207" spans="1:4" x14ac:dyDescent="0.25">
      <c r="A207" s="1">
        <v>77192</v>
      </c>
      <c r="B207" s="1">
        <v>77610</v>
      </c>
      <c r="C207" s="1">
        <v>77</v>
      </c>
      <c r="D207" s="1" t="s">
        <v>312</v>
      </c>
    </row>
    <row r="208" spans="1:4" x14ac:dyDescent="0.25">
      <c r="A208" s="1">
        <v>77193</v>
      </c>
      <c r="B208" s="1">
        <v>77165</v>
      </c>
      <c r="C208" s="1">
        <v>77</v>
      </c>
      <c r="D208" s="1" t="s">
        <v>313</v>
      </c>
    </row>
    <row r="209" spans="1:4" x14ac:dyDescent="0.25">
      <c r="A209" s="1">
        <v>77194</v>
      </c>
      <c r="B209" s="1">
        <v>77130</v>
      </c>
      <c r="C209" s="1">
        <v>77</v>
      </c>
      <c r="D209" s="1" t="s">
        <v>314</v>
      </c>
    </row>
    <row r="210" spans="1:4" x14ac:dyDescent="0.25">
      <c r="A210" s="1">
        <v>77195</v>
      </c>
      <c r="B210" s="1">
        <v>77390</v>
      </c>
      <c r="C210" s="1">
        <v>77</v>
      </c>
      <c r="D210" s="1" t="s">
        <v>315</v>
      </c>
    </row>
    <row r="211" spans="1:4" x14ac:dyDescent="0.25">
      <c r="A211" s="1">
        <v>77196</v>
      </c>
      <c r="B211" s="1">
        <v>77410</v>
      </c>
      <c r="C211" s="1">
        <v>77</v>
      </c>
      <c r="D211" s="1" t="s">
        <v>316</v>
      </c>
    </row>
    <row r="212" spans="1:4" x14ac:dyDescent="0.25">
      <c r="A212" s="1">
        <v>77197</v>
      </c>
      <c r="B212" s="1">
        <v>77320</v>
      </c>
      <c r="C212" s="1">
        <v>77</v>
      </c>
      <c r="D212" s="1" t="s">
        <v>317</v>
      </c>
    </row>
    <row r="213" spans="1:4" x14ac:dyDescent="0.25">
      <c r="A213" s="1">
        <v>77198</v>
      </c>
      <c r="B213" s="1">
        <v>77760</v>
      </c>
      <c r="C213" s="1">
        <v>77</v>
      </c>
      <c r="D213" s="1" t="s">
        <v>318</v>
      </c>
    </row>
    <row r="214" spans="1:4" x14ac:dyDescent="0.25">
      <c r="A214" s="1">
        <v>77199</v>
      </c>
      <c r="B214" s="1">
        <v>77470</v>
      </c>
      <c r="C214" s="1">
        <v>77</v>
      </c>
      <c r="D214" s="1" t="s">
        <v>319</v>
      </c>
    </row>
    <row r="215" spans="1:4" x14ac:dyDescent="0.25">
      <c r="A215" s="1">
        <v>77200</v>
      </c>
      <c r="B215" s="1">
        <v>77890</v>
      </c>
      <c r="C215" s="1">
        <v>77</v>
      </c>
      <c r="D215" s="1" t="s">
        <v>320</v>
      </c>
    </row>
    <row r="216" spans="1:4" x14ac:dyDescent="0.25">
      <c r="A216" s="1">
        <v>77201</v>
      </c>
      <c r="B216" s="1">
        <v>77370</v>
      </c>
      <c r="C216" s="1">
        <v>77</v>
      </c>
      <c r="D216" s="1" t="s">
        <v>321</v>
      </c>
    </row>
    <row r="217" spans="1:4" x14ac:dyDescent="0.25">
      <c r="A217" s="1">
        <v>77202</v>
      </c>
      <c r="B217" s="1">
        <v>77690</v>
      </c>
      <c r="C217" s="1">
        <v>77</v>
      </c>
      <c r="D217" s="1" t="s">
        <v>322</v>
      </c>
    </row>
    <row r="218" spans="1:4" x14ac:dyDescent="0.25">
      <c r="A218" s="1">
        <v>77203</v>
      </c>
      <c r="B218" s="1">
        <v>77910</v>
      </c>
      <c r="C218" s="1">
        <v>77</v>
      </c>
      <c r="D218" s="1" t="s">
        <v>323</v>
      </c>
    </row>
    <row r="219" spans="1:4" x14ac:dyDescent="0.25">
      <c r="A219" s="1">
        <v>77204</v>
      </c>
      <c r="B219" s="1">
        <v>77840</v>
      </c>
      <c r="C219" s="1">
        <v>77</v>
      </c>
      <c r="D219" s="1" t="s">
        <v>324</v>
      </c>
    </row>
    <row r="220" spans="1:4" x14ac:dyDescent="0.25">
      <c r="A220" s="1">
        <v>77205</v>
      </c>
      <c r="B220" s="1">
        <v>77165</v>
      </c>
      <c r="C220" s="1">
        <v>77</v>
      </c>
      <c r="D220" s="1" t="s">
        <v>325</v>
      </c>
    </row>
    <row r="221" spans="1:4" x14ac:dyDescent="0.25">
      <c r="A221" s="1">
        <v>77206</v>
      </c>
      <c r="B221" s="1">
        <v>77120</v>
      </c>
      <c r="C221" s="1">
        <v>77</v>
      </c>
      <c r="D221" s="1" t="s">
        <v>326</v>
      </c>
    </row>
    <row r="222" spans="1:4" x14ac:dyDescent="0.25">
      <c r="A222" s="1">
        <v>77207</v>
      </c>
      <c r="B222" s="1">
        <v>77890</v>
      </c>
      <c r="C222" s="1">
        <v>77</v>
      </c>
      <c r="D222" s="1" t="s">
        <v>327</v>
      </c>
    </row>
    <row r="223" spans="1:4" x14ac:dyDescent="0.25">
      <c r="A223" s="1">
        <v>77208</v>
      </c>
      <c r="B223" s="1">
        <v>77114</v>
      </c>
      <c r="C223" s="1">
        <v>77</v>
      </c>
      <c r="D223" s="1" t="s">
        <v>328</v>
      </c>
    </row>
    <row r="224" spans="1:4" x14ac:dyDescent="0.25">
      <c r="A224" s="1">
        <v>77209</v>
      </c>
      <c r="B224" s="1">
        <v>77400</v>
      </c>
      <c r="C224" s="1">
        <v>77</v>
      </c>
      <c r="D224" s="1" t="s">
        <v>329</v>
      </c>
    </row>
    <row r="225" spans="1:4" x14ac:dyDescent="0.25">
      <c r="A225" s="1">
        <v>77210</v>
      </c>
      <c r="B225" s="1">
        <v>77130</v>
      </c>
      <c r="C225" s="1">
        <v>77</v>
      </c>
      <c r="D225" s="1" t="s">
        <v>330</v>
      </c>
    </row>
    <row r="226" spans="1:4" x14ac:dyDescent="0.25">
      <c r="A226" s="1">
        <v>77211</v>
      </c>
      <c r="B226" s="1">
        <v>77720</v>
      </c>
      <c r="C226" s="1">
        <v>77</v>
      </c>
      <c r="D226" s="1" t="s">
        <v>331</v>
      </c>
    </row>
    <row r="227" spans="1:4" x14ac:dyDescent="0.25">
      <c r="A227" s="1">
        <v>77212</v>
      </c>
      <c r="B227" s="1">
        <v>77118</v>
      </c>
      <c r="C227" s="1">
        <v>77</v>
      </c>
      <c r="D227" s="1" t="s">
        <v>332</v>
      </c>
    </row>
    <row r="228" spans="1:4" x14ac:dyDescent="0.25">
      <c r="A228" s="1">
        <v>77214</v>
      </c>
      <c r="B228" s="1">
        <v>77410</v>
      </c>
      <c r="C228" s="1">
        <v>77</v>
      </c>
      <c r="D228" s="1" t="s">
        <v>333</v>
      </c>
    </row>
    <row r="229" spans="1:4" x14ac:dyDescent="0.25">
      <c r="A229" s="1">
        <v>77215</v>
      </c>
      <c r="B229" s="1">
        <v>77220</v>
      </c>
      <c r="C229" s="1">
        <v>77</v>
      </c>
      <c r="D229" s="1" t="s">
        <v>334</v>
      </c>
    </row>
    <row r="230" spans="1:4" x14ac:dyDescent="0.25">
      <c r="A230" s="1">
        <v>77216</v>
      </c>
      <c r="B230" s="1">
        <v>77880</v>
      </c>
      <c r="C230" s="1">
        <v>77</v>
      </c>
      <c r="D230" s="1" t="s">
        <v>335</v>
      </c>
    </row>
    <row r="231" spans="1:4" x14ac:dyDescent="0.25">
      <c r="A231" s="1">
        <v>77217</v>
      </c>
      <c r="B231" s="1">
        <v>77166</v>
      </c>
      <c r="C231" s="1">
        <v>77</v>
      </c>
      <c r="D231" s="1" t="s">
        <v>336</v>
      </c>
    </row>
    <row r="232" spans="1:4" x14ac:dyDescent="0.25">
      <c r="A232" s="1">
        <v>77218</v>
      </c>
      <c r="B232" s="1">
        <v>77480</v>
      </c>
      <c r="C232" s="1">
        <v>77</v>
      </c>
      <c r="D232" s="1" t="s">
        <v>337</v>
      </c>
    </row>
    <row r="233" spans="1:4" x14ac:dyDescent="0.25">
      <c r="A233" s="1">
        <v>77219</v>
      </c>
      <c r="B233" s="1">
        <v>77580</v>
      </c>
      <c r="C233" s="1">
        <v>77</v>
      </c>
      <c r="D233" s="1" t="s">
        <v>338</v>
      </c>
    </row>
    <row r="234" spans="1:4" x14ac:dyDescent="0.25">
      <c r="A234" s="1">
        <v>77220</v>
      </c>
      <c r="B234" s="1">
        <v>77760</v>
      </c>
      <c r="C234" s="1">
        <v>77</v>
      </c>
      <c r="D234" s="1" t="s">
        <v>339</v>
      </c>
    </row>
    <row r="235" spans="1:4" x14ac:dyDescent="0.25">
      <c r="A235" s="1">
        <v>77221</v>
      </c>
      <c r="B235" s="1">
        <v>77600</v>
      </c>
      <c r="C235" s="1">
        <v>77</v>
      </c>
      <c r="D235" s="1" t="s">
        <v>340</v>
      </c>
    </row>
    <row r="236" spans="1:4" x14ac:dyDescent="0.25">
      <c r="A236" s="1">
        <v>77222</v>
      </c>
      <c r="B236" s="1">
        <v>77390</v>
      </c>
      <c r="C236" s="1">
        <v>77</v>
      </c>
      <c r="D236" s="1" t="s">
        <v>341</v>
      </c>
    </row>
    <row r="237" spans="1:4" x14ac:dyDescent="0.25">
      <c r="A237" s="1">
        <v>77223</v>
      </c>
      <c r="B237" s="1">
        <v>77520</v>
      </c>
      <c r="C237" s="1">
        <v>77</v>
      </c>
      <c r="D237" s="1" t="s">
        <v>342</v>
      </c>
    </row>
    <row r="238" spans="1:4" x14ac:dyDescent="0.25">
      <c r="A238" s="1">
        <v>77224</v>
      </c>
      <c r="B238" s="1">
        <v>77515</v>
      </c>
      <c r="C238" s="1">
        <v>77</v>
      </c>
      <c r="D238" s="1" t="s">
        <v>343</v>
      </c>
    </row>
    <row r="239" spans="1:4" x14ac:dyDescent="0.25">
      <c r="A239" s="1">
        <v>77225</v>
      </c>
      <c r="B239" s="1">
        <v>77580</v>
      </c>
      <c r="C239" s="1">
        <v>77</v>
      </c>
      <c r="D239" s="1" t="s">
        <v>344</v>
      </c>
    </row>
    <row r="240" spans="1:4" x14ac:dyDescent="0.25">
      <c r="A240" s="1">
        <v>77226</v>
      </c>
      <c r="B240" s="1">
        <v>77850</v>
      </c>
      <c r="C240" s="1">
        <v>77</v>
      </c>
      <c r="D240" s="1" t="s">
        <v>345</v>
      </c>
    </row>
    <row r="241" spans="1:4" x14ac:dyDescent="0.25">
      <c r="A241" s="1">
        <v>77227</v>
      </c>
      <c r="B241" s="1">
        <v>77114</v>
      </c>
      <c r="C241" s="1">
        <v>77</v>
      </c>
      <c r="D241" s="1" t="s">
        <v>346</v>
      </c>
    </row>
    <row r="242" spans="1:4" x14ac:dyDescent="0.25">
      <c r="A242" s="1">
        <v>77228</v>
      </c>
      <c r="B242" s="1">
        <v>77510</v>
      </c>
      <c r="C242" s="1">
        <v>77</v>
      </c>
      <c r="D242" s="1" t="s">
        <v>347</v>
      </c>
    </row>
    <row r="243" spans="1:4" x14ac:dyDescent="0.25">
      <c r="A243" s="1">
        <v>77229</v>
      </c>
      <c r="B243" s="1">
        <v>77610</v>
      </c>
      <c r="C243" s="1">
        <v>77</v>
      </c>
      <c r="D243" s="1" t="s">
        <v>348</v>
      </c>
    </row>
    <row r="244" spans="1:4" x14ac:dyDescent="0.25">
      <c r="A244" s="1">
        <v>77230</v>
      </c>
      <c r="B244" s="1">
        <v>77890</v>
      </c>
      <c r="C244" s="1">
        <v>77</v>
      </c>
      <c r="D244" s="1" t="s">
        <v>349</v>
      </c>
    </row>
    <row r="245" spans="1:4" x14ac:dyDescent="0.25">
      <c r="A245" s="1">
        <v>77231</v>
      </c>
      <c r="B245" s="1">
        <v>77440</v>
      </c>
      <c r="C245" s="1">
        <v>77</v>
      </c>
      <c r="D245" s="1" t="s">
        <v>350</v>
      </c>
    </row>
    <row r="246" spans="1:4" x14ac:dyDescent="0.25">
      <c r="A246" s="1">
        <v>77232</v>
      </c>
      <c r="B246" s="1">
        <v>77450</v>
      </c>
      <c r="C246" s="1">
        <v>77</v>
      </c>
      <c r="D246" s="1" t="s">
        <v>351</v>
      </c>
    </row>
    <row r="247" spans="1:4" x14ac:dyDescent="0.25">
      <c r="A247" s="1">
        <v>77233</v>
      </c>
      <c r="B247" s="1">
        <v>77165</v>
      </c>
      <c r="C247" s="1">
        <v>77</v>
      </c>
      <c r="D247" s="1" t="s">
        <v>352</v>
      </c>
    </row>
    <row r="248" spans="1:4" x14ac:dyDescent="0.25">
      <c r="A248" s="1">
        <v>77234</v>
      </c>
      <c r="B248" s="1">
        <v>77450</v>
      </c>
      <c r="C248" s="1">
        <v>77</v>
      </c>
      <c r="D248" s="1" t="s">
        <v>353</v>
      </c>
    </row>
    <row r="249" spans="1:4" x14ac:dyDescent="0.25">
      <c r="A249" s="1">
        <v>77235</v>
      </c>
      <c r="B249" s="1">
        <v>77440</v>
      </c>
      <c r="C249" s="1">
        <v>77</v>
      </c>
      <c r="D249" s="1" t="s">
        <v>354</v>
      </c>
    </row>
    <row r="250" spans="1:4" x14ac:dyDescent="0.25">
      <c r="A250" s="1">
        <v>77236</v>
      </c>
      <c r="B250" s="1">
        <v>77480</v>
      </c>
      <c r="C250" s="1">
        <v>77</v>
      </c>
      <c r="D250" s="1" t="s">
        <v>355</v>
      </c>
    </row>
    <row r="251" spans="1:4" x14ac:dyDescent="0.25">
      <c r="A251" s="1">
        <v>77237</v>
      </c>
      <c r="B251" s="1">
        <v>77600</v>
      </c>
      <c r="C251" s="1">
        <v>77</v>
      </c>
      <c r="D251" s="1" t="s">
        <v>356</v>
      </c>
    </row>
    <row r="252" spans="1:4" x14ac:dyDescent="0.25">
      <c r="A252" s="1">
        <v>77238</v>
      </c>
      <c r="B252" s="1">
        <v>77640</v>
      </c>
      <c r="C252" s="1">
        <v>77</v>
      </c>
      <c r="D252" s="1" t="s">
        <v>357</v>
      </c>
    </row>
    <row r="253" spans="1:4" x14ac:dyDescent="0.25">
      <c r="A253" s="1">
        <v>77239</v>
      </c>
      <c r="B253" s="1">
        <v>77970</v>
      </c>
      <c r="C253" s="1">
        <v>77</v>
      </c>
      <c r="D253" s="1" t="s">
        <v>358</v>
      </c>
    </row>
    <row r="254" spans="1:4" x14ac:dyDescent="0.25">
      <c r="A254" s="1">
        <v>77240</v>
      </c>
      <c r="B254" s="1">
        <v>77320</v>
      </c>
      <c r="C254" s="1">
        <v>77</v>
      </c>
      <c r="D254" s="1" t="s">
        <v>359</v>
      </c>
    </row>
    <row r="255" spans="1:4" x14ac:dyDescent="0.25">
      <c r="A255" s="1">
        <v>77241</v>
      </c>
      <c r="B255" s="1">
        <v>77230</v>
      </c>
      <c r="C255" s="1">
        <v>77</v>
      </c>
      <c r="D255" s="1" t="s">
        <v>360</v>
      </c>
    </row>
    <row r="256" spans="1:4" x14ac:dyDescent="0.25">
      <c r="A256" s="1">
        <v>77242</v>
      </c>
      <c r="B256" s="1">
        <v>77650</v>
      </c>
      <c r="C256" s="1">
        <v>77</v>
      </c>
      <c r="D256" s="1" t="s">
        <v>361</v>
      </c>
    </row>
    <row r="257" spans="1:4" x14ac:dyDescent="0.25">
      <c r="A257" s="1">
        <v>77243</v>
      </c>
      <c r="B257" s="1">
        <v>77400</v>
      </c>
      <c r="C257" s="1">
        <v>77</v>
      </c>
      <c r="D257" s="1" t="s">
        <v>362</v>
      </c>
    </row>
    <row r="258" spans="1:4" x14ac:dyDescent="0.25">
      <c r="A258" s="1">
        <v>77244</v>
      </c>
      <c r="B258" s="1">
        <v>77760</v>
      </c>
      <c r="C258" s="1">
        <v>77</v>
      </c>
      <c r="D258" s="1" t="s">
        <v>363</v>
      </c>
    </row>
    <row r="259" spans="1:4" x14ac:dyDescent="0.25">
      <c r="A259" s="1">
        <v>77245</v>
      </c>
      <c r="B259" s="1">
        <v>77148</v>
      </c>
      <c r="C259" s="1">
        <v>77</v>
      </c>
      <c r="D259" s="1" t="s">
        <v>364</v>
      </c>
    </row>
    <row r="260" spans="1:4" x14ac:dyDescent="0.25">
      <c r="A260" s="1">
        <v>77246</v>
      </c>
      <c r="B260" s="1">
        <v>77171</v>
      </c>
      <c r="C260" s="1">
        <v>77</v>
      </c>
      <c r="D260" s="1" t="s">
        <v>365</v>
      </c>
    </row>
    <row r="261" spans="1:4" x14ac:dyDescent="0.25">
      <c r="A261" s="1">
        <v>77247</v>
      </c>
      <c r="B261" s="1">
        <v>77320</v>
      </c>
      <c r="C261" s="1">
        <v>77</v>
      </c>
      <c r="D261" s="1" t="s">
        <v>366</v>
      </c>
    </row>
    <row r="262" spans="1:4" x14ac:dyDescent="0.25">
      <c r="A262" s="1">
        <v>77248</v>
      </c>
      <c r="B262" s="1">
        <v>77450</v>
      </c>
      <c r="C262" s="1">
        <v>77</v>
      </c>
      <c r="D262" s="1" t="s">
        <v>367</v>
      </c>
    </row>
    <row r="263" spans="1:4" x14ac:dyDescent="0.25">
      <c r="A263" s="1">
        <v>77249</v>
      </c>
      <c r="B263" s="1">
        <v>77150</v>
      </c>
      <c r="C263" s="1">
        <v>77</v>
      </c>
      <c r="D263" s="1" t="s">
        <v>368</v>
      </c>
    </row>
    <row r="264" spans="1:4" x14ac:dyDescent="0.25">
      <c r="A264" s="1">
        <v>77250</v>
      </c>
      <c r="B264" s="1">
        <v>77320</v>
      </c>
      <c r="C264" s="1">
        <v>77</v>
      </c>
      <c r="D264" s="1" t="s">
        <v>369</v>
      </c>
    </row>
    <row r="265" spans="1:4" x14ac:dyDescent="0.25">
      <c r="A265" s="1">
        <v>77251</v>
      </c>
      <c r="B265" s="1">
        <v>77127</v>
      </c>
      <c r="C265" s="1">
        <v>77</v>
      </c>
      <c r="D265" s="1" t="s">
        <v>370</v>
      </c>
    </row>
    <row r="266" spans="1:4" x14ac:dyDescent="0.25">
      <c r="A266" s="1">
        <v>77252</v>
      </c>
      <c r="B266" s="1">
        <v>77550</v>
      </c>
      <c r="C266" s="1">
        <v>77</v>
      </c>
      <c r="D266" s="1" t="s">
        <v>371</v>
      </c>
    </row>
    <row r="267" spans="1:4" x14ac:dyDescent="0.25">
      <c r="A267" s="1">
        <v>77253</v>
      </c>
      <c r="B267" s="1">
        <v>77550</v>
      </c>
      <c r="C267" s="1">
        <v>77</v>
      </c>
      <c r="D267" s="1" t="s">
        <v>372</v>
      </c>
    </row>
    <row r="268" spans="1:4" x14ac:dyDescent="0.25">
      <c r="A268" s="1">
        <v>77254</v>
      </c>
      <c r="B268" s="1">
        <v>77220</v>
      </c>
      <c r="C268" s="1">
        <v>77</v>
      </c>
      <c r="D268" s="1" t="s">
        <v>373</v>
      </c>
    </row>
    <row r="269" spans="1:4" x14ac:dyDescent="0.25">
      <c r="A269" s="1">
        <v>77255</v>
      </c>
      <c r="B269" s="1">
        <v>77000</v>
      </c>
      <c r="C269" s="1">
        <v>77</v>
      </c>
      <c r="D269" s="1" t="s">
        <v>374</v>
      </c>
    </row>
    <row r="270" spans="1:4" x14ac:dyDescent="0.25">
      <c r="A270" s="1">
        <v>77256</v>
      </c>
      <c r="B270" s="1">
        <v>77650</v>
      </c>
      <c r="C270" s="1">
        <v>77</v>
      </c>
      <c r="D270" s="1" t="s">
        <v>375</v>
      </c>
    </row>
    <row r="271" spans="1:4" x14ac:dyDescent="0.25">
      <c r="A271" s="1">
        <v>77257</v>
      </c>
      <c r="B271" s="1">
        <v>77440</v>
      </c>
      <c r="C271" s="1">
        <v>77</v>
      </c>
      <c r="D271" s="1" t="s">
        <v>376</v>
      </c>
    </row>
    <row r="272" spans="1:4" x14ac:dyDescent="0.25">
      <c r="A272" s="1">
        <v>77258</v>
      </c>
      <c r="B272" s="1">
        <v>77185</v>
      </c>
      <c r="C272" s="1">
        <v>77</v>
      </c>
      <c r="D272" s="1" t="s">
        <v>377</v>
      </c>
    </row>
    <row r="273" spans="1:4" x14ac:dyDescent="0.25">
      <c r="A273" s="1">
        <v>77259</v>
      </c>
      <c r="B273" s="1">
        <v>77230</v>
      </c>
      <c r="C273" s="1">
        <v>77</v>
      </c>
      <c r="D273" s="1" t="s">
        <v>378</v>
      </c>
    </row>
    <row r="274" spans="1:4" x14ac:dyDescent="0.25">
      <c r="A274" s="1">
        <v>77260</v>
      </c>
      <c r="B274" s="1">
        <v>77650</v>
      </c>
      <c r="C274" s="1">
        <v>77</v>
      </c>
      <c r="D274" s="1" t="s">
        <v>379</v>
      </c>
    </row>
    <row r="275" spans="1:4" x14ac:dyDescent="0.25">
      <c r="A275" s="1">
        <v>77261</v>
      </c>
      <c r="B275" s="1">
        <v>77710</v>
      </c>
      <c r="C275" s="1">
        <v>77</v>
      </c>
      <c r="D275" s="1" t="s">
        <v>380</v>
      </c>
    </row>
    <row r="276" spans="1:4" x14ac:dyDescent="0.25">
      <c r="A276" s="1">
        <v>77262</v>
      </c>
      <c r="B276" s="1">
        <v>77560</v>
      </c>
      <c r="C276" s="1">
        <v>77</v>
      </c>
      <c r="D276" s="1" t="s">
        <v>381</v>
      </c>
    </row>
    <row r="277" spans="1:4" x14ac:dyDescent="0.25">
      <c r="A277" s="1">
        <v>77263</v>
      </c>
      <c r="B277" s="1">
        <v>77520</v>
      </c>
      <c r="C277" s="1">
        <v>77</v>
      </c>
      <c r="D277" s="1" t="s">
        <v>382</v>
      </c>
    </row>
    <row r="278" spans="1:4" x14ac:dyDescent="0.25">
      <c r="A278" s="1">
        <v>77264</v>
      </c>
      <c r="B278" s="1">
        <v>77540</v>
      </c>
      <c r="C278" s="1">
        <v>77</v>
      </c>
      <c r="D278" s="1" t="s">
        <v>383</v>
      </c>
    </row>
    <row r="279" spans="1:4" x14ac:dyDescent="0.25">
      <c r="A279" s="1">
        <v>77265</v>
      </c>
      <c r="B279" s="1">
        <v>77138</v>
      </c>
      <c r="C279" s="1">
        <v>77</v>
      </c>
      <c r="D279" s="1" t="s">
        <v>384</v>
      </c>
    </row>
    <row r="280" spans="1:4" x14ac:dyDescent="0.25">
      <c r="A280" s="1">
        <v>77266</v>
      </c>
      <c r="B280" s="1">
        <v>77133</v>
      </c>
      <c r="C280" s="1">
        <v>77</v>
      </c>
      <c r="D280" s="1" t="s">
        <v>385</v>
      </c>
    </row>
    <row r="281" spans="1:4" x14ac:dyDescent="0.25">
      <c r="A281" s="1">
        <v>77267</v>
      </c>
      <c r="B281" s="1">
        <v>77570</v>
      </c>
      <c r="C281" s="1">
        <v>77</v>
      </c>
      <c r="D281" s="1" t="s">
        <v>386</v>
      </c>
    </row>
    <row r="282" spans="1:4" x14ac:dyDescent="0.25">
      <c r="A282" s="1">
        <v>77268</v>
      </c>
      <c r="B282" s="1">
        <v>77700</v>
      </c>
      <c r="C282" s="1">
        <v>77</v>
      </c>
      <c r="D282" s="1" t="s">
        <v>387</v>
      </c>
    </row>
    <row r="283" spans="1:4" x14ac:dyDescent="0.25">
      <c r="A283" s="1">
        <v>77269</v>
      </c>
      <c r="B283" s="1">
        <v>77950</v>
      </c>
      <c r="C283" s="1">
        <v>77</v>
      </c>
      <c r="D283" s="1" t="s">
        <v>388</v>
      </c>
    </row>
    <row r="284" spans="1:4" x14ac:dyDescent="0.25">
      <c r="A284" s="1">
        <v>77270</v>
      </c>
      <c r="B284" s="1">
        <v>77580</v>
      </c>
      <c r="C284" s="1">
        <v>77</v>
      </c>
      <c r="D284" s="1" t="s">
        <v>389</v>
      </c>
    </row>
    <row r="285" spans="1:4" x14ac:dyDescent="0.25">
      <c r="A285" s="1">
        <v>77271</v>
      </c>
      <c r="B285" s="1">
        <v>77570</v>
      </c>
      <c r="C285" s="1">
        <v>77</v>
      </c>
      <c r="D285" s="1" t="s">
        <v>390</v>
      </c>
    </row>
    <row r="286" spans="1:4" x14ac:dyDescent="0.25">
      <c r="A286" s="1">
        <v>77272</v>
      </c>
      <c r="B286" s="1">
        <v>77370</v>
      </c>
      <c r="C286" s="1">
        <v>77</v>
      </c>
      <c r="D286" s="1" t="s">
        <v>391</v>
      </c>
    </row>
    <row r="287" spans="1:4" x14ac:dyDescent="0.25">
      <c r="A287" s="1">
        <v>77273</v>
      </c>
      <c r="B287" s="1">
        <v>77230</v>
      </c>
      <c r="C287" s="1">
        <v>77</v>
      </c>
      <c r="D287" s="1" t="s">
        <v>392</v>
      </c>
    </row>
    <row r="288" spans="1:4" x14ac:dyDescent="0.25">
      <c r="A288" s="1">
        <v>77274</v>
      </c>
      <c r="B288" s="1">
        <v>77139</v>
      </c>
      <c r="C288" s="1">
        <v>77</v>
      </c>
      <c r="D288" s="1" t="s">
        <v>393</v>
      </c>
    </row>
    <row r="289" spans="1:4" x14ac:dyDescent="0.25">
      <c r="A289" s="1">
        <v>77275</v>
      </c>
      <c r="B289" s="1">
        <v>77560</v>
      </c>
      <c r="C289" s="1">
        <v>77</v>
      </c>
      <c r="D289" s="1" t="s">
        <v>394</v>
      </c>
    </row>
    <row r="290" spans="1:4" x14ac:dyDescent="0.25">
      <c r="A290" s="1">
        <v>77276</v>
      </c>
      <c r="B290" s="1">
        <v>77100</v>
      </c>
      <c r="C290" s="1">
        <v>77</v>
      </c>
      <c r="D290" s="1" t="s">
        <v>395</v>
      </c>
    </row>
    <row r="291" spans="1:4" x14ac:dyDescent="0.25">
      <c r="A291" s="1">
        <v>77277</v>
      </c>
      <c r="B291" s="1">
        <v>77610</v>
      </c>
      <c r="C291" s="1">
        <v>77</v>
      </c>
      <c r="D291" s="1" t="s">
        <v>396</v>
      </c>
    </row>
    <row r="292" spans="1:4" x14ac:dyDescent="0.25">
      <c r="A292" s="1">
        <v>77278</v>
      </c>
      <c r="B292" s="1">
        <v>77120</v>
      </c>
      <c r="C292" s="1">
        <v>77</v>
      </c>
      <c r="D292" s="1" t="s">
        <v>397</v>
      </c>
    </row>
    <row r="293" spans="1:4" x14ac:dyDescent="0.25">
      <c r="A293" s="1">
        <v>77279</v>
      </c>
      <c r="B293" s="1">
        <v>77130</v>
      </c>
      <c r="C293" s="1">
        <v>77</v>
      </c>
      <c r="D293" s="1" t="s">
        <v>398</v>
      </c>
    </row>
    <row r="294" spans="1:4" x14ac:dyDescent="0.25">
      <c r="A294" s="1">
        <v>77280</v>
      </c>
      <c r="B294" s="1">
        <v>77440</v>
      </c>
      <c r="C294" s="1">
        <v>77</v>
      </c>
      <c r="D294" s="1" t="s">
        <v>399</v>
      </c>
    </row>
    <row r="295" spans="1:4" x14ac:dyDescent="0.25">
      <c r="A295" s="1">
        <v>77281</v>
      </c>
      <c r="B295" s="1">
        <v>77120</v>
      </c>
      <c r="C295" s="1">
        <v>77</v>
      </c>
      <c r="D295" s="1" t="s">
        <v>400</v>
      </c>
    </row>
    <row r="296" spans="1:4" x14ac:dyDescent="0.25">
      <c r="A296" s="1">
        <v>77282</v>
      </c>
      <c r="B296" s="1">
        <v>77990</v>
      </c>
      <c r="C296" s="1">
        <v>77</v>
      </c>
      <c r="D296" s="1" t="s">
        <v>401</v>
      </c>
    </row>
    <row r="297" spans="1:4" x14ac:dyDescent="0.25">
      <c r="A297" s="1">
        <v>77283</v>
      </c>
      <c r="B297" s="1">
        <v>77145</v>
      </c>
      <c r="C297" s="1">
        <v>77</v>
      </c>
      <c r="D297" s="1" t="s">
        <v>402</v>
      </c>
    </row>
    <row r="298" spans="1:4" x14ac:dyDescent="0.25">
      <c r="A298" s="1">
        <v>77284</v>
      </c>
      <c r="B298" s="1">
        <v>77100</v>
      </c>
      <c r="C298" s="1">
        <v>77</v>
      </c>
      <c r="D298" s="1" t="s">
        <v>403</v>
      </c>
    </row>
    <row r="299" spans="1:4" x14ac:dyDescent="0.25">
      <c r="A299" s="1">
        <v>77285</v>
      </c>
      <c r="B299" s="1">
        <v>77350</v>
      </c>
      <c r="C299" s="1">
        <v>77</v>
      </c>
      <c r="D299" s="1" t="s">
        <v>404</v>
      </c>
    </row>
    <row r="300" spans="1:4" x14ac:dyDescent="0.25">
      <c r="A300" s="1">
        <v>77286</v>
      </c>
      <c r="B300" s="1">
        <v>77520</v>
      </c>
      <c r="C300" s="1">
        <v>77</v>
      </c>
      <c r="D300" s="1" t="s">
        <v>405</v>
      </c>
    </row>
    <row r="301" spans="1:4" x14ac:dyDescent="0.25">
      <c r="A301" s="1">
        <v>77287</v>
      </c>
      <c r="B301" s="1">
        <v>77320</v>
      </c>
      <c r="C301" s="1">
        <v>77</v>
      </c>
      <c r="D301" s="1" t="s">
        <v>406</v>
      </c>
    </row>
    <row r="302" spans="1:4" x14ac:dyDescent="0.25">
      <c r="A302" s="1">
        <v>77288</v>
      </c>
      <c r="B302" s="1">
        <v>77000</v>
      </c>
      <c r="C302" s="1">
        <v>77</v>
      </c>
      <c r="D302" s="1" t="s">
        <v>407</v>
      </c>
    </row>
    <row r="303" spans="1:4" x14ac:dyDescent="0.25">
      <c r="A303" s="1">
        <v>77289</v>
      </c>
      <c r="B303" s="1">
        <v>77171</v>
      </c>
      <c r="C303" s="1">
        <v>77</v>
      </c>
      <c r="D303" s="1" t="s">
        <v>408</v>
      </c>
    </row>
    <row r="304" spans="1:4" x14ac:dyDescent="0.25">
      <c r="A304" s="1">
        <v>77290</v>
      </c>
      <c r="B304" s="1">
        <v>77730</v>
      </c>
      <c r="C304" s="1">
        <v>77</v>
      </c>
      <c r="D304" s="1" t="s">
        <v>409</v>
      </c>
    </row>
    <row r="305" spans="1:4" x14ac:dyDescent="0.25">
      <c r="A305" s="1">
        <v>77291</v>
      </c>
      <c r="B305" s="1">
        <v>77990</v>
      </c>
      <c r="C305" s="1">
        <v>77</v>
      </c>
      <c r="D305" s="1" t="s">
        <v>410</v>
      </c>
    </row>
    <row r="306" spans="1:4" x14ac:dyDescent="0.25">
      <c r="A306" s="1">
        <v>77292</v>
      </c>
      <c r="B306" s="1">
        <v>77410</v>
      </c>
      <c r="C306" s="1">
        <v>77</v>
      </c>
      <c r="D306" s="1" t="s">
        <v>411</v>
      </c>
    </row>
    <row r="307" spans="1:4" x14ac:dyDescent="0.25">
      <c r="A307" s="1">
        <v>77293</v>
      </c>
      <c r="B307" s="1">
        <v>77130</v>
      </c>
      <c r="C307" s="1">
        <v>77</v>
      </c>
      <c r="D307" s="1" t="s">
        <v>412</v>
      </c>
    </row>
    <row r="308" spans="1:4" x14ac:dyDescent="0.25">
      <c r="A308" s="1">
        <v>77294</v>
      </c>
      <c r="B308" s="1">
        <v>77290</v>
      </c>
      <c r="C308" s="1">
        <v>77</v>
      </c>
      <c r="D308" s="1" t="s">
        <v>413</v>
      </c>
    </row>
    <row r="309" spans="1:4" x14ac:dyDescent="0.25">
      <c r="A309" s="1">
        <v>77295</v>
      </c>
      <c r="B309" s="1">
        <v>77950</v>
      </c>
      <c r="C309" s="1">
        <v>77</v>
      </c>
      <c r="D309" s="1" t="s">
        <v>414</v>
      </c>
    </row>
    <row r="310" spans="1:4" x14ac:dyDescent="0.25">
      <c r="A310" s="1">
        <v>77296</v>
      </c>
      <c r="B310" s="1">
        <v>77550</v>
      </c>
      <c r="C310" s="1">
        <v>77</v>
      </c>
      <c r="D310" s="1" t="s">
        <v>415</v>
      </c>
    </row>
    <row r="311" spans="1:4" x14ac:dyDescent="0.25">
      <c r="A311" s="1">
        <v>77297</v>
      </c>
      <c r="B311" s="1">
        <v>77570</v>
      </c>
      <c r="C311" s="1">
        <v>77</v>
      </c>
      <c r="D311" s="1" t="s">
        <v>416</v>
      </c>
    </row>
    <row r="312" spans="1:4" x14ac:dyDescent="0.25">
      <c r="A312" s="1">
        <v>77298</v>
      </c>
      <c r="B312" s="1">
        <v>77520</v>
      </c>
      <c r="C312" s="1">
        <v>77</v>
      </c>
      <c r="D312" s="1" t="s">
        <v>417</v>
      </c>
    </row>
    <row r="313" spans="1:4" x14ac:dyDescent="0.25">
      <c r="A313" s="1">
        <v>77299</v>
      </c>
      <c r="B313" s="1">
        <v>77250</v>
      </c>
      <c r="C313" s="1">
        <v>77</v>
      </c>
      <c r="D313" s="1" t="s">
        <v>418</v>
      </c>
    </row>
    <row r="314" spans="1:4" x14ac:dyDescent="0.25">
      <c r="A314" s="1">
        <v>77300</v>
      </c>
      <c r="B314" s="1">
        <v>77470</v>
      </c>
      <c r="C314" s="1">
        <v>77</v>
      </c>
      <c r="D314" s="1" t="s">
        <v>419</v>
      </c>
    </row>
    <row r="315" spans="1:4" x14ac:dyDescent="0.25">
      <c r="A315" s="1">
        <v>77301</v>
      </c>
      <c r="B315" s="1">
        <v>77151</v>
      </c>
      <c r="C315" s="1">
        <v>77</v>
      </c>
      <c r="D315" s="1" t="s">
        <v>420</v>
      </c>
    </row>
    <row r="316" spans="1:4" x14ac:dyDescent="0.25">
      <c r="A316" s="1">
        <v>77302</v>
      </c>
      <c r="B316" s="1">
        <v>77140</v>
      </c>
      <c r="C316" s="1">
        <v>77</v>
      </c>
      <c r="D316" s="1" t="s">
        <v>421</v>
      </c>
    </row>
    <row r="317" spans="1:4" x14ac:dyDescent="0.25">
      <c r="A317" s="1">
        <v>77303</v>
      </c>
      <c r="B317" s="1">
        <v>77320</v>
      </c>
      <c r="C317" s="1">
        <v>77</v>
      </c>
      <c r="D317" s="1" t="s">
        <v>422</v>
      </c>
    </row>
    <row r="318" spans="1:4" x14ac:dyDescent="0.25">
      <c r="A318" s="1">
        <v>77304</v>
      </c>
      <c r="B318" s="1">
        <v>77320</v>
      </c>
      <c r="C318" s="1">
        <v>77</v>
      </c>
      <c r="D318" s="1" t="s">
        <v>423</v>
      </c>
    </row>
    <row r="319" spans="1:4" x14ac:dyDescent="0.25">
      <c r="A319" s="1">
        <v>77305</v>
      </c>
      <c r="B319" s="1">
        <v>77130</v>
      </c>
      <c r="C319" s="1">
        <v>77</v>
      </c>
      <c r="D319" s="1" t="s">
        <v>424</v>
      </c>
    </row>
    <row r="320" spans="1:4" x14ac:dyDescent="0.25">
      <c r="A320" s="1">
        <v>77306</v>
      </c>
      <c r="B320" s="1">
        <v>77950</v>
      </c>
      <c r="C320" s="1">
        <v>77</v>
      </c>
      <c r="D320" s="1" t="s">
        <v>425</v>
      </c>
    </row>
    <row r="321" spans="1:4" x14ac:dyDescent="0.25">
      <c r="A321" s="1">
        <v>77307</v>
      </c>
      <c r="B321" s="1">
        <v>77144</v>
      </c>
      <c r="C321" s="1">
        <v>77</v>
      </c>
      <c r="D321" s="1" t="s">
        <v>426</v>
      </c>
    </row>
    <row r="322" spans="1:4" x14ac:dyDescent="0.25">
      <c r="A322" s="1">
        <v>77308</v>
      </c>
      <c r="B322" s="1">
        <v>77230</v>
      </c>
      <c r="C322" s="1">
        <v>77</v>
      </c>
      <c r="D322" s="1" t="s">
        <v>427</v>
      </c>
    </row>
    <row r="323" spans="1:4" x14ac:dyDescent="0.25">
      <c r="A323" s="1">
        <v>77309</v>
      </c>
      <c r="B323" s="1">
        <v>77122</v>
      </c>
      <c r="C323" s="1">
        <v>77</v>
      </c>
      <c r="D323" s="1" t="s">
        <v>428</v>
      </c>
    </row>
    <row r="324" spans="1:4" x14ac:dyDescent="0.25">
      <c r="A324" s="1">
        <v>77310</v>
      </c>
      <c r="B324" s="1">
        <v>77480</v>
      </c>
      <c r="C324" s="1">
        <v>77</v>
      </c>
      <c r="D324" s="1" t="s">
        <v>429</v>
      </c>
    </row>
    <row r="325" spans="1:4" x14ac:dyDescent="0.25">
      <c r="A325" s="1">
        <v>77311</v>
      </c>
      <c r="B325" s="1">
        <v>77520</v>
      </c>
      <c r="C325" s="1">
        <v>77</v>
      </c>
      <c r="D325" s="1" t="s">
        <v>430</v>
      </c>
    </row>
    <row r="326" spans="1:4" x14ac:dyDescent="0.25">
      <c r="A326" s="1">
        <v>77312</v>
      </c>
      <c r="B326" s="1">
        <v>77690</v>
      </c>
      <c r="C326" s="1">
        <v>77</v>
      </c>
      <c r="D326" s="1" t="s">
        <v>431</v>
      </c>
    </row>
    <row r="327" spans="1:4" x14ac:dyDescent="0.25">
      <c r="A327" s="1">
        <v>77313</v>
      </c>
      <c r="B327" s="1">
        <v>77940</v>
      </c>
      <c r="C327" s="1">
        <v>77</v>
      </c>
      <c r="D327" s="1" t="s">
        <v>432</v>
      </c>
    </row>
    <row r="328" spans="1:4" x14ac:dyDescent="0.25">
      <c r="A328" s="1">
        <v>77314</v>
      </c>
      <c r="B328" s="1">
        <v>77320</v>
      </c>
      <c r="C328" s="1">
        <v>77</v>
      </c>
      <c r="D328" s="1" t="s">
        <v>433</v>
      </c>
    </row>
    <row r="329" spans="1:4" x14ac:dyDescent="0.25">
      <c r="A329" s="1">
        <v>77315</v>
      </c>
      <c r="B329" s="1">
        <v>77450</v>
      </c>
      <c r="C329" s="1">
        <v>77</v>
      </c>
      <c r="D329" s="1" t="s">
        <v>434</v>
      </c>
    </row>
    <row r="330" spans="1:4" x14ac:dyDescent="0.25">
      <c r="A330" s="1">
        <v>77316</v>
      </c>
      <c r="B330" s="1">
        <v>77250</v>
      </c>
      <c r="C330" s="1">
        <v>77</v>
      </c>
      <c r="D330" s="1" t="s">
        <v>435</v>
      </c>
    </row>
    <row r="331" spans="1:4" x14ac:dyDescent="0.25">
      <c r="A331" s="1">
        <v>77317</v>
      </c>
      <c r="B331" s="1">
        <v>77720</v>
      </c>
      <c r="C331" s="1">
        <v>77</v>
      </c>
      <c r="D331" s="1" t="s">
        <v>436</v>
      </c>
    </row>
    <row r="332" spans="1:4" x14ac:dyDescent="0.25">
      <c r="A332" s="1">
        <v>77318</v>
      </c>
      <c r="B332" s="1">
        <v>77163</v>
      </c>
      <c r="C332" s="1">
        <v>77</v>
      </c>
      <c r="D332" s="1" t="s">
        <v>437</v>
      </c>
    </row>
    <row r="333" spans="1:4" x14ac:dyDescent="0.25">
      <c r="A333" s="1">
        <v>77319</v>
      </c>
      <c r="B333" s="1">
        <v>77160</v>
      </c>
      <c r="C333" s="1">
        <v>77</v>
      </c>
      <c r="D333" s="1" t="s">
        <v>438</v>
      </c>
    </row>
    <row r="334" spans="1:4" x14ac:dyDescent="0.25">
      <c r="A334" s="1">
        <v>77320</v>
      </c>
      <c r="B334" s="1">
        <v>77120</v>
      </c>
      <c r="C334" s="1">
        <v>77</v>
      </c>
      <c r="D334" s="1" t="s">
        <v>439</v>
      </c>
    </row>
    <row r="335" spans="1:4" x14ac:dyDescent="0.25">
      <c r="A335" s="1">
        <v>77321</v>
      </c>
      <c r="B335" s="1">
        <v>77480</v>
      </c>
      <c r="C335" s="1">
        <v>77</v>
      </c>
      <c r="D335" s="1" t="s">
        <v>440</v>
      </c>
    </row>
    <row r="336" spans="1:4" x14ac:dyDescent="0.25">
      <c r="A336" s="1">
        <v>77322</v>
      </c>
      <c r="B336" s="1">
        <v>77230</v>
      </c>
      <c r="C336" s="1">
        <v>77</v>
      </c>
      <c r="D336" s="1" t="s">
        <v>441</v>
      </c>
    </row>
    <row r="337" spans="1:4" x14ac:dyDescent="0.25">
      <c r="A337" s="1">
        <v>77323</v>
      </c>
      <c r="B337" s="1">
        <v>77230</v>
      </c>
      <c r="C337" s="1">
        <v>77</v>
      </c>
      <c r="D337" s="1" t="s">
        <v>442</v>
      </c>
    </row>
    <row r="338" spans="1:4" x14ac:dyDescent="0.25">
      <c r="A338" s="1">
        <v>77325</v>
      </c>
      <c r="B338" s="1">
        <v>77480</v>
      </c>
      <c r="C338" s="1">
        <v>77</v>
      </c>
      <c r="D338" s="1" t="s">
        <v>443</v>
      </c>
    </row>
    <row r="339" spans="1:4" x14ac:dyDescent="0.25">
      <c r="A339" s="1">
        <v>77326</v>
      </c>
      <c r="B339" s="1">
        <v>77176</v>
      </c>
      <c r="C339" s="1">
        <v>77</v>
      </c>
      <c r="D339" s="1" t="s">
        <v>444</v>
      </c>
    </row>
    <row r="340" spans="1:4" x14ac:dyDescent="0.25">
      <c r="A340" s="1">
        <v>77327</v>
      </c>
      <c r="B340" s="1">
        <v>77370</v>
      </c>
      <c r="C340" s="1">
        <v>77</v>
      </c>
      <c r="D340" s="1" t="s">
        <v>445</v>
      </c>
    </row>
    <row r="341" spans="1:4" x14ac:dyDescent="0.25">
      <c r="A341" s="1">
        <v>77328</v>
      </c>
      <c r="B341" s="1">
        <v>77760</v>
      </c>
      <c r="C341" s="1">
        <v>77</v>
      </c>
      <c r="D341" s="1" t="s">
        <v>446</v>
      </c>
    </row>
    <row r="342" spans="1:4" x14ac:dyDescent="0.25">
      <c r="A342" s="1">
        <v>77329</v>
      </c>
      <c r="B342" s="1">
        <v>77710</v>
      </c>
      <c r="C342" s="1">
        <v>77</v>
      </c>
      <c r="D342" s="1" t="s">
        <v>447</v>
      </c>
    </row>
    <row r="343" spans="1:4" x14ac:dyDescent="0.25">
      <c r="A343" s="1">
        <v>77330</v>
      </c>
      <c r="B343" s="1">
        <v>77100</v>
      </c>
      <c r="C343" s="1">
        <v>77</v>
      </c>
      <c r="D343" s="1" t="s">
        <v>448</v>
      </c>
    </row>
    <row r="344" spans="1:4" x14ac:dyDescent="0.25">
      <c r="A344" s="1">
        <v>77331</v>
      </c>
      <c r="B344" s="1">
        <v>77730</v>
      </c>
      <c r="C344" s="1">
        <v>77</v>
      </c>
      <c r="D344" s="1" t="s">
        <v>449</v>
      </c>
    </row>
    <row r="345" spans="1:4" x14ac:dyDescent="0.25">
      <c r="A345" s="1">
        <v>77332</v>
      </c>
      <c r="B345" s="1">
        <v>77230</v>
      </c>
      <c r="C345" s="1">
        <v>77</v>
      </c>
      <c r="D345" s="1" t="s">
        <v>450</v>
      </c>
    </row>
    <row r="346" spans="1:4" x14ac:dyDescent="0.25">
      <c r="A346" s="1">
        <v>77333</v>
      </c>
      <c r="B346" s="1">
        <v>77140</v>
      </c>
      <c r="C346" s="1">
        <v>77</v>
      </c>
      <c r="D346" s="1" t="s">
        <v>451</v>
      </c>
    </row>
    <row r="347" spans="1:4" x14ac:dyDescent="0.25">
      <c r="A347" s="1">
        <v>77335</v>
      </c>
      <c r="B347" s="1">
        <v>77124</v>
      </c>
      <c r="C347" s="1">
        <v>77</v>
      </c>
      <c r="D347" s="1" t="s">
        <v>452</v>
      </c>
    </row>
    <row r="348" spans="1:4" x14ac:dyDescent="0.25">
      <c r="A348" s="1">
        <v>77336</v>
      </c>
      <c r="B348" s="1">
        <v>77610</v>
      </c>
      <c r="C348" s="1">
        <v>77</v>
      </c>
      <c r="D348" s="1" t="s">
        <v>453</v>
      </c>
    </row>
    <row r="349" spans="1:4" x14ac:dyDescent="0.25">
      <c r="A349" s="1">
        <v>77337</v>
      </c>
      <c r="B349" s="1">
        <v>77186</v>
      </c>
      <c r="C349" s="1">
        <v>77</v>
      </c>
      <c r="D349" s="1" t="s">
        <v>454</v>
      </c>
    </row>
    <row r="350" spans="1:4" x14ac:dyDescent="0.25">
      <c r="A350" s="1">
        <v>77338</v>
      </c>
      <c r="B350" s="1">
        <v>77940</v>
      </c>
      <c r="C350" s="1">
        <v>77</v>
      </c>
      <c r="D350" s="1" t="s">
        <v>455</v>
      </c>
    </row>
    <row r="351" spans="1:4" x14ac:dyDescent="0.25">
      <c r="A351" s="1">
        <v>77339</v>
      </c>
      <c r="B351" s="1">
        <v>77123</v>
      </c>
      <c r="C351" s="1">
        <v>77</v>
      </c>
      <c r="D351" s="1" t="s">
        <v>456</v>
      </c>
    </row>
    <row r="352" spans="1:4" x14ac:dyDescent="0.25">
      <c r="A352" s="1">
        <v>77340</v>
      </c>
      <c r="B352" s="1">
        <v>77140</v>
      </c>
      <c r="C352" s="1">
        <v>77</v>
      </c>
      <c r="D352" s="1" t="s">
        <v>457</v>
      </c>
    </row>
    <row r="353" spans="1:4" x14ac:dyDescent="0.25">
      <c r="A353" s="1">
        <v>77341</v>
      </c>
      <c r="B353" s="1">
        <v>77114</v>
      </c>
      <c r="C353" s="1">
        <v>77</v>
      </c>
      <c r="D353" s="1" t="s">
        <v>458</v>
      </c>
    </row>
    <row r="354" spans="1:4" x14ac:dyDescent="0.25">
      <c r="A354" s="1">
        <v>77342</v>
      </c>
      <c r="B354" s="1">
        <v>77890</v>
      </c>
      <c r="C354" s="1">
        <v>77</v>
      </c>
      <c r="D354" s="1" t="s">
        <v>459</v>
      </c>
    </row>
    <row r="355" spans="1:4" x14ac:dyDescent="0.25">
      <c r="A355" s="1">
        <v>77343</v>
      </c>
      <c r="B355" s="1">
        <v>77440</v>
      </c>
      <c r="C355" s="1">
        <v>77</v>
      </c>
      <c r="D355" s="1" t="s">
        <v>460</v>
      </c>
    </row>
    <row r="356" spans="1:4" x14ac:dyDescent="0.25">
      <c r="A356" s="1">
        <v>77344</v>
      </c>
      <c r="B356" s="1">
        <v>77178</v>
      </c>
      <c r="C356" s="1">
        <v>77</v>
      </c>
      <c r="D356" s="1" t="s">
        <v>461</v>
      </c>
    </row>
    <row r="357" spans="1:4" x14ac:dyDescent="0.25">
      <c r="A357" s="1">
        <v>77345</v>
      </c>
      <c r="B357" s="1">
        <v>77750</v>
      </c>
      <c r="C357" s="1">
        <v>77</v>
      </c>
      <c r="D357" s="1" t="s">
        <v>462</v>
      </c>
    </row>
    <row r="358" spans="1:4" x14ac:dyDescent="0.25">
      <c r="A358" s="1">
        <v>77347</v>
      </c>
      <c r="B358" s="1">
        <v>77134</v>
      </c>
      <c r="C358" s="1">
        <v>77</v>
      </c>
      <c r="D358" s="1" t="s">
        <v>463</v>
      </c>
    </row>
    <row r="359" spans="1:4" x14ac:dyDescent="0.25">
      <c r="A359" s="1">
        <v>77348</v>
      </c>
      <c r="B359" s="1">
        <v>77167</v>
      </c>
      <c r="C359" s="1">
        <v>77</v>
      </c>
      <c r="D359" s="1" t="s">
        <v>464</v>
      </c>
    </row>
    <row r="360" spans="1:4" x14ac:dyDescent="0.25">
      <c r="A360" s="1">
        <v>77349</v>
      </c>
      <c r="B360" s="1">
        <v>77280</v>
      </c>
      <c r="C360" s="1">
        <v>77</v>
      </c>
      <c r="D360" s="1" t="s">
        <v>465</v>
      </c>
    </row>
    <row r="361" spans="1:4" x14ac:dyDescent="0.25">
      <c r="A361" s="1">
        <v>77350</v>
      </c>
      <c r="B361" s="1">
        <v>77330</v>
      </c>
      <c r="C361" s="1">
        <v>77</v>
      </c>
      <c r="D361" s="1" t="s">
        <v>466</v>
      </c>
    </row>
    <row r="362" spans="1:4" x14ac:dyDescent="0.25">
      <c r="A362" s="1">
        <v>77352</v>
      </c>
      <c r="B362" s="1">
        <v>77390</v>
      </c>
      <c r="C362" s="1">
        <v>77</v>
      </c>
      <c r="D362" s="1" t="s">
        <v>467</v>
      </c>
    </row>
    <row r="363" spans="1:4" x14ac:dyDescent="0.25">
      <c r="A363" s="1">
        <v>77353</v>
      </c>
      <c r="B363" s="1">
        <v>77710</v>
      </c>
      <c r="C363" s="1">
        <v>77</v>
      </c>
      <c r="D363" s="1" t="s">
        <v>468</v>
      </c>
    </row>
    <row r="364" spans="1:4" x14ac:dyDescent="0.25">
      <c r="A364" s="1">
        <v>77354</v>
      </c>
      <c r="B364" s="1">
        <v>77830</v>
      </c>
      <c r="C364" s="1">
        <v>77</v>
      </c>
      <c r="D364" s="1" t="s">
        <v>469</v>
      </c>
    </row>
    <row r="365" spans="1:4" x14ac:dyDescent="0.25">
      <c r="A365" s="1">
        <v>77355</v>
      </c>
      <c r="B365" s="1">
        <v>77520</v>
      </c>
      <c r="C365" s="1">
        <v>77</v>
      </c>
      <c r="D365" s="1" t="s">
        <v>470</v>
      </c>
    </row>
    <row r="366" spans="1:4" x14ac:dyDescent="0.25">
      <c r="A366" s="1">
        <v>77356</v>
      </c>
      <c r="B366" s="1">
        <v>77480</v>
      </c>
      <c r="C366" s="1">
        <v>77</v>
      </c>
      <c r="D366" s="1" t="s">
        <v>471</v>
      </c>
    </row>
    <row r="367" spans="1:4" x14ac:dyDescent="0.25">
      <c r="A367" s="1">
        <v>77357</v>
      </c>
      <c r="B367" s="1">
        <v>77970</v>
      </c>
      <c r="C367" s="1">
        <v>77</v>
      </c>
      <c r="D367" s="1" t="s">
        <v>472</v>
      </c>
    </row>
    <row r="368" spans="1:4" x14ac:dyDescent="0.25">
      <c r="A368" s="1">
        <v>77358</v>
      </c>
      <c r="B368" s="1">
        <v>77124</v>
      </c>
      <c r="C368" s="1">
        <v>77</v>
      </c>
      <c r="D368" s="1" t="s">
        <v>473</v>
      </c>
    </row>
    <row r="369" spans="1:4" x14ac:dyDescent="0.25">
      <c r="A369" s="1">
        <v>77359</v>
      </c>
      <c r="B369" s="1">
        <v>77930</v>
      </c>
      <c r="C369" s="1">
        <v>77</v>
      </c>
      <c r="D369" s="1" t="s">
        <v>474</v>
      </c>
    </row>
    <row r="370" spans="1:4" x14ac:dyDescent="0.25">
      <c r="A370" s="1">
        <v>77360</v>
      </c>
      <c r="B370" s="1">
        <v>77131</v>
      </c>
      <c r="C370" s="1">
        <v>77</v>
      </c>
      <c r="D370" s="1" t="s">
        <v>475</v>
      </c>
    </row>
    <row r="371" spans="1:4" x14ac:dyDescent="0.25">
      <c r="A371" s="1">
        <v>77361</v>
      </c>
      <c r="B371" s="1">
        <v>77580</v>
      </c>
      <c r="C371" s="1">
        <v>77</v>
      </c>
      <c r="D371" s="1" t="s">
        <v>476</v>
      </c>
    </row>
    <row r="372" spans="1:4" x14ac:dyDescent="0.25">
      <c r="A372" s="1">
        <v>77363</v>
      </c>
      <c r="B372" s="1">
        <v>77181</v>
      </c>
      <c r="C372" s="1">
        <v>77</v>
      </c>
      <c r="D372" s="1" t="s">
        <v>477</v>
      </c>
    </row>
    <row r="373" spans="1:4" x14ac:dyDescent="0.25">
      <c r="A373" s="1">
        <v>77364</v>
      </c>
      <c r="B373" s="1">
        <v>77165</v>
      </c>
      <c r="C373" s="1">
        <v>77</v>
      </c>
      <c r="D373" s="1" t="s">
        <v>478</v>
      </c>
    </row>
    <row r="374" spans="1:4" x14ac:dyDescent="0.25">
      <c r="A374" s="1">
        <v>77365</v>
      </c>
      <c r="B374" s="1">
        <v>77540</v>
      </c>
      <c r="C374" s="1">
        <v>77</v>
      </c>
      <c r="D374" s="1" t="s">
        <v>479</v>
      </c>
    </row>
    <row r="375" spans="1:4" x14ac:dyDescent="0.25">
      <c r="A375" s="1">
        <v>77366</v>
      </c>
      <c r="B375" s="1">
        <v>77165</v>
      </c>
      <c r="C375" s="1">
        <v>77</v>
      </c>
      <c r="D375" s="1" t="s">
        <v>480</v>
      </c>
    </row>
    <row r="376" spans="1:4" x14ac:dyDescent="0.25">
      <c r="A376" s="1">
        <v>77367</v>
      </c>
      <c r="B376" s="1">
        <v>77440</v>
      </c>
      <c r="C376" s="1">
        <v>77</v>
      </c>
      <c r="D376" s="1" t="s">
        <v>481</v>
      </c>
    </row>
    <row r="377" spans="1:4" x14ac:dyDescent="0.25">
      <c r="A377" s="1">
        <v>77368</v>
      </c>
      <c r="B377" s="1">
        <v>77160</v>
      </c>
      <c r="C377" s="1">
        <v>77</v>
      </c>
      <c r="D377" s="1" t="s">
        <v>482</v>
      </c>
    </row>
    <row r="378" spans="1:4" x14ac:dyDescent="0.25">
      <c r="A378" s="1">
        <v>77369</v>
      </c>
      <c r="B378" s="1">
        <v>77470</v>
      </c>
      <c r="C378" s="1">
        <v>77</v>
      </c>
      <c r="D378" s="1" t="s">
        <v>483</v>
      </c>
    </row>
    <row r="379" spans="1:4" x14ac:dyDescent="0.25">
      <c r="A379" s="1">
        <v>77370</v>
      </c>
      <c r="B379" s="1">
        <v>77167</v>
      </c>
      <c r="C379" s="1">
        <v>77</v>
      </c>
      <c r="D379" s="1" t="s">
        <v>484</v>
      </c>
    </row>
    <row r="380" spans="1:4" x14ac:dyDescent="0.25">
      <c r="A380" s="1">
        <v>77371</v>
      </c>
      <c r="B380" s="1">
        <v>77515</v>
      </c>
      <c r="C380" s="1">
        <v>77</v>
      </c>
      <c r="D380" s="1" t="s">
        <v>485</v>
      </c>
    </row>
    <row r="381" spans="1:4" x14ac:dyDescent="0.25">
      <c r="A381" s="1">
        <v>77372</v>
      </c>
      <c r="B381" s="1">
        <v>77400</v>
      </c>
      <c r="C381" s="1">
        <v>77</v>
      </c>
      <c r="D381" s="1" t="s">
        <v>486</v>
      </c>
    </row>
    <row r="382" spans="1:4" x14ac:dyDescent="0.25">
      <c r="A382" s="1">
        <v>77373</v>
      </c>
      <c r="B382" s="1">
        <v>77340</v>
      </c>
      <c r="C382" s="1">
        <v>77</v>
      </c>
      <c r="D382" s="1" t="s">
        <v>487</v>
      </c>
    </row>
    <row r="383" spans="1:4" x14ac:dyDescent="0.25">
      <c r="A383" s="1">
        <v>77374</v>
      </c>
      <c r="B383" s="1">
        <v>77135</v>
      </c>
      <c r="C383" s="1">
        <v>77</v>
      </c>
      <c r="D383" s="1" t="s">
        <v>488</v>
      </c>
    </row>
    <row r="384" spans="1:4" x14ac:dyDescent="0.25">
      <c r="A384" s="1">
        <v>77376</v>
      </c>
      <c r="B384" s="1">
        <v>77410</v>
      </c>
      <c r="C384" s="1">
        <v>77</v>
      </c>
      <c r="D384" s="1" t="s">
        <v>489</v>
      </c>
    </row>
    <row r="385" spans="1:4" x14ac:dyDescent="0.25">
      <c r="A385" s="1">
        <v>77377</v>
      </c>
      <c r="B385" s="1">
        <v>77220</v>
      </c>
      <c r="C385" s="1">
        <v>77</v>
      </c>
      <c r="D385" s="1" t="s">
        <v>490</v>
      </c>
    </row>
    <row r="386" spans="1:4" x14ac:dyDescent="0.25">
      <c r="A386" s="1">
        <v>77378</v>
      </c>
      <c r="B386" s="1">
        <v>77310</v>
      </c>
      <c r="C386" s="1">
        <v>77</v>
      </c>
      <c r="D386" s="1" t="s">
        <v>491</v>
      </c>
    </row>
    <row r="387" spans="1:4" x14ac:dyDescent="0.25">
      <c r="A387" s="1">
        <v>77379</v>
      </c>
      <c r="B387" s="1">
        <v>77160</v>
      </c>
      <c r="C387" s="1">
        <v>77</v>
      </c>
      <c r="D387" s="1" t="s">
        <v>492</v>
      </c>
    </row>
    <row r="388" spans="1:4" x14ac:dyDescent="0.25">
      <c r="A388" s="1">
        <v>77380</v>
      </c>
      <c r="B388" s="1">
        <v>77139</v>
      </c>
      <c r="C388" s="1">
        <v>77</v>
      </c>
      <c r="D388" s="1" t="s">
        <v>493</v>
      </c>
    </row>
    <row r="389" spans="1:4" x14ac:dyDescent="0.25">
      <c r="A389" s="1">
        <v>77381</v>
      </c>
      <c r="B389" s="1">
        <v>77720</v>
      </c>
      <c r="C389" s="1">
        <v>77</v>
      </c>
      <c r="D389" s="1" t="s">
        <v>494</v>
      </c>
    </row>
    <row r="390" spans="1:4" x14ac:dyDescent="0.25">
      <c r="A390" s="1">
        <v>77382</v>
      </c>
      <c r="B390" s="1">
        <v>77860</v>
      </c>
      <c r="C390" s="1">
        <v>77</v>
      </c>
      <c r="D390" s="1" t="s">
        <v>495</v>
      </c>
    </row>
    <row r="391" spans="1:4" x14ac:dyDescent="0.25">
      <c r="A391" s="1">
        <v>77383</v>
      </c>
      <c r="B391" s="1">
        <v>77370</v>
      </c>
      <c r="C391" s="1">
        <v>77</v>
      </c>
      <c r="D391" s="1" t="s">
        <v>496</v>
      </c>
    </row>
    <row r="392" spans="1:4" x14ac:dyDescent="0.25">
      <c r="A392" s="1">
        <v>77384</v>
      </c>
      <c r="B392" s="1">
        <v>77550</v>
      </c>
      <c r="C392" s="1">
        <v>77</v>
      </c>
      <c r="D392" s="1" t="s">
        <v>497</v>
      </c>
    </row>
    <row r="393" spans="1:4" x14ac:dyDescent="0.25">
      <c r="A393" s="1">
        <v>77385</v>
      </c>
      <c r="B393" s="1">
        <v>77510</v>
      </c>
      <c r="C393" s="1">
        <v>77</v>
      </c>
      <c r="D393" s="1" t="s">
        <v>498</v>
      </c>
    </row>
    <row r="394" spans="1:4" x14ac:dyDescent="0.25">
      <c r="A394" s="1">
        <v>77386</v>
      </c>
      <c r="B394" s="1">
        <v>77760</v>
      </c>
      <c r="C394" s="1">
        <v>77</v>
      </c>
      <c r="D394" s="1" t="s">
        <v>499</v>
      </c>
    </row>
    <row r="395" spans="1:4" x14ac:dyDescent="0.25">
      <c r="A395" s="1">
        <v>77387</v>
      </c>
      <c r="B395" s="1">
        <v>77710</v>
      </c>
      <c r="C395" s="1">
        <v>77</v>
      </c>
      <c r="D395" s="1" t="s">
        <v>500</v>
      </c>
    </row>
    <row r="396" spans="1:4" x14ac:dyDescent="0.25">
      <c r="A396" s="1">
        <v>77388</v>
      </c>
      <c r="B396" s="1">
        <v>77260</v>
      </c>
      <c r="C396" s="1">
        <v>77</v>
      </c>
      <c r="D396" s="1" t="s">
        <v>501</v>
      </c>
    </row>
    <row r="397" spans="1:4" x14ac:dyDescent="0.25">
      <c r="A397" s="1">
        <v>77389</v>
      </c>
      <c r="B397" s="1">
        <v>77000</v>
      </c>
      <c r="C397" s="1">
        <v>77</v>
      </c>
      <c r="D397" s="1" t="s">
        <v>502</v>
      </c>
    </row>
    <row r="398" spans="1:4" x14ac:dyDescent="0.25">
      <c r="A398" s="1">
        <v>77390</v>
      </c>
      <c r="B398" s="1">
        <v>77680</v>
      </c>
      <c r="C398" s="1">
        <v>77</v>
      </c>
      <c r="D398" s="1" t="s">
        <v>503</v>
      </c>
    </row>
    <row r="399" spans="1:4" x14ac:dyDescent="0.25">
      <c r="A399" s="1">
        <v>77391</v>
      </c>
      <c r="B399" s="1">
        <v>77160</v>
      </c>
      <c r="C399" s="1">
        <v>77</v>
      </c>
      <c r="D399" s="1" t="s">
        <v>504</v>
      </c>
    </row>
    <row r="400" spans="1:4" x14ac:dyDescent="0.25">
      <c r="A400" s="1">
        <v>77392</v>
      </c>
      <c r="B400" s="1">
        <v>77230</v>
      </c>
      <c r="C400" s="1">
        <v>77</v>
      </c>
      <c r="D400" s="1" t="s">
        <v>505</v>
      </c>
    </row>
    <row r="401" spans="1:4" x14ac:dyDescent="0.25">
      <c r="A401" s="1">
        <v>77393</v>
      </c>
      <c r="B401" s="1">
        <v>77540</v>
      </c>
      <c r="C401" s="1">
        <v>77</v>
      </c>
      <c r="D401" s="1" t="s">
        <v>506</v>
      </c>
    </row>
    <row r="402" spans="1:4" x14ac:dyDescent="0.25">
      <c r="A402" s="1">
        <v>77394</v>
      </c>
      <c r="B402" s="1">
        <v>77950</v>
      </c>
      <c r="C402" s="1">
        <v>77</v>
      </c>
      <c r="D402" s="1" t="s">
        <v>507</v>
      </c>
    </row>
    <row r="403" spans="1:4" x14ac:dyDescent="0.25">
      <c r="A403" s="1">
        <v>77395</v>
      </c>
      <c r="B403" s="1">
        <v>77760</v>
      </c>
      <c r="C403" s="1">
        <v>77</v>
      </c>
      <c r="D403" s="1" t="s">
        <v>508</v>
      </c>
    </row>
    <row r="404" spans="1:4" x14ac:dyDescent="0.25">
      <c r="A404" s="1">
        <v>77396</v>
      </c>
      <c r="B404" s="1">
        <v>77560</v>
      </c>
      <c r="C404" s="1">
        <v>77</v>
      </c>
      <c r="D404" s="1" t="s">
        <v>509</v>
      </c>
    </row>
    <row r="405" spans="1:4" x14ac:dyDescent="0.25">
      <c r="A405" s="1">
        <v>77397</v>
      </c>
      <c r="B405" s="1">
        <v>77730</v>
      </c>
      <c r="C405" s="1">
        <v>77</v>
      </c>
      <c r="D405" s="1" t="s">
        <v>510</v>
      </c>
    </row>
    <row r="406" spans="1:4" x14ac:dyDescent="0.25">
      <c r="A406" s="1">
        <v>77398</v>
      </c>
      <c r="B406" s="1">
        <v>77510</v>
      </c>
      <c r="C406" s="1">
        <v>77</v>
      </c>
      <c r="D406" s="1" t="s">
        <v>511</v>
      </c>
    </row>
    <row r="407" spans="1:4" x14ac:dyDescent="0.25">
      <c r="A407" s="1">
        <v>77399</v>
      </c>
      <c r="B407" s="1">
        <v>77710</v>
      </c>
      <c r="C407" s="1">
        <v>77</v>
      </c>
      <c r="D407" s="1" t="s">
        <v>512</v>
      </c>
    </row>
    <row r="408" spans="1:4" x14ac:dyDescent="0.25">
      <c r="A408" s="1">
        <v>77400</v>
      </c>
      <c r="B408" s="1">
        <v>77515</v>
      </c>
      <c r="C408" s="1">
        <v>77</v>
      </c>
      <c r="D408" s="1" t="s">
        <v>513</v>
      </c>
    </row>
    <row r="409" spans="1:4" x14ac:dyDescent="0.25">
      <c r="A409" s="1">
        <v>77401</v>
      </c>
      <c r="B409" s="1">
        <v>77260</v>
      </c>
      <c r="C409" s="1">
        <v>77</v>
      </c>
      <c r="D409" s="1" t="s">
        <v>514</v>
      </c>
    </row>
    <row r="410" spans="1:4" x14ac:dyDescent="0.25">
      <c r="A410" s="1">
        <v>77402</v>
      </c>
      <c r="B410" s="1">
        <v>77320</v>
      </c>
      <c r="C410" s="1">
        <v>77</v>
      </c>
      <c r="D410" s="1" t="s">
        <v>515</v>
      </c>
    </row>
    <row r="411" spans="1:4" x14ac:dyDescent="0.25">
      <c r="A411" s="1">
        <v>77403</v>
      </c>
      <c r="B411" s="1">
        <v>77160</v>
      </c>
      <c r="C411" s="1">
        <v>77</v>
      </c>
      <c r="D411" s="1" t="s">
        <v>516</v>
      </c>
    </row>
    <row r="412" spans="1:4" x14ac:dyDescent="0.25">
      <c r="A412" s="1">
        <v>77404</v>
      </c>
      <c r="B412" s="1">
        <v>77650</v>
      </c>
      <c r="C412" s="1">
        <v>77</v>
      </c>
      <c r="D412" s="1" t="s">
        <v>517</v>
      </c>
    </row>
    <row r="413" spans="1:4" x14ac:dyDescent="0.25">
      <c r="A413" s="1">
        <v>77405</v>
      </c>
      <c r="B413" s="1">
        <v>77750</v>
      </c>
      <c r="C413" s="1">
        <v>77</v>
      </c>
      <c r="D413" s="1" t="s">
        <v>518</v>
      </c>
    </row>
    <row r="414" spans="1:4" x14ac:dyDescent="0.25">
      <c r="A414" s="1">
        <v>77406</v>
      </c>
      <c r="B414" s="1">
        <v>77510</v>
      </c>
      <c r="C414" s="1">
        <v>77</v>
      </c>
      <c r="D414" s="1" t="s">
        <v>519</v>
      </c>
    </row>
    <row r="415" spans="1:4" x14ac:dyDescent="0.25">
      <c r="A415" s="1">
        <v>77407</v>
      </c>
      <c r="B415" s="1">
        <v>77310</v>
      </c>
      <c r="C415" s="1">
        <v>77</v>
      </c>
      <c r="D415" s="1" t="s">
        <v>520</v>
      </c>
    </row>
    <row r="416" spans="1:4" x14ac:dyDescent="0.25">
      <c r="A416" s="1">
        <v>77408</v>
      </c>
      <c r="B416" s="1">
        <v>77470</v>
      </c>
      <c r="C416" s="1">
        <v>77</v>
      </c>
      <c r="D416" s="1" t="s">
        <v>521</v>
      </c>
    </row>
    <row r="417" spans="1:4" x14ac:dyDescent="0.25">
      <c r="A417" s="1">
        <v>77409</v>
      </c>
      <c r="B417" s="1">
        <v>77130</v>
      </c>
      <c r="C417" s="1">
        <v>77</v>
      </c>
      <c r="D417" s="1" t="s">
        <v>522</v>
      </c>
    </row>
    <row r="418" spans="1:4" x14ac:dyDescent="0.25">
      <c r="A418" s="1">
        <v>77410</v>
      </c>
      <c r="B418" s="1">
        <v>77950</v>
      </c>
      <c r="C418" s="1">
        <v>77</v>
      </c>
      <c r="D418" s="1" t="s">
        <v>523</v>
      </c>
    </row>
    <row r="419" spans="1:4" x14ac:dyDescent="0.25">
      <c r="A419" s="1">
        <v>77411</v>
      </c>
      <c r="B419" s="1">
        <v>77169</v>
      </c>
      <c r="C419" s="1">
        <v>77</v>
      </c>
      <c r="D419" s="1" t="s">
        <v>524</v>
      </c>
    </row>
    <row r="420" spans="1:4" x14ac:dyDescent="0.25">
      <c r="A420" s="1">
        <v>77412</v>
      </c>
      <c r="B420" s="1">
        <v>77930</v>
      </c>
      <c r="C420" s="1">
        <v>77</v>
      </c>
      <c r="D420" s="1" t="s">
        <v>525</v>
      </c>
    </row>
    <row r="421" spans="1:4" x14ac:dyDescent="0.25">
      <c r="A421" s="1">
        <v>77413</v>
      </c>
      <c r="B421" s="1">
        <v>77860</v>
      </c>
      <c r="C421" s="1">
        <v>77</v>
      </c>
      <c r="D421" s="1" t="s">
        <v>526</v>
      </c>
    </row>
    <row r="422" spans="1:4" x14ac:dyDescent="0.25">
      <c r="A422" s="1">
        <v>77414</v>
      </c>
      <c r="B422" s="1">
        <v>77160</v>
      </c>
      <c r="C422" s="1">
        <v>77</v>
      </c>
      <c r="D422" s="1" t="s">
        <v>527</v>
      </c>
    </row>
    <row r="423" spans="1:4" x14ac:dyDescent="0.25">
      <c r="A423" s="1">
        <v>77415</v>
      </c>
      <c r="B423" s="1">
        <v>77660</v>
      </c>
      <c r="C423" s="1">
        <v>77</v>
      </c>
      <c r="D423" s="1" t="s">
        <v>528</v>
      </c>
    </row>
    <row r="424" spans="1:4" x14ac:dyDescent="0.25">
      <c r="A424" s="1">
        <v>77416</v>
      </c>
      <c r="B424" s="1">
        <v>77370</v>
      </c>
      <c r="C424" s="1">
        <v>77</v>
      </c>
      <c r="D424" s="1" t="s">
        <v>529</v>
      </c>
    </row>
    <row r="425" spans="1:4" x14ac:dyDescent="0.25">
      <c r="A425" s="1">
        <v>77417</v>
      </c>
      <c r="B425" s="1">
        <v>77510</v>
      </c>
      <c r="C425" s="1">
        <v>77</v>
      </c>
      <c r="D425" s="1" t="s">
        <v>530</v>
      </c>
    </row>
    <row r="426" spans="1:4" x14ac:dyDescent="0.25">
      <c r="A426" s="1">
        <v>77418</v>
      </c>
      <c r="B426" s="1">
        <v>77650</v>
      </c>
      <c r="C426" s="1">
        <v>77</v>
      </c>
      <c r="D426" s="1" t="s">
        <v>531</v>
      </c>
    </row>
    <row r="427" spans="1:4" x14ac:dyDescent="0.25">
      <c r="A427" s="1">
        <v>77419</v>
      </c>
      <c r="B427" s="1">
        <v>77670</v>
      </c>
      <c r="C427" s="1">
        <v>77</v>
      </c>
      <c r="D427" s="1" t="s">
        <v>532</v>
      </c>
    </row>
    <row r="428" spans="1:4" x14ac:dyDescent="0.25">
      <c r="A428" s="1">
        <v>77420</v>
      </c>
      <c r="B428" s="1">
        <v>77230</v>
      </c>
      <c r="C428" s="1">
        <v>77</v>
      </c>
      <c r="D428" s="1" t="s">
        <v>533</v>
      </c>
    </row>
    <row r="429" spans="1:4" x14ac:dyDescent="0.25">
      <c r="A429" s="1">
        <v>77421</v>
      </c>
      <c r="B429" s="1">
        <v>77320</v>
      </c>
      <c r="C429" s="1">
        <v>77</v>
      </c>
      <c r="D429" s="1" t="s">
        <v>534</v>
      </c>
    </row>
    <row r="430" spans="1:4" x14ac:dyDescent="0.25">
      <c r="A430" s="1">
        <v>77423</v>
      </c>
      <c r="B430" s="1">
        <v>77320</v>
      </c>
      <c r="C430" s="1">
        <v>77</v>
      </c>
      <c r="D430" s="1" t="s">
        <v>535</v>
      </c>
    </row>
    <row r="431" spans="1:4" x14ac:dyDescent="0.25">
      <c r="A431" s="1">
        <v>77424</v>
      </c>
      <c r="B431" s="1">
        <v>77320</v>
      </c>
      <c r="C431" s="1">
        <v>77</v>
      </c>
      <c r="D431" s="1" t="s">
        <v>536</v>
      </c>
    </row>
    <row r="432" spans="1:4" x14ac:dyDescent="0.25">
      <c r="A432" s="1">
        <v>77425</v>
      </c>
      <c r="B432" s="1">
        <v>77630</v>
      </c>
      <c r="C432" s="1">
        <v>77</v>
      </c>
      <c r="D432" s="1" t="s">
        <v>537</v>
      </c>
    </row>
    <row r="433" spans="1:4" x14ac:dyDescent="0.25">
      <c r="A433" s="1">
        <v>77426</v>
      </c>
      <c r="B433" s="1">
        <v>77720</v>
      </c>
      <c r="C433" s="1">
        <v>77</v>
      </c>
      <c r="D433" s="1" t="s">
        <v>538</v>
      </c>
    </row>
    <row r="434" spans="1:4" x14ac:dyDescent="0.25">
      <c r="A434" s="1">
        <v>77427</v>
      </c>
      <c r="B434" s="1">
        <v>77410</v>
      </c>
      <c r="C434" s="1">
        <v>77</v>
      </c>
      <c r="D434" s="1" t="s">
        <v>539</v>
      </c>
    </row>
    <row r="435" spans="1:4" x14ac:dyDescent="0.25">
      <c r="A435" s="1">
        <v>77428</v>
      </c>
      <c r="B435" s="1">
        <v>77720</v>
      </c>
      <c r="C435" s="1">
        <v>77</v>
      </c>
      <c r="D435" s="1" t="s">
        <v>540</v>
      </c>
    </row>
    <row r="436" spans="1:4" x14ac:dyDescent="0.25">
      <c r="A436" s="1">
        <v>77429</v>
      </c>
      <c r="B436" s="1">
        <v>77750</v>
      </c>
      <c r="C436" s="1">
        <v>77</v>
      </c>
      <c r="D436" s="1" t="s">
        <v>541</v>
      </c>
    </row>
    <row r="437" spans="1:4" x14ac:dyDescent="0.25">
      <c r="A437" s="1">
        <v>77430</v>
      </c>
      <c r="B437" s="1">
        <v>77178</v>
      </c>
      <c r="C437" s="1">
        <v>77</v>
      </c>
      <c r="D437" s="1" t="s">
        <v>542</v>
      </c>
    </row>
    <row r="438" spans="1:4" x14ac:dyDescent="0.25">
      <c r="A438" s="1">
        <v>77431</v>
      </c>
      <c r="B438" s="1">
        <v>77140</v>
      </c>
      <c r="C438" s="1">
        <v>77</v>
      </c>
      <c r="D438" s="1" t="s">
        <v>543</v>
      </c>
    </row>
    <row r="439" spans="1:4" x14ac:dyDescent="0.25">
      <c r="A439" s="1">
        <v>77432</v>
      </c>
      <c r="B439" s="1">
        <v>77320</v>
      </c>
      <c r="C439" s="1">
        <v>77</v>
      </c>
      <c r="D439" s="1" t="s">
        <v>544</v>
      </c>
    </row>
    <row r="440" spans="1:4" x14ac:dyDescent="0.25">
      <c r="A440" s="1">
        <v>77433</v>
      </c>
      <c r="B440" s="1">
        <v>77120</v>
      </c>
      <c r="C440" s="1">
        <v>77</v>
      </c>
      <c r="D440" s="1" t="s">
        <v>545</v>
      </c>
    </row>
    <row r="441" spans="1:4" x14ac:dyDescent="0.25">
      <c r="A441" s="1">
        <v>77434</v>
      </c>
      <c r="B441" s="1">
        <v>77480</v>
      </c>
      <c r="C441" s="1">
        <v>77</v>
      </c>
      <c r="D441" s="1" t="s">
        <v>546</v>
      </c>
    </row>
    <row r="442" spans="1:4" x14ac:dyDescent="0.25">
      <c r="A442" s="1">
        <v>77435</v>
      </c>
      <c r="B442" s="1">
        <v>77930</v>
      </c>
      <c r="C442" s="1">
        <v>77</v>
      </c>
      <c r="D442" s="1" t="s">
        <v>547</v>
      </c>
    </row>
    <row r="443" spans="1:4" x14ac:dyDescent="0.25">
      <c r="A443" s="1">
        <v>77436</v>
      </c>
      <c r="B443" s="1">
        <v>77169</v>
      </c>
      <c r="C443" s="1">
        <v>77</v>
      </c>
      <c r="D443" s="1" t="s">
        <v>548</v>
      </c>
    </row>
    <row r="444" spans="1:4" x14ac:dyDescent="0.25">
      <c r="A444" s="1">
        <v>77437</v>
      </c>
      <c r="B444" s="1">
        <v>77165</v>
      </c>
      <c r="C444" s="1">
        <v>77</v>
      </c>
      <c r="D444" s="1" t="s">
        <v>549</v>
      </c>
    </row>
    <row r="445" spans="1:4" x14ac:dyDescent="0.25">
      <c r="A445" s="1">
        <v>77438</v>
      </c>
      <c r="B445" s="1">
        <v>77400</v>
      </c>
      <c r="C445" s="1">
        <v>77</v>
      </c>
      <c r="D445" s="1" t="s">
        <v>550</v>
      </c>
    </row>
    <row r="446" spans="1:4" x14ac:dyDescent="0.25">
      <c r="A446" s="1">
        <v>77439</v>
      </c>
      <c r="B446" s="1">
        <v>77148</v>
      </c>
      <c r="C446" s="1">
        <v>77</v>
      </c>
      <c r="D446" s="1" t="s">
        <v>551</v>
      </c>
    </row>
    <row r="447" spans="1:4" x14ac:dyDescent="0.25">
      <c r="A447" s="1">
        <v>77440</v>
      </c>
      <c r="B447" s="1">
        <v>77260</v>
      </c>
      <c r="C447" s="1">
        <v>77</v>
      </c>
      <c r="D447" s="1" t="s">
        <v>552</v>
      </c>
    </row>
    <row r="448" spans="1:4" x14ac:dyDescent="0.25">
      <c r="A448" s="1">
        <v>77441</v>
      </c>
      <c r="B448" s="1">
        <v>77920</v>
      </c>
      <c r="C448" s="1">
        <v>77</v>
      </c>
      <c r="D448" s="1" t="s">
        <v>553</v>
      </c>
    </row>
    <row r="449" spans="1:4" x14ac:dyDescent="0.25">
      <c r="A449" s="1">
        <v>77442</v>
      </c>
      <c r="B449" s="1">
        <v>77210</v>
      </c>
      <c r="C449" s="1">
        <v>77</v>
      </c>
      <c r="D449" s="1" t="s">
        <v>554</v>
      </c>
    </row>
    <row r="450" spans="1:4" x14ac:dyDescent="0.25">
      <c r="A450" s="1">
        <v>77443</v>
      </c>
      <c r="B450" s="1">
        <v>77580</v>
      </c>
      <c r="C450" s="1">
        <v>77</v>
      </c>
      <c r="D450" s="1" t="s">
        <v>555</v>
      </c>
    </row>
    <row r="451" spans="1:4" x14ac:dyDescent="0.25">
      <c r="A451" s="1">
        <v>77444</v>
      </c>
      <c r="B451" s="1">
        <v>77320</v>
      </c>
      <c r="C451" s="1">
        <v>77</v>
      </c>
      <c r="D451" s="1" t="s">
        <v>556</v>
      </c>
    </row>
    <row r="452" spans="1:4" x14ac:dyDescent="0.25">
      <c r="A452" s="1">
        <v>77445</v>
      </c>
      <c r="B452" s="1">
        <v>77176</v>
      </c>
      <c r="C452" s="1">
        <v>77</v>
      </c>
      <c r="D452" s="1" t="s">
        <v>557</v>
      </c>
    </row>
    <row r="453" spans="1:4" x14ac:dyDescent="0.25">
      <c r="A453" s="1">
        <v>77446</v>
      </c>
      <c r="B453" s="1">
        <v>77650</v>
      </c>
      <c r="C453" s="1">
        <v>77</v>
      </c>
      <c r="D453" s="1" t="s">
        <v>558</v>
      </c>
    </row>
    <row r="454" spans="1:4" x14ac:dyDescent="0.25">
      <c r="A454" s="1">
        <v>77447</v>
      </c>
      <c r="B454" s="1">
        <v>77240</v>
      </c>
      <c r="C454" s="1">
        <v>77</v>
      </c>
      <c r="D454" s="1" t="s">
        <v>559</v>
      </c>
    </row>
    <row r="455" spans="1:4" x14ac:dyDescent="0.25">
      <c r="A455" s="1">
        <v>77448</v>
      </c>
      <c r="B455" s="1">
        <v>77260</v>
      </c>
      <c r="C455" s="1">
        <v>77</v>
      </c>
      <c r="D455" s="1" t="s">
        <v>560</v>
      </c>
    </row>
    <row r="456" spans="1:4" x14ac:dyDescent="0.25">
      <c r="A456" s="1">
        <v>77449</v>
      </c>
      <c r="B456" s="1">
        <v>77700</v>
      </c>
      <c r="C456" s="1">
        <v>77</v>
      </c>
      <c r="D456" s="1" t="s">
        <v>561</v>
      </c>
    </row>
    <row r="457" spans="1:4" x14ac:dyDescent="0.25">
      <c r="A457" s="1">
        <v>77450</v>
      </c>
      <c r="B457" s="1">
        <v>77170</v>
      </c>
      <c r="C457" s="1">
        <v>77</v>
      </c>
      <c r="D457" s="1" t="s">
        <v>562</v>
      </c>
    </row>
    <row r="458" spans="1:4" x14ac:dyDescent="0.25">
      <c r="A458" s="1">
        <v>77451</v>
      </c>
      <c r="B458" s="1">
        <v>77640</v>
      </c>
      <c r="C458" s="1">
        <v>77</v>
      </c>
      <c r="D458" s="1" t="s">
        <v>563</v>
      </c>
    </row>
    <row r="459" spans="1:4" x14ac:dyDescent="0.25">
      <c r="A459" s="1">
        <v>77452</v>
      </c>
      <c r="B459" s="1">
        <v>77520</v>
      </c>
      <c r="C459" s="1">
        <v>77</v>
      </c>
      <c r="D459" s="1" t="s">
        <v>564</v>
      </c>
    </row>
    <row r="460" spans="1:4" x14ac:dyDescent="0.25">
      <c r="A460" s="1">
        <v>77453</v>
      </c>
      <c r="B460" s="1">
        <v>77115</v>
      </c>
      <c r="C460" s="1">
        <v>77</v>
      </c>
      <c r="D460" s="1" t="s">
        <v>565</v>
      </c>
    </row>
    <row r="461" spans="1:4" x14ac:dyDescent="0.25">
      <c r="A461" s="1">
        <v>77454</v>
      </c>
      <c r="B461" s="1">
        <v>77520</v>
      </c>
      <c r="C461" s="1">
        <v>77</v>
      </c>
      <c r="D461" s="1" t="s">
        <v>566</v>
      </c>
    </row>
    <row r="462" spans="1:4" x14ac:dyDescent="0.25">
      <c r="A462" s="1">
        <v>77455</v>
      </c>
      <c r="B462" s="1">
        <v>77111</v>
      </c>
      <c r="C462" s="1">
        <v>77</v>
      </c>
      <c r="D462" s="1" t="s">
        <v>567</v>
      </c>
    </row>
    <row r="463" spans="1:4" x14ac:dyDescent="0.25">
      <c r="A463" s="1">
        <v>77456</v>
      </c>
      <c r="B463" s="1">
        <v>77650</v>
      </c>
      <c r="C463" s="1">
        <v>77</v>
      </c>
      <c r="D463" s="1" t="s">
        <v>568</v>
      </c>
    </row>
    <row r="464" spans="1:4" x14ac:dyDescent="0.25">
      <c r="A464" s="1">
        <v>77457</v>
      </c>
      <c r="B464" s="1">
        <v>77111</v>
      </c>
      <c r="C464" s="1">
        <v>77</v>
      </c>
      <c r="D464" s="1" t="s">
        <v>569</v>
      </c>
    </row>
    <row r="465" spans="1:4" x14ac:dyDescent="0.25">
      <c r="A465" s="1">
        <v>77458</v>
      </c>
      <c r="B465" s="1">
        <v>77460</v>
      </c>
      <c r="C465" s="1">
        <v>77</v>
      </c>
      <c r="D465" s="1" t="s">
        <v>570</v>
      </c>
    </row>
    <row r="466" spans="1:4" x14ac:dyDescent="0.25">
      <c r="A466" s="1">
        <v>77459</v>
      </c>
      <c r="B466" s="1">
        <v>77171</v>
      </c>
      <c r="C466" s="1">
        <v>77</v>
      </c>
      <c r="D466" s="1" t="s">
        <v>571</v>
      </c>
    </row>
    <row r="467" spans="1:4" x14ac:dyDescent="0.25">
      <c r="A467" s="1">
        <v>77460</v>
      </c>
      <c r="B467" s="1">
        <v>77440</v>
      </c>
      <c r="C467" s="1">
        <v>77</v>
      </c>
      <c r="D467" s="1" t="s">
        <v>572</v>
      </c>
    </row>
    <row r="468" spans="1:4" x14ac:dyDescent="0.25">
      <c r="A468" s="1">
        <v>77461</v>
      </c>
      <c r="B468" s="1">
        <v>77520</v>
      </c>
      <c r="C468" s="1">
        <v>77</v>
      </c>
      <c r="D468" s="1" t="s">
        <v>573</v>
      </c>
    </row>
    <row r="469" spans="1:4" x14ac:dyDescent="0.25">
      <c r="A469" s="1">
        <v>77462</v>
      </c>
      <c r="B469" s="1">
        <v>77230</v>
      </c>
      <c r="C469" s="1">
        <v>77</v>
      </c>
      <c r="D469" s="1" t="s">
        <v>574</v>
      </c>
    </row>
    <row r="470" spans="1:4" x14ac:dyDescent="0.25">
      <c r="A470" s="1">
        <v>77463</v>
      </c>
      <c r="B470" s="1">
        <v>77810</v>
      </c>
      <c r="C470" s="1">
        <v>77</v>
      </c>
      <c r="D470" s="1" t="s">
        <v>575</v>
      </c>
    </row>
    <row r="471" spans="1:4" x14ac:dyDescent="0.25">
      <c r="A471" s="1">
        <v>77464</v>
      </c>
      <c r="B471" s="1">
        <v>77400</v>
      </c>
      <c r="C471" s="1">
        <v>77</v>
      </c>
      <c r="D471" s="1" t="s">
        <v>576</v>
      </c>
    </row>
    <row r="472" spans="1:4" x14ac:dyDescent="0.25">
      <c r="A472" s="1">
        <v>77465</v>
      </c>
      <c r="B472" s="1">
        <v>77156</v>
      </c>
      <c r="C472" s="1">
        <v>77</v>
      </c>
      <c r="D472" s="1" t="s">
        <v>577</v>
      </c>
    </row>
    <row r="473" spans="1:4" x14ac:dyDescent="0.25">
      <c r="A473" s="1">
        <v>77466</v>
      </c>
      <c r="B473" s="1">
        <v>77163</v>
      </c>
      <c r="C473" s="1">
        <v>77</v>
      </c>
      <c r="D473" s="1" t="s">
        <v>578</v>
      </c>
    </row>
    <row r="474" spans="1:4" x14ac:dyDescent="0.25">
      <c r="A474" s="1">
        <v>77467</v>
      </c>
      <c r="B474" s="1">
        <v>77130</v>
      </c>
      <c r="C474" s="1">
        <v>77</v>
      </c>
      <c r="D474" s="1" t="s">
        <v>579</v>
      </c>
    </row>
    <row r="475" spans="1:4" x14ac:dyDescent="0.25">
      <c r="A475" s="1">
        <v>77468</v>
      </c>
      <c r="B475" s="1">
        <v>77200</v>
      </c>
      <c r="C475" s="1">
        <v>77</v>
      </c>
      <c r="D475" s="1" t="s">
        <v>580</v>
      </c>
    </row>
    <row r="476" spans="1:4" x14ac:dyDescent="0.25">
      <c r="A476" s="1">
        <v>77469</v>
      </c>
      <c r="B476" s="1">
        <v>77131</v>
      </c>
      <c r="C476" s="1">
        <v>77</v>
      </c>
      <c r="D476" s="1" t="s">
        <v>581</v>
      </c>
    </row>
    <row r="477" spans="1:4" x14ac:dyDescent="0.25">
      <c r="A477" s="1">
        <v>77470</v>
      </c>
      <c r="B477" s="1">
        <v>77220</v>
      </c>
      <c r="C477" s="1">
        <v>77</v>
      </c>
      <c r="D477" s="1" t="s">
        <v>582</v>
      </c>
    </row>
    <row r="478" spans="1:4" x14ac:dyDescent="0.25">
      <c r="A478" s="1">
        <v>77471</v>
      </c>
      <c r="B478" s="1">
        <v>77123</v>
      </c>
      <c r="C478" s="1">
        <v>77</v>
      </c>
      <c r="D478" s="1" t="s">
        <v>583</v>
      </c>
    </row>
    <row r="479" spans="1:4" x14ac:dyDescent="0.25">
      <c r="A479" s="1">
        <v>77472</v>
      </c>
      <c r="B479" s="1">
        <v>77510</v>
      </c>
      <c r="C479" s="1">
        <v>77</v>
      </c>
      <c r="D479" s="1" t="s">
        <v>584</v>
      </c>
    </row>
    <row r="480" spans="1:4" x14ac:dyDescent="0.25">
      <c r="A480" s="1">
        <v>77473</v>
      </c>
      <c r="B480" s="1">
        <v>77710</v>
      </c>
      <c r="C480" s="1">
        <v>77</v>
      </c>
      <c r="D480" s="1" t="s">
        <v>585</v>
      </c>
    </row>
    <row r="481" spans="1:4" x14ac:dyDescent="0.25">
      <c r="A481" s="1">
        <v>77474</v>
      </c>
      <c r="B481" s="1">
        <v>77450</v>
      </c>
      <c r="C481" s="1">
        <v>77</v>
      </c>
      <c r="D481" s="1" t="s">
        <v>586</v>
      </c>
    </row>
    <row r="482" spans="1:4" x14ac:dyDescent="0.25">
      <c r="A482" s="1">
        <v>77475</v>
      </c>
      <c r="B482" s="1">
        <v>77470</v>
      </c>
      <c r="C482" s="1">
        <v>77</v>
      </c>
      <c r="D482" s="1" t="s">
        <v>587</v>
      </c>
    </row>
    <row r="483" spans="1:4" x14ac:dyDescent="0.25">
      <c r="A483" s="1">
        <v>77476</v>
      </c>
      <c r="B483" s="1">
        <v>77440</v>
      </c>
      <c r="C483" s="1">
        <v>77</v>
      </c>
      <c r="D483" s="1" t="s">
        <v>588</v>
      </c>
    </row>
    <row r="484" spans="1:4" x14ac:dyDescent="0.25">
      <c r="A484" s="1">
        <v>77477</v>
      </c>
      <c r="B484" s="1">
        <v>77760</v>
      </c>
      <c r="C484" s="1">
        <v>77</v>
      </c>
      <c r="D484" s="1" t="s">
        <v>589</v>
      </c>
    </row>
    <row r="485" spans="1:4" x14ac:dyDescent="0.25">
      <c r="A485" s="1">
        <v>77478</v>
      </c>
      <c r="B485" s="1">
        <v>77260</v>
      </c>
      <c r="C485" s="1">
        <v>77</v>
      </c>
      <c r="D485" s="1" t="s">
        <v>590</v>
      </c>
    </row>
    <row r="486" spans="1:4" x14ac:dyDescent="0.25">
      <c r="A486" s="1">
        <v>77479</v>
      </c>
      <c r="B486" s="1">
        <v>77360</v>
      </c>
      <c r="C486" s="1">
        <v>77</v>
      </c>
      <c r="D486" s="1" t="s">
        <v>591</v>
      </c>
    </row>
    <row r="487" spans="1:4" x14ac:dyDescent="0.25">
      <c r="A487" s="1">
        <v>77480</v>
      </c>
      <c r="B487" s="1">
        <v>77830</v>
      </c>
      <c r="C487" s="1">
        <v>77</v>
      </c>
      <c r="D487" s="1" t="s">
        <v>592</v>
      </c>
    </row>
    <row r="488" spans="1:4" x14ac:dyDescent="0.25">
      <c r="A488" s="1">
        <v>77481</v>
      </c>
      <c r="B488" s="1">
        <v>77370</v>
      </c>
      <c r="C488" s="1">
        <v>77</v>
      </c>
      <c r="D488" s="1" t="s">
        <v>593</v>
      </c>
    </row>
    <row r="489" spans="1:4" x14ac:dyDescent="0.25">
      <c r="A489" s="1">
        <v>77482</v>
      </c>
      <c r="B489" s="1">
        <v>77130</v>
      </c>
      <c r="C489" s="1">
        <v>77</v>
      </c>
      <c r="D489" s="1" t="s">
        <v>594</v>
      </c>
    </row>
    <row r="490" spans="1:4" x14ac:dyDescent="0.25">
      <c r="A490" s="1">
        <v>77483</v>
      </c>
      <c r="B490" s="1">
        <v>77910</v>
      </c>
      <c r="C490" s="1">
        <v>77</v>
      </c>
      <c r="D490" s="1" t="s">
        <v>595</v>
      </c>
    </row>
    <row r="491" spans="1:4" x14ac:dyDescent="0.25">
      <c r="A491" s="1">
        <v>77484</v>
      </c>
      <c r="B491" s="1">
        <v>77580</v>
      </c>
      <c r="C491" s="1">
        <v>77</v>
      </c>
      <c r="D491" s="1" t="s">
        <v>596</v>
      </c>
    </row>
    <row r="492" spans="1:4" x14ac:dyDescent="0.25">
      <c r="A492" s="1">
        <v>77485</v>
      </c>
      <c r="B492" s="1">
        <v>77123</v>
      </c>
      <c r="C492" s="1">
        <v>77</v>
      </c>
      <c r="D492" s="1" t="s">
        <v>597</v>
      </c>
    </row>
    <row r="493" spans="1:4" x14ac:dyDescent="0.25">
      <c r="A493" s="1">
        <v>77486</v>
      </c>
      <c r="B493" s="1">
        <v>77141</v>
      </c>
      <c r="C493" s="1">
        <v>77</v>
      </c>
      <c r="D493" s="1" t="s">
        <v>598</v>
      </c>
    </row>
    <row r="494" spans="1:4" x14ac:dyDescent="0.25">
      <c r="A494" s="1">
        <v>77487</v>
      </c>
      <c r="B494" s="1">
        <v>77000</v>
      </c>
      <c r="C494" s="1">
        <v>77</v>
      </c>
      <c r="D494" s="1" t="s">
        <v>599</v>
      </c>
    </row>
    <row r="495" spans="1:4" x14ac:dyDescent="0.25">
      <c r="A495" s="1">
        <v>77489</v>
      </c>
      <c r="B495" s="1">
        <v>77710</v>
      </c>
      <c r="C495" s="1">
        <v>77</v>
      </c>
      <c r="D495" s="1" t="s">
        <v>600</v>
      </c>
    </row>
    <row r="496" spans="1:4" x14ac:dyDescent="0.25">
      <c r="A496" s="1">
        <v>77490</v>
      </c>
      <c r="B496" s="1">
        <v>77440</v>
      </c>
      <c r="C496" s="1">
        <v>77</v>
      </c>
      <c r="D496" s="1" t="s">
        <v>601</v>
      </c>
    </row>
    <row r="497" spans="1:4" x14ac:dyDescent="0.25">
      <c r="A497" s="1">
        <v>77491</v>
      </c>
      <c r="B497" s="1">
        <v>77250</v>
      </c>
      <c r="C497" s="1">
        <v>77</v>
      </c>
      <c r="D497" s="1" t="s">
        <v>602</v>
      </c>
    </row>
    <row r="498" spans="1:4" x14ac:dyDescent="0.25">
      <c r="A498" s="1">
        <v>77492</v>
      </c>
      <c r="B498" s="1">
        <v>77510</v>
      </c>
      <c r="C498" s="1">
        <v>77</v>
      </c>
      <c r="D498" s="1" t="s">
        <v>603</v>
      </c>
    </row>
    <row r="499" spans="1:4" x14ac:dyDescent="0.25">
      <c r="A499" s="1">
        <v>77493</v>
      </c>
      <c r="B499" s="1">
        <v>77390</v>
      </c>
      <c r="C499" s="1">
        <v>77</v>
      </c>
      <c r="D499" s="1" t="s">
        <v>604</v>
      </c>
    </row>
    <row r="500" spans="1:4" x14ac:dyDescent="0.25">
      <c r="A500" s="1">
        <v>77494</v>
      </c>
      <c r="B500" s="1">
        <v>77670</v>
      </c>
      <c r="C500" s="1">
        <v>77</v>
      </c>
      <c r="D500" s="1" t="s">
        <v>605</v>
      </c>
    </row>
    <row r="501" spans="1:4" x14ac:dyDescent="0.25">
      <c r="A501" s="1">
        <v>77495</v>
      </c>
      <c r="B501" s="1">
        <v>77240</v>
      </c>
      <c r="C501" s="1">
        <v>77</v>
      </c>
      <c r="D501" s="1" t="s">
        <v>606</v>
      </c>
    </row>
    <row r="502" spans="1:4" x14ac:dyDescent="0.25">
      <c r="A502" s="1">
        <v>77496</v>
      </c>
      <c r="B502" s="1">
        <v>77370</v>
      </c>
      <c r="C502" s="1">
        <v>77</v>
      </c>
      <c r="D502" s="1" t="s">
        <v>607</v>
      </c>
    </row>
    <row r="503" spans="1:4" x14ac:dyDescent="0.25">
      <c r="A503" s="1">
        <v>77498</v>
      </c>
      <c r="B503" s="1">
        <v>77450</v>
      </c>
      <c r="C503" s="1">
        <v>77</v>
      </c>
      <c r="D503" s="1" t="s">
        <v>608</v>
      </c>
    </row>
    <row r="504" spans="1:4" x14ac:dyDescent="0.25">
      <c r="A504" s="1">
        <v>77500</v>
      </c>
      <c r="B504" s="1">
        <v>77710</v>
      </c>
      <c r="C504" s="1">
        <v>77</v>
      </c>
      <c r="D504" s="1" t="s">
        <v>609</v>
      </c>
    </row>
    <row r="505" spans="1:4" x14ac:dyDescent="0.25">
      <c r="A505" s="1">
        <v>77501</v>
      </c>
      <c r="B505" s="1">
        <v>77250</v>
      </c>
      <c r="C505" s="1">
        <v>77</v>
      </c>
      <c r="D505" s="1" t="s">
        <v>610</v>
      </c>
    </row>
    <row r="506" spans="1:4" x14ac:dyDescent="0.25">
      <c r="A506" s="1">
        <v>77504</v>
      </c>
      <c r="B506" s="1">
        <v>77710</v>
      </c>
      <c r="C506" s="1">
        <v>77</v>
      </c>
      <c r="D506" s="1" t="s">
        <v>611</v>
      </c>
    </row>
    <row r="507" spans="1:4" x14ac:dyDescent="0.25">
      <c r="A507" s="1">
        <v>77505</v>
      </c>
      <c r="B507" s="1">
        <v>77470</v>
      </c>
      <c r="C507" s="1">
        <v>77</v>
      </c>
      <c r="D507" s="1" t="s">
        <v>612</v>
      </c>
    </row>
    <row r="508" spans="1:4" x14ac:dyDescent="0.25">
      <c r="A508" s="1">
        <v>77506</v>
      </c>
      <c r="B508" s="1">
        <v>77250</v>
      </c>
      <c r="C508" s="1">
        <v>77</v>
      </c>
      <c r="D508" s="1" t="s">
        <v>613</v>
      </c>
    </row>
    <row r="509" spans="1:4" x14ac:dyDescent="0.25">
      <c r="A509" s="1">
        <v>77507</v>
      </c>
      <c r="B509" s="1">
        <v>77480</v>
      </c>
      <c r="C509" s="1">
        <v>77</v>
      </c>
      <c r="D509" s="1" t="s">
        <v>614</v>
      </c>
    </row>
    <row r="510" spans="1:4" x14ac:dyDescent="0.25">
      <c r="A510" s="1">
        <v>77508</v>
      </c>
      <c r="B510" s="1">
        <v>77174</v>
      </c>
      <c r="C510" s="1">
        <v>77</v>
      </c>
      <c r="D510" s="1" t="s">
        <v>615</v>
      </c>
    </row>
    <row r="511" spans="1:4" x14ac:dyDescent="0.25">
      <c r="A511" s="1">
        <v>77509</v>
      </c>
      <c r="B511" s="1">
        <v>77154</v>
      </c>
      <c r="C511" s="1">
        <v>77</v>
      </c>
      <c r="D511" s="1" t="s">
        <v>616</v>
      </c>
    </row>
    <row r="512" spans="1:4" x14ac:dyDescent="0.25">
      <c r="A512" s="1">
        <v>77510</v>
      </c>
      <c r="B512" s="1">
        <v>77174</v>
      </c>
      <c r="C512" s="1">
        <v>77</v>
      </c>
      <c r="D512" s="1" t="s">
        <v>617</v>
      </c>
    </row>
    <row r="513" spans="1:4" x14ac:dyDescent="0.25">
      <c r="A513" s="1">
        <v>77511</v>
      </c>
      <c r="B513" s="1">
        <v>77230</v>
      </c>
      <c r="C513" s="1">
        <v>77</v>
      </c>
      <c r="D513" s="1" t="s">
        <v>618</v>
      </c>
    </row>
    <row r="514" spans="1:4" x14ac:dyDescent="0.25">
      <c r="A514" s="1">
        <v>77512</v>
      </c>
      <c r="B514" s="1">
        <v>77510</v>
      </c>
      <c r="C514" s="1">
        <v>77</v>
      </c>
      <c r="D514" s="1" t="s">
        <v>619</v>
      </c>
    </row>
    <row r="515" spans="1:4" x14ac:dyDescent="0.25">
      <c r="A515" s="1">
        <v>77513</v>
      </c>
      <c r="B515" s="1">
        <v>77124</v>
      </c>
      <c r="C515" s="1">
        <v>77</v>
      </c>
      <c r="D515" s="1" t="s">
        <v>620</v>
      </c>
    </row>
    <row r="516" spans="1:4" x14ac:dyDescent="0.25">
      <c r="A516" s="1">
        <v>77514</v>
      </c>
      <c r="B516" s="1">
        <v>77270</v>
      </c>
      <c r="C516" s="1">
        <v>77</v>
      </c>
      <c r="D516" s="1" t="s">
        <v>621</v>
      </c>
    </row>
    <row r="517" spans="1:4" x14ac:dyDescent="0.25">
      <c r="A517" s="1">
        <v>77515</v>
      </c>
      <c r="B517" s="1">
        <v>77410</v>
      </c>
      <c r="C517" s="1">
        <v>77</v>
      </c>
      <c r="D517" s="1" t="s">
        <v>622</v>
      </c>
    </row>
    <row r="518" spans="1:4" x14ac:dyDescent="0.25">
      <c r="A518" s="1">
        <v>77516</v>
      </c>
      <c r="B518" s="1">
        <v>77130</v>
      </c>
      <c r="C518" s="1">
        <v>77</v>
      </c>
      <c r="D518" s="1" t="s">
        <v>623</v>
      </c>
    </row>
    <row r="519" spans="1:4" x14ac:dyDescent="0.25">
      <c r="A519" s="1">
        <v>77517</v>
      </c>
      <c r="B519" s="1">
        <v>77410</v>
      </c>
      <c r="C519" s="1">
        <v>77</v>
      </c>
      <c r="D519" s="1" t="s">
        <v>624</v>
      </c>
    </row>
    <row r="520" spans="1:4" x14ac:dyDescent="0.25">
      <c r="A520" s="1">
        <v>77518</v>
      </c>
      <c r="B520" s="1">
        <v>77190</v>
      </c>
      <c r="C520" s="1">
        <v>77</v>
      </c>
      <c r="D520" s="1" t="s">
        <v>625</v>
      </c>
    </row>
    <row r="521" spans="1:4" x14ac:dyDescent="0.25">
      <c r="A521" s="1">
        <v>77519</v>
      </c>
      <c r="B521" s="1">
        <v>77560</v>
      </c>
      <c r="C521" s="1">
        <v>77</v>
      </c>
      <c r="D521" s="1" t="s">
        <v>626</v>
      </c>
    </row>
    <row r="522" spans="1:4" x14ac:dyDescent="0.25">
      <c r="A522" s="1">
        <v>77520</v>
      </c>
      <c r="B522" s="1">
        <v>77760</v>
      </c>
      <c r="C522" s="1">
        <v>77</v>
      </c>
      <c r="D522" s="1" t="s">
        <v>627</v>
      </c>
    </row>
    <row r="523" spans="1:4" x14ac:dyDescent="0.25">
      <c r="A523" s="1">
        <v>77521</v>
      </c>
      <c r="B523" s="1">
        <v>77580</v>
      </c>
      <c r="C523" s="1">
        <v>77</v>
      </c>
      <c r="D523" s="1" t="s">
        <v>628</v>
      </c>
    </row>
    <row r="524" spans="1:4" x14ac:dyDescent="0.25">
      <c r="A524" s="1">
        <v>77522</v>
      </c>
      <c r="B524" s="1">
        <v>77114</v>
      </c>
      <c r="C524" s="1">
        <v>77</v>
      </c>
      <c r="D524" s="1" t="s">
        <v>629</v>
      </c>
    </row>
    <row r="525" spans="1:4" x14ac:dyDescent="0.25">
      <c r="A525" s="1">
        <v>77523</v>
      </c>
      <c r="B525" s="1">
        <v>77480</v>
      </c>
      <c r="C525" s="1">
        <v>77</v>
      </c>
      <c r="D525" s="1" t="s">
        <v>630</v>
      </c>
    </row>
    <row r="526" spans="1:4" x14ac:dyDescent="0.25">
      <c r="A526" s="1">
        <v>77524</v>
      </c>
      <c r="B526" s="1">
        <v>77520</v>
      </c>
      <c r="C526" s="1">
        <v>77</v>
      </c>
      <c r="D526" s="1" t="s">
        <v>631</v>
      </c>
    </row>
    <row r="527" spans="1:4" x14ac:dyDescent="0.25">
      <c r="A527" s="1">
        <v>77525</v>
      </c>
      <c r="B527" s="1">
        <v>77230</v>
      </c>
      <c r="C527" s="1">
        <v>77</v>
      </c>
      <c r="D527" s="1" t="s">
        <v>632</v>
      </c>
    </row>
    <row r="528" spans="1:4" x14ac:dyDescent="0.25">
      <c r="A528" s="1">
        <v>77526</v>
      </c>
      <c r="B528" s="1">
        <v>77139</v>
      </c>
      <c r="C528" s="1">
        <v>77</v>
      </c>
      <c r="D528" s="1" t="s">
        <v>633</v>
      </c>
    </row>
    <row r="529" spans="1:4" x14ac:dyDescent="0.25">
      <c r="A529" s="1">
        <v>77527</v>
      </c>
      <c r="B529" s="1">
        <v>77540</v>
      </c>
      <c r="C529" s="1">
        <v>77</v>
      </c>
      <c r="D529" s="1" t="s">
        <v>634</v>
      </c>
    </row>
    <row r="530" spans="1:4" x14ac:dyDescent="0.25">
      <c r="A530" s="1">
        <v>77528</v>
      </c>
      <c r="B530" s="1">
        <v>77950</v>
      </c>
      <c r="C530" s="1">
        <v>77</v>
      </c>
      <c r="D530" s="1" t="s">
        <v>635</v>
      </c>
    </row>
    <row r="531" spans="1:4" x14ac:dyDescent="0.25">
      <c r="A531" s="1">
        <v>77529</v>
      </c>
      <c r="B531" s="1">
        <v>77580</v>
      </c>
      <c r="C531" s="1">
        <v>77</v>
      </c>
      <c r="D531" s="1" t="s">
        <v>636</v>
      </c>
    </row>
    <row r="532" spans="1:4" x14ac:dyDescent="0.25">
      <c r="A532" s="1">
        <v>77530</v>
      </c>
      <c r="B532" s="1">
        <v>77560</v>
      </c>
      <c r="C532" s="1">
        <v>77</v>
      </c>
      <c r="D532" s="1" t="s">
        <v>637</v>
      </c>
    </row>
    <row r="533" spans="1:4" x14ac:dyDescent="0.25">
      <c r="A533" s="1">
        <v>77531</v>
      </c>
      <c r="B533" s="1">
        <v>77940</v>
      </c>
      <c r="C533" s="1">
        <v>77</v>
      </c>
      <c r="D533" s="1" t="s">
        <v>638</v>
      </c>
    </row>
    <row r="534" spans="1:4" x14ac:dyDescent="0.25">
      <c r="A534" s="1">
        <v>77532</v>
      </c>
      <c r="B534" s="1">
        <v>77160</v>
      </c>
      <c r="C534" s="1">
        <v>77</v>
      </c>
      <c r="D534" s="1" t="s">
        <v>639</v>
      </c>
    </row>
    <row r="535" spans="1:4" x14ac:dyDescent="0.25">
      <c r="A535" s="1">
        <v>77533</v>
      </c>
      <c r="B535" s="1">
        <v>77870</v>
      </c>
      <c r="C535" s="1">
        <v>77</v>
      </c>
      <c r="D535" s="1" t="s">
        <v>640</v>
      </c>
    </row>
    <row r="536" spans="1:4" x14ac:dyDescent="0.25">
      <c r="A536" s="1">
        <v>77534</v>
      </c>
      <c r="B536" s="1">
        <v>77390</v>
      </c>
      <c r="C536" s="1">
        <v>77</v>
      </c>
      <c r="D536" s="1" t="s">
        <v>641</v>
      </c>
    </row>
    <row r="537" spans="1:4" x14ac:dyDescent="0.25">
      <c r="A537" s="1">
        <v>78003</v>
      </c>
      <c r="B537" s="1">
        <v>78660</v>
      </c>
      <c r="C537" s="1">
        <v>78</v>
      </c>
      <c r="D537" s="1" t="s">
        <v>642</v>
      </c>
    </row>
    <row r="538" spans="1:4" x14ac:dyDescent="0.25">
      <c r="A538" s="1">
        <v>78005</v>
      </c>
      <c r="B538" s="1">
        <v>78260</v>
      </c>
      <c r="C538" s="1">
        <v>78</v>
      </c>
      <c r="D538" s="1" t="s">
        <v>643</v>
      </c>
    </row>
    <row r="539" spans="1:4" x14ac:dyDescent="0.25">
      <c r="A539" s="1">
        <v>78006</v>
      </c>
      <c r="B539" s="1">
        <v>78113</v>
      </c>
      <c r="C539" s="1">
        <v>78</v>
      </c>
      <c r="D539" s="1" t="s">
        <v>644</v>
      </c>
    </row>
    <row r="540" spans="1:4" x14ac:dyDescent="0.25">
      <c r="A540" s="1">
        <v>78007</v>
      </c>
      <c r="B540" s="1">
        <v>78240</v>
      </c>
      <c r="C540" s="1">
        <v>78</v>
      </c>
      <c r="D540" s="1" t="s">
        <v>645</v>
      </c>
    </row>
    <row r="541" spans="1:4" x14ac:dyDescent="0.25">
      <c r="A541" s="1">
        <v>78009</v>
      </c>
      <c r="B541" s="1">
        <v>78660</v>
      </c>
      <c r="C541" s="1">
        <v>78</v>
      </c>
      <c r="D541" s="1" t="s">
        <v>646</v>
      </c>
    </row>
    <row r="542" spans="1:4" x14ac:dyDescent="0.25">
      <c r="A542" s="1">
        <v>78010</v>
      </c>
      <c r="B542" s="1">
        <v>78580</v>
      </c>
      <c r="C542" s="1">
        <v>78</v>
      </c>
      <c r="D542" s="1" t="s">
        <v>647</v>
      </c>
    </row>
    <row r="543" spans="1:4" x14ac:dyDescent="0.25">
      <c r="A543" s="1">
        <v>78013</v>
      </c>
      <c r="B543" s="1">
        <v>78770</v>
      </c>
      <c r="C543" s="1">
        <v>78</v>
      </c>
      <c r="D543" s="1" t="s">
        <v>648</v>
      </c>
    </row>
    <row r="544" spans="1:4" x14ac:dyDescent="0.25">
      <c r="A544" s="1">
        <v>78015</v>
      </c>
      <c r="B544" s="1">
        <v>78570</v>
      </c>
      <c r="C544" s="1">
        <v>78</v>
      </c>
      <c r="D544" s="1" t="s">
        <v>649</v>
      </c>
    </row>
    <row r="545" spans="1:4" x14ac:dyDescent="0.25">
      <c r="A545" s="1">
        <v>78020</v>
      </c>
      <c r="B545" s="1">
        <v>78790</v>
      </c>
      <c r="C545" s="1">
        <v>78</v>
      </c>
      <c r="D545" s="1" t="s">
        <v>650</v>
      </c>
    </row>
    <row r="546" spans="1:4" x14ac:dyDescent="0.25">
      <c r="A546" s="1">
        <v>78029</v>
      </c>
      <c r="B546" s="1">
        <v>78410</v>
      </c>
      <c r="C546" s="1">
        <v>78</v>
      </c>
      <c r="D546" s="1" t="s">
        <v>651</v>
      </c>
    </row>
    <row r="547" spans="1:4" x14ac:dyDescent="0.25">
      <c r="A547" s="1">
        <v>78030</v>
      </c>
      <c r="B547" s="1">
        <v>78610</v>
      </c>
      <c r="C547" s="1">
        <v>78</v>
      </c>
      <c r="D547" s="1" t="s">
        <v>652</v>
      </c>
    </row>
    <row r="548" spans="1:4" x14ac:dyDescent="0.25">
      <c r="A548" s="1">
        <v>78031</v>
      </c>
      <c r="B548" s="1">
        <v>78930</v>
      </c>
      <c r="C548" s="1">
        <v>78</v>
      </c>
      <c r="D548" s="1" t="s">
        <v>653</v>
      </c>
    </row>
    <row r="549" spans="1:4" x14ac:dyDescent="0.25">
      <c r="A549" s="1">
        <v>78033</v>
      </c>
      <c r="B549" s="1">
        <v>78126</v>
      </c>
      <c r="C549" s="1">
        <v>78</v>
      </c>
      <c r="D549" s="1" t="s">
        <v>654</v>
      </c>
    </row>
    <row r="550" spans="1:4" x14ac:dyDescent="0.25">
      <c r="A550" s="1">
        <v>78034</v>
      </c>
      <c r="B550" s="1">
        <v>78770</v>
      </c>
      <c r="C550" s="1">
        <v>78</v>
      </c>
      <c r="D550" s="1" t="s">
        <v>655</v>
      </c>
    </row>
    <row r="551" spans="1:4" x14ac:dyDescent="0.25">
      <c r="A551" s="1">
        <v>78036</v>
      </c>
      <c r="B551" s="1">
        <v>78770</v>
      </c>
      <c r="C551" s="1">
        <v>78</v>
      </c>
      <c r="D551" s="1" t="s">
        <v>656</v>
      </c>
    </row>
    <row r="552" spans="1:4" x14ac:dyDescent="0.25">
      <c r="A552" s="1">
        <v>78043</v>
      </c>
      <c r="B552" s="1">
        <v>78870</v>
      </c>
      <c r="C552" s="1">
        <v>78</v>
      </c>
      <c r="D552" s="1" t="s">
        <v>657</v>
      </c>
    </row>
    <row r="553" spans="1:4" x14ac:dyDescent="0.25">
      <c r="A553" s="1">
        <v>78048</v>
      </c>
      <c r="B553" s="1">
        <v>78550</v>
      </c>
      <c r="C553" s="1">
        <v>78</v>
      </c>
      <c r="D553" s="1" t="s">
        <v>658</v>
      </c>
    </row>
    <row r="554" spans="1:4" x14ac:dyDescent="0.25">
      <c r="A554" s="1">
        <v>78049</v>
      </c>
      <c r="B554" s="1">
        <v>78580</v>
      </c>
      <c r="C554" s="1">
        <v>78</v>
      </c>
      <c r="D554" s="1" t="s">
        <v>659</v>
      </c>
    </row>
    <row r="555" spans="1:4" x14ac:dyDescent="0.25">
      <c r="A555" s="1">
        <v>78050</v>
      </c>
      <c r="B555" s="1">
        <v>78490</v>
      </c>
      <c r="C555" s="1">
        <v>78</v>
      </c>
      <c r="D555" s="1" t="s">
        <v>660</v>
      </c>
    </row>
    <row r="556" spans="1:4" x14ac:dyDescent="0.25">
      <c r="A556" s="1">
        <v>78053</v>
      </c>
      <c r="B556" s="1">
        <v>78910</v>
      </c>
      <c r="C556" s="1">
        <v>78</v>
      </c>
      <c r="D556" s="1" t="s">
        <v>661</v>
      </c>
    </row>
    <row r="557" spans="1:4" x14ac:dyDescent="0.25">
      <c r="A557" s="1">
        <v>78057</v>
      </c>
      <c r="B557" s="1">
        <v>78270</v>
      </c>
      <c r="C557" s="1">
        <v>78</v>
      </c>
      <c r="D557" s="1" t="s">
        <v>662</v>
      </c>
    </row>
    <row r="558" spans="1:4" x14ac:dyDescent="0.25">
      <c r="A558" s="1">
        <v>78062</v>
      </c>
      <c r="B558" s="1">
        <v>78650</v>
      </c>
      <c r="C558" s="1">
        <v>78</v>
      </c>
      <c r="D558" s="1" t="s">
        <v>663</v>
      </c>
    </row>
    <row r="559" spans="1:4" x14ac:dyDescent="0.25">
      <c r="A559" s="1">
        <v>78068</v>
      </c>
      <c r="B559" s="1">
        <v>78270</v>
      </c>
      <c r="C559" s="1">
        <v>78</v>
      </c>
      <c r="D559" s="1" t="s">
        <v>664</v>
      </c>
    </row>
    <row r="560" spans="1:4" x14ac:dyDescent="0.25">
      <c r="A560" s="1">
        <v>78070</v>
      </c>
      <c r="B560" s="1">
        <v>78930</v>
      </c>
      <c r="C560" s="1">
        <v>78</v>
      </c>
      <c r="D560" s="1" t="s">
        <v>665</v>
      </c>
    </row>
    <row r="561" spans="1:4" x14ac:dyDescent="0.25">
      <c r="A561" s="1">
        <v>78071</v>
      </c>
      <c r="B561" s="1">
        <v>78660</v>
      </c>
      <c r="C561" s="1">
        <v>78</v>
      </c>
      <c r="D561" s="1" t="s">
        <v>666</v>
      </c>
    </row>
    <row r="562" spans="1:4" x14ac:dyDescent="0.25">
      <c r="A562" s="1">
        <v>78072</v>
      </c>
      <c r="B562" s="1">
        <v>78200</v>
      </c>
      <c r="C562" s="1">
        <v>78</v>
      </c>
      <c r="D562" s="1" t="s">
        <v>667</v>
      </c>
    </row>
    <row r="563" spans="1:4" x14ac:dyDescent="0.25">
      <c r="A563" s="1">
        <v>78073</v>
      </c>
      <c r="B563" s="1">
        <v>78390</v>
      </c>
      <c r="C563" s="1">
        <v>78</v>
      </c>
      <c r="D563" s="1" t="s">
        <v>668</v>
      </c>
    </row>
    <row r="564" spans="1:4" x14ac:dyDescent="0.25">
      <c r="A564" s="1">
        <v>78076</v>
      </c>
      <c r="B564" s="1">
        <v>78910</v>
      </c>
      <c r="C564" s="1">
        <v>78</v>
      </c>
      <c r="D564" s="1" t="s">
        <v>669</v>
      </c>
    </row>
    <row r="565" spans="1:4" x14ac:dyDescent="0.25">
      <c r="A565" s="1">
        <v>78077</v>
      </c>
      <c r="B565" s="1">
        <v>78125</v>
      </c>
      <c r="C565" s="1">
        <v>78</v>
      </c>
      <c r="D565" s="1" t="s">
        <v>670</v>
      </c>
    </row>
    <row r="566" spans="1:4" x14ac:dyDescent="0.25">
      <c r="A566" s="1">
        <v>78082</v>
      </c>
      <c r="B566" s="1">
        <v>78200</v>
      </c>
      <c r="C566" s="1">
        <v>78</v>
      </c>
      <c r="D566" s="1" t="s">
        <v>671</v>
      </c>
    </row>
    <row r="567" spans="1:4" x14ac:dyDescent="0.25">
      <c r="A567" s="1">
        <v>78084</v>
      </c>
      <c r="B567" s="1">
        <v>78490</v>
      </c>
      <c r="C567" s="1">
        <v>78</v>
      </c>
      <c r="D567" s="1" t="s">
        <v>672</v>
      </c>
    </row>
    <row r="568" spans="1:4" x14ac:dyDescent="0.25">
      <c r="A568" s="1">
        <v>78087</v>
      </c>
      <c r="B568" s="1">
        <v>78830</v>
      </c>
      <c r="C568" s="1">
        <v>78</v>
      </c>
      <c r="D568" s="1" t="s">
        <v>673</v>
      </c>
    </row>
    <row r="569" spans="1:4" x14ac:dyDescent="0.25">
      <c r="A569" s="1">
        <v>78089</v>
      </c>
      <c r="B569" s="1">
        <v>78270</v>
      </c>
      <c r="C569" s="1">
        <v>78</v>
      </c>
      <c r="D569" s="1" t="s">
        <v>674</v>
      </c>
    </row>
    <row r="570" spans="1:4" x14ac:dyDescent="0.25">
      <c r="A570" s="1">
        <v>78090</v>
      </c>
      <c r="B570" s="1">
        <v>78410</v>
      </c>
      <c r="C570" s="1">
        <v>78</v>
      </c>
      <c r="D570" s="1" t="s">
        <v>675</v>
      </c>
    </row>
    <row r="571" spans="1:4" x14ac:dyDescent="0.25">
      <c r="A571" s="1">
        <v>78092</v>
      </c>
      <c r="B571" s="1">
        <v>78380</v>
      </c>
      <c r="C571" s="1">
        <v>78</v>
      </c>
      <c r="D571" s="1" t="s">
        <v>676</v>
      </c>
    </row>
    <row r="572" spans="1:4" x14ac:dyDescent="0.25">
      <c r="A572" s="1">
        <v>78096</v>
      </c>
      <c r="B572" s="1">
        <v>78113</v>
      </c>
      <c r="C572" s="1">
        <v>78</v>
      </c>
      <c r="D572" s="1" t="s">
        <v>677</v>
      </c>
    </row>
    <row r="573" spans="1:4" x14ac:dyDescent="0.25">
      <c r="A573" s="1">
        <v>78104</v>
      </c>
      <c r="B573" s="1">
        <v>78930</v>
      </c>
      <c r="C573" s="1">
        <v>78</v>
      </c>
      <c r="D573" s="1" t="s">
        <v>678</v>
      </c>
    </row>
    <row r="574" spans="1:4" x14ac:dyDescent="0.25">
      <c r="A574" s="1">
        <v>78107</v>
      </c>
      <c r="B574" s="1">
        <v>78980</v>
      </c>
      <c r="C574" s="1">
        <v>78</v>
      </c>
      <c r="D574" s="1" t="s">
        <v>679</v>
      </c>
    </row>
    <row r="575" spans="1:4" x14ac:dyDescent="0.25">
      <c r="A575" s="1">
        <v>78108</v>
      </c>
      <c r="B575" s="1">
        <v>78610</v>
      </c>
      <c r="C575" s="1">
        <v>78</v>
      </c>
      <c r="D575" s="1" t="s">
        <v>680</v>
      </c>
    </row>
    <row r="576" spans="1:4" x14ac:dyDescent="0.25">
      <c r="A576" s="1">
        <v>78113</v>
      </c>
      <c r="B576" s="1">
        <v>78440</v>
      </c>
      <c r="C576" s="1">
        <v>78</v>
      </c>
      <c r="D576" s="1" t="s">
        <v>681</v>
      </c>
    </row>
    <row r="577" spans="1:4" x14ac:dyDescent="0.25">
      <c r="A577" s="1">
        <v>78117</v>
      </c>
      <c r="B577" s="1">
        <v>78530</v>
      </c>
      <c r="C577" s="1">
        <v>78</v>
      </c>
      <c r="D577" s="1" t="s">
        <v>682</v>
      </c>
    </row>
    <row r="578" spans="1:4" x14ac:dyDescent="0.25">
      <c r="A578" s="1">
        <v>78118</v>
      </c>
      <c r="B578" s="1">
        <v>78200</v>
      </c>
      <c r="C578" s="1">
        <v>78</v>
      </c>
      <c r="D578" s="1" t="s">
        <v>683</v>
      </c>
    </row>
    <row r="579" spans="1:4" x14ac:dyDescent="0.25">
      <c r="A579" s="1">
        <v>78120</v>
      </c>
      <c r="B579" s="1">
        <v>78830</v>
      </c>
      <c r="C579" s="1">
        <v>78</v>
      </c>
      <c r="D579" s="1" t="s">
        <v>684</v>
      </c>
    </row>
    <row r="580" spans="1:4" x14ac:dyDescent="0.25">
      <c r="A580" s="1">
        <v>78123</v>
      </c>
      <c r="B580" s="1">
        <v>78955</v>
      </c>
      <c r="C580" s="1">
        <v>78</v>
      </c>
      <c r="D580" s="1" t="s">
        <v>685</v>
      </c>
    </row>
    <row r="581" spans="1:4" x14ac:dyDescent="0.25">
      <c r="A581" s="1">
        <v>78124</v>
      </c>
      <c r="B581" s="1">
        <v>78420</v>
      </c>
      <c r="C581" s="1">
        <v>78</v>
      </c>
      <c r="D581" s="1" t="s">
        <v>686</v>
      </c>
    </row>
    <row r="582" spans="1:4" x14ac:dyDescent="0.25">
      <c r="A582" s="1">
        <v>78125</v>
      </c>
      <c r="B582" s="1">
        <v>78720</v>
      </c>
      <c r="C582" s="1">
        <v>78</v>
      </c>
      <c r="D582" s="1" t="s">
        <v>687</v>
      </c>
    </row>
    <row r="583" spans="1:4" x14ac:dyDescent="0.25">
      <c r="A583" s="1">
        <v>78126</v>
      </c>
      <c r="B583" s="1">
        <v>78170</v>
      </c>
      <c r="C583" s="1">
        <v>78</v>
      </c>
      <c r="D583" s="1" t="s">
        <v>688</v>
      </c>
    </row>
    <row r="584" spans="1:4" x14ac:dyDescent="0.25">
      <c r="A584" s="1">
        <v>78128</v>
      </c>
      <c r="B584" s="1">
        <v>78720</v>
      </c>
      <c r="C584" s="1">
        <v>78</v>
      </c>
      <c r="D584" s="1" t="s">
        <v>689</v>
      </c>
    </row>
    <row r="585" spans="1:4" x14ac:dyDescent="0.25">
      <c r="A585" s="1">
        <v>78133</v>
      </c>
      <c r="B585" s="1">
        <v>78240</v>
      </c>
      <c r="C585" s="1">
        <v>78</v>
      </c>
      <c r="D585" s="1" t="s">
        <v>690</v>
      </c>
    </row>
    <row r="586" spans="1:4" x14ac:dyDescent="0.25">
      <c r="A586" s="1">
        <v>78138</v>
      </c>
      <c r="B586" s="1">
        <v>78570</v>
      </c>
      <c r="C586" s="1">
        <v>78</v>
      </c>
      <c r="D586" s="1" t="s">
        <v>691</v>
      </c>
    </row>
    <row r="587" spans="1:4" x14ac:dyDescent="0.25">
      <c r="A587" s="1">
        <v>78140</v>
      </c>
      <c r="B587" s="1">
        <v>78130</v>
      </c>
      <c r="C587" s="1">
        <v>78</v>
      </c>
      <c r="D587" s="1" t="s">
        <v>692</v>
      </c>
    </row>
    <row r="588" spans="1:4" x14ac:dyDescent="0.25">
      <c r="A588" s="1">
        <v>78143</v>
      </c>
      <c r="B588" s="1">
        <v>78117</v>
      </c>
      <c r="C588" s="1">
        <v>78</v>
      </c>
      <c r="D588" s="1" t="s">
        <v>693</v>
      </c>
    </row>
    <row r="589" spans="1:4" x14ac:dyDescent="0.25">
      <c r="A589" s="1">
        <v>78146</v>
      </c>
      <c r="B589" s="1">
        <v>78400</v>
      </c>
      <c r="C589" s="1">
        <v>78</v>
      </c>
      <c r="D589" s="1" t="s">
        <v>694</v>
      </c>
    </row>
    <row r="590" spans="1:4" x14ac:dyDescent="0.25">
      <c r="A590" s="1">
        <v>78147</v>
      </c>
      <c r="B590" s="1">
        <v>78270</v>
      </c>
      <c r="C590" s="1">
        <v>78</v>
      </c>
      <c r="D590" s="1" t="s">
        <v>695</v>
      </c>
    </row>
    <row r="591" spans="1:4" x14ac:dyDescent="0.25">
      <c r="A591" s="1">
        <v>78152</v>
      </c>
      <c r="B591" s="1">
        <v>78450</v>
      </c>
      <c r="C591" s="1">
        <v>78</v>
      </c>
      <c r="D591" s="1" t="s">
        <v>696</v>
      </c>
    </row>
    <row r="592" spans="1:4" x14ac:dyDescent="0.25">
      <c r="A592" s="1">
        <v>78158</v>
      </c>
      <c r="B592" s="1">
        <v>78150</v>
      </c>
      <c r="C592" s="1">
        <v>78</v>
      </c>
      <c r="D592" s="1" t="s">
        <v>697</v>
      </c>
    </row>
    <row r="593" spans="1:4" x14ac:dyDescent="0.25">
      <c r="A593" s="1">
        <v>78160</v>
      </c>
      <c r="B593" s="1">
        <v>78460</v>
      </c>
      <c r="C593" s="1">
        <v>78</v>
      </c>
      <c r="D593" s="1" t="s">
        <v>698</v>
      </c>
    </row>
    <row r="594" spans="1:4" x14ac:dyDescent="0.25">
      <c r="A594" s="1">
        <v>78162</v>
      </c>
      <c r="B594" s="1">
        <v>78460</v>
      </c>
      <c r="C594" s="1">
        <v>78</v>
      </c>
      <c r="D594" s="1" t="s">
        <v>699</v>
      </c>
    </row>
    <row r="595" spans="1:4" x14ac:dyDescent="0.25">
      <c r="A595" s="1">
        <v>78163</v>
      </c>
      <c r="B595" s="1">
        <v>78910</v>
      </c>
      <c r="C595" s="1">
        <v>78</v>
      </c>
      <c r="D595" s="1" t="s">
        <v>700</v>
      </c>
    </row>
    <row r="596" spans="1:4" x14ac:dyDescent="0.25">
      <c r="A596" s="1">
        <v>78164</v>
      </c>
      <c r="B596" s="1">
        <v>78120</v>
      </c>
      <c r="C596" s="1">
        <v>78</v>
      </c>
      <c r="D596" s="1" t="s">
        <v>701</v>
      </c>
    </row>
    <row r="597" spans="1:4" x14ac:dyDescent="0.25">
      <c r="A597" s="1">
        <v>78165</v>
      </c>
      <c r="B597" s="1">
        <v>78340</v>
      </c>
      <c r="C597" s="1">
        <v>78</v>
      </c>
      <c r="D597" s="1" t="s">
        <v>702</v>
      </c>
    </row>
    <row r="598" spans="1:4" x14ac:dyDescent="0.25">
      <c r="A598" s="1">
        <v>78168</v>
      </c>
      <c r="B598" s="1">
        <v>78310</v>
      </c>
      <c r="C598" s="1">
        <v>78</v>
      </c>
      <c r="D598" s="1" t="s">
        <v>703</v>
      </c>
    </row>
    <row r="599" spans="1:4" x14ac:dyDescent="0.25">
      <c r="A599" s="1">
        <v>78171</v>
      </c>
      <c r="B599" s="1">
        <v>78113</v>
      </c>
      <c r="C599" s="1">
        <v>78</v>
      </c>
      <c r="D599" s="1" t="s">
        <v>704</v>
      </c>
    </row>
    <row r="600" spans="1:4" x14ac:dyDescent="0.25">
      <c r="A600" s="1">
        <v>78172</v>
      </c>
      <c r="B600" s="1">
        <v>78700</v>
      </c>
      <c r="C600" s="1">
        <v>78</v>
      </c>
      <c r="D600" s="1" t="s">
        <v>705</v>
      </c>
    </row>
    <row r="601" spans="1:4" x14ac:dyDescent="0.25">
      <c r="A601" s="1">
        <v>78185</v>
      </c>
      <c r="B601" s="1">
        <v>78790</v>
      </c>
      <c r="C601" s="1">
        <v>78</v>
      </c>
      <c r="D601" s="1" t="s">
        <v>706</v>
      </c>
    </row>
    <row r="602" spans="1:4" x14ac:dyDescent="0.25">
      <c r="A602" s="1">
        <v>78188</v>
      </c>
      <c r="B602" s="1">
        <v>78270</v>
      </c>
      <c r="C602" s="1">
        <v>78</v>
      </c>
      <c r="D602" s="1" t="s">
        <v>707</v>
      </c>
    </row>
    <row r="603" spans="1:4" x14ac:dyDescent="0.25">
      <c r="A603" s="1">
        <v>78189</v>
      </c>
      <c r="B603" s="1">
        <v>78121</v>
      </c>
      <c r="C603" s="1">
        <v>78</v>
      </c>
      <c r="D603" s="1" t="s">
        <v>708</v>
      </c>
    </row>
    <row r="604" spans="1:4" x14ac:dyDescent="0.25">
      <c r="A604" s="1">
        <v>78190</v>
      </c>
      <c r="B604" s="1">
        <v>78290</v>
      </c>
      <c r="C604" s="1">
        <v>78</v>
      </c>
      <c r="D604" s="1" t="s">
        <v>709</v>
      </c>
    </row>
    <row r="605" spans="1:4" x14ac:dyDescent="0.25">
      <c r="A605" s="1">
        <v>78192</v>
      </c>
      <c r="B605" s="1">
        <v>78111</v>
      </c>
      <c r="C605" s="1">
        <v>78</v>
      </c>
      <c r="D605" s="1" t="s">
        <v>710</v>
      </c>
    </row>
    <row r="606" spans="1:4" x14ac:dyDescent="0.25">
      <c r="A606" s="1">
        <v>78193</v>
      </c>
      <c r="B606" s="1">
        <v>78720</v>
      </c>
      <c r="C606" s="1">
        <v>78</v>
      </c>
      <c r="D606" s="1" t="s">
        <v>711</v>
      </c>
    </row>
    <row r="607" spans="1:4" x14ac:dyDescent="0.25">
      <c r="A607" s="1">
        <v>78194</v>
      </c>
      <c r="B607" s="1">
        <v>78550</v>
      </c>
      <c r="C607" s="1">
        <v>78</v>
      </c>
      <c r="D607" s="1" t="s">
        <v>712</v>
      </c>
    </row>
    <row r="608" spans="1:4" x14ac:dyDescent="0.25">
      <c r="A608" s="1">
        <v>78196</v>
      </c>
      <c r="B608" s="1">
        <v>78810</v>
      </c>
      <c r="C608" s="1">
        <v>78</v>
      </c>
      <c r="D608" s="1" t="s">
        <v>713</v>
      </c>
    </row>
    <row r="609" spans="1:4" x14ac:dyDescent="0.25">
      <c r="A609" s="1">
        <v>78202</v>
      </c>
      <c r="B609" s="1">
        <v>78440</v>
      </c>
      <c r="C609" s="1">
        <v>78</v>
      </c>
      <c r="D609" s="1" t="s">
        <v>714</v>
      </c>
    </row>
    <row r="610" spans="1:4" x14ac:dyDescent="0.25">
      <c r="A610" s="1">
        <v>78206</v>
      </c>
      <c r="B610" s="1">
        <v>78920</v>
      </c>
      <c r="C610" s="1">
        <v>78</v>
      </c>
      <c r="D610" s="1" t="s">
        <v>715</v>
      </c>
    </row>
    <row r="611" spans="1:4" x14ac:dyDescent="0.25">
      <c r="A611" s="1">
        <v>78208</v>
      </c>
      <c r="B611" s="1">
        <v>78990</v>
      </c>
      <c r="C611" s="1">
        <v>78</v>
      </c>
      <c r="D611" s="1" t="s">
        <v>716</v>
      </c>
    </row>
    <row r="612" spans="1:4" x14ac:dyDescent="0.25">
      <c r="A612" s="1">
        <v>78209</v>
      </c>
      <c r="B612" s="1">
        <v>78125</v>
      </c>
      <c r="C612" s="1">
        <v>78</v>
      </c>
      <c r="D612" s="1" t="s">
        <v>717</v>
      </c>
    </row>
    <row r="613" spans="1:4" x14ac:dyDescent="0.25">
      <c r="A613" s="1">
        <v>78217</v>
      </c>
      <c r="B613" s="1">
        <v>78680</v>
      </c>
      <c r="C613" s="1">
        <v>78</v>
      </c>
      <c r="D613" s="1" t="s">
        <v>718</v>
      </c>
    </row>
    <row r="614" spans="1:4" x14ac:dyDescent="0.25">
      <c r="A614" s="1">
        <v>78220</v>
      </c>
      <c r="B614" s="1">
        <v>78690</v>
      </c>
      <c r="C614" s="1">
        <v>78</v>
      </c>
      <c r="D614" s="1" t="s">
        <v>719</v>
      </c>
    </row>
    <row r="615" spans="1:4" x14ac:dyDescent="0.25">
      <c r="A615" s="1">
        <v>78224</v>
      </c>
      <c r="B615" s="1">
        <v>78620</v>
      </c>
      <c r="C615" s="1">
        <v>78</v>
      </c>
      <c r="D615" s="1" t="s">
        <v>720</v>
      </c>
    </row>
    <row r="616" spans="1:4" x14ac:dyDescent="0.25">
      <c r="A616" s="1">
        <v>78227</v>
      </c>
      <c r="B616" s="1">
        <v>78740</v>
      </c>
      <c r="C616" s="1">
        <v>78</v>
      </c>
      <c r="D616" s="1" t="s">
        <v>721</v>
      </c>
    </row>
    <row r="617" spans="1:4" x14ac:dyDescent="0.25">
      <c r="A617" s="1">
        <v>78230</v>
      </c>
      <c r="B617" s="1">
        <v>78410</v>
      </c>
      <c r="C617" s="1">
        <v>78</v>
      </c>
      <c r="D617" s="1" t="s">
        <v>722</v>
      </c>
    </row>
    <row r="618" spans="1:4" x14ac:dyDescent="0.25">
      <c r="A618" s="1">
        <v>78231</v>
      </c>
      <c r="B618" s="1">
        <v>78200</v>
      </c>
      <c r="C618" s="1">
        <v>78</v>
      </c>
      <c r="D618" s="1" t="s">
        <v>723</v>
      </c>
    </row>
    <row r="619" spans="1:4" x14ac:dyDescent="0.25">
      <c r="A619" s="1">
        <v>78233</v>
      </c>
      <c r="B619" s="1">
        <v>78810</v>
      </c>
      <c r="C619" s="1">
        <v>78</v>
      </c>
      <c r="D619" s="1" t="s">
        <v>724</v>
      </c>
    </row>
    <row r="620" spans="1:4" x14ac:dyDescent="0.25">
      <c r="A620" s="1">
        <v>78234</v>
      </c>
      <c r="B620" s="1">
        <v>78200</v>
      </c>
      <c r="C620" s="1">
        <v>78</v>
      </c>
      <c r="D620" s="1" t="s">
        <v>725</v>
      </c>
    </row>
    <row r="621" spans="1:4" x14ac:dyDescent="0.25">
      <c r="A621" s="1">
        <v>78236</v>
      </c>
      <c r="B621" s="1">
        <v>78910</v>
      </c>
      <c r="C621" s="1">
        <v>78</v>
      </c>
      <c r="D621" s="1" t="s">
        <v>726</v>
      </c>
    </row>
    <row r="622" spans="1:4" x14ac:dyDescent="0.25">
      <c r="A622" s="1">
        <v>78237</v>
      </c>
      <c r="B622" s="1">
        <v>78790</v>
      </c>
      <c r="C622" s="1">
        <v>78</v>
      </c>
      <c r="D622" s="1" t="s">
        <v>727</v>
      </c>
    </row>
    <row r="623" spans="1:4" x14ac:dyDescent="0.25">
      <c r="A623" s="1">
        <v>78238</v>
      </c>
      <c r="B623" s="1">
        <v>78410</v>
      </c>
      <c r="C623" s="1">
        <v>78</v>
      </c>
      <c r="D623" s="1" t="s">
        <v>728</v>
      </c>
    </row>
    <row r="624" spans="1:4" x14ac:dyDescent="0.25">
      <c r="A624" s="1">
        <v>78239</v>
      </c>
      <c r="B624" s="1">
        <v>78520</v>
      </c>
      <c r="C624" s="1">
        <v>78</v>
      </c>
      <c r="D624" s="1" t="s">
        <v>729</v>
      </c>
    </row>
    <row r="625" spans="1:4" x14ac:dyDescent="0.25">
      <c r="A625" s="1">
        <v>78242</v>
      </c>
      <c r="B625" s="1">
        <v>78330</v>
      </c>
      <c r="C625" s="1">
        <v>78</v>
      </c>
      <c r="D625" s="1" t="s">
        <v>730</v>
      </c>
    </row>
    <row r="626" spans="1:4" x14ac:dyDescent="0.25">
      <c r="A626" s="1">
        <v>78245</v>
      </c>
      <c r="B626" s="1">
        <v>78200</v>
      </c>
      <c r="C626" s="1">
        <v>78</v>
      </c>
      <c r="D626" s="1" t="s">
        <v>731</v>
      </c>
    </row>
    <row r="627" spans="1:4" x14ac:dyDescent="0.25">
      <c r="A627" s="1">
        <v>78246</v>
      </c>
      <c r="B627" s="1">
        <v>78440</v>
      </c>
      <c r="C627" s="1">
        <v>78</v>
      </c>
      <c r="D627" s="1" t="s">
        <v>732</v>
      </c>
    </row>
    <row r="628" spans="1:4" x14ac:dyDescent="0.25">
      <c r="A628" s="1">
        <v>78251</v>
      </c>
      <c r="B628" s="1">
        <v>78112</v>
      </c>
      <c r="C628" s="1">
        <v>78</v>
      </c>
      <c r="D628" s="1" t="s">
        <v>733</v>
      </c>
    </row>
    <row r="629" spans="1:4" x14ac:dyDescent="0.25">
      <c r="A629" s="1">
        <v>78255</v>
      </c>
      <c r="B629" s="1">
        <v>78840</v>
      </c>
      <c r="C629" s="1">
        <v>78</v>
      </c>
      <c r="D629" s="1" t="s">
        <v>734</v>
      </c>
    </row>
    <row r="630" spans="1:4" x14ac:dyDescent="0.25">
      <c r="A630" s="1">
        <v>78261</v>
      </c>
      <c r="B630" s="1">
        <v>78250</v>
      </c>
      <c r="C630" s="1">
        <v>78</v>
      </c>
      <c r="D630" s="1" t="s">
        <v>735</v>
      </c>
    </row>
    <row r="631" spans="1:4" x14ac:dyDescent="0.25">
      <c r="A631" s="1">
        <v>78262</v>
      </c>
      <c r="B631" s="1">
        <v>78490</v>
      </c>
      <c r="C631" s="1">
        <v>78</v>
      </c>
      <c r="D631" s="1" t="s">
        <v>736</v>
      </c>
    </row>
    <row r="632" spans="1:4" x14ac:dyDescent="0.25">
      <c r="A632" s="1">
        <v>78263</v>
      </c>
      <c r="B632" s="1">
        <v>78950</v>
      </c>
      <c r="C632" s="1">
        <v>78</v>
      </c>
      <c r="D632" s="1" t="s">
        <v>737</v>
      </c>
    </row>
    <row r="633" spans="1:4" x14ac:dyDescent="0.25">
      <c r="A633" s="1">
        <v>78264</v>
      </c>
      <c r="B633" s="1">
        <v>78490</v>
      </c>
      <c r="C633" s="1">
        <v>78</v>
      </c>
      <c r="D633" s="1" t="s">
        <v>738</v>
      </c>
    </row>
    <row r="634" spans="1:4" x14ac:dyDescent="0.25">
      <c r="A634" s="1">
        <v>78265</v>
      </c>
      <c r="B634" s="1">
        <v>78890</v>
      </c>
      <c r="C634" s="1">
        <v>78</v>
      </c>
      <c r="D634" s="1" t="s">
        <v>739</v>
      </c>
    </row>
    <row r="635" spans="1:4" x14ac:dyDescent="0.25">
      <c r="A635" s="1">
        <v>78267</v>
      </c>
      <c r="B635" s="1">
        <v>78440</v>
      </c>
      <c r="C635" s="1">
        <v>78</v>
      </c>
      <c r="D635" s="1" t="s">
        <v>740</v>
      </c>
    </row>
    <row r="636" spans="1:4" x14ac:dyDescent="0.25">
      <c r="A636" s="1">
        <v>78269</v>
      </c>
      <c r="B636" s="1">
        <v>78125</v>
      </c>
      <c r="C636" s="1">
        <v>78</v>
      </c>
      <c r="D636" s="1" t="s">
        <v>741</v>
      </c>
    </row>
    <row r="637" spans="1:4" x14ac:dyDescent="0.25">
      <c r="A637" s="1">
        <v>78276</v>
      </c>
      <c r="B637" s="1">
        <v>78270</v>
      </c>
      <c r="C637" s="1">
        <v>78</v>
      </c>
      <c r="D637" s="1" t="s">
        <v>742</v>
      </c>
    </row>
    <row r="638" spans="1:4" x14ac:dyDescent="0.25">
      <c r="A638" s="1">
        <v>78278</v>
      </c>
      <c r="B638" s="1">
        <v>78770</v>
      </c>
      <c r="C638" s="1">
        <v>78</v>
      </c>
      <c r="D638" s="1" t="s">
        <v>743</v>
      </c>
    </row>
    <row r="639" spans="1:4" x14ac:dyDescent="0.25">
      <c r="A639" s="1">
        <v>78281</v>
      </c>
      <c r="B639" s="1">
        <v>78930</v>
      </c>
      <c r="C639" s="1">
        <v>78</v>
      </c>
      <c r="D639" s="1" t="s">
        <v>744</v>
      </c>
    </row>
    <row r="640" spans="1:4" x14ac:dyDescent="0.25">
      <c r="A640" s="1">
        <v>78283</v>
      </c>
      <c r="B640" s="1">
        <v>78113</v>
      </c>
      <c r="C640" s="1">
        <v>78</v>
      </c>
      <c r="D640" s="1" t="s">
        <v>745</v>
      </c>
    </row>
    <row r="641" spans="1:4" x14ac:dyDescent="0.25">
      <c r="A641" s="1">
        <v>78285</v>
      </c>
      <c r="B641" s="1">
        <v>78550</v>
      </c>
      <c r="C641" s="1">
        <v>78</v>
      </c>
      <c r="D641" s="1" t="s">
        <v>746</v>
      </c>
    </row>
    <row r="642" spans="1:4" x14ac:dyDescent="0.25">
      <c r="A642" s="1">
        <v>78289</v>
      </c>
      <c r="B642" s="1">
        <v>78490</v>
      </c>
      <c r="C642" s="1">
        <v>78</v>
      </c>
      <c r="D642" s="1" t="s">
        <v>747</v>
      </c>
    </row>
    <row r="643" spans="1:4" x14ac:dyDescent="0.25">
      <c r="A643" s="1">
        <v>78290</v>
      </c>
      <c r="B643" s="1">
        <v>78520</v>
      </c>
      <c r="C643" s="1">
        <v>78</v>
      </c>
      <c r="D643" s="1" t="s">
        <v>748</v>
      </c>
    </row>
    <row r="644" spans="1:4" x14ac:dyDescent="0.25">
      <c r="A644" s="1">
        <v>78291</v>
      </c>
      <c r="B644" s="1">
        <v>78930</v>
      </c>
      <c r="C644" s="1">
        <v>78</v>
      </c>
      <c r="D644" s="1" t="s">
        <v>749</v>
      </c>
    </row>
    <row r="645" spans="1:4" x14ac:dyDescent="0.25">
      <c r="A645" s="1">
        <v>78296</v>
      </c>
      <c r="B645" s="1">
        <v>78440</v>
      </c>
      <c r="C645" s="1">
        <v>78</v>
      </c>
      <c r="D645" s="1" t="s">
        <v>750</v>
      </c>
    </row>
    <row r="646" spans="1:4" x14ac:dyDescent="0.25">
      <c r="A646" s="1">
        <v>78297</v>
      </c>
      <c r="B646" s="1">
        <v>78280</v>
      </c>
      <c r="C646" s="1">
        <v>78</v>
      </c>
      <c r="D646" s="1" t="s">
        <v>751</v>
      </c>
    </row>
    <row r="647" spans="1:4" x14ac:dyDescent="0.25">
      <c r="A647" s="1">
        <v>78299</v>
      </c>
      <c r="B647" s="1">
        <v>78250</v>
      </c>
      <c r="C647" s="1">
        <v>78</v>
      </c>
      <c r="D647" s="1" t="s">
        <v>752</v>
      </c>
    </row>
    <row r="648" spans="1:4" x14ac:dyDescent="0.25">
      <c r="A648" s="1">
        <v>78300</v>
      </c>
      <c r="B648" s="1">
        <v>78790</v>
      </c>
      <c r="C648" s="1">
        <v>78</v>
      </c>
      <c r="D648" s="1" t="s">
        <v>753</v>
      </c>
    </row>
    <row r="649" spans="1:4" x14ac:dyDescent="0.25">
      <c r="A649" s="1">
        <v>78302</v>
      </c>
      <c r="B649" s="1">
        <v>78113</v>
      </c>
      <c r="C649" s="1">
        <v>78</v>
      </c>
      <c r="D649" s="1" t="s">
        <v>754</v>
      </c>
    </row>
    <row r="650" spans="1:4" x14ac:dyDescent="0.25">
      <c r="A650" s="1">
        <v>78305</v>
      </c>
      <c r="B650" s="1">
        <v>78580</v>
      </c>
      <c r="C650" s="1">
        <v>78</v>
      </c>
      <c r="D650" s="1" t="s">
        <v>755</v>
      </c>
    </row>
    <row r="651" spans="1:4" x14ac:dyDescent="0.25">
      <c r="A651" s="1">
        <v>78307</v>
      </c>
      <c r="B651" s="1">
        <v>78125</v>
      </c>
      <c r="C651" s="1">
        <v>78</v>
      </c>
      <c r="D651" s="1" t="s">
        <v>756</v>
      </c>
    </row>
    <row r="652" spans="1:4" x14ac:dyDescent="0.25">
      <c r="A652" s="1">
        <v>78310</v>
      </c>
      <c r="B652" s="1">
        <v>78550</v>
      </c>
      <c r="C652" s="1">
        <v>78</v>
      </c>
      <c r="D652" s="1" t="s">
        <v>757</v>
      </c>
    </row>
    <row r="653" spans="1:4" x14ac:dyDescent="0.25">
      <c r="A653" s="1">
        <v>78311</v>
      </c>
      <c r="B653" s="1">
        <v>78800</v>
      </c>
      <c r="C653" s="1">
        <v>78</v>
      </c>
      <c r="D653" s="1" t="s">
        <v>758</v>
      </c>
    </row>
    <row r="654" spans="1:4" x14ac:dyDescent="0.25">
      <c r="A654" s="1">
        <v>78314</v>
      </c>
      <c r="B654" s="1">
        <v>78440</v>
      </c>
      <c r="C654" s="1">
        <v>78</v>
      </c>
      <c r="D654" s="1" t="s">
        <v>759</v>
      </c>
    </row>
    <row r="655" spans="1:4" x14ac:dyDescent="0.25">
      <c r="A655" s="1">
        <v>78317</v>
      </c>
      <c r="B655" s="1">
        <v>78440</v>
      </c>
      <c r="C655" s="1">
        <v>78</v>
      </c>
      <c r="D655" s="1" t="s">
        <v>760</v>
      </c>
    </row>
    <row r="656" spans="1:4" x14ac:dyDescent="0.25">
      <c r="A656" s="1">
        <v>78320</v>
      </c>
      <c r="B656" s="1">
        <v>78270</v>
      </c>
      <c r="C656" s="1">
        <v>78</v>
      </c>
      <c r="D656" s="1" t="s">
        <v>761</v>
      </c>
    </row>
    <row r="657" spans="1:4" x14ac:dyDescent="0.25">
      <c r="A657" s="1">
        <v>78321</v>
      </c>
      <c r="B657" s="1">
        <v>78760</v>
      </c>
      <c r="C657" s="1">
        <v>78</v>
      </c>
      <c r="D657" s="1" t="s">
        <v>762</v>
      </c>
    </row>
    <row r="658" spans="1:4" x14ac:dyDescent="0.25">
      <c r="A658" s="1">
        <v>78322</v>
      </c>
      <c r="B658" s="1">
        <v>78350</v>
      </c>
      <c r="C658" s="1">
        <v>78</v>
      </c>
      <c r="D658" s="1" t="s">
        <v>763</v>
      </c>
    </row>
    <row r="659" spans="1:4" x14ac:dyDescent="0.25">
      <c r="A659" s="1">
        <v>78324</v>
      </c>
      <c r="B659" s="1">
        <v>78200</v>
      </c>
      <c r="C659" s="1">
        <v>78</v>
      </c>
      <c r="D659" s="1" t="s">
        <v>764</v>
      </c>
    </row>
    <row r="660" spans="1:4" x14ac:dyDescent="0.25">
      <c r="A660" s="1">
        <v>78325</v>
      </c>
      <c r="B660" s="1">
        <v>78580</v>
      </c>
      <c r="C660" s="1">
        <v>78</v>
      </c>
      <c r="D660" s="1" t="s">
        <v>765</v>
      </c>
    </row>
    <row r="661" spans="1:4" x14ac:dyDescent="0.25">
      <c r="A661" s="1">
        <v>78327</v>
      </c>
      <c r="B661" s="1">
        <v>78820</v>
      </c>
      <c r="C661" s="1">
        <v>78</v>
      </c>
      <c r="D661" s="1" t="s">
        <v>766</v>
      </c>
    </row>
    <row r="662" spans="1:4" x14ac:dyDescent="0.25">
      <c r="A662" s="1">
        <v>78329</v>
      </c>
      <c r="B662" s="1">
        <v>78440</v>
      </c>
      <c r="C662" s="1">
        <v>78</v>
      </c>
      <c r="D662" s="1" t="s">
        <v>767</v>
      </c>
    </row>
    <row r="663" spans="1:4" x14ac:dyDescent="0.25">
      <c r="A663" s="1">
        <v>78334</v>
      </c>
      <c r="B663" s="1">
        <v>78320</v>
      </c>
      <c r="C663" s="1">
        <v>78</v>
      </c>
      <c r="D663" s="1" t="s">
        <v>768</v>
      </c>
    </row>
    <row r="664" spans="1:4" x14ac:dyDescent="0.25">
      <c r="A664" s="1">
        <v>78335</v>
      </c>
      <c r="B664" s="1">
        <v>78520</v>
      </c>
      <c r="C664" s="1">
        <v>78</v>
      </c>
      <c r="D664" s="1" t="s">
        <v>769</v>
      </c>
    </row>
    <row r="665" spans="1:4" x14ac:dyDescent="0.25">
      <c r="A665" s="1">
        <v>78337</v>
      </c>
      <c r="B665" s="1">
        <v>78270</v>
      </c>
      <c r="C665" s="1">
        <v>78</v>
      </c>
      <c r="D665" s="1" t="s">
        <v>770</v>
      </c>
    </row>
    <row r="666" spans="1:4" x14ac:dyDescent="0.25">
      <c r="A666" s="1">
        <v>78343</v>
      </c>
      <c r="B666" s="1">
        <v>78350</v>
      </c>
      <c r="C666" s="1">
        <v>78</v>
      </c>
      <c r="D666" s="1" t="s">
        <v>771</v>
      </c>
    </row>
    <row r="667" spans="1:4" x14ac:dyDescent="0.25">
      <c r="A667" s="1">
        <v>78344</v>
      </c>
      <c r="B667" s="1">
        <v>78270</v>
      </c>
      <c r="C667" s="1">
        <v>78</v>
      </c>
      <c r="D667" s="1" t="s">
        <v>772</v>
      </c>
    </row>
    <row r="668" spans="1:4" x14ac:dyDescent="0.25">
      <c r="A668" s="1">
        <v>78346</v>
      </c>
      <c r="B668" s="1">
        <v>78980</v>
      </c>
      <c r="C668" s="1">
        <v>78</v>
      </c>
      <c r="D668" s="1" t="s">
        <v>773</v>
      </c>
    </row>
    <row r="669" spans="1:4" x14ac:dyDescent="0.25">
      <c r="A669" s="1">
        <v>78349</v>
      </c>
      <c r="B669" s="1">
        <v>78730</v>
      </c>
      <c r="C669" s="1">
        <v>78</v>
      </c>
      <c r="D669" s="1" t="s">
        <v>774</v>
      </c>
    </row>
    <row r="670" spans="1:4" x14ac:dyDescent="0.25">
      <c r="A670" s="1">
        <v>78350</v>
      </c>
      <c r="B670" s="1">
        <v>78430</v>
      </c>
      <c r="C670" s="1">
        <v>78</v>
      </c>
      <c r="D670" s="1" t="s">
        <v>775</v>
      </c>
    </row>
    <row r="671" spans="1:4" x14ac:dyDescent="0.25">
      <c r="A671" s="1">
        <v>78354</v>
      </c>
      <c r="B671" s="1">
        <v>78200</v>
      </c>
      <c r="C671" s="1">
        <v>78</v>
      </c>
      <c r="D671" s="1" t="s">
        <v>776</v>
      </c>
    </row>
    <row r="672" spans="1:4" x14ac:dyDescent="0.25">
      <c r="A672" s="1">
        <v>78356</v>
      </c>
      <c r="B672" s="1">
        <v>78114</v>
      </c>
      <c r="C672" s="1">
        <v>78</v>
      </c>
      <c r="D672" s="1" t="s">
        <v>777</v>
      </c>
    </row>
    <row r="673" spans="1:4" x14ac:dyDescent="0.25">
      <c r="A673" s="1">
        <v>78358</v>
      </c>
      <c r="B673" s="1">
        <v>78600</v>
      </c>
      <c r="C673" s="1">
        <v>78</v>
      </c>
      <c r="D673" s="1" t="s">
        <v>778</v>
      </c>
    </row>
    <row r="674" spans="1:4" x14ac:dyDescent="0.25">
      <c r="A674" s="1">
        <v>78361</v>
      </c>
      <c r="B674" s="1">
        <v>78200</v>
      </c>
      <c r="C674" s="1">
        <v>78</v>
      </c>
      <c r="D674" s="1" t="s">
        <v>779</v>
      </c>
    </row>
    <row r="675" spans="1:4" x14ac:dyDescent="0.25">
      <c r="A675" s="1">
        <v>78362</v>
      </c>
      <c r="B675" s="1">
        <v>78200</v>
      </c>
      <c r="C675" s="1">
        <v>78</v>
      </c>
      <c r="D675" s="1" t="s">
        <v>780</v>
      </c>
    </row>
    <row r="676" spans="1:4" x14ac:dyDescent="0.25">
      <c r="A676" s="1">
        <v>78364</v>
      </c>
      <c r="B676" s="1">
        <v>78770</v>
      </c>
      <c r="C676" s="1">
        <v>78</v>
      </c>
      <c r="D676" s="1" t="s">
        <v>781</v>
      </c>
    </row>
    <row r="677" spans="1:4" x14ac:dyDescent="0.25">
      <c r="A677" s="1">
        <v>78366</v>
      </c>
      <c r="B677" s="1">
        <v>78490</v>
      </c>
      <c r="C677" s="1">
        <v>78</v>
      </c>
      <c r="D677" s="1" t="s">
        <v>782</v>
      </c>
    </row>
    <row r="678" spans="1:4" x14ac:dyDescent="0.25">
      <c r="A678" s="1">
        <v>78367</v>
      </c>
      <c r="B678" s="1">
        <v>78750</v>
      </c>
      <c r="C678" s="1">
        <v>78</v>
      </c>
      <c r="D678" s="1" t="s">
        <v>783</v>
      </c>
    </row>
    <row r="679" spans="1:4" x14ac:dyDescent="0.25">
      <c r="A679" s="1">
        <v>78368</v>
      </c>
      <c r="B679" s="1">
        <v>78124</v>
      </c>
      <c r="C679" s="1">
        <v>78</v>
      </c>
      <c r="D679" s="1" t="s">
        <v>784</v>
      </c>
    </row>
    <row r="680" spans="1:4" x14ac:dyDescent="0.25">
      <c r="A680" s="1">
        <v>78372</v>
      </c>
      <c r="B680" s="1">
        <v>78160</v>
      </c>
      <c r="C680" s="1">
        <v>78</v>
      </c>
      <c r="D680" s="1" t="s">
        <v>785</v>
      </c>
    </row>
    <row r="681" spans="1:4" x14ac:dyDescent="0.25">
      <c r="A681" s="1">
        <v>78380</v>
      </c>
      <c r="B681" s="1">
        <v>78580</v>
      </c>
      <c r="C681" s="1">
        <v>78</v>
      </c>
      <c r="D681" s="1" t="s">
        <v>786</v>
      </c>
    </row>
    <row r="682" spans="1:4" x14ac:dyDescent="0.25">
      <c r="A682" s="1">
        <v>78381</v>
      </c>
      <c r="B682" s="1">
        <v>78550</v>
      </c>
      <c r="C682" s="1">
        <v>78</v>
      </c>
      <c r="D682" s="1" t="s">
        <v>787</v>
      </c>
    </row>
    <row r="683" spans="1:4" x14ac:dyDescent="0.25">
      <c r="A683" s="1">
        <v>78382</v>
      </c>
      <c r="B683" s="1">
        <v>78780</v>
      </c>
      <c r="C683" s="1">
        <v>78</v>
      </c>
      <c r="D683" s="1" t="s">
        <v>788</v>
      </c>
    </row>
    <row r="684" spans="1:4" x14ac:dyDescent="0.25">
      <c r="A684" s="1">
        <v>78383</v>
      </c>
      <c r="B684" s="1">
        <v>78310</v>
      </c>
      <c r="C684" s="1">
        <v>78</v>
      </c>
      <c r="D684" s="1" t="s">
        <v>789</v>
      </c>
    </row>
    <row r="685" spans="1:4" x14ac:dyDescent="0.25">
      <c r="A685" s="1">
        <v>78384</v>
      </c>
      <c r="B685" s="1">
        <v>78670</v>
      </c>
      <c r="C685" s="1">
        <v>78</v>
      </c>
      <c r="D685" s="1" t="s">
        <v>790</v>
      </c>
    </row>
    <row r="686" spans="1:4" x14ac:dyDescent="0.25">
      <c r="A686" s="1">
        <v>78385</v>
      </c>
      <c r="B686" s="1">
        <v>78200</v>
      </c>
      <c r="C686" s="1">
        <v>78</v>
      </c>
      <c r="D686" s="1" t="s">
        <v>791</v>
      </c>
    </row>
    <row r="687" spans="1:4" x14ac:dyDescent="0.25">
      <c r="A687" s="1">
        <v>78389</v>
      </c>
      <c r="B687" s="1">
        <v>78490</v>
      </c>
      <c r="C687" s="1">
        <v>78</v>
      </c>
      <c r="D687" s="1" t="s">
        <v>792</v>
      </c>
    </row>
    <row r="688" spans="1:4" x14ac:dyDescent="0.25">
      <c r="A688" s="1">
        <v>78391</v>
      </c>
      <c r="B688" s="1">
        <v>78270</v>
      </c>
      <c r="C688" s="1">
        <v>78</v>
      </c>
      <c r="D688" s="1" t="s">
        <v>793</v>
      </c>
    </row>
    <row r="689" spans="1:4" x14ac:dyDescent="0.25">
      <c r="A689" s="1">
        <v>78396</v>
      </c>
      <c r="B689" s="1">
        <v>78600</v>
      </c>
      <c r="C689" s="1">
        <v>78</v>
      </c>
      <c r="D689" s="1" t="s">
        <v>794</v>
      </c>
    </row>
    <row r="690" spans="1:4" x14ac:dyDescent="0.25">
      <c r="A690" s="1">
        <v>78397</v>
      </c>
      <c r="B690" s="1">
        <v>78320</v>
      </c>
      <c r="C690" s="1">
        <v>78</v>
      </c>
      <c r="D690" s="1" t="s">
        <v>795</v>
      </c>
    </row>
    <row r="691" spans="1:4" x14ac:dyDescent="0.25">
      <c r="A691" s="1">
        <v>78398</v>
      </c>
      <c r="B691" s="1">
        <v>78490</v>
      </c>
      <c r="C691" s="1">
        <v>78</v>
      </c>
      <c r="D691" s="1" t="s">
        <v>796</v>
      </c>
    </row>
    <row r="692" spans="1:4" x14ac:dyDescent="0.25">
      <c r="A692" s="1">
        <v>78401</v>
      </c>
      <c r="B692" s="1">
        <v>78250</v>
      </c>
      <c r="C692" s="1">
        <v>78</v>
      </c>
      <c r="D692" s="1" t="s">
        <v>797</v>
      </c>
    </row>
    <row r="693" spans="1:4" x14ac:dyDescent="0.25">
      <c r="A693" s="1">
        <v>78402</v>
      </c>
      <c r="B693" s="1">
        <v>78970</v>
      </c>
      <c r="C693" s="1">
        <v>78</v>
      </c>
      <c r="D693" s="1" t="s">
        <v>798</v>
      </c>
    </row>
    <row r="694" spans="1:4" x14ac:dyDescent="0.25">
      <c r="A694" s="1">
        <v>78403</v>
      </c>
      <c r="B694" s="1">
        <v>78250</v>
      </c>
      <c r="C694" s="1">
        <v>78</v>
      </c>
      <c r="D694" s="1" t="s">
        <v>799</v>
      </c>
    </row>
    <row r="695" spans="1:4" x14ac:dyDescent="0.25">
      <c r="A695" s="1">
        <v>78404</v>
      </c>
      <c r="B695" s="1">
        <v>78940</v>
      </c>
      <c r="C695" s="1">
        <v>78</v>
      </c>
      <c r="D695" s="1" t="s">
        <v>800</v>
      </c>
    </row>
    <row r="696" spans="1:4" x14ac:dyDescent="0.25">
      <c r="A696" s="1">
        <v>78406</v>
      </c>
      <c r="B696" s="1">
        <v>78470</v>
      </c>
      <c r="C696" s="1">
        <v>78</v>
      </c>
      <c r="D696" s="1" t="s">
        <v>801</v>
      </c>
    </row>
    <row r="697" spans="1:4" x14ac:dyDescent="0.25">
      <c r="A697" s="1">
        <v>78407</v>
      </c>
      <c r="B697" s="1">
        <v>78125</v>
      </c>
      <c r="C697" s="1">
        <v>78</v>
      </c>
      <c r="D697" s="1" t="s">
        <v>802</v>
      </c>
    </row>
    <row r="698" spans="1:4" x14ac:dyDescent="0.25">
      <c r="A698" s="1">
        <v>78410</v>
      </c>
      <c r="B698" s="1">
        <v>78840</v>
      </c>
      <c r="C698" s="1">
        <v>78</v>
      </c>
      <c r="D698" s="1" t="s">
        <v>803</v>
      </c>
    </row>
    <row r="699" spans="1:4" x14ac:dyDescent="0.25">
      <c r="A699" s="1">
        <v>78413</v>
      </c>
      <c r="B699" s="1">
        <v>78980</v>
      </c>
      <c r="C699" s="1">
        <v>78</v>
      </c>
      <c r="D699" s="1" t="s">
        <v>416</v>
      </c>
    </row>
    <row r="700" spans="1:4" x14ac:dyDescent="0.25">
      <c r="A700" s="1">
        <v>78415</v>
      </c>
      <c r="B700" s="1">
        <v>78124</v>
      </c>
      <c r="C700" s="1">
        <v>78</v>
      </c>
      <c r="D700" s="1" t="s">
        <v>804</v>
      </c>
    </row>
    <row r="701" spans="1:4" x14ac:dyDescent="0.25">
      <c r="A701" s="1">
        <v>78416</v>
      </c>
      <c r="B701" s="1">
        <v>78440</v>
      </c>
      <c r="C701" s="1">
        <v>78</v>
      </c>
      <c r="D701" s="1" t="s">
        <v>805</v>
      </c>
    </row>
    <row r="702" spans="1:4" x14ac:dyDescent="0.25">
      <c r="A702" s="1">
        <v>78417</v>
      </c>
      <c r="B702" s="1">
        <v>78790</v>
      </c>
      <c r="C702" s="1">
        <v>78</v>
      </c>
      <c r="D702" s="1" t="s">
        <v>806</v>
      </c>
    </row>
    <row r="703" spans="1:4" x14ac:dyDescent="0.25">
      <c r="A703" s="1">
        <v>78418</v>
      </c>
      <c r="B703" s="1">
        <v>78360</v>
      </c>
      <c r="C703" s="1">
        <v>78</v>
      </c>
      <c r="D703" s="1" t="s">
        <v>807</v>
      </c>
    </row>
    <row r="704" spans="1:4" x14ac:dyDescent="0.25">
      <c r="A704" s="1">
        <v>78420</v>
      </c>
      <c r="B704" s="1">
        <v>78490</v>
      </c>
      <c r="C704" s="1">
        <v>78</v>
      </c>
      <c r="D704" s="1" t="s">
        <v>808</v>
      </c>
    </row>
    <row r="705" spans="1:4" x14ac:dyDescent="0.25">
      <c r="A705" s="1">
        <v>78423</v>
      </c>
      <c r="B705" s="1">
        <v>78180</v>
      </c>
      <c r="C705" s="1">
        <v>78</v>
      </c>
      <c r="D705" s="1" t="s">
        <v>809</v>
      </c>
    </row>
    <row r="706" spans="1:4" x14ac:dyDescent="0.25">
      <c r="A706" s="1">
        <v>78431</v>
      </c>
      <c r="B706" s="1">
        <v>78630</v>
      </c>
      <c r="C706" s="1">
        <v>78</v>
      </c>
      <c r="D706" s="1" t="s">
        <v>810</v>
      </c>
    </row>
    <row r="707" spans="1:4" x14ac:dyDescent="0.25">
      <c r="A707" s="1">
        <v>78437</v>
      </c>
      <c r="B707" s="1">
        <v>78270</v>
      </c>
      <c r="C707" s="1">
        <v>78</v>
      </c>
      <c r="D707" s="1" t="s">
        <v>811</v>
      </c>
    </row>
    <row r="708" spans="1:4" x14ac:dyDescent="0.25">
      <c r="A708" s="1">
        <v>78439</v>
      </c>
      <c r="B708" s="1">
        <v>78790</v>
      </c>
      <c r="C708" s="1">
        <v>78</v>
      </c>
      <c r="D708" s="1" t="s">
        <v>812</v>
      </c>
    </row>
    <row r="709" spans="1:4" x14ac:dyDescent="0.25">
      <c r="A709" s="1">
        <v>78440</v>
      </c>
      <c r="B709" s="1">
        <v>78130</v>
      </c>
      <c r="C709" s="1">
        <v>78</v>
      </c>
      <c r="D709" s="1" t="s">
        <v>813</v>
      </c>
    </row>
    <row r="710" spans="1:4" x14ac:dyDescent="0.25">
      <c r="A710" s="1">
        <v>78442</v>
      </c>
      <c r="B710" s="1">
        <v>78640</v>
      </c>
      <c r="C710" s="1">
        <v>78</v>
      </c>
      <c r="D710" s="1" t="s">
        <v>814</v>
      </c>
    </row>
    <row r="711" spans="1:4" x14ac:dyDescent="0.25">
      <c r="A711" s="1">
        <v>78443</v>
      </c>
      <c r="B711" s="1">
        <v>78640</v>
      </c>
      <c r="C711" s="1">
        <v>78</v>
      </c>
      <c r="D711" s="1" t="s">
        <v>815</v>
      </c>
    </row>
    <row r="712" spans="1:4" x14ac:dyDescent="0.25">
      <c r="A712" s="1">
        <v>78444</v>
      </c>
      <c r="B712" s="1">
        <v>78980</v>
      </c>
      <c r="C712" s="1">
        <v>78</v>
      </c>
      <c r="D712" s="1" t="s">
        <v>816</v>
      </c>
    </row>
    <row r="713" spans="1:4" x14ac:dyDescent="0.25">
      <c r="A713" s="1">
        <v>78451</v>
      </c>
      <c r="B713" s="1">
        <v>78410</v>
      </c>
      <c r="C713" s="1">
        <v>78</v>
      </c>
      <c r="D713" s="1" t="s">
        <v>817</v>
      </c>
    </row>
    <row r="714" spans="1:4" x14ac:dyDescent="0.25">
      <c r="A714" s="1">
        <v>78455</v>
      </c>
      <c r="B714" s="1">
        <v>78590</v>
      </c>
      <c r="C714" s="1">
        <v>78</v>
      </c>
      <c r="D714" s="1" t="s">
        <v>818</v>
      </c>
    </row>
    <row r="715" spans="1:4" x14ac:dyDescent="0.25">
      <c r="A715" s="1">
        <v>78460</v>
      </c>
      <c r="B715" s="1">
        <v>78250</v>
      </c>
      <c r="C715" s="1">
        <v>78</v>
      </c>
      <c r="D715" s="1" t="s">
        <v>819</v>
      </c>
    </row>
    <row r="716" spans="1:4" x14ac:dyDescent="0.25">
      <c r="A716" s="1">
        <v>78464</v>
      </c>
      <c r="B716" s="1">
        <v>78125</v>
      </c>
      <c r="C716" s="1">
        <v>78</v>
      </c>
      <c r="D716" s="1" t="s">
        <v>820</v>
      </c>
    </row>
    <row r="717" spans="1:4" x14ac:dyDescent="0.25">
      <c r="A717" s="1">
        <v>78465</v>
      </c>
      <c r="B717" s="1">
        <v>78910</v>
      </c>
      <c r="C717" s="1">
        <v>78</v>
      </c>
      <c r="D717" s="1" t="s">
        <v>821</v>
      </c>
    </row>
    <row r="718" spans="1:4" x14ac:dyDescent="0.25">
      <c r="A718" s="1">
        <v>78466</v>
      </c>
      <c r="B718" s="1">
        <v>78630</v>
      </c>
      <c r="C718" s="1">
        <v>78</v>
      </c>
      <c r="D718" s="1" t="s">
        <v>822</v>
      </c>
    </row>
    <row r="719" spans="1:4" x14ac:dyDescent="0.25">
      <c r="A719" s="1">
        <v>78470</v>
      </c>
      <c r="B719" s="1">
        <v>78125</v>
      </c>
      <c r="C719" s="1">
        <v>78</v>
      </c>
      <c r="D719" s="1" t="s">
        <v>823</v>
      </c>
    </row>
    <row r="720" spans="1:4" x14ac:dyDescent="0.25">
      <c r="A720" s="1">
        <v>78472</v>
      </c>
      <c r="B720" s="1">
        <v>78660</v>
      </c>
      <c r="C720" s="1">
        <v>78</v>
      </c>
      <c r="D720" s="1" t="s">
        <v>824</v>
      </c>
    </row>
    <row r="721" spans="1:4" x14ac:dyDescent="0.25">
      <c r="A721" s="1">
        <v>78474</v>
      </c>
      <c r="B721" s="1">
        <v>78910</v>
      </c>
      <c r="C721" s="1">
        <v>78</v>
      </c>
      <c r="D721" s="1" t="s">
        <v>825</v>
      </c>
    </row>
    <row r="722" spans="1:4" x14ac:dyDescent="0.25">
      <c r="A722" s="1">
        <v>78475</v>
      </c>
      <c r="B722" s="1">
        <v>78910</v>
      </c>
      <c r="C722" s="1">
        <v>78</v>
      </c>
      <c r="D722" s="1" t="s">
        <v>826</v>
      </c>
    </row>
    <row r="723" spans="1:4" x14ac:dyDescent="0.25">
      <c r="A723" s="1">
        <v>78478</v>
      </c>
      <c r="B723" s="1">
        <v>78660</v>
      </c>
      <c r="C723" s="1">
        <v>78</v>
      </c>
      <c r="D723" s="1" t="s">
        <v>827</v>
      </c>
    </row>
    <row r="724" spans="1:4" x14ac:dyDescent="0.25">
      <c r="A724" s="1">
        <v>78481</v>
      </c>
      <c r="B724" s="1">
        <v>78230</v>
      </c>
      <c r="C724" s="1">
        <v>78</v>
      </c>
      <c r="D724" s="1" t="s">
        <v>828</v>
      </c>
    </row>
    <row r="725" spans="1:4" x14ac:dyDescent="0.25">
      <c r="A725" s="1">
        <v>78484</v>
      </c>
      <c r="B725" s="1">
        <v>78200</v>
      </c>
      <c r="C725" s="1">
        <v>78</v>
      </c>
      <c r="D725" s="1" t="s">
        <v>829</v>
      </c>
    </row>
    <row r="726" spans="1:4" x14ac:dyDescent="0.25">
      <c r="A726" s="1">
        <v>78486</v>
      </c>
      <c r="B726" s="1">
        <v>78610</v>
      </c>
      <c r="C726" s="1">
        <v>78</v>
      </c>
      <c r="D726" s="1" t="s">
        <v>830</v>
      </c>
    </row>
    <row r="727" spans="1:4" x14ac:dyDescent="0.25">
      <c r="A727" s="1">
        <v>78490</v>
      </c>
      <c r="B727" s="1">
        <v>78370</v>
      </c>
      <c r="C727" s="1">
        <v>78</v>
      </c>
      <c r="D727" s="1" t="s">
        <v>831</v>
      </c>
    </row>
    <row r="728" spans="1:4" x14ac:dyDescent="0.25">
      <c r="A728" s="1">
        <v>78497</v>
      </c>
      <c r="B728" s="1">
        <v>78125</v>
      </c>
      <c r="C728" s="1">
        <v>78</v>
      </c>
      <c r="D728" s="1" t="s">
        <v>832</v>
      </c>
    </row>
    <row r="729" spans="1:4" x14ac:dyDescent="0.25">
      <c r="A729" s="1">
        <v>78498</v>
      </c>
      <c r="B729" s="1">
        <v>78300</v>
      </c>
      <c r="C729" s="1">
        <v>78</v>
      </c>
      <c r="D729" s="1" t="s">
        <v>833</v>
      </c>
    </row>
    <row r="730" spans="1:4" x14ac:dyDescent="0.25">
      <c r="A730" s="1">
        <v>78499</v>
      </c>
      <c r="B730" s="1">
        <v>78730</v>
      </c>
      <c r="C730" s="1">
        <v>78</v>
      </c>
      <c r="D730" s="1" t="s">
        <v>834</v>
      </c>
    </row>
    <row r="731" spans="1:4" x14ac:dyDescent="0.25">
      <c r="A731" s="1">
        <v>78501</v>
      </c>
      <c r="B731" s="1">
        <v>78440</v>
      </c>
      <c r="C731" s="1">
        <v>78</v>
      </c>
      <c r="D731" s="1" t="s">
        <v>835</v>
      </c>
    </row>
    <row r="732" spans="1:4" x14ac:dyDescent="0.25">
      <c r="A732" s="1">
        <v>78502</v>
      </c>
      <c r="B732" s="1">
        <v>78560</v>
      </c>
      <c r="C732" s="1">
        <v>78</v>
      </c>
      <c r="D732" s="1" t="s">
        <v>836</v>
      </c>
    </row>
    <row r="733" spans="1:4" x14ac:dyDescent="0.25">
      <c r="A733" s="1">
        <v>78503</v>
      </c>
      <c r="B733" s="1">
        <v>78270</v>
      </c>
      <c r="C733" s="1">
        <v>78</v>
      </c>
      <c r="D733" s="1" t="s">
        <v>837</v>
      </c>
    </row>
    <row r="734" spans="1:4" x14ac:dyDescent="0.25">
      <c r="A734" s="1">
        <v>78505</v>
      </c>
      <c r="B734" s="1">
        <v>78910</v>
      </c>
      <c r="C734" s="1">
        <v>78</v>
      </c>
      <c r="D734" s="1" t="s">
        <v>838</v>
      </c>
    </row>
    <row r="735" spans="1:4" x14ac:dyDescent="0.25">
      <c r="A735" s="1">
        <v>78506</v>
      </c>
      <c r="B735" s="1">
        <v>78660</v>
      </c>
      <c r="C735" s="1">
        <v>78</v>
      </c>
      <c r="D735" s="1" t="s">
        <v>839</v>
      </c>
    </row>
    <row r="736" spans="1:4" x14ac:dyDescent="0.25">
      <c r="A736" s="1">
        <v>78513</v>
      </c>
      <c r="B736" s="1">
        <v>78940</v>
      </c>
      <c r="C736" s="1">
        <v>78</v>
      </c>
      <c r="D736" s="1" t="s">
        <v>840</v>
      </c>
    </row>
    <row r="737" spans="1:4" x14ac:dyDescent="0.25">
      <c r="A737" s="1">
        <v>78516</v>
      </c>
      <c r="B737" s="1">
        <v>78125</v>
      </c>
      <c r="C737" s="1">
        <v>78</v>
      </c>
      <c r="D737" s="1" t="s">
        <v>841</v>
      </c>
    </row>
    <row r="738" spans="1:4" x14ac:dyDescent="0.25">
      <c r="A738" s="1">
        <v>78517</v>
      </c>
      <c r="B738" s="1">
        <v>78120</v>
      </c>
      <c r="C738" s="1">
        <v>78</v>
      </c>
      <c r="D738" s="1" t="s">
        <v>842</v>
      </c>
    </row>
    <row r="739" spans="1:4" x14ac:dyDescent="0.25">
      <c r="A739" s="1">
        <v>78518</v>
      </c>
      <c r="B739" s="1">
        <v>78590</v>
      </c>
      <c r="C739" s="1">
        <v>78</v>
      </c>
      <c r="D739" s="1" t="s">
        <v>843</v>
      </c>
    </row>
    <row r="740" spans="1:4" x14ac:dyDescent="0.25">
      <c r="A740" s="1">
        <v>78520</v>
      </c>
      <c r="B740" s="1">
        <v>78550</v>
      </c>
      <c r="C740" s="1">
        <v>78</v>
      </c>
      <c r="D740" s="1" t="s">
        <v>844</v>
      </c>
    </row>
    <row r="741" spans="1:4" x14ac:dyDescent="0.25">
      <c r="A741" s="1">
        <v>78522</v>
      </c>
      <c r="B741" s="1">
        <v>78730</v>
      </c>
      <c r="C741" s="1">
        <v>78</v>
      </c>
      <c r="D741" s="1" t="s">
        <v>845</v>
      </c>
    </row>
    <row r="742" spans="1:4" x14ac:dyDescent="0.25">
      <c r="A742" s="1">
        <v>78524</v>
      </c>
      <c r="B742" s="1">
        <v>78150</v>
      </c>
      <c r="C742" s="1">
        <v>78</v>
      </c>
      <c r="D742" s="1" t="s">
        <v>846</v>
      </c>
    </row>
    <row r="743" spans="1:4" x14ac:dyDescent="0.25">
      <c r="A743" s="1">
        <v>78528</v>
      </c>
      <c r="B743" s="1">
        <v>78270</v>
      </c>
      <c r="C743" s="1">
        <v>78</v>
      </c>
      <c r="D743" s="1" t="s">
        <v>847</v>
      </c>
    </row>
    <row r="744" spans="1:4" x14ac:dyDescent="0.25">
      <c r="A744" s="1">
        <v>78530</v>
      </c>
      <c r="B744" s="1">
        <v>78790</v>
      </c>
      <c r="C744" s="1">
        <v>78</v>
      </c>
      <c r="D744" s="1" t="s">
        <v>848</v>
      </c>
    </row>
    <row r="745" spans="1:4" x14ac:dyDescent="0.25">
      <c r="A745" s="1">
        <v>78531</v>
      </c>
      <c r="B745" s="1">
        <v>78710</v>
      </c>
      <c r="C745" s="1">
        <v>78</v>
      </c>
      <c r="D745" s="1" t="s">
        <v>849</v>
      </c>
    </row>
    <row r="746" spans="1:4" x14ac:dyDescent="0.25">
      <c r="A746" s="1">
        <v>78536</v>
      </c>
      <c r="B746" s="1">
        <v>78440</v>
      </c>
      <c r="C746" s="1">
        <v>78</v>
      </c>
      <c r="D746" s="1" t="s">
        <v>850</v>
      </c>
    </row>
    <row r="747" spans="1:4" x14ac:dyDescent="0.25">
      <c r="A747" s="1">
        <v>78537</v>
      </c>
      <c r="B747" s="1">
        <v>78730</v>
      </c>
      <c r="C747" s="1">
        <v>78</v>
      </c>
      <c r="D747" s="1" t="s">
        <v>851</v>
      </c>
    </row>
    <row r="748" spans="1:4" x14ac:dyDescent="0.25">
      <c r="A748" s="1">
        <v>78545</v>
      </c>
      <c r="B748" s="1">
        <v>78210</v>
      </c>
      <c r="C748" s="1">
        <v>78</v>
      </c>
      <c r="D748" s="1" t="s">
        <v>852</v>
      </c>
    </row>
    <row r="749" spans="1:4" x14ac:dyDescent="0.25">
      <c r="A749" s="1">
        <v>78548</v>
      </c>
      <c r="B749" s="1">
        <v>78720</v>
      </c>
      <c r="C749" s="1">
        <v>78</v>
      </c>
      <c r="D749" s="1" t="s">
        <v>853</v>
      </c>
    </row>
    <row r="750" spans="1:4" x14ac:dyDescent="0.25">
      <c r="A750" s="1">
        <v>78550</v>
      </c>
      <c r="B750" s="1">
        <v>78640</v>
      </c>
      <c r="C750" s="1">
        <v>78</v>
      </c>
      <c r="D750" s="1" t="s">
        <v>854</v>
      </c>
    </row>
    <row r="751" spans="1:4" x14ac:dyDescent="0.25">
      <c r="A751" s="1">
        <v>78551</v>
      </c>
      <c r="B751" s="1">
        <v>78100</v>
      </c>
      <c r="C751" s="1">
        <v>78</v>
      </c>
      <c r="D751" s="1" t="s">
        <v>855</v>
      </c>
    </row>
    <row r="752" spans="1:4" x14ac:dyDescent="0.25">
      <c r="A752" s="1">
        <v>78557</v>
      </c>
      <c r="B752" s="1">
        <v>78125</v>
      </c>
      <c r="C752" s="1">
        <v>78</v>
      </c>
      <c r="D752" s="1" t="s">
        <v>856</v>
      </c>
    </row>
    <row r="753" spans="1:4" x14ac:dyDescent="0.25">
      <c r="A753" s="1">
        <v>78558</v>
      </c>
      <c r="B753" s="1">
        <v>78980</v>
      </c>
      <c r="C753" s="1">
        <v>78</v>
      </c>
      <c r="D753" s="1" t="s">
        <v>857</v>
      </c>
    </row>
    <row r="754" spans="1:4" x14ac:dyDescent="0.25">
      <c r="A754" s="1">
        <v>78559</v>
      </c>
      <c r="B754" s="1">
        <v>78980</v>
      </c>
      <c r="C754" s="1">
        <v>78</v>
      </c>
      <c r="D754" s="1" t="s">
        <v>858</v>
      </c>
    </row>
    <row r="755" spans="1:4" x14ac:dyDescent="0.25">
      <c r="A755" s="1">
        <v>78561</v>
      </c>
      <c r="B755" s="1">
        <v>78470</v>
      </c>
      <c r="C755" s="1">
        <v>78</v>
      </c>
      <c r="D755" s="1" t="s">
        <v>859</v>
      </c>
    </row>
    <row r="756" spans="1:4" x14ac:dyDescent="0.25">
      <c r="A756" s="1">
        <v>78562</v>
      </c>
      <c r="B756" s="1">
        <v>78610</v>
      </c>
      <c r="C756" s="1">
        <v>78</v>
      </c>
      <c r="D756" s="1" t="s">
        <v>860</v>
      </c>
    </row>
    <row r="757" spans="1:4" x14ac:dyDescent="0.25">
      <c r="A757" s="1">
        <v>78564</v>
      </c>
      <c r="B757" s="1">
        <v>78660</v>
      </c>
      <c r="C757" s="1">
        <v>78</v>
      </c>
      <c r="D757" s="1" t="s">
        <v>861</v>
      </c>
    </row>
    <row r="758" spans="1:4" x14ac:dyDescent="0.25">
      <c r="A758" s="1">
        <v>78565</v>
      </c>
      <c r="B758" s="1">
        <v>78790</v>
      </c>
      <c r="C758" s="1">
        <v>78</v>
      </c>
      <c r="D758" s="1" t="s">
        <v>535</v>
      </c>
    </row>
    <row r="759" spans="1:4" x14ac:dyDescent="0.25">
      <c r="A759" s="1">
        <v>78567</v>
      </c>
      <c r="B759" s="1">
        <v>78520</v>
      </c>
      <c r="C759" s="1">
        <v>78</v>
      </c>
      <c r="D759" s="1" t="s">
        <v>862</v>
      </c>
    </row>
    <row r="760" spans="1:4" x14ac:dyDescent="0.25">
      <c r="A760" s="1">
        <v>78569</v>
      </c>
      <c r="B760" s="1">
        <v>78730</v>
      </c>
      <c r="C760" s="1">
        <v>78</v>
      </c>
      <c r="D760" s="1" t="s">
        <v>863</v>
      </c>
    </row>
    <row r="761" spans="1:4" x14ac:dyDescent="0.25">
      <c r="A761" s="1">
        <v>78571</v>
      </c>
      <c r="B761" s="1">
        <v>78860</v>
      </c>
      <c r="C761" s="1">
        <v>78</v>
      </c>
      <c r="D761" s="1" t="s">
        <v>864</v>
      </c>
    </row>
    <row r="762" spans="1:4" x14ac:dyDescent="0.25">
      <c r="A762" s="1">
        <v>78575</v>
      </c>
      <c r="B762" s="1">
        <v>78470</v>
      </c>
      <c r="C762" s="1">
        <v>78</v>
      </c>
      <c r="D762" s="1" t="s">
        <v>865</v>
      </c>
    </row>
    <row r="763" spans="1:4" x14ac:dyDescent="0.25">
      <c r="A763" s="1">
        <v>78576</v>
      </c>
      <c r="B763" s="1">
        <v>78690</v>
      </c>
      <c r="C763" s="1">
        <v>78</v>
      </c>
      <c r="D763" s="1" t="s">
        <v>866</v>
      </c>
    </row>
    <row r="764" spans="1:4" x14ac:dyDescent="0.25">
      <c r="A764" s="1">
        <v>78586</v>
      </c>
      <c r="B764" s="1">
        <v>78500</v>
      </c>
      <c r="C764" s="1">
        <v>78</v>
      </c>
      <c r="D764" s="1" t="s">
        <v>867</v>
      </c>
    </row>
    <row r="765" spans="1:4" x14ac:dyDescent="0.25">
      <c r="A765" s="1">
        <v>78588</v>
      </c>
      <c r="B765" s="1">
        <v>78650</v>
      </c>
      <c r="C765" s="1">
        <v>78</v>
      </c>
      <c r="D765" s="1" t="s">
        <v>868</v>
      </c>
    </row>
    <row r="766" spans="1:4" x14ac:dyDescent="0.25">
      <c r="A766" s="1">
        <v>78590</v>
      </c>
      <c r="B766" s="1">
        <v>78720</v>
      </c>
      <c r="C766" s="1">
        <v>78</v>
      </c>
      <c r="D766" s="1" t="s">
        <v>869</v>
      </c>
    </row>
    <row r="767" spans="1:4" x14ac:dyDescent="0.25">
      <c r="A767" s="1">
        <v>78591</v>
      </c>
      <c r="B767" s="1">
        <v>78790</v>
      </c>
      <c r="C767" s="1">
        <v>78</v>
      </c>
      <c r="D767" s="1" t="s">
        <v>870</v>
      </c>
    </row>
    <row r="768" spans="1:4" x14ac:dyDescent="0.25">
      <c r="A768" s="1">
        <v>78597</v>
      </c>
      <c r="B768" s="1">
        <v>78200</v>
      </c>
      <c r="C768" s="1">
        <v>78</v>
      </c>
      <c r="D768" s="1" t="s">
        <v>871</v>
      </c>
    </row>
    <row r="769" spans="1:4" x14ac:dyDescent="0.25">
      <c r="A769" s="1">
        <v>78601</v>
      </c>
      <c r="B769" s="1">
        <v>78120</v>
      </c>
      <c r="C769" s="1">
        <v>78</v>
      </c>
      <c r="D769" s="1" t="s">
        <v>872</v>
      </c>
    </row>
    <row r="770" spans="1:4" x14ac:dyDescent="0.25">
      <c r="A770" s="1">
        <v>78605</v>
      </c>
      <c r="B770" s="1">
        <v>78910</v>
      </c>
      <c r="C770" s="1">
        <v>78</v>
      </c>
      <c r="D770" s="1" t="s">
        <v>873</v>
      </c>
    </row>
    <row r="771" spans="1:4" x14ac:dyDescent="0.25">
      <c r="A771" s="1">
        <v>78606</v>
      </c>
      <c r="B771" s="1">
        <v>78113</v>
      </c>
      <c r="C771" s="1">
        <v>78</v>
      </c>
      <c r="D771" s="1" t="s">
        <v>874</v>
      </c>
    </row>
    <row r="772" spans="1:4" x14ac:dyDescent="0.25">
      <c r="A772" s="1">
        <v>78608</v>
      </c>
      <c r="B772" s="1">
        <v>78980</v>
      </c>
      <c r="C772" s="1">
        <v>78</v>
      </c>
      <c r="D772" s="1" t="s">
        <v>875</v>
      </c>
    </row>
    <row r="773" spans="1:4" x14ac:dyDescent="0.25">
      <c r="A773" s="1">
        <v>78609</v>
      </c>
      <c r="B773" s="1">
        <v>78250</v>
      </c>
      <c r="C773" s="1">
        <v>78</v>
      </c>
      <c r="D773" s="1" t="s">
        <v>876</v>
      </c>
    </row>
    <row r="774" spans="1:4" x14ac:dyDescent="0.25">
      <c r="A774" s="1">
        <v>78615</v>
      </c>
      <c r="B774" s="1">
        <v>78850</v>
      </c>
      <c r="C774" s="1">
        <v>78</v>
      </c>
      <c r="D774" s="1" t="s">
        <v>877</v>
      </c>
    </row>
    <row r="775" spans="1:4" x14ac:dyDescent="0.25">
      <c r="A775" s="1">
        <v>78616</v>
      </c>
      <c r="B775" s="1">
        <v>78770</v>
      </c>
      <c r="C775" s="1">
        <v>78</v>
      </c>
      <c r="D775" s="1" t="s">
        <v>878</v>
      </c>
    </row>
    <row r="776" spans="1:4" x14ac:dyDescent="0.25">
      <c r="A776" s="1">
        <v>78618</v>
      </c>
      <c r="B776" s="1">
        <v>78790</v>
      </c>
      <c r="C776" s="1">
        <v>78</v>
      </c>
      <c r="D776" s="1" t="s">
        <v>879</v>
      </c>
    </row>
    <row r="777" spans="1:4" x14ac:dyDescent="0.25">
      <c r="A777" s="1">
        <v>78620</v>
      </c>
      <c r="B777" s="1">
        <v>78117</v>
      </c>
      <c r="C777" s="1">
        <v>78</v>
      </c>
      <c r="D777" s="1" t="s">
        <v>880</v>
      </c>
    </row>
    <row r="778" spans="1:4" x14ac:dyDescent="0.25">
      <c r="A778" s="1">
        <v>78621</v>
      </c>
      <c r="B778" s="1">
        <v>78190</v>
      </c>
      <c r="C778" s="1">
        <v>78</v>
      </c>
      <c r="D778" s="1" t="s">
        <v>881</v>
      </c>
    </row>
    <row r="779" spans="1:4" x14ac:dyDescent="0.25">
      <c r="A779" s="1">
        <v>78623</v>
      </c>
      <c r="B779" s="1">
        <v>78490</v>
      </c>
      <c r="C779" s="1">
        <v>78</v>
      </c>
      <c r="D779" s="1" t="s">
        <v>882</v>
      </c>
    </row>
    <row r="780" spans="1:4" x14ac:dyDescent="0.25">
      <c r="A780" s="1">
        <v>78624</v>
      </c>
      <c r="B780" s="1">
        <v>78510</v>
      </c>
      <c r="C780" s="1">
        <v>78</v>
      </c>
      <c r="D780" s="1" t="s">
        <v>883</v>
      </c>
    </row>
    <row r="781" spans="1:4" x14ac:dyDescent="0.25">
      <c r="A781" s="1">
        <v>78638</v>
      </c>
      <c r="B781" s="1">
        <v>78740</v>
      </c>
      <c r="C781" s="1">
        <v>78</v>
      </c>
      <c r="D781" s="1" t="s">
        <v>884</v>
      </c>
    </row>
    <row r="782" spans="1:4" x14ac:dyDescent="0.25">
      <c r="A782" s="1">
        <v>78640</v>
      </c>
      <c r="B782" s="1">
        <v>78140</v>
      </c>
      <c r="C782" s="1">
        <v>78</v>
      </c>
      <c r="D782" s="1" t="s">
        <v>885</v>
      </c>
    </row>
    <row r="783" spans="1:4" x14ac:dyDescent="0.25">
      <c r="A783" s="1">
        <v>78642</v>
      </c>
      <c r="B783" s="1">
        <v>78480</v>
      </c>
      <c r="C783" s="1">
        <v>78</v>
      </c>
      <c r="D783" s="1" t="s">
        <v>886</v>
      </c>
    </row>
    <row r="784" spans="1:4" x14ac:dyDescent="0.25">
      <c r="A784" s="1">
        <v>78643</v>
      </c>
      <c r="B784" s="1">
        <v>78540</v>
      </c>
      <c r="C784" s="1">
        <v>78</v>
      </c>
      <c r="D784" s="1" t="s">
        <v>887</v>
      </c>
    </row>
    <row r="785" spans="1:4" x14ac:dyDescent="0.25">
      <c r="A785" s="1">
        <v>78644</v>
      </c>
      <c r="B785" s="1">
        <v>78320</v>
      </c>
      <c r="C785" s="1">
        <v>78</v>
      </c>
      <c r="D785" s="1" t="s">
        <v>888</v>
      </c>
    </row>
    <row r="786" spans="1:4" x14ac:dyDescent="0.25">
      <c r="A786" s="1">
        <v>78646</v>
      </c>
      <c r="B786" s="1">
        <v>78000</v>
      </c>
      <c r="C786" s="1">
        <v>78</v>
      </c>
      <c r="D786" s="1" t="s">
        <v>889</v>
      </c>
    </row>
    <row r="787" spans="1:4" x14ac:dyDescent="0.25">
      <c r="A787" s="1">
        <v>78647</v>
      </c>
      <c r="B787" s="1">
        <v>78930</v>
      </c>
      <c r="C787" s="1">
        <v>78</v>
      </c>
      <c r="D787" s="1" t="s">
        <v>890</v>
      </c>
    </row>
    <row r="788" spans="1:4" x14ac:dyDescent="0.25">
      <c r="A788" s="1">
        <v>78650</v>
      </c>
      <c r="B788" s="1">
        <v>78110</v>
      </c>
      <c r="C788" s="1">
        <v>78</v>
      </c>
      <c r="D788" s="1" t="s">
        <v>891</v>
      </c>
    </row>
    <row r="789" spans="1:4" x14ac:dyDescent="0.25">
      <c r="A789" s="1">
        <v>78653</v>
      </c>
      <c r="B789" s="1">
        <v>78490</v>
      </c>
      <c r="C789" s="1">
        <v>78</v>
      </c>
      <c r="D789" s="1" t="s">
        <v>892</v>
      </c>
    </row>
    <row r="790" spans="1:4" x14ac:dyDescent="0.25">
      <c r="A790" s="1">
        <v>78655</v>
      </c>
      <c r="B790" s="1">
        <v>78125</v>
      </c>
      <c r="C790" s="1">
        <v>78</v>
      </c>
      <c r="D790" s="1" t="s">
        <v>893</v>
      </c>
    </row>
    <row r="791" spans="1:4" x14ac:dyDescent="0.25">
      <c r="A791" s="1">
        <v>78668</v>
      </c>
      <c r="B791" s="1">
        <v>78270</v>
      </c>
      <c r="C791" s="1">
        <v>78</v>
      </c>
      <c r="D791" s="1" t="s">
        <v>894</v>
      </c>
    </row>
    <row r="792" spans="1:4" x14ac:dyDescent="0.25">
      <c r="A792" s="1">
        <v>78672</v>
      </c>
      <c r="B792" s="1">
        <v>78670</v>
      </c>
      <c r="C792" s="1">
        <v>78</v>
      </c>
      <c r="D792" s="1" t="s">
        <v>895</v>
      </c>
    </row>
    <row r="793" spans="1:4" x14ac:dyDescent="0.25">
      <c r="A793" s="1">
        <v>78674</v>
      </c>
      <c r="B793" s="1">
        <v>78450</v>
      </c>
      <c r="C793" s="1">
        <v>78</v>
      </c>
      <c r="D793" s="1" t="s">
        <v>896</v>
      </c>
    </row>
    <row r="794" spans="1:4" x14ac:dyDescent="0.25">
      <c r="A794" s="1">
        <v>78677</v>
      </c>
      <c r="B794" s="1">
        <v>78930</v>
      </c>
      <c r="C794" s="1">
        <v>78</v>
      </c>
      <c r="D794" s="1" t="s">
        <v>897</v>
      </c>
    </row>
    <row r="795" spans="1:4" x14ac:dyDescent="0.25">
      <c r="A795" s="1">
        <v>78681</v>
      </c>
      <c r="B795" s="1">
        <v>78770</v>
      </c>
      <c r="C795" s="1">
        <v>78</v>
      </c>
      <c r="D795" s="1" t="s">
        <v>898</v>
      </c>
    </row>
    <row r="796" spans="1:4" x14ac:dyDescent="0.25">
      <c r="A796" s="1">
        <v>78683</v>
      </c>
      <c r="B796" s="1">
        <v>78640</v>
      </c>
      <c r="C796" s="1">
        <v>78</v>
      </c>
      <c r="D796" s="1" t="s">
        <v>899</v>
      </c>
    </row>
    <row r="797" spans="1:4" x14ac:dyDescent="0.25">
      <c r="A797" s="1">
        <v>78686</v>
      </c>
      <c r="B797" s="1">
        <v>78220</v>
      </c>
      <c r="C797" s="1">
        <v>78</v>
      </c>
      <c r="D797" s="1" t="s">
        <v>900</v>
      </c>
    </row>
    <row r="798" spans="1:4" x14ac:dyDescent="0.25">
      <c r="A798" s="1">
        <v>78688</v>
      </c>
      <c r="B798" s="1">
        <v>78960</v>
      </c>
      <c r="C798" s="1">
        <v>78</v>
      </c>
      <c r="D798" s="1" t="s">
        <v>901</v>
      </c>
    </row>
    <row r="799" spans="1:4" x14ac:dyDescent="0.25">
      <c r="A799" s="1">
        <v>91001</v>
      </c>
      <c r="B799" s="1">
        <v>91150</v>
      </c>
      <c r="C799" s="1">
        <v>91</v>
      </c>
      <c r="D799" s="1" t="s">
        <v>902</v>
      </c>
    </row>
    <row r="800" spans="1:4" x14ac:dyDescent="0.25">
      <c r="A800" s="1">
        <v>91016</v>
      </c>
      <c r="B800" s="1">
        <v>91670</v>
      </c>
      <c r="C800" s="1">
        <v>91</v>
      </c>
      <c r="D800" s="1" t="s">
        <v>903</v>
      </c>
    </row>
    <row r="801" spans="1:4" x14ac:dyDescent="0.25">
      <c r="A801" s="1">
        <v>91017</v>
      </c>
      <c r="B801" s="1">
        <v>91470</v>
      </c>
      <c r="C801" s="1">
        <v>91</v>
      </c>
      <c r="D801" s="1" t="s">
        <v>904</v>
      </c>
    </row>
    <row r="802" spans="1:4" x14ac:dyDescent="0.25">
      <c r="A802" s="1">
        <v>91021</v>
      </c>
      <c r="B802" s="1">
        <v>91290</v>
      </c>
      <c r="C802" s="1">
        <v>91</v>
      </c>
      <c r="D802" s="1" t="s">
        <v>905</v>
      </c>
    </row>
    <row r="803" spans="1:4" x14ac:dyDescent="0.25">
      <c r="A803" s="1">
        <v>91022</v>
      </c>
      <c r="B803" s="1">
        <v>91690</v>
      </c>
      <c r="C803" s="1">
        <v>91</v>
      </c>
      <c r="D803" s="1" t="s">
        <v>906</v>
      </c>
    </row>
    <row r="804" spans="1:4" x14ac:dyDescent="0.25">
      <c r="A804" s="1">
        <v>91027</v>
      </c>
      <c r="B804" s="1">
        <v>91200</v>
      </c>
      <c r="C804" s="1">
        <v>91</v>
      </c>
      <c r="D804" s="1" t="s">
        <v>907</v>
      </c>
    </row>
    <row r="805" spans="1:4" x14ac:dyDescent="0.25">
      <c r="A805" s="1">
        <v>91035</v>
      </c>
      <c r="B805" s="1">
        <v>91410</v>
      </c>
      <c r="C805" s="1">
        <v>91</v>
      </c>
      <c r="D805" s="1" t="s">
        <v>908</v>
      </c>
    </row>
    <row r="806" spans="1:4" x14ac:dyDescent="0.25">
      <c r="A806" s="1">
        <v>91037</v>
      </c>
      <c r="B806" s="1">
        <v>91830</v>
      </c>
      <c r="C806" s="1">
        <v>91</v>
      </c>
      <c r="D806" s="1" t="s">
        <v>909</v>
      </c>
    </row>
    <row r="807" spans="1:4" x14ac:dyDescent="0.25">
      <c r="A807" s="1">
        <v>91038</v>
      </c>
      <c r="B807" s="1">
        <v>91580</v>
      </c>
      <c r="C807" s="1">
        <v>91</v>
      </c>
      <c r="D807" s="1" t="s">
        <v>910</v>
      </c>
    </row>
    <row r="808" spans="1:4" x14ac:dyDescent="0.25">
      <c r="A808" s="1">
        <v>91041</v>
      </c>
      <c r="B808" s="1">
        <v>91630</v>
      </c>
      <c r="C808" s="1">
        <v>91</v>
      </c>
      <c r="D808" s="1" t="s">
        <v>911</v>
      </c>
    </row>
    <row r="809" spans="1:4" x14ac:dyDescent="0.25">
      <c r="A809" s="1">
        <v>91044</v>
      </c>
      <c r="B809" s="1">
        <v>91160</v>
      </c>
      <c r="C809" s="1">
        <v>91</v>
      </c>
      <c r="D809" s="1" t="s">
        <v>912</v>
      </c>
    </row>
    <row r="810" spans="1:4" x14ac:dyDescent="0.25">
      <c r="A810" s="1">
        <v>91045</v>
      </c>
      <c r="B810" s="1">
        <v>91610</v>
      </c>
      <c r="C810" s="1">
        <v>91</v>
      </c>
      <c r="D810" s="1" t="s">
        <v>913</v>
      </c>
    </row>
    <row r="811" spans="1:4" x14ac:dyDescent="0.25">
      <c r="A811" s="1">
        <v>91047</v>
      </c>
      <c r="B811" s="1">
        <v>91590</v>
      </c>
      <c r="C811" s="1">
        <v>91</v>
      </c>
      <c r="D811" s="1" t="s">
        <v>914</v>
      </c>
    </row>
    <row r="812" spans="1:4" x14ac:dyDescent="0.25">
      <c r="A812" s="1">
        <v>91064</v>
      </c>
      <c r="B812" s="1">
        <v>91570</v>
      </c>
      <c r="C812" s="1">
        <v>91</v>
      </c>
      <c r="D812" s="1" t="s">
        <v>915</v>
      </c>
    </row>
    <row r="813" spans="1:4" x14ac:dyDescent="0.25">
      <c r="A813" s="1">
        <v>91067</v>
      </c>
      <c r="B813" s="1">
        <v>91150</v>
      </c>
      <c r="C813" s="1">
        <v>91</v>
      </c>
      <c r="D813" s="1" t="s">
        <v>159</v>
      </c>
    </row>
    <row r="814" spans="1:4" x14ac:dyDescent="0.25">
      <c r="A814" s="1">
        <v>91069</v>
      </c>
      <c r="B814" s="1">
        <v>91720</v>
      </c>
      <c r="C814" s="1">
        <v>91</v>
      </c>
      <c r="D814" s="1" t="s">
        <v>916</v>
      </c>
    </row>
    <row r="815" spans="1:4" x14ac:dyDescent="0.25">
      <c r="A815" s="1">
        <v>91075</v>
      </c>
      <c r="B815" s="1">
        <v>91150</v>
      </c>
      <c r="C815" s="1">
        <v>91</v>
      </c>
      <c r="D815" s="1" t="s">
        <v>917</v>
      </c>
    </row>
    <row r="816" spans="1:4" x14ac:dyDescent="0.25">
      <c r="A816" s="1">
        <v>91079</v>
      </c>
      <c r="B816" s="1">
        <v>91690</v>
      </c>
      <c r="C816" s="1">
        <v>91</v>
      </c>
      <c r="D816" s="1" t="s">
        <v>918</v>
      </c>
    </row>
    <row r="817" spans="1:4" x14ac:dyDescent="0.25">
      <c r="A817" s="1">
        <v>91080</v>
      </c>
      <c r="B817" s="1">
        <v>91590</v>
      </c>
      <c r="C817" s="1">
        <v>91</v>
      </c>
      <c r="D817" s="1" t="s">
        <v>919</v>
      </c>
    </row>
    <row r="818" spans="1:4" x14ac:dyDescent="0.25">
      <c r="A818" s="1">
        <v>91081</v>
      </c>
      <c r="B818" s="1">
        <v>91870</v>
      </c>
      <c r="C818" s="1">
        <v>91</v>
      </c>
      <c r="D818" s="1" t="s">
        <v>920</v>
      </c>
    </row>
    <row r="819" spans="1:4" x14ac:dyDescent="0.25">
      <c r="A819" s="1">
        <v>91085</v>
      </c>
      <c r="B819" s="1">
        <v>91790</v>
      </c>
      <c r="C819" s="1">
        <v>91</v>
      </c>
      <c r="D819" s="1" t="s">
        <v>921</v>
      </c>
    </row>
    <row r="820" spans="1:4" x14ac:dyDescent="0.25">
      <c r="A820" s="1">
        <v>91086</v>
      </c>
      <c r="B820" s="1">
        <v>91070</v>
      </c>
      <c r="C820" s="1">
        <v>91</v>
      </c>
      <c r="D820" s="1" t="s">
        <v>922</v>
      </c>
    </row>
    <row r="821" spans="1:4" x14ac:dyDescent="0.25">
      <c r="A821" s="1">
        <v>91093</v>
      </c>
      <c r="B821" s="1">
        <v>91470</v>
      </c>
      <c r="C821" s="1">
        <v>91</v>
      </c>
      <c r="D821" s="1" t="s">
        <v>923</v>
      </c>
    </row>
    <row r="822" spans="1:4" x14ac:dyDescent="0.25">
      <c r="A822" s="1">
        <v>91095</v>
      </c>
      <c r="B822" s="1">
        <v>91850</v>
      </c>
      <c r="C822" s="1">
        <v>91</v>
      </c>
      <c r="D822" s="1" t="s">
        <v>924</v>
      </c>
    </row>
    <row r="823" spans="1:4" x14ac:dyDescent="0.25">
      <c r="A823" s="1">
        <v>91097</v>
      </c>
      <c r="B823" s="1">
        <v>91800</v>
      </c>
      <c r="C823" s="1">
        <v>91</v>
      </c>
      <c r="D823" s="1" t="s">
        <v>925</v>
      </c>
    </row>
    <row r="824" spans="1:4" x14ac:dyDescent="0.25">
      <c r="A824" s="1">
        <v>91098</v>
      </c>
      <c r="B824" s="1">
        <v>91150</v>
      </c>
      <c r="C824" s="1">
        <v>91</v>
      </c>
      <c r="D824" s="1" t="s">
        <v>926</v>
      </c>
    </row>
    <row r="825" spans="1:4" x14ac:dyDescent="0.25">
      <c r="A825" s="1">
        <v>91099</v>
      </c>
      <c r="B825" s="1">
        <v>91820</v>
      </c>
      <c r="C825" s="1">
        <v>91</v>
      </c>
      <c r="D825" s="1" t="s">
        <v>927</v>
      </c>
    </row>
    <row r="826" spans="1:4" x14ac:dyDescent="0.25">
      <c r="A826" s="1">
        <v>91100</v>
      </c>
      <c r="B826" s="1">
        <v>91880</v>
      </c>
      <c r="C826" s="1">
        <v>91</v>
      </c>
      <c r="D826" s="1" t="s">
        <v>928</v>
      </c>
    </row>
    <row r="827" spans="1:4" x14ac:dyDescent="0.25">
      <c r="A827" s="1">
        <v>91103</v>
      </c>
      <c r="B827" s="1">
        <v>91220</v>
      </c>
      <c r="C827" s="1">
        <v>91</v>
      </c>
      <c r="D827" s="1" t="s">
        <v>929</v>
      </c>
    </row>
    <row r="828" spans="1:4" x14ac:dyDescent="0.25">
      <c r="A828" s="1">
        <v>91105</v>
      </c>
      <c r="B828" s="1">
        <v>91650</v>
      </c>
      <c r="C828" s="1">
        <v>91</v>
      </c>
      <c r="D828" s="1" t="s">
        <v>930</v>
      </c>
    </row>
    <row r="829" spans="1:4" x14ac:dyDescent="0.25">
      <c r="A829" s="1">
        <v>91106</v>
      </c>
      <c r="B829" s="1">
        <v>91650</v>
      </c>
      <c r="C829" s="1">
        <v>91</v>
      </c>
      <c r="D829" s="1" t="s">
        <v>931</v>
      </c>
    </row>
    <row r="830" spans="1:4" x14ac:dyDescent="0.25">
      <c r="A830" s="1">
        <v>91109</v>
      </c>
      <c r="B830" s="1">
        <v>91150</v>
      </c>
      <c r="C830" s="1">
        <v>91</v>
      </c>
      <c r="D830" s="1" t="s">
        <v>932</v>
      </c>
    </row>
    <row r="831" spans="1:4" x14ac:dyDescent="0.25">
      <c r="A831" s="1">
        <v>91111</v>
      </c>
      <c r="B831" s="1">
        <v>91640</v>
      </c>
      <c r="C831" s="1">
        <v>91</v>
      </c>
      <c r="D831" s="1" t="s">
        <v>933</v>
      </c>
    </row>
    <row r="832" spans="1:4" x14ac:dyDescent="0.25">
      <c r="A832" s="1">
        <v>91112</v>
      </c>
      <c r="B832" s="1">
        <v>91150</v>
      </c>
      <c r="C832" s="1">
        <v>91</v>
      </c>
      <c r="D832" s="1" t="s">
        <v>934</v>
      </c>
    </row>
    <row r="833" spans="1:4" x14ac:dyDescent="0.25">
      <c r="A833" s="1">
        <v>91114</v>
      </c>
      <c r="B833" s="1">
        <v>91800</v>
      </c>
      <c r="C833" s="1">
        <v>91</v>
      </c>
      <c r="D833" s="1" t="s">
        <v>935</v>
      </c>
    </row>
    <row r="834" spans="1:4" x14ac:dyDescent="0.25">
      <c r="A834" s="1">
        <v>91115</v>
      </c>
      <c r="B834" s="1">
        <v>91680</v>
      </c>
      <c r="C834" s="1">
        <v>91</v>
      </c>
      <c r="D834" s="1" t="s">
        <v>936</v>
      </c>
    </row>
    <row r="835" spans="1:4" x14ac:dyDescent="0.25">
      <c r="A835" s="1">
        <v>91121</v>
      </c>
      <c r="B835" s="1">
        <v>91720</v>
      </c>
      <c r="C835" s="1">
        <v>91</v>
      </c>
      <c r="D835" s="1" t="s">
        <v>937</v>
      </c>
    </row>
    <row r="836" spans="1:4" x14ac:dyDescent="0.25">
      <c r="A836" s="1">
        <v>91122</v>
      </c>
      <c r="B836" s="1">
        <v>91440</v>
      </c>
      <c r="C836" s="1">
        <v>91</v>
      </c>
      <c r="D836" s="1" t="s">
        <v>938</v>
      </c>
    </row>
    <row r="837" spans="1:4" x14ac:dyDescent="0.25">
      <c r="A837" s="1">
        <v>91129</v>
      </c>
      <c r="B837" s="1">
        <v>91590</v>
      </c>
      <c r="C837" s="1">
        <v>91</v>
      </c>
      <c r="D837" s="1" t="s">
        <v>939</v>
      </c>
    </row>
    <row r="838" spans="1:4" x14ac:dyDescent="0.25">
      <c r="A838" s="1">
        <v>91130</v>
      </c>
      <c r="B838" s="1">
        <v>91780</v>
      </c>
      <c r="C838" s="1">
        <v>91</v>
      </c>
      <c r="D838" s="1" t="s">
        <v>940</v>
      </c>
    </row>
    <row r="839" spans="1:4" x14ac:dyDescent="0.25">
      <c r="A839" s="1">
        <v>91131</v>
      </c>
      <c r="B839" s="1">
        <v>91740</v>
      </c>
      <c r="C839" s="1">
        <v>91</v>
      </c>
      <c r="D839" s="1" t="s">
        <v>941</v>
      </c>
    </row>
    <row r="840" spans="1:4" x14ac:dyDescent="0.25">
      <c r="A840" s="1">
        <v>91132</v>
      </c>
      <c r="B840" s="1">
        <v>91730</v>
      </c>
      <c r="C840" s="1">
        <v>91</v>
      </c>
      <c r="D840" s="1" t="s">
        <v>942</v>
      </c>
    </row>
    <row r="841" spans="1:4" x14ac:dyDescent="0.25">
      <c r="A841" s="1">
        <v>91135</v>
      </c>
      <c r="B841" s="1">
        <v>91750</v>
      </c>
      <c r="C841" s="1">
        <v>91</v>
      </c>
      <c r="D841" s="1" t="s">
        <v>943</v>
      </c>
    </row>
    <row r="842" spans="1:4" x14ac:dyDescent="0.25">
      <c r="A842" s="1">
        <v>91136</v>
      </c>
      <c r="B842" s="1">
        <v>91160</v>
      </c>
      <c r="C842" s="1">
        <v>91</v>
      </c>
      <c r="D842" s="1" t="s">
        <v>944</v>
      </c>
    </row>
    <row r="843" spans="1:4" x14ac:dyDescent="0.25">
      <c r="A843" s="1">
        <v>91137</v>
      </c>
      <c r="B843" s="1">
        <v>91150</v>
      </c>
      <c r="C843" s="1">
        <v>91</v>
      </c>
      <c r="D843" s="1" t="s">
        <v>945</v>
      </c>
    </row>
    <row r="844" spans="1:4" x14ac:dyDescent="0.25">
      <c r="A844" s="1">
        <v>91145</v>
      </c>
      <c r="B844" s="1">
        <v>91410</v>
      </c>
      <c r="C844" s="1">
        <v>91</v>
      </c>
      <c r="D844" s="1" t="s">
        <v>946</v>
      </c>
    </row>
    <row r="845" spans="1:4" x14ac:dyDescent="0.25">
      <c r="A845" s="1">
        <v>91148</v>
      </c>
      <c r="B845" s="1">
        <v>91580</v>
      </c>
      <c r="C845" s="1">
        <v>91</v>
      </c>
      <c r="D845" s="1" t="s">
        <v>947</v>
      </c>
    </row>
    <row r="846" spans="1:4" x14ac:dyDescent="0.25">
      <c r="A846" s="1">
        <v>91156</v>
      </c>
      <c r="B846" s="1">
        <v>91630</v>
      </c>
      <c r="C846" s="1">
        <v>91</v>
      </c>
      <c r="D846" s="1" t="s">
        <v>948</v>
      </c>
    </row>
    <row r="847" spans="1:4" x14ac:dyDescent="0.25">
      <c r="A847" s="1">
        <v>91159</v>
      </c>
      <c r="B847" s="1">
        <v>91750</v>
      </c>
      <c r="C847" s="1">
        <v>91</v>
      </c>
      <c r="D847" s="1" t="s">
        <v>949</v>
      </c>
    </row>
    <row r="848" spans="1:4" x14ac:dyDescent="0.25">
      <c r="A848" s="1">
        <v>91161</v>
      </c>
      <c r="B848" s="1">
        <v>91380</v>
      </c>
      <c r="C848" s="1">
        <v>91</v>
      </c>
      <c r="D848" s="1" t="s">
        <v>950</v>
      </c>
    </row>
    <row r="849" spans="1:4" x14ac:dyDescent="0.25">
      <c r="A849" s="1">
        <v>91174</v>
      </c>
      <c r="B849" s="1">
        <v>91100</v>
      </c>
      <c r="C849" s="1">
        <v>91</v>
      </c>
      <c r="D849" s="1" t="s">
        <v>951</v>
      </c>
    </row>
    <row r="850" spans="1:4" x14ac:dyDescent="0.25">
      <c r="A850" s="1">
        <v>91175</v>
      </c>
      <c r="B850" s="1">
        <v>91410</v>
      </c>
      <c r="C850" s="1">
        <v>91</v>
      </c>
      <c r="D850" s="1" t="s">
        <v>952</v>
      </c>
    </row>
    <row r="851" spans="1:4" x14ac:dyDescent="0.25">
      <c r="A851" s="1">
        <v>91179</v>
      </c>
      <c r="B851" s="1">
        <v>91830</v>
      </c>
      <c r="C851" s="1">
        <v>91</v>
      </c>
      <c r="D851" s="1" t="s">
        <v>953</v>
      </c>
    </row>
    <row r="852" spans="1:4" x14ac:dyDescent="0.25">
      <c r="A852" s="1">
        <v>91180</v>
      </c>
      <c r="B852" s="1">
        <v>91490</v>
      </c>
      <c r="C852" s="1">
        <v>91</v>
      </c>
      <c r="D852" s="1" t="s">
        <v>954</v>
      </c>
    </row>
    <row r="853" spans="1:4" x14ac:dyDescent="0.25">
      <c r="A853" s="1">
        <v>91182</v>
      </c>
      <c r="B853" s="1">
        <v>91080</v>
      </c>
      <c r="C853" s="1">
        <v>91</v>
      </c>
      <c r="D853" s="1" t="s">
        <v>955</v>
      </c>
    </row>
    <row r="854" spans="1:4" x14ac:dyDescent="0.25">
      <c r="A854" s="1">
        <v>91184</v>
      </c>
      <c r="B854" s="1">
        <v>91720</v>
      </c>
      <c r="C854" s="1">
        <v>91</v>
      </c>
      <c r="D854" s="1" t="s">
        <v>956</v>
      </c>
    </row>
    <row r="855" spans="1:4" x14ac:dyDescent="0.25">
      <c r="A855" s="1">
        <v>91186</v>
      </c>
      <c r="B855" s="1">
        <v>91680</v>
      </c>
      <c r="C855" s="1">
        <v>91</v>
      </c>
      <c r="D855" s="1" t="s">
        <v>957</v>
      </c>
    </row>
    <row r="856" spans="1:4" x14ac:dyDescent="0.25">
      <c r="A856" s="1">
        <v>91191</v>
      </c>
      <c r="B856" s="1">
        <v>91560</v>
      </c>
      <c r="C856" s="1">
        <v>91</v>
      </c>
      <c r="D856" s="1" t="s">
        <v>958</v>
      </c>
    </row>
    <row r="857" spans="1:4" x14ac:dyDescent="0.25">
      <c r="A857" s="1">
        <v>91195</v>
      </c>
      <c r="B857" s="1">
        <v>91490</v>
      </c>
      <c r="C857" s="1">
        <v>91</v>
      </c>
      <c r="D857" s="1" t="s">
        <v>959</v>
      </c>
    </row>
    <row r="858" spans="1:4" x14ac:dyDescent="0.25">
      <c r="A858" s="1">
        <v>91198</v>
      </c>
      <c r="B858" s="1">
        <v>91590</v>
      </c>
      <c r="C858" s="1">
        <v>91</v>
      </c>
      <c r="D858" s="1" t="s">
        <v>960</v>
      </c>
    </row>
    <row r="859" spans="1:4" x14ac:dyDescent="0.25">
      <c r="A859" s="1">
        <v>91200</v>
      </c>
      <c r="B859" s="1">
        <v>91410</v>
      </c>
      <c r="C859" s="1">
        <v>91</v>
      </c>
      <c r="D859" s="1" t="s">
        <v>961</v>
      </c>
    </row>
    <row r="860" spans="1:4" x14ac:dyDescent="0.25">
      <c r="A860" s="1">
        <v>91201</v>
      </c>
      <c r="B860" s="1">
        <v>91210</v>
      </c>
      <c r="C860" s="1">
        <v>91</v>
      </c>
      <c r="D860" s="1" t="s">
        <v>962</v>
      </c>
    </row>
    <row r="861" spans="1:4" x14ac:dyDescent="0.25">
      <c r="A861" s="1">
        <v>91204</v>
      </c>
      <c r="B861" s="1">
        <v>91540</v>
      </c>
      <c r="C861" s="1">
        <v>91</v>
      </c>
      <c r="D861" s="1" t="s">
        <v>963</v>
      </c>
    </row>
    <row r="862" spans="1:4" x14ac:dyDescent="0.25">
      <c r="A862" s="1">
        <v>91207</v>
      </c>
      <c r="B862" s="1">
        <v>91520</v>
      </c>
      <c r="C862" s="1">
        <v>91</v>
      </c>
      <c r="D862" s="1" t="s">
        <v>964</v>
      </c>
    </row>
    <row r="863" spans="1:4" x14ac:dyDescent="0.25">
      <c r="A863" s="1">
        <v>91215</v>
      </c>
      <c r="B863" s="1">
        <v>91860</v>
      </c>
      <c r="C863" s="1">
        <v>91</v>
      </c>
      <c r="D863" s="1" t="s">
        <v>965</v>
      </c>
    </row>
    <row r="864" spans="1:4" x14ac:dyDescent="0.25">
      <c r="A864" s="1">
        <v>91216</v>
      </c>
      <c r="B864" s="1">
        <v>91360</v>
      </c>
      <c r="C864" s="1">
        <v>91</v>
      </c>
      <c r="D864" s="1" t="s">
        <v>966</v>
      </c>
    </row>
    <row r="865" spans="1:4" x14ac:dyDescent="0.25">
      <c r="A865" s="1">
        <v>91222</v>
      </c>
      <c r="B865" s="1">
        <v>91660</v>
      </c>
      <c r="C865" s="1">
        <v>91</v>
      </c>
      <c r="D865" s="1" t="s">
        <v>967</v>
      </c>
    </row>
    <row r="866" spans="1:4" x14ac:dyDescent="0.25">
      <c r="A866" s="1">
        <v>91223</v>
      </c>
      <c r="B866" s="1">
        <v>91150</v>
      </c>
      <c r="C866" s="1">
        <v>91</v>
      </c>
      <c r="D866" s="1" t="s">
        <v>968</v>
      </c>
    </row>
    <row r="867" spans="1:4" x14ac:dyDescent="0.25">
      <c r="A867" s="1">
        <v>91225</v>
      </c>
      <c r="B867" s="1">
        <v>91450</v>
      </c>
      <c r="C867" s="1">
        <v>91</v>
      </c>
      <c r="D867" s="1" t="s">
        <v>969</v>
      </c>
    </row>
    <row r="868" spans="1:4" x14ac:dyDescent="0.25">
      <c r="A868" s="1">
        <v>91226</v>
      </c>
      <c r="B868" s="1">
        <v>91580</v>
      </c>
      <c r="C868" s="1">
        <v>91</v>
      </c>
      <c r="D868" s="1" t="s">
        <v>970</v>
      </c>
    </row>
    <row r="869" spans="1:4" x14ac:dyDescent="0.25">
      <c r="A869" s="1">
        <v>91228</v>
      </c>
      <c r="B869" s="1">
        <v>91000</v>
      </c>
      <c r="C869" s="1">
        <v>91</v>
      </c>
      <c r="D869" s="1" t="s">
        <v>971</v>
      </c>
    </row>
    <row r="870" spans="1:4" x14ac:dyDescent="0.25">
      <c r="A870" s="1">
        <v>91232</v>
      </c>
      <c r="B870" s="1">
        <v>91590</v>
      </c>
      <c r="C870" s="1">
        <v>91</v>
      </c>
      <c r="D870" s="1" t="s">
        <v>972</v>
      </c>
    </row>
    <row r="871" spans="1:4" x14ac:dyDescent="0.25">
      <c r="A871" s="1">
        <v>91235</v>
      </c>
      <c r="B871" s="1">
        <v>91700</v>
      </c>
      <c r="C871" s="1">
        <v>91</v>
      </c>
      <c r="D871" s="1" t="s">
        <v>973</v>
      </c>
    </row>
    <row r="872" spans="1:4" x14ac:dyDescent="0.25">
      <c r="A872" s="1">
        <v>91240</v>
      </c>
      <c r="B872" s="1">
        <v>91690</v>
      </c>
      <c r="C872" s="1">
        <v>91</v>
      </c>
      <c r="D872" s="1" t="s">
        <v>974</v>
      </c>
    </row>
    <row r="873" spans="1:4" x14ac:dyDescent="0.25">
      <c r="A873" s="1">
        <v>91243</v>
      </c>
      <c r="B873" s="1">
        <v>91640</v>
      </c>
      <c r="C873" s="1">
        <v>91</v>
      </c>
      <c r="D873" s="1" t="s">
        <v>975</v>
      </c>
    </row>
    <row r="874" spans="1:4" x14ac:dyDescent="0.25">
      <c r="A874" s="1">
        <v>91244</v>
      </c>
      <c r="B874" s="1">
        <v>91540</v>
      </c>
      <c r="C874" s="1">
        <v>91</v>
      </c>
      <c r="D874" s="1" t="s">
        <v>976</v>
      </c>
    </row>
    <row r="875" spans="1:4" x14ac:dyDescent="0.25">
      <c r="A875" s="1">
        <v>91247</v>
      </c>
      <c r="B875" s="1">
        <v>91410</v>
      </c>
      <c r="C875" s="1">
        <v>91</v>
      </c>
      <c r="D875" s="1" t="s">
        <v>977</v>
      </c>
    </row>
    <row r="876" spans="1:4" x14ac:dyDescent="0.25">
      <c r="A876" s="1">
        <v>91248</v>
      </c>
      <c r="B876" s="1">
        <v>91150</v>
      </c>
      <c r="C876" s="1">
        <v>91</v>
      </c>
      <c r="D876" s="1" t="s">
        <v>978</v>
      </c>
    </row>
    <row r="877" spans="1:4" x14ac:dyDescent="0.25">
      <c r="A877" s="1">
        <v>91249</v>
      </c>
      <c r="B877" s="1">
        <v>91470</v>
      </c>
      <c r="C877" s="1">
        <v>91</v>
      </c>
      <c r="D877" s="1" t="s">
        <v>979</v>
      </c>
    </row>
    <row r="878" spans="1:4" x14ac:dyDescent="0.25">
      <c r="A878" s="1">
        <v>91272</v>
      </c>
      <c r="B878" s="1">
        <v>91190</v>
      </c>
      <c r="C878" s="1">
        <v>91</v>
      </c>
      <c r="D878" s="1" t="s">
        <v>980</v>
      </c>
    </row>
    <row r="879" spans="1:4" x14ac:dyDescent="0.25">
      <c r="A879" s="1">
        <v>91273</v>
      </c>
      <c r="B879" s="1">
        <v>91720</v>
      </c>
      <c r="C879" s="1">
        <v>91</v>
      </c>
      <c r="D879" s="1" t="s">
        <v>981</v>
      </c>
    </row>
    <row r="880" spans="1:4" x14ac:dyDescent="0.25">
      <c r="A880" s="1">
        <v>91274</v>
      </c>
      <c r="B880" s="1">
        <v>91400</v>
      </c>
      <c r="C880" s="1">
        <v>91</v>
      </c>
      <c r="D880" s="1" t="s">
        <v>982</v>
      </c>
    </row>
    <row r="881" spans="1:4" x14ac:dyDescent="0.25">
      <c r="A881" s="1">
        <v>91275</v>
      </c>
      <c r="B881" s="1">
        <v>91940</v>
      </c>
      <c r="C881" s="1">
        <v>91</v>
      </c>
      <c r="D881" s="1" t="s">
        <v>983</v>
      </c>
    </row>
    <row r="882" spans="1:4" x14ac:dyDescent="0.25">
      <c r="A882" s="1">
        <v>91284</v>
      </c>
      <c r="B882" s="1">
        <v>91410</v>
      </c>
      <c r="C882" s="1">
        <v>91</v>
      </c>
      <c r="D882" s="1" t="s">
        <v>984</v>
      </c>
    </row>
    <row r="883" spans="1:4" x14ac:dyDescent="0.25">
      <c r="A883" s="1">
        <v>91286</v>
      </c>
      <c r="B883" s="1">
        <v>91350</v>
      </c>
      <c r="C883" s="1">
        <v>91</v>
      </c>
      <c r="D883" s="1" t="s">
        <v>985</v>
      </c>
    </row>
    <row r="884" spans="1:4" x14ac:dyDescent="0.25">
      <c r="A884" s="1">
        <v>91292</v>
      </c>
      <c r="B884" s="1">
        <v>91630</v>
      </c>
      <c r="C884" s="1">
        <v>91</v>
      </c>
      <c r="D884" s="1" t="s">
        <v>986</v>
      </c>
    </row>
    <row r="885" spans="1:4" x14ac:dyDescent="0.25">
      <c r="A885" s="1">
        <v>91293</v>
      </c>
      <c r="B885" s="1">
        <v>91590</v>
      </c>
      <c r="C885" s="1">
        <v>91</v>
      </c>
      <c r="D885" s="1" t="s">
        <v>987</v>
      </c>
    </row>
    <row r="886" spans="1:4" x14ac:dyDescent="0.25">
      <c r="A886" s="1">
        <v>91294</v>
      </c>
      <c r="B886" s="1">
        <v>91690</v>
      </c>
      <c r="C886" s="1">
        <v>91</v>
      </c>
      <c r="D886" s="1" t="s">
        <v>988</v>
      </c>
    </row>
    <row r="887" spans="1:4" x14ac:dyDescent="0.25">
      <c r="A887" s="1">
        <v>91312</v>
      </c>
      <c r="B887" s="1">
        <v>91430</v>
      </c>
      <c r="C887" s="1">
        <v>91</v>
      </c>
      <c r="D887" s="1" t="s">
        <v>989</v>
      </c>
    </row>
    <row r="888" spans="1:4" x14ac:dyDescent="0.25">
      <c r="A888" s="1">
        <v>91315</v>
      </c>
      <c r="B888" s="1">
        <v>91760</v>
      </c>
      <c r="C888" s="1">
        <v>91</v>
      </c>
      <c r="D888" s="1" t="s">
        <v>990</v>
      </c>
    </row>
    <row r="889" spans="1:4" x14ac:dyDescent="0.25">
      <c r="A889" s="1">
        <v>91318</v>
      </c>
      <c r="B889" s="1">
        <v>91510</v>
      </c>
      <c r="C889" s="1">
        <v>91</v>
      </c>
      <c r="D889" s="1" t="s">
        <v>991</v>
      </c>
    </row>
    <row r="890" spans="1:4" x14ac:dyDescent="0.25">
      <c r="A890" s="1">
        <v>91319</v>
      </c>
      <c r="B890" s="1">
        <v>91640</v>
      </c>
      <c r="C890" s="1">
        <v>91</v>
      </c>
      <c r="D890" s="1" t="s">
        <v>992</v>
      </c>
    </row>
    <row r="891" spans="1:4" x14ac:dyDescent="0.25">
      <c r="A891" s="1">
        <v>91326</v>
      </c>
      <c r="B891" s="1">
        <v>91260</v>
      </c>
      <c r="C891" s="1">
        <v>91</v>
      </c>
      <c r="D891" s="1" t="s">
        <v>993</v>
      </c>
    </row>
    <row r="892" spans="1:4" x14ac:dyDescent="0.25">
      <c r="A892" s="1">
        <v>91330</v>
      </c>
      <c r="B892" s="1">
        <v>91510</v>
      </c>
      <c r="C892" s="1">
        <v>91</v>
      </c>
      <c r="D892" s="1" t="s">
        <v>994</v>
      </c>
    </row>
    <row r="893" spans="1:4" x14ac:dyDescent="0.25">
      <c r="A893" s="1">
        <v>91332</v>
      </c>
      <c r="B893" s="1">
        <v>91630</v>
      </c>
      <c r="C893" s="1">
        <v>91</v>
      </c>
      <c r="D893" s="1" t="s">
        <v>995</v>
      </c>
    </row>
    <row r="894" spans="1:4" x14ac:dyDescent="0.25">
      <c r="A894" s="1">
        <v>91333</v>
      </c>
      <c r="B894" s="1">
        <v>91310</v>
      </c>
      <c r="C894" s="1">
        <v>91</v>
      </c>
      <c r="D894" s="1" t="s">
        <v>996</v>
      </c>
    </row>
    <row r="895" spans="1:4" x14ac:dyDescent="0.25">
      <c r="A895" s="1">
        <v>91338</v>
      </c>
      <c r="B895" s="1">
        <v>91470</v>
      </c>
      <c r="C895" s="1">
        <v>91</v>
      </c>
      <c r="D895" s="1" t="s">
        <v>997</v>
      </c>
    </row>
    <row r="896" spans="1:4" x14ac:dyDescent="0.25">
      <c r="A896" s="1">
        <v>91339</v>
      </c>
      <c r="B896" s="1">
        <v>91310</v>
      </c>
      <c r="C896" s="1">
        <v>91</v>
      </c>
      <c r="D896" s="1" t="s">
        <v>998</v>
      </c>
    </row>
    <row r="897" spans="1:4" x14ac:dyDescent="0.25">
      <c r="A897" s="1">
        <v>91340</v>
      </c>
      <c r="B897" s="1">
        <v>91090</v>
      </c>
      <c r="C897" s="1">
        <v>91</v>
      </c>
      <c r="D897" s="1" t="s">
        <v>999</v>
      </c>
    </row>
    <row r="898" spans="1:4" x14ac:dyDescent="0.25">
      <c r="A898" s="1">
        <v>91345</v>
      </c>
      <c r="B898" s="1">
        <v>91160</v>
      </c>
      <c r="C898" s="1">
        <v>91</v>
      </c>
      <c r="D898" s="1" t="s">
        <v>1000</v>
      </c>
    </row>
    <row r="899" spans="1:4" x14ac:dyDescent="0.25">
      <c r="A899" s="1">
        <v>91347</v>
      </c>
      <c r="B899" s="1">
        <v>91310</v>
      </c>
      <c r="C899" s="1">
        <v>91</v>
      </c>
      <c r="D899" s="1" t="s">
        <v>1001</v>
      </c>
    </row>
    <row r="900" spans="1:4" x14ac:dyDescent="0.25">
      <c r="A900" s="1">
        <v>91359</v>
      </c>
      <c r="B900" s="1">
        <v>91720</v>
      </c>
      <c r="C900" s="1">
        <v>91</v>
      </c>
      <c r="D900" s="1" t="s">
        <v>20</v>
      </c>
    </row>
    <row r="901" spans="1:4" x14ac:dyDescent="0.25">
      <c r="A901" s="1">
        <v>91363</v>
      </c>
      <c r="B901" s="1">
        <v>91460</v>
      </c>
      <c r="C901" s="1">
        <v>91</v>
      </c>
      <c r="D901" s="1" t="s">
        <v>1002</v>
      </c>
    </row>
    <row r="902" spans="1:4" x14ac:dyDescent="0.25">
      <c r="A902" s="1">
        <v>91374</v>
      </c>
      <c r="B902" s="1">
        <v>91150</v>
      </c>
      <c r="C902" s="1">
        <v>91</v>
      </c>
      <c r="D902" s="1" t="s">
        <v>1003</v>
      </c>
    </row>
    <row r="903" spans="1:4" x14ac:dyDescent="0.25">
      <c r="A903" s="1">
        <v>91376</v>
      </c>
      <c r="B903" s="1">
        <v>91630</v>
      </c>
      <c r="C903" s="1">
        <v>91</v>
      </c>
      <c r="D903" s="1" t="s">
        <v>1004</v>
      </c>
    </row>
    <row r="904" spans="1:4" x14ac:dyDescent="0.25">
      <c r="A904" s="1">
        <v>91377</v>
      </c>
      <c r="B904" s="1">
        <v>91300</v>
      </c>
      <c r="C904" s="1">
        <v>91</v>
      </c>
      <c r="D904" s="1" t="s">
        <v>1005</v>
      </c>
    </row>
    <row r="905" spans="1:4" x14ac:dyDescent="0.25">
      <c r="A905" s="1">
        <v>91378</v>
      </c>
      <c r="B905" s="1">
        <v>91730</v>
      </c>
      <c r="C905" s="1">
        <v>91</v>
      </c>
      <c r="D905" s="1" t="s">
        <v>1006</v>
      </c>
    </row>
    <row r="906" spans="1:4" x14ac:dyDescent="0.25">
      <c r="A906" s="1">
        <v>91386</v>
      </c>
      <c r="B906" s="1">
        <v>91540</v>
      </c>
      <c r="C906" s="1">
        <v>91</v>
      </c>
      <c r="D906" s="1" t="s">
        <v>1007</v>
      </c>
    </row>
    <row r="907" spans="1:4" x14ac:dyDescent="0.25">
      <c r="A907" s="1">
        <v>91390</v>
      </c>
      <c r="B907" s="1">
        <v>91660</v>
      </c>
      <c r="C907" s="1">
        <v>91</v>
      </c>
      <c r="D907" s="1" t="s">
        <v>1008</v>
      </c>
    </row>
    <row r="908" spans="1:4" x14ac:dyDescent="0.25">
      <c r="A908" s="1">
        <v>91393</v>
      </c>
      <c r="B908" s="1">
        <v>91780</v>
      </c>
      <c r="C908" s="1">
        <v>91</v>
      </c>
      <c r="D908" s="1" t="s">
        <v>1009</v>
      </c>
    </row>
    <row r="909" spans="1:4" x14ac:dyDescent="0.25">
      <c r="A909" s="1">
        <v>91399</v>
      </c>
      <c r="B909" s="1">
        <v>91150</v>
      </c>
      <c r="C909" s="1">
        <v>91</v>
      </c>
      <c r="D909" s="1" t="s">
        <v>1010</v>
      </c>
    </row>
    <row r="910" spans="1:4" x14ac:dyDescent="0.25">
      <c r="A910" s="1">
        <v>91405</v>
      </c>
      <c r="B910" s="1">
        <v>91490</v>
      </c>
      <c r="C910" s="1">
        <v>91</v>
      </c>
      <c r="D910" s="1" t="s">
        <v>1011</v>
      </c>
    </row>
    <row r="911" spans="1:4" x14ac:dyDescent="0.25">
      <c r="A911" s="1">
        <v>91408</v>
      </c>
      <c r="B911" s="1">
        <v>91490</v>
      </c>
      <c r="C911" s="1">
        <v>91</v>
      </c>
      <c r="D911" s="1" t="s">
        <v>1012</v>
      </c>
    </row>
    <row r="912" spans="1:4" x14ac:dyDescent="0.25">
      <c r="A912" s="1">
        <v>91411</v>
      </c>
      <c r="B912" s="1">
        <v>91470</v>
      </c>
      <c r="C912" s="1">
        <v>91</v>
      </c>
      <c r="D912" s="1" t="s">
        <v>1013</v>
      </c>
    </row>
    <row r="913" spans="1:4" x14ac:dyDescent="0.25">
      <c r="A913" s="1">
        <v>91412</v>
      </c>
      <c r="B913" s="1">
        <v>91590</v>
      </c>
      <c r="C913" s="1">
        <v>91</v>
      </c>
      <c r="D913" s="1" t="s">
        <v>1014</v>
      </c>
    </row>
    <row r="914" spans="1:4" x14ac:dyDescent="0.25">
      <c r="A914" s="1">
        <v>91414</v>
      </c>
      <c r="B914" s="1">
        <v>91930</v>
      </c>
      <c r="C914" s="1">
        <v>91</v>
      </c>
      <c r="D914" s="1" t="s">
        <v>1015</v>
      </c>
    </row>
    <row r="915" spans="1:4" x14ac:dyDescent="0.25">
      <c r="A915" s="1">
        <v>91421</v>
      </c>
      <c r="B915" s="1">
        <v>91230</v>
      </c>
      <c r="C915" s="1">
        <v>91</v>
      </c>
      <c r="D915" s="1" t="s">
        <v>1016</v>
      </c>
    </row>
    <row r="916" spans="1:4" x14ac:dyDescent="0.25">
      <c r="A916" s="1">
        <v>91425</v>
      </c>
      <c r="B916" s="1">
        <v>91310</v>
      </c>
      <c r="C916" s="1">
        <v>91</v>
      </c>
      <c r="D916" s="1" t="s">
        <v>1017</v>
      </c>
    </row>
    <row r="917" spans="1:4" x14ac:dyDescent="0.25">
      <c r="A917" s="1">
        <v>91432</v>
      </c>
      <c r="B917" s="1">
        <v>91420</v>
      </c>
      <c r="C917" s="1">
        <v>91</v>
      </c>
      <c r="D917" s="1" t="s">
        <v>1018</v>
      </c>
    </row>
    <row r="918" spans="1:4" x14ac:dyDescent="0.25">
      <c r="A918" s="1">
        <v>91433</v>
      </c>
      <c r="B918" s="1">
        <v>91150</v>
      </c>
      <c r="C918" s="1">
        <v>91</v>
      </c>
      <c r="D918" s="1" t="s">
        <v>1019</v>
      </c>
    </row>
    <row r="919" spans="1:4" x14ac:dyDescent="0.25">
      <c r="A919" s="1">
        <v>91434</v>
      </c>
      <c r="B919" s="1">
        <v>91390</v>
      </c>
      <c r="C919" s="1">
        <v>91</v>
      </c>
      <c r="D919" s="1" t="s">
        <v>1020</v>
      </c>
    </row>
    <row r="920" spans="1:4" x14ac:dyDescent="0.25">
      <c r="A920" s="1">
        <v>91435</v>
      </c>
      <c r="B920" s="1">
        <v>91250</v>
      </c>
      <c r="C920" s="1">
        <v>91</v>
      </c>
      <c r="D920" s="1" t="s">
        <v>1021</v>
      </c>
    </row>
    <row r="921" spans="1:4" x14ac:dyDescent="0.25">
      <c r="A921" s="1">
        <v>91441</v>
      </c>
      <c r="B921" s="1">
        <v>91750</v>
      </c>
      <c r="C921" s="1">
        <v>91</v>
      </c>
      <c r="D921" s="1" t="s">
        <v>1022</v>
      </c>
    </row>
    <row r="922" spans="1:4" x14ac:dyDescent="0.25">
      <c r="A922" s="1">
        <v>91457</v>
      </c>
      <c r="B922" s="1">
        <v>91290</v>
      </c>
      <c r="C922" s="1">
        <v>91</v>
      </c>
      <c r="D922" s="1" t="s">
        <v>1023</v>
      </c>
    </row>
    <row r="923" spans="1:4" x14ac:dyDescent="0.25">
      <c r="A923" s="1">
        <v>91458</v>
      </c>
      <c r="B923" s="1">
        <v>91620</v>
      </c>
      <c r="C923" s="1">
        <v>91</v>
      </c>
      <c r="D923" s="1" t="s">
        <v>1024</v>
      </c>
    </row>
    <row r="924" spans="1:4" x14ac:dyDescent="0.25">
      <c r="A924" s="1">
        <v>91461</v>
      </c>
      <c r="B924" s="1">
        <v>91290</v>
      </c>
      <c r="C924" s="1">
        <v>91</v>
      </c>
      <c r="D924" s="1" t="s">
        <v>1025</v>
      </c>
    </row>
    <row r="925" spans="1:4" x14ac:dyDescent="0.25">
      <c r="A925" s="1">
        <v>91463</v>
      </c>
      <c r="B925" s="1">
        <v>91490</v>
      </c>
      <c r="C925" s="1">
        <v>91</v>
      </c>
      <c r="D925" s="1" t="s">
        <v>1026</v>
      </c>
    </row>
    <row r="926" spans="1:4" x14ac:dyDescent="0.25">
      <c r="A926" s="1">
        <v>91468</v>
      </c>
      <c r="B926" s="1">
        <v>91540</v>
      </c>
      <c r="C926" s="1">
        <v>91</v>
      </c>
      <c r="D926" s="1" t="s">
        <v>1027</v>
      </c>
    </row>
    <row r="927" spans="1:4" x14ac:dyDescent="0.25">
      <c r="A927" s="1">
        <v>91469</v>
      </c>
      <c r="B927" s="1">
        <v>91150</v>
      </c>
      <c r="C927" s="1">
        <v>91</v>
      </c>
      <c r="D927" s="1" t="s">
        <v>1028</v>
      </c>
    </row>
    <row r="928" spans="1:4" x14ac:dyDescent="0.25">
      <c r="A928" s="1">
        <v>91471</v>
      </c>
      <c r="B928" s="1">
        <v>91400</v>
      </c>
      <c r="C928" s="1">
        <v>91</v>
      </c>
      <c r="D928" s="1" t="s">
        <v>1029</v>
      </c>
    </row>
    <row r="929" spans="1:4" x14ac:dyDescent="0.25">
      <c r="A929" s="1">
        <v>91473</v>
      </c>
      <c r="B929" s="1">
        <v>91590</v>
      </c>
      <c r="C929" s="1">
        <v>91</v>
      </c>
      <c r="D929" s="1" t="s">
        <v>1030</v>
      </c>
    </row>
    <row r="930" spans="1:4" x14ac:dyDescent="0.25">
      <c r="A930" s="1">
        <v>91477</v>
      </c>
      <c r="B930" s="1">
        <v>91120</v>
      </c>
      <c r="C930" s="1">
        <v>91</v>
      </c>
      <c r="D930" s="1" t="s">
        <v>1031</v>
      </c>
    </row>
    <row r="931" spans="1:4" x14ac:dyDescent="0.25">
      <c r="A931" s="1">
        <v>91479</v>
      </c>
      <c r="B931" s="1">
        <v>91550</v>
      </c>
      <c r="C931" s="1">
        <v>91</v>
      </c>
      <c r="D931" s="1" t="s">
        <v>1032</v>
      </c>
    </row>
    <row r="932" spans="1:4" x14ac:dyDescent="0.25">
      <c r="A932" s="1">
        <v>91482</v>
      </c>
      <c r="B932" s="1">
        <v>91470</v>
      </c>
      <c r="C932" s="1">
        <v>91</v>
      </c>
      <c r="D932" s="1" t="s">
        <v>1033</v>
      </c>
    </row>
    <row r="933" spans="1:4" x14ac:dyDescent="0.25">
      <c r="A933" s="1">
        <v>91494</v>
      </c>
      <c r="B933" s="1">
        <v>91220</v>
      </c>
      <c r="C933" s="1">
        <v>91</v>
      </c>
      <c r="D933" s="1" t="s">
        <v>1034</v>
      </c>
    </row>
    <row r="934" spans="1:4" x14ac:dyDescent="0.25">
      <c r="A934" s="1">
        <v>91495</v>
      </c>
      <c r="B934" s="1">
        <v>91410</v>
      </c>
      <c r="C934" s="1">
        <v>91</v>
      </c>
      <c r="D934" s="1" t="s">
        <v>1035</v>
      </c>
    </row>
    <row r="935" spans="1:4" x14ac:dyDescent="0.25">
      <c r="A935" s="1">
        <v>91507</v>
      </c>
      <c r="B935" s="1">
        <v>91720</v>
      </c>
      <c r="C935" s="1">
        <v>91</v>
      </c>
      <c r="D935" s="1" t="s">
        <v>1036</v>
      </c>
    </row>
    <row r="936" spans="1:4" x14ac:dyDescent="0.25">
      <c r="A936" s="1">
        <v>91508</v>
      </c>
      <c r="B936" s="1">
        <v>91150</v>
      </c>
      <c r="C936" s="1">
        <v>91</v>
      </c>
      <c r="D936" s="1" t="s">
        <v>1037</v>
      </c>
    </row>
    <row r="937" spans="1:4" x14ac:dyDescent="0.25">
      <c r="A937" s="1">
        <v>91511</v>
      </c>
      <c r="B937" s="1">
        <v>91740</v>
      </c>
      <c r="C937" s="1">
        <v>91</v>
      </c>
      <c r="D937" s="1" t="s">
        <v>1038</v>
      </c>
    </row>
    <row r="938" spans="1:4" x14ac:dyDescent="0.25">
      <c r="A938" s="1">
        <v>91514</v>
      </c>
      <c r="B938" s="1">
        <v>91480</v>
      </c>
      <c r="C938" s="1">
        <v>91</v>
      </c>
      <c r="D938" s="1" t="s">
        <v>1039</v>
      </c>
    </row>
    <row r="939" spans="1:4" x14ac:dyDescent="0.25">
      <c r="A939" s="1">
        <v>91519</v>
      </c>
      <c r="B939" s="1">
        <v>91410</v>
      </c>
      <c r="C939" s="1">
        <v>91</v>
      </c>
      <c r="D939" s="1" t="s">
        <v>1040</v>
      </c>
    </row>
    <row r="940" spans="1:4" x14ac:dyDescent="0.25">
      <c r="A940" s="1">
        <v>91521</v>
      </c>
      <c r="B940" s="1">
        <v>91130</v>
      </c>
      <c r="C940" s="1">
        <v>91</v>
      </c>
      <c r="D940" s="1" t="s">
        <v>1041</v>
      </c>
    </row>
    <row r="941" spans="1:4" x14ac:dyDescent="0.25">
      <c r="A941" s="1">
        <v>91525</v>
      </c>
      <c r="B941" s="1">
        <v>91410</v>
      </c>
      <c r="C941" s="1">
        <v>91</v>
      </c>
      <c r="D941" s="1" t="s">
        <v>1042</v>
      </c>
    </row>
    <row r="942" spans="1:4" x14ac:dyDescent="0.25">
      <c r="A942" s="1">
        <v>91526</v>
      </c>
      <c r="B942" s="1">
        <v>91150</v>
      </c>
      <c r="C942" s="1">
        <v>91</v>
      </c>
      <c r="D942" s="1" t="s">
        <v>1043</v>
      </c>
    </row>
    <row r="943" spans="1:4" x14ac:dyDescent="0.25">
      <c r="A943" s="1">
        <v>91533</v>
      </c>
      <c r="B943" s="1">
        <v>91690</v>
      </c>
      <c r="C943" s="1">
        <v>91</v>
      </c>
      <c r="D943" s="1" t="s">
        <v>1044</v>
      </c>
    </row>
    <row r="944" spans="1:4" x14ac:dyDescent="0.25">
      <c r="A944" s="1">
        <v>91534</v>
      </c>
      <c r="B944" s="1">
        <v>91400</v>
      </c>
      <c r="C944" s="1">
        <v>91</v>
      </c>
      <c r="D944" s="1" t="s">
        <v>1045</v>
      </c>
    </row>
    <row r="945" spans="1:4" x14ac:dyDescent="0.25">
      <c r="A945" s="1">
        <v>91538</v>
      </c>
      <c r="B945" s="1">
        <v>91190</v>
      </c>
      <c r="C945" s="1">
        <v>91</v>
      </c>
      <c r="D945" s="1" t="s">
        <v>1046</v>
      </c>
    </row>
    <row r="946" spans="1:4" x14ac:dyDescent="0.25">
      <c r="A946" s="1">
        <v>91540</v>
      </c>
      <c r="B946" s="1">
        <v>91530</v>
      </c>
      <c r="C946" s="1">
        <v>91</v>
      </c>
      <c r="D946" s="1" t="s">
        <v>1047</v>
      </c>
    </row>
    <row r="947" spans="1:4" x14ac:dyDescent="0.25">
      <c r="A947" s="1">
        <v>91544</v>
      </c>
      <c r="B947" s="1">
        <v>91690</v>
      </c>
      <c r="C947" s="1">
        <v>91</v>
      </c>
      <c r="D947" s="1" t="s">
        <v>1048</v>
      </c>
    </row>
    <row r="948" spans="1:4" x14ac:dyDescent="0.25">
      <c r="A948" s="1">
        <v>91546</v>
      </c>
      <c r="B948" s="1">
        <v>91410</v>
      </c>
      <c r="C948" s="1">
        <v>91</v>
      </c>
      <c r="D948" s="1" t="s">
        <v>1049</v>
      </c>
    </row>
    <row r="949" spans="1:4" x14ac:dyDescent="0.25">
      <c r="A949" s="1">
        <v>91547</v>
      </c>
      <c r="B949" s="1">
        <v>91410</v>
      </c>
      <c r="C949" s="1">
        <v>91</v>
      </c>
      <c r="D949" s="1" t="s">
        <v>1050</v>
      </c>
    </row>
    <row r="950" spans="1:4" x14ac:dyDescent="0.25">
      <c r="A950" s="1">
        <v>91549</v>
      </c>
      <c r="B950" s="1">
        <v>91700</v>
      </c>
      <c r="C950" s="1">
        <v>91</v>
      </c>
      <c r="D950" s="1" t="s">
        <v>1051</v>
      </c>
    </row>
    <row r="951" spans="1:4" x14ac:dyDescent="0.25">
      <c r="A951" s="1">
        <v>91552</v>
      </c>
      <c r="B951" s="1">
        <v>91180</v>
      </c>
      <c r="C951" s="1">
        <v>91</v>
      </c>
      <c r="D951" s="1" t="s">
        <v>1052</v>
      </c>
    </row>
    <row r="952" spans="1:4" x14ac:dyDescent="0.25">
      <c r="A952" s="1">
        <v>91553</v>
      </c>
      <c r="B952" s="1">
        <v>91250</v>
      </c>
      <c r="C952" s="1">
        <v>91</v>
      </c>
      <c r="D952" s="1" t="s">
        <v>1053</v>
      </c>
    </row>
    <row r="953" spans="1:4" x14ac:dyDescent="0.25">
      <c r="A953" s="1">
        <v>91556</v>
      </c>
      <c r="B953" s="1">
        <v>91780</v>
      </c>
      <c r="C953" s="1">
        <v>91</v>
      </c>
      <c r="D953" s="1" t="s">
        <v>1054</v>
      </c>
    </row>
    <row r="954" spans="1:4" x14ac:dyDescent="0.25">
      <c r="A954" s="1">
        <v>91560</v>
      </c>
      <c r="B954" s="1">
        <v>91940</v>
      </c>
      <c r="C954" s="1">
        <v>91</v>
      </c>
      <c r="D954" s="1" t="s">
        <v>1055</v>
      </c>
    </row>
    <row r="955" spans="1:4" x14ac:dyDescent="0.25">
      <c r="A955" s="1">
        <v>91568</v>
      </c>
      <c r="B955" s="1">
        <v>91530</v>
      </c>
      <c r="C955" s="1">
        <v>91</v>
      </c>
      <c r="D955" s="1" t="s">
        <v>1056</v>
      </c>
    </row>
    <row r="956" spans="1:4" x14ac:dyDescent="0.25">
      <c r="A956" s="1">
        <v>91570</v>
      </c>
      <c r="B956" s="1">
        <v>91240</v>
      </c>
      <c r="C956" s="1">
        <v>91</v>
      </c>
      <c r="D956" s="1" t="s">
        <v>1057</v>
      </c>
    </row>
    <row r="957" spans="1:4" x14ac:dyDescent="0.25">
      <c r="A957" s="1">
        <v>91573</v>
      </c>
      <c r="B957" s="1">
        <v>91280</v>
      </c>
      <c r="C957" s="1">
        <v>91</v>
      </c>
      <c r="D957" s="1" t="s">
        <v>1058</v>
      </c>
    </row>
    <row r="958" spans="1:4" x14ac:dyDescent="0.25">
      <c r="A958" s="1">
        <v>91577</v>
      </c>
      <c r="B958" s="1">
        <v>91250</v>
      </c>
      <c r="C958" s="1">
        <v>91</v>
      </c>
      <c r="D958" s="1" t="s">
        <v>1059</v>
      </c>
    </row>
    <row r="959" spans="1:4" x14ac:dyDescent="0.25">
      <c r="A959" s="1">
        <v>91578</v>
      </c>
      <c r="B959" s="1">
        <v>91910</v>
      </c>
      <c r="C959" s="1">
        <v>91</v>
      </c>
      <c r="D959" s="1" t="s">
        <v>1060</v>
      </c>
    </row>
    <row r="960" spans="1:4" x14ac:dyDescent="0.25">
      <c r="A960" s="1">
        <v>91579</v>
      </c>
      <c r="B960" s="1">
        <v>91770</v>
      </c>
      <c r="C960" s="1">
        <v>91</v>
      </c>
      <c r="D960" s="1" t="s">
        <v>1061</v>
      </c>
    </row>
    <row r="961" spans="1:4" x14ac:dyDescent="0.25">
      <c r="A961" s="1">
        <v>91581</v>
      </c>
      <c r="B961" s="1">
        <v>91650</v>
      </c>
      <c r="C961" s="1">
        <v>91</v>
      </c>
      <c r="D961" s="1" t="s">
        <v>1062</v>
      </c>
    </row>
    <row r="962" spans="1:4" x14ac:dyDescent="0.25">
      <c r="A962" s="1">
        <v>91587</v>
      </c>
      <c r="B962" s="1">
        <v>91160</v>
      </c>
      <c r="C962" s="1">
        <v>91</v>
      </c>
      <c r="D962" s="1" t="s">
        <v>1063</v>
      </c>
    </row>
    <row r="963" spans="1:4" x14ac:dyDescent="0.25">
      <c r="A963" s="1">
        <v>91589</v>
      </c>
      <c r="B963" s="1">
        <v>91600</v>
      </c>
      <c r="C963" s="1">
        <v>91</v>
      </c>
      <c r="D963" s="1" t="s">
        <v>1064</v>
      </c>
    </row>
    <row r="964" spans="1:4" x14ac:dyDescent="0.25">
      <c r="A964" s="1">
        <v>91593</v>
      </c>
      <c r="B964" s="1">
        <v>91530</v>
      </c>
      <c r="C964" s="1">
        <v>91</v>
      </c>
      <c r="D964" s="1" t="s">
        <v>1065</v>
      </c>
    </row>
    <row r="965" spans="1:4" x14ac:dyDescent="0.25">
      <c r="A965" s="1">
        <v>91599</v>
      </c>
      <c r="B965" s="1">
        <v>91840</v>
      </c>
      <c r="C965" s="1">
        <v>91</v>
      </c>
      <c r="D965" s="1" t="s">
        <v>1066</v>
      </c>
    </row>
    <row r="966" spans="1:4" x14ac:dyDescent="0.25">
      <c r="A966" s="1">
        <v>91600</v>
      </c>
      <c r="B966" s="1">
        <v>91450</v>
      </c>
      <c r="C966" s="1">
        <v>91</v>
      </c>
      <c r="D966" s="1" t="s">
        <v>1067</v>
      </c>
    </row>
    <row r="967" spans="1:4" x14ac:dyDescent="0.25">
      <c r="A967" s="1">
        <v>91602</v>
      </c>
      <c r="B967" s="1">
        <v>91580</v>
      </c>
      <c r="C967" s="1">
        <v>91</v>
      </c>
      <c r="D967" s="1" t="s">
        <v>1068</v>
      </c>
    </row>
    <row r="968" spans="1:4" x14ac:dyDescent="0.25">
      <c r="A968" s="1">
        <v>91613</v>
      </c>
      <c r="B968" s="1">
        <v>91740</v>
      </c>
      <c r="C968" s="1">
        <v>91</v>
      </c>
      <c r="D968" s="1" t="s">
        <v>1069</v>
      </c>
    </row>
    <row r="969" spans="1:4" x14ac:dyDescent="0.25">
      <c r="A969" s="1">
        <v>91617</v>
      </c>
      <c r="B969" s="1">
        <v>91250</v>
      </c>
      <c r="C969" s="1">
        <v>91</v>
      </c>
      <c r="D969" s="1" t="s">
        <v>1070</v>
      </c>
    </row>
    <row r="970" spans="1:4" x14ac:dyDescent="0.25">
      <c r="A970" s="1">
        <v>91619</v>
      </c>
      <c r="B970" s="1">
        <v>91730</v>
      </c>
      <c r="C970" s="1">
        <v>91</v>
      </c>
      <c r="D970" s="1" t="s">
        <v>1071</v>
      </c>
    </row>
    <row r="971" spans="1:4" x14ac:dyDescent="0.25">
      <c r="A971" s="1">
        <v>91629</v>
      </c>
      <c r="B971" s="1">
        <v>91720</v>
      </c>
      <c r="C971" s="1">
        <v>91</v>
      </c>
      <c r="D971" s="1" t="s">
        <v>1072</v>
      </c>
    </row>
    <row r="972" spans="1:4" x14ac:dyDescent="0.25">
      <c r="A972" s="1">
        <v>91630</v>
      </c>
      <c r="B972" s="1">
        <v>91530</v>
      </c>
      <c r="C972" s="1">
        <v>91</v>
      </c>
      <c r="D972" s="1" t="s">
        <v>1073</v>
      </c>
    </row>
    <row r="973" spans="1:4" x14ac:dyDescent="0.25">
      <c r="A973" s="1">
        <v>91631</v>
      </c>
      <c r="B973" s="1">
        <v>91480</v>
      </c>
      <c r="C973" s="1">
        <v>91</v>
      </c>
      <c r="D973" s="1" t="s">
        <v>1074</v>
      </c>
    </row>
    <row r="974" spans="1:4" x14ac:dyDescent="0.25">
      <c r="A974" s="1">
        <v>91634</v>
      </c>
      <c r="B974" s="1">
        <v>91640</v>
      </c>
      <c r="C974" s="1">
        <v>91</v>
      </c>
      <c r="D974" s="1" t="s">
        <v>1075</v>
      </c>
    </row>
    <row r="975" spans="1:4" x14ac:dyDescent="0.25">
      <c r="A975" s="1">
        <v>91635</v>
      </c>
      <c r="B975" s="1">
        <v>91430</v>
      </c>
      <c r="C975" s="1">
        <v>91</v>
      </c>
      <c r="D975" s="1" t="s">
        <v>1076</v>
      </c>
    </row>
    <row r="976" spans="1:4" x14ac:dyDescent="0.25">
      <c r="A976" s="1">
        <v>91639</v>
      </c>
      <c r="B976" s="1">
        <v>91820</v>
      </c>
      <c r="C976" s="1">
        <v>91</v>
      </c>
      <c r="D976" s="1" t="s">
        <v>1077</v>
      </c>
    </row>
    <row r="977" spans="1:4" x14ac:dyDescent="0.25">
      <c r="A977" s="1">
        <v>91645</v>
      </c>
      <c r="B977" s="1">
        <v>91370</v>
      </c>
      <c r="C977" s="1">
        <v>91</v>
      </c>
      <c r="D977" s="1" t="s">
        <v>1078</v>
      </c>
    </row>
    <row r="978" spans="1:4" x14ac:dyDescent="0.25">
      <c r="A978" s="1">
        <v>91648</v>
      </c>
      <c r="B978" s="1">
        <v>91810</v>
      </c>
      <c r="C978" s="1">
        <v>91</v>
      </c>
      <c r="D978" s="1" t="s">
        <v>1079</v>
      </c>
    </row>
    <row r="979" spans="1:4" x14ac:dyDescent="0.25">
      <c r="A979" s="1">
        <v>91649</v>
      </c>
      <c r="B979" s="1">
        <v>91710</v>
      </c>
      <c r="C979" s="1">
        <v>91</v>
      </c>
      <c r="D979" s="1" t="s">
        <v>1080</v>
      </c>
    </row>
    <row r="980" spans="1:4" x14ac:dyDescent="0.25">
      <c r="A980" s="1">
        <v>91654</v>
      </c>
      <c r="B980" s="1">
        <v>91890</v>
      </c>
      <c r="C980" s="1">
        <v>91</v>
      </c>
      <c r="D980" s="1" t="s">
        <v>1081</v>
      </c>
    </row>
    <row r="981" spans="1:4" x14ac:dyDescent="0.25">
      <c r="A981" s="1">
        <v>91657</v>
      </c>
      <c r="B981" s="1">
        <v>91270</v>
      </c>
      <c r="C981" s="1">
        <v>91</v>
      </c>
      <c r="D981" s="1" t="s">
        <v>1082</v>
      </c>
    </row>
    <row r="982" spans="1:4" x14ac:dyDescent="0.25">
      <c r="A982" s="1">
        <v>91659</v>
      </c>
      <c r="B982" s="1">
        <v>91100</v>
      </c>
      <c r="C982" s="1">
        <v>91</v>
      </c>
      <c r="D982" s="1" t="s">
        <v>1083</v>
      </c>
    </row>
    <row r="983" spans="1:4" x14ac:dyDescent="0.25">
      <c r="A983" s="1">
        <v>91661</v>
      </c>
      <c r="B983" s="1">
        <v>91140</v>
      </c>
      <c r="C983" s="1">
        <v>91</v>
      </c>
      <c r="D983" s="1" t="s">
        <v>1084</v>
      </c>
    </row>
    <row r="984" spans="1:4" x14ac:dyDescent="0.25">
      <c r="A984" s="1">
        <v>91662</v>
      </c>
      <c r="B984" s="1">
        <v>91580</v>
      </c>
      <c r="C984" s="1">
        <v>91</v>
      </c>
      <c r="D984" s="1" t="s">
        <v>1085</v>
      </c>
    </row>
    <row r="985" spans="1:4" x14ac:dyDescent="0.25">
      <c r="A985" s="1">
        <v>91665</v>
      </c>
      <c r="B985" s="1">
        <v>91620</v>
      </c>
      <c r="C985" s="1">
        <v>91</v>
      </c>
      <c r="D985" s="1" t="s">
        <v>1086</v>
      </c>
    </row>
    <row r="986" spans="1:4" x14ac:dyDescent="0.25">
      <c r="A986" s="1">
        <v>91666</v>
      </c>
      <c r="B986" s="1">
        <v>91140</v>
      </c>
      <c r="C986" s="1">
        <v>91</v>
      </c>
      <c r="D986" s="1" t="s">
        <v>1087</v>
      </c>
    </row>
    <row r="987" spans="1:4" x14ac:dyDescent="0.25">
      <c r="A987" s="1">
        <v>91667</v>
      </c>
      <c r="B987" s="1">
        <v>91360</v>
      </c>
      <c r="C987" s="1">
        <v>91</v>
      </c>
      <c r="D987" s="1" t="s">
        <v>1088</v>
      </c>
    </row>
    <row r="988" spans="1:4" x14ac:dyDescent="0.25">
      <c r="A988" s="1">
        <v>91671</v>
      </c>
      <c r="B988" s="1">
        <v>91580</v>
      </c>
      <c r="C988" s="1">
        <v>91</v>
      </c>
      <c r="D988" s="1" t="s">
        <v>1089</v>
      </c>
    </row>
    <row r="989" spans="1:4" x14ac:dyDescent="0.25">
      <c r="A989" s="1">
        <v>91679</v>
      </c>
      <c r="B989" s="1">
        <v>91190</v>
      </c>
      <c r="C989" s="1">
        <v>91</v>
      </c>
      <c r="D989" s="1" t="s">
        <v>1090</v>
      </c>
    </row>
    <row r="990" spans="1:4" x14ac:dyDescent="0.25">
      <c r="A990" s="1">
        <v>91685</v>
      </c>
      <c r="B990" s="1">
        <v>91700</v>
      </c>
      <c r="C990" s="1">
        <v>91</v>
      </c>
      <c r="D990" s="1" t="s">
        <v>1091</v>
      </c>
    </row>
    <row r="991" spans="1:4" x14ac:dyDescent="0.25">
      <c r="A991" s="1">
        <v>91687</v>
      </c>
      <c r="B991" s="1">
        <v>91170</v>
      </c>
      <c r="C991" s="1">
        <v>91</v>
      </c>
      <c r="D991" s="1" t="s">
        <v>1092</v>
      </c>
    </row>
    <row r="992" spans="1:4" x14ac:dyDescent="0.25">
      <c r="A992" s="1">
        <v>91689</v>
      </c>
      <c r="B992" s="1">
        <v>91320</v>
      </c>
      <c r="C992" s="1">
        <v>91</v>
      </c>
      <c r="D992" s="1" t="s">
        <v>1093</v>
      </c>
    </row>
    <row r="993" spans="1:4" x14ac:dyDescent="0.25">
      <c r="A993" s="1">
        <v>91691</v>
      </c>
      <c r="B993" s="1">
        <v>91330</v>
      </c>
      <c r="C993" s="1">
        <v>91</v>
      </c>
      <c r="D993" s="1" t="s">
        <v>1094</v>
      </c>
    </row>
    <row r="994" spans="1:4" x14ac:dyDescent="0.25">
      <c r="A994" s="1">
        <v>91692</v>
      </c>
      <c r="B994" s="1">
        <v>91940</v>
      </c>
      <c r="C994" s="1">
        <v>91</v>
      </c>
      <c r="D994" s="1" t="s">
        <v>1095</v>
      </c>
    </row>
    <row r="995" spans="1:4" x14ac:dyDescent="0.25">
      <c r="A995" s="1">
        <v>92002</v>
      </c>
      <c r="B995" s="1">
        <v>92160</v>
      </c>
      <c r="C995" s="1">
        <v>92</v>
      </c>
      <c r="D995" s="1" t="s">
        <v>1096</v>
      </c>
    </row>
    <row r="996" spans="1:4" x14ac:dyDescent="0.25">
      <c r="A996" s="1">
        <v>92004</v>
      </c>
      <c r="B996" s="1">
        <v>92600</v>
      </c>
      <c r="C996" s="1">
        <v>92</v>
      </c>
      <c r="D996" s="1" t="s">
        <v>1097</v>
      </c>
    </row>
    <row r="997" spans="1:4" x14ac:dyDescent="0.25">
      <c r="A997" s="1">
        <v>92007</v>
      </c>
      <c r="B997" s="1">
        <v>92220</v>
      </c>
      <c r="C997" s="1">
        <v>92</v>
      </c>
      <c r="D997" s="1" t="s">
        <v>1098</v>
      </c>
    </row>
    <row r="998" spans="1:4" x14ac:dyDescent="0.25">
      <c r="A998" s="1">
        <v>92009</v>
      </c>
      <c r="B998" s="1">
        <v>92270</v>
      </c>
      <c r="C998" s="1">
        <v>92</v>
      </c>
      <c r="D998" s="1" t="s">
        <v>1099</v>
      </c>
    </row>
    <row r="999" spans="1:4" x14ac:dyDescent="0.25">
      <c r="A999" s="1">
        <v>92012</v>
      </c>
      <c r="B999" s="1">
        <v>92100</v>
      </c>
      <c r="C999" s="1">
        <v>92</v>
      </c>
      <c r="D999" s="1" t="s">
        <v>1100</v>
      </c>
    </row>
    <row r="1000" spans="1:4" x14ac:dyDescent="0.25">
      <c r="A1000" s="1">
        <v>92014</v>
      </c>
      <c r="B1000" s="1">
        <v>92340</v>
      </c>
      <c r="C1000" s="1">
        <v>92</v>
      </c>
      <c r="D1000" s="1" t="s">
        <v>1101</v>
      </c>
    </row>
    <row r="1001" spans="1:4" x14ac:dyDescent="0.25">
      <c r="A1001" s="1">
        <v>92019</v>
      </c>
      <c r="B1001" s="1">
        <v>92290</v>
      </c>
      <c r="C1001" s="1">
        <v>92</v>
      </c>
      <c r="D1001" s="1" t="s">
        <v>1102</v>
      </c>
    </row>
    <row r="1002" spans="1:4" x14ac:dyDescent="0.25">
      <c r="A1002" s="1">
        <v>92020</v>
      </c>
      <c r="B1002" s="1">
        <v>92320</v>
      </c>
      <c r="C1002" s="1">
        <v>92</v>
      </c>
      <c r="D1002" s="1" t="s">
        <v>1103</v>
      </c>
    </row>
    <row r="1003" spans="1:4" x14ac:dyDescent="0.25">
      <c r="A1003" s="1">
        <v>92022</v>
      </c>
      <c r="B1003" s="1">
        <v>92370</v>
      </c>
      <c r="C1003" s="1">
        <v>92</v>
      </c>
      <c r="D1003" s="1" t="s">
        <v>1104</v>
      </c>
    </row>
    <row r="1004" spans="1:4" x14ac:dyDescent="0.25">
      <c r="A1004" s="1">
        <v>92023</v>
      </c>
      <c r="B1004" s="1">
        <v>92140</v>
      </c>
      <c r="C1004" s="1">
        <v>92</v>
      </c>
      <c r="D1004" s="1" t="s">
        <v>1105</v>
      </c>
    </row>
    <row r="1005" spans="1:4" x14ac:dyDescent="0.25">
      <c r="A1005" s="1">
        <v>92024</v>
      </c>
      <c r="B1005" s="1">
        <v>92110</v>
      </c>
      <c r="C1005" s="1">
        <v>92</v>
      </c>
      <c r="D1005" s="1" t="s">
        <v>1106</v>
      </c>
    </row>
    <row r="1006" spans="1:4" x14ac:dyDescent="0.25">
      <c r="A1006" s="1">
        <v>92025</v>
      </c>
      <c r="B1006" s="1">
        <v>92700</v>
      </c>
      <c r="C1006" s="1">
        <v>92</v>
      </c>
      <c r="D1006" s="1" t="s">
        <v>1107</v>
      </c>
    </row>
    <row r="1007" spans="1:4" x14ac:dyDescent="0.25">
      <c r="A1007" s="1">
        <v>92026</v>
      </c>
      <c r="B1007" s="1">
        <v>92400</v>
      </c>
      <c r="C1007" s="1">
        <v>92</v>
      </c>
      <c r="D1007" s="1" t="s">
        <v>1108</v>
      </c>
    </row>
    <row r="1008" spans="1:4" x14ac:dyDescent="0.25">
      <c r="A1008" s="1">
        <v>92032</v>
      </c>
      <c r="B1008" s="1">
        <v>92260</v>
      </c>
      <c r="C1008" s="1">
        <v>92</v>
      </c>
      <c r="D1008" s="1" t="s">
        <v>1109</v>
      </c>
    </row>
    <row r="1009" spans="1:4" x14ac:dyDescent="0.25">
      <c r="A1009" s="1">
        <v>92033</v>
      </c>
      <c r="B1009" s="1">
        <v>92380</v>
      </c>
      <c r="C1009" s="1">
        <v>92</v>
      </c>
      <c r="D1009" s="1" t="s">
        <v>1110</v>
      </c>
    </row>
    <row r="1010" spans="1:4" x14ac:dyDescent="0.25">
      <c r="A1010" s="1">
        <v>92035</v>
      </c>
      <c r="B1010" s="1">
        <v>92250</v>
      </c>
      <c r="C1010" s="1">
        <v>92</v>
      </c>
      <c r="D1010" s="1" t="s">
        <v>1111</v>
      </c>
    </row>
    <row r="1011" spans="1:4" x14ac:dyDescent="0.25">
      <c r="A1011" s="1">
        <v>92036</v>
      </c>
      <c r="B1011" s="1">
        <v>92230</v>
      </c>
      <c r="C1011" s="1">
        <v>92</v>
      </c>
      <c r="D1011" s="1" t="s">
        <v>1112</v>
      </c>
    </row>
    <row r="1012" spans="1:4" x14ac:dyDescent="0.25">
      <c r="A1012" s="1">
        <v>92040</v>
      </c>
      <c r="B1012" s="1">
        <v>92130</v>
      </c>
      <c r="C1012" s="1">
        <v>92</v>
      </c>
      <c r="D1012" s="1" t="s">
        <v>1113</v>
      </c>
    </row>
    <row r="1013" spans="1:4" x14ac:dyDescent="0.25">
      <c r="A1013" s="1">
        <v>92044</v>
      </c>
      <c r="B1013" s="1">
        <v>92300</v>
      </c>
      <c r="C1013" s="1">
        <v>92</v>
      </c>
      <c r="D1013" s="1" t="s">
        <v>1114</v>
      </c>
    </row>
    <row r="1014" spans="1:4" x14ac:dyDescent="0.25">
      <c r="A1014" s="1">
        <v>92046</v>
      </c>
      <c r="B1014" s="1">
        <v>92240</v>
      </c>
      <c r="C1014" s="1">
        <v>92</v>
      </c>
      <c r="D1014" s="1" t="s">
        <v>1115</v>
      </c>
    </row>
    <row r="1015" spans="1:4" x14ac:dyDescent="0.25">
      <c r="A1015" s="1">
        <v>92047</v>
      </c>
      <c r="B1015" s="1">
        <v>92430</v>
      </c>
      <c r="C1015" s="1">
        <v>92</v>
      </c>
      <c r="D1015" s="1" t="s">
        <v>1116</v>
      </c>
    </row>
    <row r="1016" spans="1:4" x14ac:dyDescent="0.25">
      <c r="A1016" s="1">
        <v>92048</v>
      </c>
      <c r="B1016" s="1">
        <v>92190</v>
      </c>
      <c r="C1016" s="1">
        <v>92</v>
      </c>
      <c r="D1016" s="1" t="s">
        <v>1117</v>
      </c>
    </row>
    <row r="1017" spans="1:4" x14ac:dyDescent="0.25">
      <c r="A1017" s="1">
        <v>92049</v>
      </c>
      <c r="B1017" s="1">
        <v>92120</v>
      </c>
      <c r="C1017" s="1">
        <v>92</v>
      </c>
      <c r="D1017" s="1" t="s">
        <v>1118</v>
      </c>
    </row>
    <row r="1018" spans="1:4" x14ac:dyDescent="0.25">
      <c r="A1018" s="1">
        <v>92050</v>
      </c>
      <c r="B1018" s="1">
        <v>92000</v>
      </c>
      <c r="C1018" s="1">
        <v>92</v>
      </c>
      <c r="D1018" s="1" t="s">
        <v>1119</v>
      </c>
    </row>
    <row r="1019" spans="1:4" x14ac:dyDescent="0.25">
      <c r="A1019" s="1">
        <v>92051</v>
      </c>
      <c r="B1019" s="1">
        <v>92200</v>
      </c>
      <c r="C1019" s="1">
        <v>92</v>
      </c>
      <c r="D1019" s="1" t="s">
        <v>1120</v>
      </c>
    </row>
    <row r="1020" spans="1:4" x14ac:dyDescent="0.25">
      <c r="A1020" s="1">
        <v>92060</v>
      </c>
      <c r="B1020" s="1">
        <v>92350</v>
      </c>
      <c r="C1020" s="1">
        <v>92</v>
      </c>
      <c r="D1020" s="1" t="s">
        <v>1121</v>
      </c>
    </row>
    <row r="1021" spans="1:4" x14ac:dyDescent="0.25">
      <c r="A1021" s="1">
        <v>92062</v>
      </c>
      <c r="B1021" s="1">
        <v>92800</v>
      </c>
      <c r="C1021" s="1">
        <v>92</v>
      </c>
      <c r="D1021" s="1" t="s">
        <v>1122</v>
      </c>
    </row>
    <row r="1022" spans="1:4" x14ac:dyDescent="0.25">
      <c r="A1022" s="1">
        <v>92063</v>
      </c>
      <c r="B1022" s="1">
        <v>92500</v>
      </c>
      <c r="C1022" s="1">
        <v>92</v>
      </c>
      <c r="D1022" s="1" t="s">
        <v>1123</v>
      </c>
    </row>
    <row r="1023" spans="1:4" x14ac:dyDescent="0.25">
      <c r="A1023" s="1">
        <v>92064</v>
      </c>
      <c r="B1023" s="1">
        <v>92210</v>
      </c>
      <c r="C1023" s="1">
        <v>92</v>
      </c>
      <c r="D1023" s="1" t="s">
        <v>1124</v>
      </c>
    </row>
    <row r="1024" spans="1:4" x14ac:dyDescent="0.25">
      <c r="A1024" s="1">
        <v>92071</v>
      </c>
      <c r="B1024" s="1">
        <v>92330</v>
      </c>
      <c r="C1024" s="1">
        <v>92</v>
      </c>
      <c r="D1024" s="1" t="s">
        <v>1125</v>
      </c>
    </row>
    <row r="1025" spans="1:4" x14ac:dyDescent="0.25">
      <c r="A1025" s="1">
        <v>92072</v>
      </c>
      <c r="B1025" s="1">
        <v>92310</v>
      </c>
      <c r="C1025" s="1">
        <v>92</v>
      </c>
      <c r="D1025" s="1" t="s">
        <v>1126</v>
      </c>
    </row>
    <row r="1026" spans="1:4" x14ac:dyDescent="0.25">
      <c r="A1026" s="1">
        <v>92073</v>
      </c>
      <c r="B1026" s="1">
        <v>92150</v>
      </c>
      <c r="C1026" s="1">
        <v>92</v>
      </c>
      <c r="D1026" s="1" t="s">
        <v>1127</v>
      </c>
    </row>
    <row r="1027" spans="1:4" x14ac:dyDescent="0.25">
      <c r="A1027" s="1">
        <v>92075</v>
      </c>
      <c r="B1027" s="1">
        <v>92170</v>
      </c>
      <c r="C1027" s="1">
        <v>92</v>
      </c>
      <c r="D1027" s="1" t="s">
        <v>1128</v>
      </c>
    </row>
    <row r="1028" spans="1:4" x14ac:dyDescent="0.25">
      <c r="A1028" s="1">
        <v>92076</v>
      </c>
      <c r="B1028" s="1">
        <v>92420</v>
      </c>
      <c r="C1028" s="1">
        <v>92</v>
      </c>
      <c r="D1028" s="1" t="s">
        <v>1129</v>
      </c>
    </row>
    <row r="1029" spans="1:4" x14ac:dyDescent="0.25">
      <c r="A1029" s="1">
        <v>92077</v>
      </c>
      <c r="B1029" s="1">
        <v>92410</v>
      </c>
      <c r="C1029" s="1">
        <v>92</v>
      </c>
      <c r="D1029" s="1" t="s">
        <v>1130</v>
      </c>
    </row>
    <row r="1030" spans="1:4" x14ac:dyDescent="0.25">
      <c r="A1030" s="1">
        <v>92078</v>
      </c>
      <c r="B1030" s="1">
        <v>92390</v>
      </c>
      <c r="C1030" s="1">
        <v>92</v>
      </c>
      <c r="D1030" s="1" t="s">
        <v>1131</v>
      </c>
    </row>
    <row r="1031" spans="1:4" x14ac:dyDescent="0.25">
      <c r="A1031" s="1">
        <v>93001</v>
      </c>
      <c r="B1031" s="1">
        <v>93300</v>
      </c>
      <c r="C1031" s="1">
        <v>93</v>
      </c>
      <c r="D1031" s="1" t="s">
        <v>1132</v>
      </c>
    </row>
    <row r="1032" spans="1:4" x14ac:dyDescent="0.25">
      <c r="A1032" s="1">
        <v>93005</v>
      </c>
      <c r="B1032" s="1">
        <v>93600</v>
      </c>
      <c r="C1032" s="1">
        <v>93</v>
      </c>
      <c r="D1032" s="1" t="s">
        <v>1133</v>
      </c>
    </row>
    <row r="1033" spans="1:4" x14ac:dyDescent="0.25">
      <c r="A1033" s="1">
        <v>93006</v>
      </c>
      <c r="B1033" s="1">
        <v>93170</v>
      </c>
      <c r="C1033" s="1">
        <v>93</v>
      </c>
      <c r="D1033" s="1" t="s">
        <v>1134</v>
      </c>
    </row>
    <row r="1034" spans="1:4" x14ac:dyDescent="0.25">
      <c r="A1034" s="1">
        <v>93007</v>
      </c>
      <c r="B1034" s="1">
        <v>93150</v>
      </c>
      <c r="C1034" s="1">
        <v>93</v>
      </c>
      <c r="D1034" s="1" t="s">
        <v>1135</v>
      </c>
    </row>
    <row r="1035" spans="1:4" x14ac:dyDescent="0.25">
      <c r="A1035" s="1">
        <v>93008</v>
      </c>
      <c r="B1035" s="1">
        <v>93000</v>
      </c>
      <c r="C1035" s="1">
        <v>93</v>
      </c>
      <c r="D1035" s="1" t="s">
        <v>1136</v>
      </c>
    </row>
    <row r="1036" spans="1:4" x14ac:dyDescent="0.25">
      <c r="A1036" s="1">
        <v>93010</v>
      </c>
      <c r="B1036" s="1">
        <v>93140</v>
      </c>
      <c r="C1036" s="1">
        <v>93</v>
      </c>
      <c r="D1036" s="1" t="s">
        <v>1137</v>
      </c>
    </row>
    <row r="1037" spans="1:4" x14ac:dyDescent="0.25">
      <c r="A1037" s="1">
        <v>93013</v>
      </c>
      <c r="B1037" s="1">
        <v>93350</v>
      </c>
      <c r="C1037" s="1">
        <v>93</v>
      </c>
      <c r="D1037" s="1" t="s">
        <v>1138</v>
      </c>
    </row>
    <row r="1038" spans="1:4" x14ac:dyDescent="0.25">
      <c r="A1038" s="1">
        <v>93014</v>
      </c>
      <c r="B1038" s="1">
        <v>93390</v>
      </c>
      <c r="C1038" s="1">
        <v>93</v>
      </c>
      <c r="D1038" s="1" t="s">
        <v>1139</v>
      </c>
    </row>
    <row r="1039" spans="1:4" x14ac:dyDescent="0.25">
      <c r="A1039" s="1">
        <v>93015</v>
      </c>
      <c r="B1039" s="1">
        <v>93470</v>
      </c>
      <c r="C1039" s="1">
        <v>93</v>
      </c>
      <c r="D1039" s="1" t="s">
        <v>1140</v>
      </c>
    </row>
    <row r="1040" spans="1:4" x14ac:dyDescent="0.25">
      <c r="A1040" s="1">
        <v>93027</v>
      </c>
      <c r="B1040" s="1">
        <v>93120</v>
      </c>
      <c r="C1040" s="1">
        <v>93</v>
      </c>
      <c r="D1040" s="1" t="s">
        <v>1141</v>
      </c>
    </row>
    <row r="1041" spans="1:4" x14ac:dyDescent="0.25">
      <c r="A1041" s="1">
        <v>93029</v>
      </c>
      <c r="B1041" s="1">
        <v>93700</v>
      </c>
      <c r="C1041" s="1">
        <v>93</v>
      </c>
      <c r="D1041" s="1" t="s">
        <v>1142</v>
      </c>
    </row>
    <row r="1042" spans="1:4" x14ac:dyDescent="0.25">
      <c r="A1042" s="1">
        <v>93030</v>
      </c>
      <c r="B1042" s="1">
        <v>93440</v>
      </c>
      <c r="C1042" s="1">
        <v>93</v>
      </c>
      <c r="D1042" s="1" t="s">
        <v>1143</v>
      </c>
    </row>
    <row r="1043" spans="1:4" x14ac:dyDescent="0.25">
      <c r="A1043" s="1">
        <v>93031</v>
      </c>
      <c r="B1043" s="1">
        <v>93800</v>
      </c>
      <c r="C1043" s="1">
        <v>93</v>
      </c>
      <c r="D1043" s="1" t="s">
        <v>1144</v>
      </c>
    </row>
    <row r="1044" spans="1:4" x14ac:dyDescent="0.25">
      <c r="A1044" s="1">
        <v>93032</v>
      </c>
      <c r="B1044" s="1">
        <v>93220</v>
      </c>
      <c r="C1044" s="1">
        <v>93</v>
      </c>
      <c r="D1044" s="1" t="s">
        <v>1145</v>
      </c>
    </row>
    <row r="1045" spans="1:4" x14ac:dyDescent="0.25">
      <c r="A1045" s="1">
        <v>93033</v>
      </c>
      <c r="B1045" s="1">
        <v>93460</v>
      </c>
      <c r="C1045" s="1">
        <v>93</v>
      </c>
      <c r="D1045" s="1" t="s">
        <v>1146</v>
      </c>
    </row>
    <row r="1046" spans="1:4" x14ac:dyDescent="0.25">
      <c r="A1046" s="1">
        <v>93039</v>
      </c>
      <c r="B1046" s="1">
        <v>93450</v>
      </c>
      <c r="C1046" s="1">
        <v>93</v>
      </c>
      <c r="D1046" s="1" t="s">
        <v>1147</v>
      </c>
    </row>
    <row r="1047" spans="1:4" x14ac:dyDescent="0.25">
      <c r="A1047" s="1">
        <v>93045</v>
      </c>
      <c r="B1047" s="1">
        <v>93260</v>
      </c>
      <c r="C1047" s="1">
        <v>93</v>
      </c>
      <c r="D1047" s="1" t="s">
        <v>1148</v>
      </c>
    </row>
    <row r="1048" spans="1:4" x14ac:dyDescent="0.25">
      <c r="A1048" s="1">
        <v>93046</v>
      </c>
      <c r="B1048" s="1">
        <v>93190</v>
      </c>
      <c r="C1048" s="1">
        <v>93</v>
      </c>
      <c r="D1048" s="1" t="s">
        <v>1149</v>
      </c>
    </row>
    <row r="1049" spans="1:4" x14ac:dyDescent="0.25">
      <c r="A1049" s="1">
        <v>93047</v>
      </c>
      <c r="B1049" s="1">
        <v>93370</v>
      </c>
      <c r="C1049" s="1">
        <v>93</v>
      </c>
      <c r="D1049" s="1" t="s">
        <v>1150</v>
      </c>
    </row>
    <row r="1050" spans="1:4" x14ac:dyDescent="0.25">
      <c r="A1050" s="1">
        <v>93048</v>
      </c>
      <c r="B1050" s="1">
        <v>93100</v>
      </c>
      <c r="C1050" s="1">
        <v>93</v>
      </c>
      <c r="D1050" s="1" t="s">
        <v>1151</v>
      </c>
    </row>
    <row r="1051" spans="1:4" x14ac:dyDescent="0.25">
      <c r="A1051" s="1">
        <v>93049</v>
      </c>
      <c r="B1051" s="1">
        <v>93360</v>
      </c>
      <c r="C1051" s="1">
        <v>93</v>
      </c>
      <c r="D1051" s="1" t="s">
        <v>1152</v>
      </c>
    </row>
    <row r="1052" spans="1:4" x14ac:dyDescent="0.25">
      <c r="A1052" s="1">
        <v>93050</v>
      </c>
      <c r="B1052" s="1">
        <v>93330</v>
      </c>
      <c r="C1052" s="1">
        <v>93</v>
      </c>
      <c r="D1052" s="1" t="s">
        <v>1153</v>
      </c>
    </row>
    <row r="1053" spans="1:4" x14ac:dyDescent="0.25">
      <c r="A1053" s="1">
        <v>93051</v>
      </c>
      <c r="B1053" s="1">
        <v>93160</v>
      </c>
      <c r="C1053" s="1">
        <v>93</v>
      </c>
      <c r="D1053" s="1" t="s">
        <v>1154</v>
      </c>
    </row>
    <row r="1054" spans="1:4" x14ac:dyDescent="0.25">
      <c r="A1054" s="1">
        <v>93053</v>
      </c>
      <c r="B1054" s="1">
        <v>93130</v>
      </c>
      <c r="C1054" s="1">
        <v>93</v>
      </c>
      <c r="D1054" s="1" t="s">
        <v>1155</v>
      </c>
    </row>
    <row r="1055" spans="1:4" x14ac:dyDescent="0.25">
      <c r="A1055" s="1">
        <v>93055</v>
      </c>
      <c r="B1055" s="1">
        <v>93500</v>
      </c>
      <c r="C1055" s="1">
        <v>93</v>
      </c>
      <c r="D1055" s="1" t="s">
        <v>1156</v>
      </c>
    </row>
    <row r="1056" spans="1:4" x14ac:dyDescent="0.25">
      <c r="A1056" s="1">
        <v>93057</v>
      </c>
      <c r="B1056" s="1">
        <v>93320</v>
      </c>
      <c r="C1056" s="1">
        <v>93</v>
      </c>
      <c r="D1056" s="1" t="s">
        <v>1157</v>
      </c>
    </row>
    <row r="1057" spans="1:4" x14ac:dyDescent="0.25">
      <c r="A1057" s="1">
        <v>93059</v>
      </c>
      <c r="B1057" s="1">
        <v>93380</v>
      </c>
      <c r="C1057" s="1">
        <v>93</v>
      </c>
      <c r="D1057" s="1" t="s">
        <v>1158</v>
      </c>
    </row>
    <row r="1058" spans="1:4" x14ac:dyDescent="0.25">
      <c r="A1058" s="1">
        <v>93061</v>
      </c>
      <c r="B1058" s="1">
        <v>93310</v>
      </c>
      <c r="C1058" s="1">
        <v>93</v>
      </c>
      <c r="D1058" s="1" t="s">
        <v>1159</v>
      </c>
    </row>
    <row r="1059" spans="1:4" x14ac:dyDescent="0.25">
      <c r="A1059" s="1">
        <v>93062</v>
      </c>
      <c r="B1059" s="1">
        <v>93340</v>
      </c>
      <c r="C1059" s="1">
        <v>93</v>
      </c>
      <c r="D1059" s="1" t="s">
        <v>1160</v>
      </c>
    </row>
    <row r="1060" spans="1:4" x14ac:dyDescent="0.25">
      <c r="A1060" s="1">
        <v>93063</v>
      </c>
      <c r="B1060" s="1">
        <v>93230</v>
      </c>
      <c r="C1060" s="1">
        <v>93</v>
      </c>
      <c r="D1060" s="1" t="s">
        <v>1161</v>
      </c>
    </row>
    <row r="1061" spans="1:4" x14ac:dyDescent="0.25">
      <c r="A1061" s="1">
        <v>93064</v>
      </c>
      <c r="B1061" s="1">
        <v>93110</v>
      </c>
      <c r="C1061" s="1">
        <v>93</v>
      </c>
      <c r="D1061" s="1" t="s">
        <v>1162</v>
      </c>
    </row>
    <row r="1062" spans="1:4" x14ac:dyDescent="0.25">
      <c r="A1062" s="1">
        <v>93066</v>
      </c>
      <c r="B1062" s="1">
        <v>93200</v>
      </c>
      <c r="C1062" s="1">
        <v>93</v>
      </c>
      <c r="D1062" s="1" t="s">
        <v>1163</v>
      </c>
    </row>
    <row r="1063" spans="1:4" x14ac:dyDescent="0.25">
      <c r="A1063" s="1">
        <v>93070</v>
      </c>
      <c r="B1063" s="1">
        <v>93400</v>
      </c>
      <c r="C1063" s="1">
        <v>93</v>
      </c>
      <c r="D1063" s="1" t="s">
        <v>1164</v>
      </c>
    </row>
    <row r="1064" spans="1:4" x14ac:dyDescent="0.25">
      <c r="A1064" s="1">
        <v>93071</v>
      </c>
      <c r="B1064" s="1">
        <v>93270</v>
      </c>
      <c r="C1064" s="1">
        <v>93</v>
      </c>
      <c r="D1064" s="1" t="s">
        <v>1165</v>
      </c>
    </row>
    <row r="1065" spans="1:4" x14ac:dyDescent="0.25">
      <c r="A1065" s="1">
        <v>93072</v>
      </c>
      <c r="B1065" s="1">
        <v>93240</v>
      </c>
      <c r="C1065" s="1">
        <v>93</v>
      </c>
      <c r="D1065" s="1" t="s">
        <v>1166</v>
      </c>
    </row>
    <row r="1066" spans="1:4" x14ac:dyDescent="0.25">
      <c r="A1066" s="1">
        <v>93073</v>
      </c>
      <c r="B1066" s="1">
        <v>93290</v>
      </c>
      <c r="C1066" s="1">
        <v>93</v>
      </c>
      <c r="D1066" s="1" t="s">
        <v>1167</v>
      </c>
    </row>
    <row r="1067" spans="1:4" x14ac:dyDescent="0.25">
      <c r="A1067" s="1">
        <v>93074</v>
      </c>
      <c r="B1067" s="1">
        <v>93410</v>
      </c>
      <c r="C1067" s="1">
        <v>93</v>
      </c>
      <c r="D1067" s="1" t="s">
        <v>1168</v>
      </c>
    </row>
    <row r="1068" spans="1:4" x14ac:dyDescent="0.25">
      <c r="A1068" s="1">
        <v>93077</v>
      </c>
      <c r="B1068" s="1">
        <v>93250</v>
      </c>
      <c r="C1068" s="1">
        <v>93</v>
      </c>
      <c r="D1068" s="1" t="s">
        <v>1169</v>
      </c>
    </row>
    <row r="1069" spans="1:4" x14ac:dyDescent="0.25">
      <c r="A1069" s="1">
        <v>93078</v>
      </c>
      <c r="B1069" s="1">
        <v>93420</v>
      </c>
      <c r="C1069" s="1">
        <v>93</v>
      </c>
      <c r="D1069" s="1" t="s">
        <v>1170</v>
      </c>
    </row>
    <row r="1070" spans="1:4" x14ac:dyDescent="0.25">
      <c r="A1070" s="1">
        <v>93079</v>
      </c>
      <c r="B1070" s="1">
        <v>93430</v>
      </c>
      <c r="C1070" s="1">
        <v>93</v>
      </c>
      <c r="D1070" s="1" t="s">
        <v>1171</v>
      </c>
    </row>
    <row r="1071" spans="1:4" x14ac:dyDescent="0.25">
      <c r="A1071" s="1">
        <v>94001</v>
      </c>
      <c r="B1071" s="1">
        <v>94480</v>
      </c>
      <c r="C1071" s="1">
        <v>94</v>
      </c>
      <c r="D1071" s="1" t="s">
        <v>1172</v>
      </c>
    </row>
    <row r="1072" spans="1:4" x14ac:dyDescent="0.25">
      <c r="A1072" s="1">
        <v>94002</v>
      </c>
      <c r="B1072" s="1">
        <v>94140</v>
      </c>
      <c r="C1072" s="1">
        <v>94</v>
      </c>
      <c r="D1072" s="1" t="s">
        <v>1173</v>
      </c>
    </row>
    <row r="1073" spans="1:4" x14ac:dyDescent="0.25">
      <c r="A1073" s="1">
        <v>94003</v>
      </c>
      <c r="B1073" s="1">
        <v>94110</v>
      </c>
      <c r="C1073" s="1">
        <v>94</v>
      </c>
      <c r="D1073" s="1" t="s">
        <v>1174</v>
      </c>
    </row>
    <row r="1074" spans="1:4" x14ac:dyDescent="0.25">
      <c r="A1074" s="1">
        <v>94004</v>
      </c>
      <c r="B1074" s="1">
        <v>94470</v>
      </c>
      <c r="C1074" s="1">
        <v>94</v>
      </c>
      <c r="D1074" s="1" t="s">
        <v>1175</v>
      </c>
    </row>
    <row r="1075" spans="1:4" x14ac:dyDescent="0.25">
      <c r="A1075" s="1">
        <v>94011</v>
      </c>
      <c r="B1075" s="1">
        <v>94380</v>
      </c>
      <c r="C1075" s="1">
        <v>94</v>
      </c>
      <c r="D1075" s="1" t="s">
        <v>1176</v>
      </c>
    </row>
    <row r="1076" spans="1:4" x14ac:dyDescent="0.25">
      <c r="A1076" s="1">
        <v>94015</v>
      </c>
      <c r="B1076" s="1">
        <v>94360</v>
      </c>
      <c r="C1076" s="1">
        <v>94</v>
      </c>
      <c r="D1076" s="1" t="s">
        <v>1177</v>
      </c>
    </row>
    <row r="1077" spans="1:4" x14ac:dyDescent="0.25">
      <c r="A1077" s="1">
        <v>94016</v>
      </c>
      <c r="B1077" s="1">
        <v>94230</v>
      </c>
      <c r="C1077" s="1">
        <v>94</v>
      </c>
      <c r="D1077" s="1" t="s">
        <v>1178</v>
      </c>
    </row>
    <row r="1078" spans="1:4" x14ac:dyDescent="0.25">
      <c r="A1078" s="1">
        <v>94017</v>
      </c>
      <c r="B1078" s="1">
        <v>94500</v>
      </c>
      <c r="C1078" s="1">
        <v>94</v>
      </c>
      <c r="D1078" s="1" t="s">
        <v>1179</v>
      </c>
    </row>
    <row r="1079" spans="1:4" x14ac:dyDescent="0.25">
      <c r="A1079" s="1">
        <v>94018</v>
      </c>
      <c r="B1079" s="1">
        <v>94220</v>
      </c>
      <c r="C1079" s="1">
        <v>94</v>
      </c>
      <c r="D1079" s="1" t="s">
        <v>1180</v>
      </c>
    </row>
    <row r="1080" spans="1:4" x14ac:dyDescent="0.25">
      <c r="A1080" s="1">
        <v>94019</v>
      </c>
      <c r="B1080" s="1">
        <v>94430</v>
      </c>
      <c r="C1080" s="1">
        <v>94</v>
      </c>
      <c r="D1080" s="1" t="s">
        <v>1181</v>
      </c>
    </row>
    <row r="1081" spans="1:4" x14ac:dyDescent="0.25">
      <c r="A1081" s="1">
        <v>94021</v>
      </c>
      <c r="B1081" s="1">
        <v>94550</v>
      </c>
      <c r="C1081" s="1">
        <v>94</v>
      </c>
      <c r="D1081" s="1" t="s">
        <v>1182</v>
      </c>
    </row>
    <row r="1082" spans="1:4" x14ac:dyDescent="0.25">
      <c r="A1082" s="1">
        <v>94022</v>
      </c>
      <c r="B1082" s="1">
        <v>94600</v>
      </c>
      <c r="C1082" s="1">
        <v>94</v>
      </c>
      <c r="D1082" s="1" t="s">
        <v>1183</v>
      </c>
    </row>
    <row r="1083" spans="1:4" x14ac:dyDescent="0.25">
      <c r="A1083" s="1">
        <v>94028</v>
      </c>
      <c r="B1083" s="1">
        <v>94000</v>
      </c>
      <c r="C1083" s="1">
        <v>94</v>
      </c>
      <c r="D1083" s="1" t="s">
        <v>1184</v>
      </c>
    </row>
    <row r="1084" spans="1:4" x14ac:dyDescent="0.25">
      <c r="A1084" s="1">
        <v>94033</v>
      </c>
      <c r="B1084" s="1">
        <v>94120</v>
      </c>
      <c r="C1084" s="1">
        <v>94</v>
      </c>
      <c r="D1084" s="1" t="s">
        <v>1185</v>
      </c>
    </row>
    <row r="1085" spans="1:4" x14ac:dyDescent="0.25">
      <c r="A1085" s="1">
        <v>94034</v>
      </c>
      <c r="B1085" s="1">
        <v>94260</v>
      </c>
      <c r="C1085" s="1">
        <v>94</v>
      </c>
      <c r="D1085" s="1" t="s">
        <v>1186</v>
      </c>
    </row>
    <row r="1086" spans="1:4" x14ac:dyDescent="0.25">
      <c r="A1086" s="1">
        <v>94037</v>
      </c>
      <c r="B1086" s="1">
        <v>94250</v>
      </c>
      <c r="C1086" s="1">
        <v>94</v>
      </c>
      <c r="D1086" s="1" t="s">
        <v>1187</v>
      </c>
    </row>
    <row r="1087" spans="1:4" x14ac:dyDescent="0.25">
      <c r="A1087" s="1">
        <v>94038</v>
      </c>
      <c r="B1087" s="1">
        <v>94240</v>
      </c>
      <c r="C1087" s="1">
        <v>94</v>
      </c>
      <c r="D1087" s="1" t="s">
        <v>1188</v>
      </c>
    </row>
    <row r="1088" spans="1:4" x14ac:dyDescent="0.25">
      <c r="A1088" s="1">
        <v>94041</v>
      </c>
      <c r="B1088" s="1">
        <v>94200</v>
      </c>
      <c r="C1088" s="1">
        <v>94</v>
      </c>
      <c r="D1088" s="1" t="s">
        <v>1189</v>
      </c>
    </row>
    <row r="1089" spans="1:4" x14ac:dyDescent="0.25">
      <c r="A1089" s="1">
        <v>94042</v>
      </c>
      <c r="B1089" s="1">
        <v>94340</v>
      </c>
      <c r="C1089" s="1">
        <v>94</v>
      </c>
      <c r="D1089" s="1" t="s">
        <v>1190</v>
      </c>
    </row>
    <row r="1090" spans="1:4" x14ac:dyDescent="0.25">
      <c r="A1090" s="1">
        <v>94043</v>
      </c>
      <c r="B1090" s="1">
        <v>94270</v>
      </c>
      <c r="C1090" s="1">
        <v>94</v>
      </c>
      <c r="D1090" s="1" t="s">
        <v>1191</v>
      </c>
    </row>
    <row r="1091" spans="1:4" x14ac:dyDescent="0.25">
      <c r="A1091" s="1">
        <v>94044</v>
      </c>
      <c r="B1091" s="1">
        <v>94450</v>
      </c>
      <c r="C1091" s="1">
        <v>94</v>
      </c>
      <c r="D1091" s="1" t="s">
        <v>1192</v>
      </c>
    </row>
    <row r="1092" spans="1:4" x14ac:dyDescent="0.25">
      <c r="A1092" s="1">
        <v>94046</v>
      </c>
      <c r="B1092" s="1">
        <v>94700</v>
      </c>
      <c r="C1092" s="1">
        <v>94</v>
      </c>
      <c r="D1092" s="1" t="s">
        <v>1193</v>
      </c>
    </row>
    <row r="1093" spans="1:4" x14ac:dyDescent="0.25">
      <c r="A1093" s="1">
        <v>94047</v>
      </c>
      <c r="B1093" s="1">
        <v>94520</v>
      </c>
      <c r="C1093" s="1">
        <v>94</v>
      </c>
      <c r="D1093" s="1" t="s">
        <v>1194</v>
      </c>
    </row>
    <row r="1094" spans="1:4" x14ac:dyDescent="0.25">
      <c r="A1094" s="1">
        <v>94048</v>
      </c>
      <c r="B1094" s="1">
        <v>94440</v>
      </c>
      <c r="C1094" s="1">
        <v>94</v>
      </c>
      <c r="D1094" s="1" t="s">
        <v>397</v>
      </c>
    </row>
    <row r="1095" spans="1:4" x14ac:dyDescent="0.25">
      <c r="A1095" s="1">
        <v>94052</v>
      </c>
      <c r="B1095" s="1">
        <v>94130</v>
      </c>
      <c r="C1095" s="1">
        <v>94</v>
      </c>
      <c r="D1095" s="1" t="s">
        <v>1195</v>
      </c>
    </row>
    <row r="1096" spans="1:4" x14ac:dyDescent="0.25">
      <c r="A1096" s="1">
        <v>94053</v>
      </c>
      <c r="B1096" s="1">
        <v>94880</v>
      </c>
      <c r="C1096" s="1">
        <v>94</v>
      </c>
      <c r="D1096" s="1" t="s">
        <v>1196</v>
      </c>
    </row>
    <row r="1097" spans="1:4" x14ac:dyDescent="0.25">
      <c r="A1097" s="1">
        <v>94054</v>
      </c>
      <c r="B1097" s="1">
        <v>94310</v>
      </c>
      <c r="C1097" s="1">
        <v>94</v>
      </c>
      <c r="D1097" s="1" t="s">
        <v>1197</v>
      </c>
    </row>
    <row r="1098" spans="1:4" x14ac:dyDescent="0.25">
      <c r="A1098" s="1">
        <v>94055</v>
      </c>
      <c r="B1098" s="1">
        <v>94490</v>
      </c>
      <c r="C1098" s="1">
        <v>94</v>
      </c>
      <c r="D1098" s="1" t="s">
        <v>1198</v>
      </c>
    </row>
    <row r="1099" spans="1:4" x14ac:dyDescent="0.25">
      <c r="A1099" s="1">
        <v>94056</v>
      </c>
      <c r="B1099" s="1">
        <v>94520</v>
      </c>
      <c r="C1099" s="1">
        <v>94</v>
      </c>
      <c r="D1099" s="1" t="s">
        <v>1199</v>
      </c>
    </row>
    <row r="1100" spans="1:4" x14ac:dyDescent="0.25">
      <c r="A1100" s="1">
        <v>94058</v>
      </c>
      <c r="B1100" s="1">
        <v>94170</v>
      </c>
      <c r="C1100" s="1">
        <v>94</v>
      </c>
      <c r="D1100" s="1" t="s">
        <v>1200</v>
      </c>
    </row>
    <row r="1101" spans="1:4" x14ac:dyDescent="0.25">
      <c r="A1101" s="1">
        <v>94059</v>
      </c>
      <c r="B1101" s="1">
        <v>94420</v>
      </c>
      <c r="C1101" s="1">
        <v>94</v>
      </c>
      <c r="D1101" s="1" t="s">
        <v>1201</v>
      </c>
    </row>
    <row r="1102" spans="1:4" x14ac:dyDescent="0.25">
      <c r="A1102" s="1">
        <v>94060</v>
      </c>
      <c r="B1102" s="1">
        <v>94510</v>
      </c>
      <c r="C1102" s="1">
        <v>94</v>
      </c>
      <c r="D1102" s="1" t="s">
        <v>1202</v>
      </c>
    </row>
    <row r="1103" spans="1:4" x14ac:dyDescent="0.25">
      <c r="A1103" s="1">
        <v>94065</v>
      </c>
      <c r="B1103" s="1">
        <v>94150</v>
      </c>
      <c r="C1103" s="1">
        <v>94</v>
      </c>
      <c r="D1103" s="1" t="s">
        <v>1203</v>
      </c>
    </row>
    <row r="1104" spans="1:4" x14ac:dyDescent="0.25">
      <c r="A1104" s="1">
        <v>94067</v>
      </c>
      <c r="B1104" s="1">
        <v>94160</v>
      </c>
      <c r="C1104" s="1">
        <v>94</v>
      </c>
      <c r="D1104" s="1" t="s">
        <v>1204</v>
      </c>
    </row>
    <row r="1105" spans="1:4" x14ac:dyDescent="0.25">
      <c r="A1105" s="1">
        <v>94068</v>
      </c>
      <c r="B1105" s="1">
        <v>94100</v>
      </c>
      <c r="C1105" s="1">
        <v>94</v>
      </c>
      <c r="D1105" s="1" t="s">
        <v>1205</v>
      </c>
    </row>
    <row r="1106" spans="1:4" x14ac:dyDescent="0.25">
      <c r="A1106" s="1">
        <v>94069</v>
      </c>
      <c r="B1106" s="1">
        <v>94410</v>
      </c>
      <c r="C1106" s="1">
        <v>94</v>
      </c>
      <c r="D1106" s="1" t="s">
        <v>1206</v>
      </c>
    </row>
    <row r="1107" spans="1:4" x14ac:dyDescent="0.25">
      <c r="A1107" s="1">
        <v>94070</v>
      </c>
      <c r="B1107" s="1">
        <v>94440</v>
      </c>
      <c r="C1107" s="1">
        <v>94</v>
      </c>
      <c r="D1107" s="1" t="s">
        <v>1207</v>
      </c>
    </row>
    <row r="1108" spans="1:4" x14ac:dyDescent="0.25">
      <c r="A1108" s="1">
        <v>94071</v>
      </c>
      <c r="B1108" s="1">
        <v>94370</v>
      </c>
      <c r="C1108" s="1">
        <v>94</v>
      </c>
      <c r="D1108" s="1" t="s">
        <v>1208</v>
      </c>
    </row>
    <row r="1109" spans="1:4" x14ac:dyDescent="0.25">
      <c r="A1109" s="1">
        <v>94073</v>
      </c>
      <c r="B1109" s="1">
        <v>94320</v>
      </c>
      <c r="C1109" s="1">
        <v>94</v>
      </c>
      <c r="D1109" s="1" t="s">
        <v>1209</v>
      </c>
    </row>
    <row r="1110" spans="1:4" x14ac:dyDescent="0.25">
      <c r="A1110" s="1">
        <v>94074</v>
      </c>
      <c r="B1110" s="1">
        <v>94460</v>
      </c>
      <c r="C1110" s="1">
        <v>94</v>
      </c>
      <c r="D1110" s="1" t="s">
        <v>1210</v>
      </c>
    </row>
    <row r="1111" spans="1:4" x14ac:dyDescent="0.25">
      <c r="A1111" s="1">
        <v>94075</v>
      </c>
      <c r="B1111" s="1">
        <v>94440</v>
      </c>
      <c r="C1111" s="1">
        <v>94</v>
      </c>
      <c r="D1111" s="1" t="s">
        <v>1211</v>
      </c>
    </row>
    <row r="1112" spans="1:4" x14ac:dyDescent="0.25">
      <c r="A1112" s="1">
        <v>94076</v>
      </c>
      <c r="B1112" s="1">
        <v>94800</v>
      </c>
      <c r="C1112" s="1">
        <v>94</v>
      </c>
      <c r="D1112" s="1" t="s">
        <v>1212</v>
      </c>
    </row>
    <row r="1113" spans="1:4" x14ac:dyDescent="0.25">
      <c r="A1113" s="1">
        <v>94077</v>
      </c>
      <c r="B1113" s="1">
        <v>94290</v>
      </c>
      <c r="C1113" s="1">
        <v>94</v>
      </c>
      <c r="D1113" s="1" t="s">
        <v>1213</v>
      </c>
    </row>
    <row r="1114" spans="1:4" x14ac:dyDescent="0.25">
      <c r="A1114" s="1">
        <v>94078</v>
      </c>
      <c r="B1114" s="1">
        <v>94190</v>
      </c>
      <c r="C1114" s="1">
        <v>94</v>
      </c>
      <c r="D1114" s="1" t="s">
        <v>1214</v>
      </c>
    </row>
    <row r="1115" spans="1:4" x14ac:dyDescent="0.25">
      <c r="A1115" s="1">
        <v>94079</v>
      </c>
      <c r="B1115" s="1">
        <v>94350</v>
      </c>
      <c r="C1115" s="1">
        <v>94</v>
      </c>
      <c r="D1115" s="1" t="s">
        <v>1215</v>
      </c>
    </row>
    <row r="1116" spans="1:4" x14ac:dyDescent="0.25">
      <c r="A1116" s="1">
        <v>94080</v>
      </c>
      <c r="B1116" s="1">
        <v>94300</v>
      </c>
      <c r="C1116" s="1">
        <v>94</v>
      </c>
      <c r="D1116" s="1" t="s">
        <v>1216</v>
      </c>
    </row>
    <row r="1117" spans="1:4" x14ac:dyDescent="0.25">
      <c r="A1117" s="1">
        <v>94081</v>
      </c>
      <c r="B1117" s="1">
        <v>94400</v>
      </c>
      <c r="C1117" s="1">
        <v>94</v>
      </c>
      <c r="D1117" s="1" t="s">
        <v>1217</v>
      </c>
    </row>
    <row r="1118" spans="1:4" x14ac:dyDescent="0.25">
      <c r="A1118" s="1">
        <v>95002</v>
      </c>
      <c r="B1118" s="1">
        <v>95450</v>
      </c>
      <c r="C1118" s="1">
        <v>95</v>
      </c>
      <c r="D1118" s="1" t="s">
        <v>1218</v>
      </c>
    </row>
    <row r="1119" spans="1:4" x14ac:dyDescent="0.25">
      <c r="A1119" s="1">
        <v>95008</v>
      </c>
      <c r="B1119" s="1">
        <v>95510</v>
      </c>
      <c r="C1119" s="1">
        <v>95</v>
      </c>
      <c r="D1119" s="1" t="s">
        <v>1219</v>
      </c>
    </row>
    <row r="1120" spans="1:4" x14ac:dyDescent="0.25">
      <c r="A1120" s="1">
        <v>95011</v>
      </c>
      <c r="B1120" s="1">
        <v>95710</v>
      </c>
      <c r="C1120" s="1">
        <v>95</v>
      </c>
      <c r="D1120" s="1" t="s">
        <v>1220</v>
      </c>
    </row>
    <row r="1121" spans="1:4" x14ac:dyDescent="0.25">
      <c r="A1121" s="1">
        <v>95012</v>
      </c>
      <c r="B1121" s="1">
        <v>95510</v>
      </c>
      <c r="C1121" s="1">
        <v>95</v>
      </c>
      <c r="D1121" s="1" t="s">
        <v>1221</v>
      </c>
    </row>
    <row r="1122" spans="1:4" x14ac:dyDescent="0.25">
      <c r="A1122" s="1">
        <v>95014</v>
      </c>
      <c r="B1122" s="1">
        <v>95580</v>
      </c>
      <c r="C1122" s="1">
        <v>95</v>
      </c>
      <c r="D1122" s="1" t="s">
        <v>1222</v>
      </c>
    </row>
    <row r="1123" spans="1:4" x14ac:dyDescent="0.25">
      <c r="A1123" s="1">
        <v>95018</v>
      </c>
      <c r="B1123" s="1">
        <v>95100</v>
      </c>
      <c r="C1123" s="1">
        <v>95</v>
      </c>
      <c r="D1123" s="1" t="s">
        <v>1223</v>
      </c>
    </row>
    <row r="1124" spans="1:4" x14ac:dyDescent="0.25">
      <c r="A1124" s="1">
        <v>95019</v>
      </c>
      <c r="B1124" s="1">
        <v>95400</v>
      </c>
      <c r="C1124" s="1">
        <v>95</v>
      </c>
      <c r="D1124" s="1" t="s">
        <v>1224</v>
      </c>
    </row>
    <row r="1125" spans="1:4" x14ac:dyDescent="0.25">
      <c r="A1125" s="1">
        <v>95023</v>
      </c>
      <c r="B1125" s="1">
        <v>95810</v>
      </c>
      <c r="C1125" s="1">
        <v>95</v>
      </c>
      <c r="D1125" s="1" t="s">
        <v>1225</v>
      </c>
    </row>
    <row r="1126" spans="1:4" x14ac:dyDescent="0.25">
      <c r="A1126" s="1">
        <v>95024</v>
      </c>
      <c r="B1126" s="1">
        <v>95420</v>
      </c>
      <c r="C1126" s="1">
        <v>95</v>
      </c>
      <c r="D1126" s="1" t="s">
        <v>1226</v>
      </c>
    </row>
    <row r="1127" spans="1:4" x14ac:dyDescent="0.25">
      <c r="A1127" s="1">
        <v>95026</v>
      </c>
      <c r="B1127" s="1">
        <v>95270</v>
      </c>
      <c r="C1127" s="1">
        <v>95</v>
      </c>
      <c r="D1127" s="1" t="s">
        <v>1227</v>
      </c>
    </row>
    <row r="1128" spans="1:4" x14ac:dyDescent="0.25">
      <c r="A1128" s="1">
        <v>95028</v>
      </c>
      <c r="B1128" s="1">
        <v>95570</v>
      </c>
      <c r="C1128" s="1">
        <v>95</v>
      </c>
      <c r="D1128" s="1" t="s">
        <v>1228</v>
      </c>
    </row>
    <row r="1129" spans="1:4" x14ac:dyDescent="0.25">
      <c r="A1129" s="1">
        <v>95039</v>
      </c>
      <c r="B1129" s="1">
        <v>95430</v>
      </c>
      <c r="C1129" s="1">
        <v>95</v>
      </c>
      <c r="D1129" s="1" t="s">
        <v>1229</v>
      </c>
    </row>
    <row r="1130" spans="1:4" x14ac:dyDescent="0.25">
      <c r="A1130" s="1">
        <v>95040</v>
      </c>
      <c r="B1130" s="1">
        <v>95450</v>
      </c>
      <c r="C1130" s="1">
        <v>95</v>
      </c>
      <c r="D1130" s="1" t="s">
        <v>1230</v>
      </c>
    </row>
    <row r="1131" spans="1:4" x14ac:dyDescent="0.25">
      <c r="A1131" s="1">
        <v>95042</v>
      </c>
      <c r="B1131" s="1">
        <v>95560</v>
      </c>
      <c r="C1131" s="1">
        <v>95</v>
      </c>
      <c r="D1131" s="1" t="s">
        <v>1231</v>
      </c>
    </row>
    <row r="1132" spans="1:4" x14ac:dyDescent="0.25">
      <c r="A1132" s="1">
        <v>95046</v>
      </c>
      <c r="B1132" s="1">
        <v>95420</v>
      </c>
      <c r="C1132" s="1">
        <v>95</v>
      </c>
      <c r="D1132" s="1" t="s">
        <v>1232</v>
      </c>
    </row>
    <row r="1133" spans="1:4" x14ac:dyDescent="0.25">
      <c r="A1133" s="1">
        <v>95051</v>
      </c>
      <c r="B1133" s="1">
        <v>95250</v>
      </c>
      <c r="C1133" s="1">
        <v>95</v>
      </c>
      <c r="D1133" s="1" t="s">
        <v>1233</v>
      </c>
    </row>
    <row r="1134" spans="1:4" x14ac:dyDescent="0.25">
      <c r="A1134" s="1">
        <v>95052</v>
      </c>
      <c r="B1134" s="1">
        <v>95260</v>
      </c>
      <c r="C1134" s="1">
        <v>95</v>
      </c>
      <c r="D1134" s="1" t="s">
        <v>1234</v>
      </c>
    </row>
    <row r="1135" spans="1:4" x14ac:dyDescent="0.25">
      <c r="A1135" s="1">
        <v>95054</v>
      </c>
      <c r="B1135" s="1">
        <v>95750</v>
      </c>
      <c r="C1135" s="1">
        <v>95</v>
      </c>
      <c r="D1135" s="1" t="s">
        <v>1235</v>
      </c>
    </row>
    <row r="1136" spans="1:4" x14ac:dyDescent="0.25">
      <c r="A1136" s="1">
        <v>95055</v>
      </c>
      <c r="B1136" s="1">
        <v>95270</v>
      </c>
      <c r="C1136" s="1">
        <v>95</v>
      </c>
      <c r="D1136" s="1" t="s">
        <v>1236</v>
      </c>
    </row>
    <row r="1137" spans="1:4" x14ac:dyDescent="0.25">
      <c r="A1137" s="1">
        <v>95056</v>
      </c>
      <c r="B1137" s="1">
        <v>95270</v>
      </c>
      <c r="C1137" s="1">
        <v>95</v>
      </c>
      <c r="D1137" s="1" t="s">
        <v>1237</v>
      </c>
    </row>
    <row r="1138" spans="1:4" x14ac:dyDescent="0.25">
      <c r="A1138" s="1">
        <v>95058</v>
      </c>
      <c r="B1138" s="1">
        <v>95340</v>
      </c>
      <c r="C1138" s="1">
        <v>95</v>
      </c>
      <c r="D1138" s="1" t="s">
        <v>1238</v>
      </c>
    </row>
    <row r="1139" spans="1:4" x14ac:dyDescent="0.25">
      <c r="A1139" s="1">
        <v>95059</v>
      </c>
      <c r="B1139" s="1">
        <v>95810</v>
      </c>
      <c r="C1139" s="1">
        <v>95</v>
      </c>
      <c r="D1139" s="1" t="s">
        <v>1239</v>
      </c>
    </row>
    <row r="1140" spans="1:4" x14ac:dyDescent="0.25">
      <c r="A1140" s="1">
        <v>95060</v>
      </c>
      <c r="B1140" s="1">
        <v>95550</v>
      </c>
      <c r="C1140" s="1">
        <v>95</v>
      </c>
      <c r="D1140" s="1" t="s">
        <v>1240</v>
      </c>
    </row>
    <row r="1141" spans="1:4" x14ac:dyDescent="0.25">
      <c r="A1141" s="1">
        <v>95061</v>
      </c>
      <c r="B1141" s="1">
        <v>95840</v>
      </c>
      <c r="C1141" s="1">
        <v>95</v>
      </c>
      <c r="D1141" s="1" t="s">
        <v>1241</v>
      </c>
    </row>
    <row r="1142" spans="1:4" x14ac:dyDescent="0.25">
      <c r="A1142" s="1">
        <v>95063</v>
      </c>
      <c r="B1142" s="1">
        <v>95870</v>
      </c>
      <c r="C1142" s="1">
        <v>95</v>
      </c>
      <c r="D1142" s="1" t="s">
        <v>1242</v>
      </c>
    </row>
    <row r="1143" spans="1:4" x14ac:dyDescent="0.25">
      <c r="A1143" s="1">
        <v>95074</v>
      </c>
      <c r="B1143" s="1">
        <v>95000</v>
      </c>
      <c r="C1143" s="1">
        <v>95</v>
      </c>
      <c r="D1143" s="1" t="s">
        <v>1243</v>
      </c>
    </row>
    <row r="1144" spans="1:4" x14ac:dyDescent="0.25">
      <c r="A1144" s="1">
        <v>95078</v>
      </c>
      <c r="B1144" s="1">
        <v>95650</v>
      </c>
      <c r="C1144" s="1">
        <v>95</v>
      </c>
      <c r="D1144" s="1" t="s">
        <v>1244</v>
      </c>
    </row>
    <row r="1145" spans="1:4" x14ac:dyDescent="0.25">
      <c r="A1145" s="1">
        <v>95088</v>
      </c>
      <c r="B1145" s="1">
        <v>95500</v>
      </c>
      <c r="C1145" s="1">
        <v>95</v>
      </c>
      <c r="D1145" s="1" t="s">
        <v>1245</v>
      </c>
    </row>
    <row r="1146" spans="1:4" x14ac:dyDescent="0.25">
      <c r="A1146" s="1">
        <v>95091</v>
      </c>
      <c r="B1146" s="1">
        <v>95570</v>
      </c>
      <c r="C1146" s="1">
        <v>95</v>
      </c>
      <c r="D1146" s="1" t="s">
        <v>1246</v>
      </c>
    </row>
    <row r="1147" spans="1:4" x14ac:dyDescent="0.25">
      <c r="A1147" s="1">
        <v>95094</v>
      </c>
      <c r="B1147" s="1">
        <v>95720</v>
      </c>
      <c r="C1147" s="1">
        <v>95</v>
      </c>
      <c r="D1147" s="1" t="s">
        <v>1247</v>
      </c>
    </row>
    <row r="1148" spans="1:4" x14ac:dyDescent="0.25">
      <c r="A1148" s="1">
        <v>95101</v>
      </c>
      <c r="B1148" s="1">
        <v>95710</v>
      </c>
      <c r="C1148" s="1">
        <v>95</v>
      </c>
      <c r="D1148" s="1" t="s">
        <v>1248</v>
      </c>
    </row>
    <row r="1149" spans="1:4" x14ac:dyDescent="0.25">
      <c r="A1149" s="1">
        <v>95102</v>
      </c>
      <c r="B1149" s="1">
        <v>95640</v>
      </c>
      <c r="C1149" s="1">
        <v>95</v>
      </c>
      <c r="D1149" s="1" t="s">
        <v>1249</v>
      </c>
    </row>
    <row r="1150" spans="1:4" x14ac:dyDescent="0.25">
      <c r="A1150" s="1">
        <v>95110</v>
      </c>
      <c r="B1150" s="1">
        <v>95640</v>
      </c>
      <c r="C1150" s="1">
        <v>95</v>
      </c>
      <c r="D1150" s="1" t="s">
        <v>1250</v>
      </c>
    </row>
    <row r="1151" spans="1:4" x14ac:dyDescent="0.25">
      <c r="A1151" s="1">
        <v>95116</v>
      </c>
      <c r="B1151" s="1">
        <v>95820</v>
      </c>
      <c r="C1151" s="1">
        <v>95</v>
      </c>
      <c r="D1151" s="1" t="s">
        <v>1251</v>
      </c>
    </row>
    <row r="1152" spans="1:4" x14ac:dyDescent="0.25">
      <c r="A1152" s="1">
        <v>95119</v>
      </c>
      <c r="B1152" s="1">
        <v>95770</v>
      </c>
      <c r="C1152" s="1">
        <v>95</v>
      </c>
      <c r="D1152" s="1" t="s">
        <v>1252</v>
      </c>
    </row>
    <row r="1153" spans="1:4" x14ac:dyDescent="0.25">
      <c r="A1153" s="1">
        <v>95120</v>
      </c>
      <c r="B1153" s="1">
        <v>95430</v>
      </c>
      <c r="C1153" s="1">
        <v>95</v>
      </c>
      <c r="D1153" s="1" t="s">
        <v>1253</v>
      </c>
    </row>
    <row r="1154" spans="1:4" x14ac:dyDescent="0.25">
      <c r="A1154" s="1">
        <v>95127</v>
      </c>
      <c r="B1154" s="1">
        <v>95000</v>
      </c>
      <c r="C1154" s="1">
        <v>95</v>
      </c>
      <c r="D1154" s="1" t="s">
        <v>1254</v>
      </c>
    </row>
    <row r="1155" spans="1:4" x14ac:dyDescent="0.25">
      <c r="A1155" s="1">
        <v>95134</v>
      </c>
      <c r="B1155" s="1">
        <v>95660</v>
      </c>
      <c r="C1155" s="1">
        <v>95</v>
      </c>
      <c r="D1155" s="1" t="s">
        <v>1255</v>
      </c>
    </row>
    <row r="1156" spans="1:4" x14ac:dyDescent="0.25">
      <c r="A1156" s="1">
        <v>95139</v>
      </c>
      <c r="B1156" s="1">
        <v>95420</v>
      </c>
      <c r="C1156" s="1">
        <v>95</v>
      </c>
      <c r="D1156" s="1" t="s">
        <v>1256</v>
      </c>
    </row>
    <row r="1157" spans="1:4" x14ac:dyDescent="0.25">
      <c r="A1157" s="1">
        <v>95141</v>
      </c>
      <c r="B1157" s="1">
        <v>95420</v>
      </c>
      <c r="C1157" s="1">
        <v>95</v>
      </c>
      <c r="D1157" s="1" t="s">
        <v>1257</v>
      </c>
    </row>
    <row r="1158" spans="1:4" x14ac:dyDescent="0.25">
      <c r="A1158" s="1">
        <v>95142</v>
      </c>
      <c r="B1158" s="1">
        <v>95750</v>
      </c>
      <c r="C1158" s="1">
        <v>95</v>
      </c>
      <c r="D1158" s="1" t="s">
        <v>1258</v>
      </c>
    </row>
    <row r="1159" spans="1:4" x14ac:dyDescent="0.25">
      <c r="A1159" s="1">
        <v>95144</v>
      </c>
      <c r="B1159" s="1">
        <v>95190</v>
      </c>
      <c r="C1159" s="1">
        <v>95</v>
      </c>
      <c r="D1159" s="1" t="s">
        <v>1259</v>
      </c>
    </row>
    <row r="1160" spans="1:4" x14ac:dyDescent="0.25">
      <c r="A1160" s="1">
        <v>95149</v>
      </c>
      <c r="B1160" s="1">
        <v>95270</v>
      </c>
      <c r="C1160" s="1">
        <v>95</v>
      </c>
      <c r="D1160" s="1" t="s">
        <v>1260</v>
      </c>
    </row>
    <row r="1161" spans="1:4" x14ac:dyDescent="0.25">
      <c r="A1161" s="1">
        <v>95150</v>
      </c>
      <c r="B1161" s="1">
        <v>95710</v>
      </c>
      <c r="C1161" s="1">
        <v>95</v>
      </c>
      <c r="D1161" s="1" t="s">
        <v>1261</v>
      </c>
    </row>
    <row r="1162" spans="1:4" x14ac:dyDescent="0.25">
      <c r="A1162" s="1">
        <v>95151</v>
      </c>
      <c r="B1162" s="1">
        <v>95560</v>
      </c>
      <c r="C1162" s="1">
        <v>95</v>
      </c>
      <c r="D1162" s="1" t="s">
        <v>1262</v>
      </c>
    </row>
    <row r="1163" spans="1:4" x14ac:dyDescent="0.25">
      <c r="A1163" s="1">
        <v>95154</v>
      </c>
      <c r="B1163" s="1">
        <v>95380</v>
      </c>
      <c r="C1163" s="1">
        <v>95</v>
      </c>
      <c r="D1163" s="1" t="s">
        <v>1263</v>
      </c>
    </row>
    <row r="1164" spans="1:4" x14ac:dyDescent="0.25">
      <c r="A1164" s="1">
        <v>95157</v>
      </c>
      <c r="B1164" s="1">
        <v>95510</v>
      </c>
      <c r="C1164" s="1">
        <v>95</v>
      </c>
      <c r="D1164" s="1" t="s">
        <v>1264</v>
      </c>
    </row>
    <row r="1165" spans="1:4" x14ac:dyDescent="0.25">
      <c r="A1165" s="1">
        <v>95166</v>
      </c>
      <c r="B1165" s="1">
        <v>95420</v>
      </c>
      <c r="C1165" s="1">
        <v>95</v>
      </c>
      <c r="D1165" s="1" t="s">
        <v>1265</v>
      </c>
    </row>
    <row r="1166" spans="1:4" x14ac:dyDescent="0.25">
      <c r="A1166" s="1">
        <v>95169</v>
      </c>
      <c r="B1166" s="1">
        <v>95450</v>
      </c>
      <c r="C1166" s="1">
        <v>95</v>
      </c>
      <c r="D1166" s="1" t="s">
        <v>1266</v>
      </c>
    </row>
    <row r="1167" spans="1:4" x14ac:dyDescent="0.25">
      <c r="A1167" s="1">
        <v>95170</v>
      </c>
      <c r="B1167" s="1">
        <v>95450</v>
      </c>
      <c r="C1167" s="1">
        <v>95</v>
      </c>
      <c r="D1167" s="1" t="s">
        <v>1267</v>
      </c>
    </row>
    <row r="1168" spans="1:4" x14ac:dyDescent="0.25">
      <c r="A1168" s="1">
        <v>95176</v>
      </c>
      <c r="B1168" s="1">
        <v>95240</v>
      </c>
      <c r="C1168" s="1">
        <v>95</v>
      </c>
      <c r="D1168" s="1" t="s">
        <v>1268</v>
      </c>
    </row>
    <row r="1169" spans="1:4" x14ac:dyDescent="0.25">
      <c r="A1169" s="1">
        <v>95177</v>
      </c>
      <c r="B1169" s="1">
        <v>95830</v>
      </c>
      <c r="C1169" s="1">
        <v>95</v>
      </c>
      <c r="D1169" s="1" t="s">
        <v>1269</v>
      </c>
    </row>
    <row r="1170" spans="1:4" x14ac:dyDescent="0.25">
      <c r="A1170" s="1">
        <v>95181</v>
      </c>
      <c r="B1170" s="1">
        <v>95650</v>
      </c>
      <c r="C1170" s="1">
        <v>95</v>
      </c>
      <c r="D1170" s="1" t="s">
        <v>1270</v>
      </c>
    </row>
    <row r="1171" spans="1:4" x14ac:dyDescent="0.25">
      <c r="A1171" s="1">
        <v>95183</v>
      </c>
      <c r="B1171" s="1">
        <v>95800</v>
      </c>
      <c r="C1171" s="1">
        <v>95</v>
      </c>
      <c r="D1171" s="1" t="s">
        <v>1271</v>
      </c>
    </row>
    <row r="1172" spans="1:4" x14ac:dyDescent="0.25">
      <c r="A1172" s="1">
        <v>95197</v>
      </c>
      <c r="B1172" s="1">
        <v>95170</v>
      </c>
      <c r="C1172" s="1">
        <v>95</v>
      </c>
      <c r="D1172" s="1" t="s">
        <v>1272</v>
      </c>
    </row>
    <row r="1173" spans="1:4" x14ac:dyDescent="0.25">
      <c r="A1173" s="1">
        <v>95199</v>
      </c>
      <c r="B1173" s="1">
        <v>95330</v>
      </c>
      <c r="C1173" s="1">
        <v>95</v>
      </c>
      <c r="D1173" s="1" t="s">
        <v>1273</v>
      </c>
    </row>
    <row r="1174" spans="1:4" x14ac:dyDescent="0.25">
      <c r="A1174" s="1">
        <v>95203</v>
      </c>
      <c r="B1174" s="1">
        <v>95600</v>
      </c>
      <c r="C1174" s="1">
        <v>95</v>
      </c>
      <c r="D1174" s="1" t="s">
        <v>1274</v>
      </c>
    </row>
    <row r="1175" spans="1:4" x14ac:dyDescent="0.25">
      <c r="A1175" s="1">
        <v>95205</v>
      </c>
      <c r="B1175" s="1">
        <v>95440</v>
      </c>
      <c r="C1175" s="1">
        <v>95</v>
      </c>
      <c r="D1175" s="1" t="s">
        <v>1275</v>
      </c>
    </row>
    <row r="1176" spans="1:4" x14ac:dyDescent="0.25">
      <c r="A1176" s="1">
        <v>95210</v>
      </c>
      <c r="B1176" s="1">
        <v>95880</v>
      </c>
      <c r="C1176" s="1">
        <v>95</v>
      </c>
      <c r="D1176" s="1" t="s">
        <v>1276</v>
      </c>
    </row>
    <row r="1177" spans="1:4" x14ac:dyDescent="0.25">
      <c r="A1177" s="1">
        <v>95211</v>
      </c>
      <c r="B1177" s="1">
        <v>95300</v>
      </c>
      <c r="C1177" s="1">
        <v>95</v>
      </c>
      <c r="D1177" s="1" t="s">
        <v>1277</v>
      </c>
    </row>
    <row r="1178" spans="1:4" x14ac:dyDescent="0.25">
      <c r="A1178" s="1">
        <v>95212</v>
      </c>
      <c r="B1178" s="1">
        <v>95380</v>
      </c>
      <c r="C1178" s="1">
        <v>95</v>
      </c>
      <c r="D1178" s="1" t="s">
        <v>1278</v>
      </c>
    </row>
    <row r="1179" spans="1:4" x14ac:dyDescent="0.25">
      <c r="A1179" s="1">
        <v>95213</v>
      </c>
      <c r="B1179" s="1">
        <v>95810</v>
      </c>
      <c r="C1179" s="1">
        <v>95</v>
      </c>
      <c r="D1179" s="1" t="s">
        <v>1279</v>
      </c>
    </row>
    <row r="1180" spans="1:4" x14ac:dyDescent="0.25">
      <c r="A1180" s="1">
        <v>95214</v>
      </c>
      <c r="B1180" s="1">
        <v>95270</v>
      </c>
      <c r="C1180" s="1">
        <v>95</v>
      </c>
      <c r="D1180" s="1" t="s">
        <v>1280</v>
      </c>
    </row>
    <row r="1181" spans="1:4" x14ac:dyDescent="0.25">
      <c r="A1181" s="1">
        <v>95218</v>
      </c>
      <c r="B1181" s="1">
        <v>95610</v>
      </c>
      <c r="C1181" s="1">
        <v>95</v>
      </c>
      <c r="D1181" s="1" t="s">
        <v>1281</v>
      </c>
    </row>
    <row r="1182" spans="1:4" x14ac:dyDescent="0.25">
      <c r="A1182" s="1">
        <v>95219</v>
      </c>
      <c r="B1182" s="1">
        <v>95120</v>
      </c>
      <c r="C1182" s="1">
        <v>95</v>
      </c>
      <c r="D1182" s="1" t="s">
        <v>1282</v>
      </c>
    </row>
    <row r="1183" spans="1:4" x14ac:dyDescent="0.25">
      <c r="A1183" s="1">
        <v>95229</v>
      </c>
      <c r="B1183" s="1">
        <v>95460</v>
      </c>
      <c r="C1183" s="1">
        <v>95</v>
      </c>
      <c r="D1183" s="1" t="s">
        <v>1283</v>
      </c>
    </row>
    <row r="1184" spans="1:4" x14ac:dyDescent="0.25">
      <c r="A1184" s="1">
        <v>95241</v>
      </c>
      <c r="B1184" s="1">
        <v>95190</v>
      </c>
      <c r="C1184" s="1">
        <v>95</v>
      </c>
      <c r="D1184" s="1" t="s">
        <v>1284</v>
      </c>
    </row>
    <row r="1185" spans="1:4" x14ac:dyDescent="0.25">
      <c r="A1185" s="1">
        <v>95250</v>
      </c>
      <c r="B1185" s="1">
        <v>95470</v>
      </c>
      <c r="C1185" s="1">
        <v>95</v>
      </c>
      <c r="D1185" s="1" t="s">
        <v>1285</v>
      </c>
    </row>
    <row r="1186" spans="1:4" x14ac:dyDescent="0.25">
      <c r="A1186" s="1">
        <v>95252</v>
      </c>
      <c r="B1186" s="1">
        <v>95130</v>
      </c>
      <c r="C1186" s="1">
        <v>95</v>
      </c>
      <c r="D1186" s="1" t="s">
        <v>1286</v>
      </c>
    </row>
    <row r="1187" spans="1:4" x14ac:dyDescent="0.25">
      <c r="A1187" s="1">
        <v>95253</v>
      </c>
      <c r="B1187" s="1">
        <v>95450</v>
      </c>
      <c r="C1187" s="1">
        <v>95</v>
      </c>
      <c r="D1187" s="1" t="s">
        <v>1287</v>
      </c>
    </row>
    <row r="1188" spans="1:4" x14ac:dyDescent="0.25">
      <c r="A1188" s="1">
        <v>95254</v>
      </c>
      <c r="B1188" s="1">
        <v>95830</v>
      </c>
      <c r="C1188" s="1">
        <v>95</v>
      </c>
      <c r="D1188" s="1" t="s">
        <v>1288</v>
      </c>
    </row>
    <row r="1189" spans="1:4" x14ac:dyDescent="0.25">
      <c r="A1189" s="1">
        <v>95256</v>
      </c>
      <c r="B1189" s="1">
        <v>95740</v>
      </c>
      <c r="C1189" s="1">
        <v>95</v>
      </c>
      <c r="D1189" s="1" t="s">
        <v>1289</v>
      </c>
    </row>
    <row r="1190" spans="1:4" x14ac:dyDescent="0.25">
      <c r="A1190" s="1">
        <v>95257</v>
      </c>
      <c r="B1190" s="1">
        <v>95530</v>
      </c>
      <c r="C1190" s="1">
        <v>95</v>
      </c>
      <c r="D1190" s="1" t="s">
        <v>1290</v>
      </c>
    </row>
    <row r="1191" spans="1:4" x14ac:dyDescent="0.25">
      <c r="A1191" s="1">
        <v>95258</v>
      </c>
      <c r="B1191" s="1">
        <v>95690</v>
      </c>
      <c r="C1191" s="1">
        <v>95</v>
      </c>
      <c r="D1191" s="1" t="s">
        <v>1291</v>
      </c>
    </row>
    <row r="1192" spans="1:4" x14ac:dyDescent="0.25">
      <c r="A1192" s="1">
        <v>95259</v>
      </c>
      <c r="B1192" s="1">
        <v>95450</v>
      </c>
      <c r="C1192" s="1">
        <v>95</v>
      </c>
      <c r="D1192" s="1" t="s">
        <v>1292</v>
      </c>
    </row>
    <row r="1193" spans="1:4" x14ac:dyDescent="0.25">
      <c r="A1193" s="1">
        <v>95268</v>
      </c>
      <c r="B1193" s="1">
        <v>95140</v>
      </c>
      <c r="C1193" s="1">
        <v>95</v>
      </c>
      <c r="D1193" s="1" t="s">
        <v>1293</v>
      </c>
    </row>
    <row r="1194" spans="1:4" x14ac:dyDescent="0.25">
      <c r="A1194" s="1">
        <v>95270</v>
      </c>
      <c r="B1194" s="1">
        <v>95420</v>
      </c>
      <c r="C1194" s="1">
        <v>95</v>
      </c>
      <c r="D1194" s="1" t="s">
        <v>1294</v>
      </c>
    </row>
    <row r="1195" spans="1:4" x14ac:dyDescent="0.25">
      <c r="A1195" s="1">
        <v>95271</v>
      </c>
      <c r="B1195" s="1">
        <v>95650</v>
      </c>
      <c r="C1195" s="1">
        <v>95</v>
      </c>
      <c r="D1195" s="1" t="s">
        <v>1295</v>
      </c>
    </row>
    <row r="1196" spans="1:4" x14ac:dyDescent="0.25">
      <c r="A1196" s="1">
        <v>95277</v>
      </c>
      <c r="B1196" s="1">
        <v>95500</v>
      </c>
      <c r="C1196" s="1">
        <v>95</v>
      </c>
      <c r="D1196" s="1" t="s">
        <v>1296</v>
      </c>
    </row>
    <row r="1197" spans="1:4" x14ac:dyDescent="0.25">
      <c r="A1197" s="1">
        <v>95280</v>
      </c>
      <c r="B1197" s="1">
        <v>95190</v>
      </c>
      <c r="C1197" s="1">
        <v>95</v>
      </c>
      <c r="D1197" s="1" t="s">
        <v>1297</v>
      </c>
    </row>
    <row r="1198" spans="1:4" x14ac:dyDescent="0.25">
      <c r="A1198" s="1">
        <v>95282</v>
      </c>
      <c r="B1198" s="1">
        <v>95450</v>
      </c>
      <c r="C1198" s="1">
        <v>95</v>
      </c>
      <c r="D1198" s="1" t="s">
        <v>1298</v>
      </c>
    </row>
    <row r="1199" spans="1:4" x14ac:dyDescent="0.25">
      <c r="A1199" s="1">
        <v>95287</v>
      </c>
      <c r="B1199" s="1">
        <v>95810</v>
      </c>
      <c r="C1199" s="1">
        <v>95</v>
      </c>
      <c r="D1199" s="1" t="s">
        <v>1299</v>
      </c>
    </row>
    <row r="1200" spans="1:4" x14ac:dyDescent="0.25">
      <c r="A1200" s="1">
        <v>95288</v>
      </c>
      <c r="B1200" s="1">
        <v>95410</v>
      </c>
      <c r="C1200" s="1">
        <v>95</v>
      </c>
      <c r="D1200" s="1" t="s">
        <v>1300</v>
      </c>
    </row>
    <row r="1201" spans="1:4" x14ac:dyDescent="0.25">
      <c r="A1201" s="1">
        <v>95295</v>
      </c>
      <c r="B1201" s="1">
        <v>95450</v>
      </c>
      <c r="C1201" s="1">
        <v>95</v>
      </c>
      <c r="D1201" s="1" t="s">
        <v>1301</v>
      </c>
    </row>
    <row r="1202" spans="1:4" x14ac:dyDescent="0.25">
      <c r="A1202" s="1">
        <v>95298</v>
      </c>
      <c r="B1202" s="1">
        <v>95640</v>
      </c>
      <c r="C1202" s="1">
        <v>95</v>
      </c>
      <c r="D1202" s="1" t="s">
        <v>1302</v>
      </c>
    </row>
    <row r="1203" spans="1:4" x14ac:dyDescent="0.25">
      <c r="A1203" s="1">
        <v>95301</v>
      </c>
      <c r="B1203" s="1">
        <v>95780</v>
      </c>
      <c r="C1203" s="1">
        <v>95</v>
      </c>
      <c r="D1203" s="1" t="s">
        <v>1303</v>
      </c>
    </row>
    <row r="1204" spans="1:4" x14ac:dyDescent="0.25">
      <c r="A1204" s="1">
        <v>95303</v>
      </c>
      <c r="B1204" s="1">
        <v>95640</v>
      </c>
      <c r="C1204" s="1">
        <v>95</v>
      </c>
      <c r="D1204" s="1" t="s">
        <v>1304</v>
      </c>
    </row>
    <row r="1205" spans="1:4" x14ac:dyDescent="0.25">
      <c r="A1205" s="1">
        <v>95304</v>
      </c>
      <c r="B1205" s="1">
        <v>95690</v>
      </c>
      <c r="C1205" s="1">
        <v>95</v>
      </c>
      <c r="D1205" s="1" t="s">
        <v>1305</v>
      </c>
    </row>
    <row r="1206" spans="1:4" x14ac:dyDescent="0.25">
      <c r="A1206" s="1">
        <v>95306</v>
      </c>
      <c r="B1206" s="1">
        <v>95220</v>
      </c>
      <c r="C1206" s="1">
        <v>95</v>
      </c>
      <c r="D1206" s="1" t="s">
        <v>1306</v>
      </c>
    </row>
    <row r="1207" spans="1:4" x14ac:dyDescent="0.25">
      <c r="A1207" s="1">
        <v>95308</v>
      </c>
      <c r="B1207" s="1">
        <v>95300</v>
      </c>
      <c r="C1207" s="1">
        <v>95</v>
      </c>
      <c r="D1207" s="1" t="s">
        <v>1307</v>
      </c>
    </row>
    <row r="1208" spans="1:4" x14ac:dyDescent="0.25">
      <c r="A1208" s="1">
        <v>95309</v>
      </c>
      <c r="B1208" s="1">
        <v>95420</v>
      </c>
      <c r="C1208" s="1">
        <v>95</v>
      </c>
      <c r="D1208" s="1" t="s">
        <v>1308</v>
      </c>
    </row>
    <row r="1209" spans="1:4" x14ac:dyDescent="0.25">
      <c r="A1209" s="1">
        <v>95313</v>
      </c>
      <c r="B1209" s="1">
        <v>95290</v>
      </c>
      <c r="C1209" s="1">
        <v>95</v>
      </c>
      <c r="D1209" s="1" t="s">
        <v>1309</v>
      </c>
    </row>
    <row r="1210" spans="1:4" x14ac:dyDescent="0.25">
      <c r="A1210" s="1">
        <v>95316</v>
      </c>
      <c r="B1210" s="1">
        <v>95850</v>
      </c>
      <c r="C1210" s="1">
        <v>95</v>
      </c>
      <c r="D1210" s="1" t="s">
        <v>1310</v>
      </c>
    </row>
    <row r="1211" spans="1:4" x14ac:dyDescent="0.25">
      <c r="A1211" s="1">
        <v>95323</v>
      </c>
      <c r="B1211" s="1">
        <v>95280</v>
      </c>
      <c r="C1211" s="1">
        <v>95</v>
      </c>
      <c r="D1211" s="1" t="s">
        <v>1311</v>
      </c>
    </row>
    <row r="1212" spans="1:4" x14ac:dyDescent="0.25">
      <c r="A1212" s="1">
        <v>95328</v>
      </c>
      <c r="B1212" s="1">
        <v>95690</v>
      </c>
      <c r="C1212" s="1">
        <v>95</v>
      </c>
      <c r="D1212" s="1" t="s">
        <v>1312</v>
      </c>
    </row>
    <row r="1213" spans="1:4" x14ac:dyDescent="0.25">
      <c r="A1213" s="1">
        <v>95331</v>
      </c>
      <c r="B1213" s="1">
        <v>95270</v>
      </c>
      <c r="C1213" s="1">
        <v>95</v>
      </c>
      <c r="D1213" s="1" t="s">
        <v>1313</v>
      </c>
    </row>
    <row r="1214" spans="1:4" x14ac:dyDescent="0.25">
      <c r="A1214" s="1">
        <v>95341</v>
      </c>
      <c r="B1214" s="1">
        <v>95300</v>
      </c>
      <c r="C1214" s="1">
        <v>95</v>
      </c>
      <c r="D1214" s="1" t="s">
        <v>1314</v>
      </c>
    </row>
    <row r="1215" spans="1:4" x14ac:dyDescent="0.25">
      <c r="A1215" s="1">
        <v>95348</v>
      </c>
      <c r="B1215" s="1">
        <v>95450</v>
      </c>
      <c r="C1215" s="1">
        <v>95</v>
      </c>
      <c r="D1215" s="1" t="s">
        <v>1315</v>
      </c>
    </row>
    <row r="1216" spans="1:4" x14ac:dyDescent="0.25">
      <c r="A1216" s="1">
        <v>95351</v>
      </c>
      <c r="B1216" s="1">
        <v>95380</v>
      </c>
      <c r="C1216" s="1">
        <v>95</v>
      </c>
      <c r="D1216" s="1" t="s">
        <v>1316</v>
      </c>
    </row>
    <row r="1217" spans="1:4" x14ac:dyDescent="0.25">
      <c r="A1217" s="1">
        <v>95352</v>
      </c>
      <c r="B1217" s="1">
        <v>95270</v>
      </c>
      <c r="C1217" s="1">
        <v>95</v>
      </c>
      <c r="D1217" s="1" t="s">
        <v>1317</v>
      </c>
    </row>
    <row r="1218" spans="1:4" x14ac:dyDescent="0.25">
      <c r="A1218" s="1">
        <v>95353</v>
      </c>
      <c r="B1218" s="1">
        <v>95560</v>
      </c>
      <c r="C1218" s="1">
        <v>95</v>
      </c>
      <c r="D1218" s="1" t="s">
        <v>1318</v>
      </c>
    </row>
    <row r="1219" spans="1:4" x14ac:dyDescent="0.25">
      <c r="A1219" s="1">
        <v>95355</v>
      </c>
      <c r="B1219" s="1">
        <v>95420</v>
      </c>
      <c r="C1219" s="1">
        <v>95</v>
      </c>
      <c r="D1219" s="1" t="s">
        <v>1319</v>
      </c>
    </row>
    <row r="1220" spans="1:4" x14ac:dyDescent="0.25">
      <c r="A1220" s="1">
        <v>95365</v>
      </c>
      <c r="B1220" s="1">
        <v>95850</v>
      </c>
      <c r="C1220" s="1">
        <v>95</v>
      </c>
      <c r="D1220" s="1" t="s">
        <v>1320</v>
      </c>
    </row>
    <row r="1221" spans="1:4" x14ac:dyDescent="0.25">
      <c r="A1221" s="1">
        <v>95369</v>
      </c>
      <c r="B1221" s="1">
        <v>95580</v>
      </c>
      <c r="C1221" s="1">
        <v>95</v>
      </c>
      <c r="D1221" s="1" t="s">
        <v>1321</v>
      </c>
    </row>
    <row r="1222" spans="1:4" x14ac:dyDescent="0.25">
      <c r="A1222" s="1">
        <v>95370</v>
      </c>
      <c r="B1222" s="1">
        <v>95640</v>
      </c>
      <c r="C1222" s="1">
        <v>95</v>
      </c>
      <c r="D1222" s="1" t="s">
        <v>1322</v>
      </c>
    </row>
    <row r="1223" spans="1:4" x14ac:dyDescent="0.25">
      <c r="A1223" s="1">
        <v>95371</v>
      </c>
      <c r="B1223" s="1">
        <v>95670</v>
      </c>
      <c r="C1223" s="1">
        <v>95</v>
      </c>
      <c r="D1223" s="1" t="s">
        <v>1323</v>
      </c>
    </row>
    <row r="1224" spans="1:4" x14ac:dyDescent="0.25">
      <c r="A1224" s="1">
        <v>95379</v>
      </c>
      <c r="B1224" s="1">
        <v>95420</v>
      </c>
      <c r="C1224" s="1">
        <v>95</v>
      </c>
      <c r="D1224" s="1" t="s">
        <v>1324</v>
      </c>
    </row>
    <row r="1225" spans="1:4" x14ac:dyDescent="0.25">
      <c r="A1225" s="1">
        <v>95387</v>
      </c>
      <c r="B1225" s="1">
        <v>95810</v>
      </c>
      <c r="C1225" s="1">
        <v>95</v>
      </c>
      <c r="D1225" s="1" t="s">
        <v>1325</v>
      </c>
    </row>
    <row r="1226" spans="1:4" x14ac:dyDescent="0.25">
      <c r="A1226" s="1">
        <v>95388</v>
      </c>
      <c r="B1226" s="1">
        <v>95180</v>
      </c>
      <c r="C1226" s="1">
        <v>95</v>
      </c>
      <c r="D1226" s="1" t="s">
        <v>1326</v>
      </c>
    </row>
    <row r="1227" spans="1:4" x14ac:dyDescent="0.25">
      <c r="A1227" s="1">
        <v>95392</v>
      </c>
      <c r="B1227" s="1">
        <v>95630</v>
      </c>
      <c r="C1227" s="1">
        <v>95</v>
      </c>
      <c r="D1227" s="1" t="s">
        <v>1327</v>
      </c>
    </row>
    <row r="1228" spans="1:4" x14ac:dyDescent="0.25">
      <c r="A1228" s="1">
        <v>95394</v>
      </c>
      <c r="B1228" s="1">
        <v>95540</v>
      </c>
      <c r="C1228" s="1">
        <v>95</v>
      </c>
      <c r="D1228" s="1" t="s">
        <v>1328</v>
      </c>
    </row>
    <row r="1229" spans="1:4" x14ac:dyDescent="0.25">
      <c r="A1229" s="1">
        <v>95395</v>
      </c>
      <c r="B1229" s="1">
        <v>95720</v>
      </c>
      <c r="C1229" s="1">
        <v>95</v>
      </c>
      <c r="D1229" s="1" t="s">
        <v>1329</v>
      </c>
    </row>
    <row r="1230" spans="1:4" x14ac:dyDescent="0.25">
      <c r="A1230" s="1">
        <v>95409</v>
      </c>
      <c r="B1230" s="1">
        <v>95570</v>
      </c>
      <c r="C1230" s="1">
        <v>95</v>
      </c>
      <c r="D1230" s="1" t="s">
        <v>1330</v>
      </c>
    </row>
    <row r="1231" spans="1:4" x14ac:dyDescent="0.25">
      <c r="A1231" s="1">
        <v>95422</v>
      </c>
      <c r="B1231" s="1">
        <v>95650</v>
      </c>
      <c r="C1231" s="1">
        <v>95</v>
      </c>
      <c r="D1231" s="1" t="s">
        <v>1331</v>
      </c>
    </row>
    <row r="1232" spans="1:4" x14ac:dyDescent="0.25">
      <c r="A1232" s="1">
        <v>95424</v>
      </c>
      <c r="B1232" s="1">
        <v>95370</v>
      </c>
      <c r="C1232" s="1">
        <v>95</v>
      </c>
      <c r="D1232" s="1" t="s">
        <v>1332</v>
      </c>
    </row>
    <row r="1233" spans="1:4" x14ac:dyDescent="0.25">
      <c r="A1233" s="1">
        <v>95426</v>
      </c>
      <c r="B1233" s="1">
        <v>95680</v>
      </c>
      <c r="C1233" s="1">
        <v>95</v>
      </c>
      <c r="D1233" s="1" t="s">
        <v>1333</v>
      </c>
    </row>
    <row r="1234" spans="1:4" x14ac:dyDescent="0.25">
      <c r="A1234" s="1">
        <v>95427</v>
      </c>
      <c r="B1234" s="1">
        <v>95360</v>
      </c>
      <c r="C1234" s="1">
        <v>95</v>
      </c>
      <c r="D1234" s="1" t="s">
        <v>1334</v>
      </c>
    </row>
    <row r="1235" spans="1:4" x14ac:dyDescent="0.25">
      <c r="A1235" s="1">
        <v>95428</v>
      </c>
      <c r="B1235" s="1">
        <v>95160</v>
      </c>
      <c r="C1235" s="1">
        <v>95</v>
      </c>
      <c r="D1235" s="1" t="s">
        <v>1335</v>
      </c>
    </row>
    <row r="1236" spans="1:4" x14ac:dyDescent="0.25">
      <c r="A1236" s="1">
        <v>95429</v>
      </c>
      <c r="B1236" s="1">
        <v>95770</v>
      </c>
      <c r="C1236" s="1">
        <v>95</v>
      </c>
      <c r="D1236" s="1" t="s">
        <v>1336</v>
      </c>
    </row>
    <row r="1237" spans="1:4" x14ac:dyDescent="0.25">
      <c r="A1237" s="1">
        <v>95430</v>
      </c>
      <c r="B1237" s="1">
        <v>95560</v>
      </c>
      <c r="C1237" s="1">
        <v>95</v>
      </c>
      <c r="D1237" s="1" t="s">
        <v>1337</v>
      </c>
    </row>
    <row r="1238" spans="1:4" x14ac:dyDescent="0.25">
      <c r="A1238" s="1">
        <v>95436</v>
      </c>
      <c r="B1238" s="1">
        <v>95260</v>
      </c>
      <c r="C1238" s="1">
        <v>95</v>
      </c>
      <c r="D1238" s="1" t="s">
        <v>1338</v>
      </c>
    </row>
    <row r="1239" spans="1:4" x14ac:dyDescent="0.25">
      <c r="A1239" s="1">
        <v>95438</v>
      </c>
      <c r="B1239" s="1">
        <v>95640</v>
      </c>
      <c r="C1239" s="1">
        <v>95</v>
      </c>
      <c r="D1239" s="1" t="s">
        <v>1339</v>
      </c>
    </row>
    <row r="1240" spans="1:4" x14ac:dyDescent="0.25">
      <c r="A1240" s="1">
        <v>95445</v>
      </c>
      <c r="B1240" s="1">
        <v>95590</v>
      </c>
      <c r="C1240" s="1">
        <v>95</v>
      </c>
      <c r="D1240" s="1" t="s">
        <v>1340</v>
      </c>
    </row>
    <row r="1241" spans="1:4" x14ac:dyDescent="0.25">
      <c r="A1241" s="1">
        <v>95446</v>
      </c>
      <c r="B1241" s="1">
        <v>95690</v>
      </c>
      <c r="C1241" s="1">
        <v>95</v>
      </c>
      <c r="D1241" s="1" t="s">
        <v>1341</v>
      </c>
    </row>
    <row r="1242" spans="1:4" x14ac:dyDescent="0.25">
      <c r="A1242" s="1">
        <v>95447</v>
      </c>
      <c r="B1242" s="1">
        <v>95640</v>
      </c>
      <c r="C1242" s="1">
        <v>95</v>
      </c>
      <c r="D1242" s="1" t="s">
        <v>1342</v>
      </c>
    </row>
    <row r="1243" spans="1:4" x14ac:dyDescent="0.25">
      <c r="A1243" s="1">
        <v>95450</v>
      </c>
      <c r="B1243" s="1">
        <v>95000</v>
      </c>
      <c r="C1243" s="1">
        <v>95</v>
      </c>
      <c r="D1243" s="1" t="s">
        <v>1343</v>
      </c>
    </row>
    <row r="1244" spans="1:4" x14ac:dyDescent="0.25">
      <c r="A1244" s="1">
        <v>95452</v>
      </c>
      <c r="B1244" s="1">
        <v>95590</v>
      </c>
      <c r="C1244" s="1">
        <v>95</v>
      </c>
      <c r="D1244" s="1" t="s">
        <v>1344</v>
      </c>
    </row>
    <row r="1245" spans="1:4" x14ac:dyDescent="0.25">
      <c r="A1245" s="1">
        <v>95456</v>
      </c>
      <c r="B1245" s="1">
        <v>95270</v>
      </c>
      <c r="C1245" s="1">
        <v>95</v>
      </c>
      <c r="D1245" s="1" t="s">
        <v>1345</v>
      </c>
    </row>
    <row r="1246" spans="1:4" x14ac:dyDescent="0.25">
      <c r="A1246" s="1">
        <v>95459</v>
      </c>
      <c r="B1246" s="1">
        <v>95420</v>
      </c>
      <c r="C1246" s="1">
        <v>95</v>
      </c>
      <c r="D1246" s="1" t="s">
        <v>1346</v>
      </c>
    </row>
    <row r="1247" spans="1:4" x14ac:dyDescent="0.25">
      <c r="A1247" s="1">
        <v>95462</v>
      </c>
      <c r="B1247" s="1">
        <v>95420</v>
      </c>
      <c r="C1247" s="1">
        <v>95</v>
      </c>
      <c r="D1247" s="1" t="s">
        <v>1347</v>
      </c>
    </row>
    <row r="1248" spans="1:4" x14ac:dyDescent="0.25">
      <c r="A1248" s="1">
        <v>95476</v>
      </c>
      <c r="B1248" s="1">
        <v>95520</v>
      </c>
      <c r="C1248" s="1">
        <v>95</v>
      </c>
      <c r="D1248" s="1" t="s">
        <v>1348</v>
      </c>
    </row>
    <row r="1249" spans="1:4" x14ac:dyDescent="0.25">
      <c r="A1249" s="1">
        <v>95480</v>
      </c>
      <c r="B1249" s="1">
        <v>95620</v>
      </c>
      <c r="C1249" s="1">
        <v>95</v>
      </c>
      <c r="D1249" s="1" t="s">
        <v>1349</v>
      </c>
    </row>
    <row r="1250" spans="1:4" x14ac:dyDescent="0.25">
      <c r="A1250" s="1">
        <v>95483</v>
      </c>
      <c r="B1250" s="1">
        <v>95450</v>
      </c>
      <c r="C1250" s="1">
        <v>95</v>
      </c>
      <c r="D1250" s="1" t="s">
        <v>1350</v>
      </c>
    </row>
    <row r="1251" spans="1:4" x14ac:dyDescent="0.25">
      <c r="A1251" s="1">
        <v>95487</v>
      </c>
      <c r="B1251" s="1">
        <v>95340</v>
      </c>
      <c r="C1251" s="1">
        <v>95</v>
      </c>
      <c r="D1251" s="1" t="s">
        <v>1351</v>
      </c>
    </row>
    <row r="1252" spans="1:4" x14ac:dyDescent="0.25">
      <c r="A1252" s="1">
        <v>95488</v>
      </c>
      <c r="B1252" s="1">
        <v>95480</v>
      </c>
      <c r="C1252" s="1">
        <v>95</v>
      </c>
      <c r="D1252" s="1" t="s">
        <v>1352</v>
      </c>
    </row>
    <row r="1253" spans="1:4" x14ac:dyDescent="0.25">
      <c r="A1253" s="1">
        <v>95489</v>
      </c>
      <c r="B1253" s="1">
        <v>95350</v>
      </c>
      <c r="C1253" s="1">
        <v>95</v>
      </c>
      <c r="D1253" s="1" t="s">
        <v>1353</v>
      </c>
    </row>
    <row r="1254" spans="1:4" x14ac:dyDescent="0.25">
      <c r="A1254" s="1">
        <v>95491</v>
      </c>
      <c r="B1254" s="1">
        <v>95130</v>
      </c>
      <c r="C1254" s="1">
        <v>95</v>
      </c>
      <c r="D1254" s="1" t="s">
        <v>1354</v>
      </c>
    </row>
    <row r="1255" spans="1:4" x14ac:dyDescent="0.25">
      <c r="A1255" s="1">
        <v>95492</v>
      </c>
      <c r="B1255" s="1">
        <v>95720</v>
      </c>
      <c r="C1255" s="1">
        <v>95</v>
      </c>
      <c r="D1255" s="1" t="s">
        <v>1355</v>
      </c>
    </row>
    <row r="1256" spans="1:4" x14ac:dyDescent="0.25">
      <c r="A1256" s="1">
        <v>95493</v>
      </c>
      <c r="B1256" s="1">
        <v>95270</v>
      </c>
      <c r="C1256" s="1">
        <v>95</v>
      </c>
      <c r="D1256" s="1" t="s">
        <v>1356</v>
      </c>
    </row>
    <row r="1257" spans="1:4" x14ac:dyDescent="0.25">
      <c r="A1257" s="1">
        <v>95500</v>
      </c>
      <c r="B1257" s="1">
        <v>95000</v>
      </c>
      <c r="C1257" s="1">
        <v>95</v>
      </c>
      <c r="D1257" s="1" t="s">
        <v>1357</v>
      </c>
    </row>
    <row r="1258" spans="1:4" x14ac:dyDescent="0.25">
      <c r="A1258" s="1">
        <v>95504</v>
      </c>
      <c r="B1258" s="1">
        <v>95590</v>
      </c>
      <c r="C1258" s="1">
        <v>95</v>
      </c>
      <c r="D1258" s="1" t="s">
        <v>1358</v>
      </c>
    </row>
    <row r="1259" spans="1:4" x14ac:dyDescent="0.25">
      <c r="A1259" s="1">
        <v>95509</v>
      </c>
      <c r="B1259" s="1">
        <v>95380</v>
      </c>
      <c r="C1259" s="1">
        <v>95</v>
      </c>
      <c r="D1259" s="1" t="s">
        <v>1359</v>
      </c>
    </row>
    <row r="1260" spans="1:4" x14ac:dyDescent="0.25">
      <c r="A1260" s="1">
        <v>95510</v>
      </c>
      <c r="B1260" s="1">
        <v>95650</v>
      </c>
      <c r="C1260" s="1">
        <v>95</v>
      </c>
      <c r="D1260" s="1" t="s">
        <v>1360</v>
      </c>
    </row>
    <row r="1261" spans="1:4" x14ac:dyDescent="0.25">
      <c r="A1261" s="1">
        <v>95523</v>
      </c>
      <c r="B1261" s="1">
        <v>95780</v>
      </c>
      <c r="C1261" s="1">
        <v>95</v>
      </c>
      <c r="D1261" s="1" t="s">
        <v>1361</v>
      </c>
    </row>
    <row r="1262" spans="1:4" x14ac:dyDescent="0.25">
      <c r="A1262" s="1">
        <v>95527</v>
      </c>
      <c r="B1262" s="1">
        <v>95700</v>
      </c>
      <c r="C1262" s="1">
        <v>95</v>
      </c>
      <c r="D1262" s="1" t="s">
        <v>1362</v>
      </c>
    </row>
    <row r="1263" spans="1:4" x14ac:dyDescent="0.25">
      <c r="A1263" s="1">
        <v>95529</v>
      </c>
      <c r="B1263" s="1">
        <v>95340</v>
      </c>
      <c r="C1263" s="1">
        <v>95</v>
      </c>
      <c r="D1263" s="1" t="s">
        <v>1363</v>
      </c>
    </row>
    <row r="1264" spans="1:4" x14ac:dyDescent="0.25">
      <c r="A1264" s="1">
        <v>95535</v>
      </c>
      <c r="B1264" s="1">
        <v>95450</v>
      </c>
      <c r="C1264" s="1">
        <v>95</v>
      </c>
      <c r="D1264" s="1" t="s">
        <v>1364</v>
      </c>
    </row>
    <row r="1265" spans="1:4" x14ac:dyDescent="0.25">
      <c r="A1265" s="1">
        <v>95539</v>
      </c>
      <c r="B1265" s="1">
        <v>95350</v>
      </c>
      <c r="C1265" s="1">
        <v>95</v>
      </c>
      <c r="D1265" s="1" t="s">
        <v>1365</v>
      </c>
    </row>
    <row r="1266" spans="1:4" x14ac:dyDescent="0.25">
      <c r="A1266" s="1">
        <v>95541</v>
      </c>
      <c r="B1266" s="1">
        <v>95770</v>
      </c>
      <c r="C1266" s="1">
        <v>95</v>
      </c>
      <c r="D1266" s="1" t="s">
        <v>1366</v>
      </c>
    </row>
    <row r="1267" spans="1:4" x14ac:dyDescent="0.25">
      <c r="A1267" s="1">
        <v>95543</v>
      </c>
      <c r="B1267" s="1">
        <v>95510</v>
      </c>
      <c r="C1267" s="1">
        <v>95</v>
      </c>
      <c r="D1267" s="1" t="s">
        <v>1367</v>
      </c>
    </row>
    <row r="1268" spans="1:4" x14ac:dyDescent="0.25">
      <c r="A1268" s="1">
        <v>95554</v>
      </c>
      <c r="B1268" s="1">
        <v>95420</v>
      </c>
      <c r="C1268" s="1">
        <v>95</v>
      </c>
      <c r="D1268" s="1" t="s">
        <v>1368</v>
      </c>
    </row>
    <row r="1269" spans="1:4" x14ac:dyDescent="0.25">
      <c r="A1269" s="1">
        <v>95555</v>
      </c>
      <c r="B1269" s="1">
        <v>95210</v>
      </c>
      <c r="C1269" s="1">
        <v>95</v>
      </c>
      <c r="D1269" s="1" t="s">
        <v>1369</v>
      </c>
    </row>
    <row r="1270" spans="1:4" x14ac:dyDescent="0.25">
      <c r="A1270" s="1">
        <v>95563</v>
      </c>
      <c r="B1270" s="1">
        <v>95320</v>
      </c>
      <c r="C1270" s="1">
        <v>95</v>
      </c>
      <c r="D1270" s="1" t="s">
        <v>1370</v>
      </c>
    </row>
    <row r="1271" spans="1:4" x14ac:dyDescent="0.25">
      <c r="A1271" s="1">
        <v>95566</v>
      </c>
      <c r="B1271" s="1">
        <v>95270</v>
      </c>
      <c r="C1271" s="1">
        <v>95</v>
      </c>
      <c r="D1271" s="1" t="s">
        <v>1371</v>
      </c>
    </row>
    <row r="1272" spans="1:4" x14ac:dyDescent="0.25">
      <c r="A1272" s="1">
        <v>95572</v>
      </c>
      <c r="B1272" s="1">
        <v>95310</v>
      </c>
      <c r="C1272" s="1">
        <v>95</v>
      </c>
      <c r="D1272" s="1" t="s">
        <v>1372</v>
      </c>
    </row>
    <row r="1273" spans="1:4" x14ac:dyDescent="0.25">
      <c r="A1273" s="1">
        <v>95574</v>
      </c>
      <c r="B1273" s="1">
        <v>95390</v>
      </c>
      <c r="C1273" s="1">
        <v>95</v>
      </c>
      <c r="D1273" s="1" t="s">
        <v>1373</v>
      </c>
    </row>
    <row r="1274" spans="1:4" x14ac:dyDescent="0.25">
      <c r="A1274" s="1">
        <v>95580</v>
      </c>
      <c r="B1274" s="1">
        <v>95470</v>
      </c>
      <c r="C1274" s="1">
        <v>95</v>
      </c>
      <c r="D1274" s="1" t="s">
        <v>1374</v>
      </c>
    </row>
    <row r="1275" spans="1:4" x14ac:dyDescent="0.25">
      <c r="A1275" s="1">
        <v>95582</v>
      </c>
      <c r="B1275" s="1">
        <v>95110</v>
      </c>
      <c r="C1275" s="1">
        <v>95</v>
      </c>
      <c r="D1275" s="1" t="s">
        <v>1375</v>
      </c>
    </row>
    <row r="1276" spans="1:4" x14ac:dyDescent="0.25">
      <c r="A1276" s="1">
        <v>95584</v>
      </c>
      <c r="B1276" s="1">
        <v>95640</v>
      </c>
      <c r="C1276" s="1">
        <v>95</v>
      </c>
      <c r="D1276" s="1" t="s">
        <v>1376</v>
      </c>
    </row>
    <row r="1277" spans="1:4" x14ac:dyDescent="0.25">
      <c r="A1277" s="1">
        <v>95585</v>
      </c>
      <c r="B1277" s="1">
        <v>95200</v>
      </c>
      <c r="C1277" s="1">
        <v>95</v>
      </c>
      <c r="D1277" s="1" t="s">
        <v>1377</v>
      </c>
    </row>
    <row r="1278" spans="1:4" x14ac:dyDescent="0.25">
      <c r="A1278" s="1">
        <v>95592</v>
      </c>
      <c r="B1278" s="1">
        <v>95450</v>
      </c>
      <c r="C1278" s="1">
        <v>95</v>
      </c>
      <c r="D1278" s="1" t="s">
        <v>1378</v>
      </c>
    </row>
    <row r="1279" spans="1:4" x14ac:dyDescent="0.25">
      <c r="A1279" s="1">
        <v>95594</v>
      </c>
      <c r="B1279" s="1">
        <v>95270</v>
      </c>
      <c r="C1279" s="1">
        <v>95</v>
      </c>
      <c r="D1279" s="1" t="s">
        <v>1379</v>
      </c>
    </row>
    <row r="1280" spans="1:4" x14ac:dyDescent="0.25">
      <c r="A1280" s="1">
        <v>95598</v>
      </c>
      <c r="B1280" s="1">
        <v>95230</v>
      </c>
      <c r="C1280" s="1">
        <v>95</v>
      </c>
      <c r="D1280" s="1" t="s">
        <v>1380</v>
      </c>
    </row>
    <row r="1281" spans="1:4" x14ac:dyDescent="0.25">
      <c r="A1281" s="1">
        <v>95604</v>
      </c>
      <c r="B1281" s="1">
        <v>95470</v>
      </c>
      <c r="C1281" s="1">
        <v>95</v>
      </c>
      <c r="D1281" s="1" t="s">
        <v>1381</v>
      </c>
    </row>
    <row r="1282" spans="1:4" x14ac:dyDescent="0.25">
      <c r="A1282" s="1">
        <v>95607</v>
      </c>
      <c r="B1282" s="1">
        <v>95150</v>
      </c>
      <c r="C1282" s="1">
        <v>95</v>
      </c>
      <c r="D1282" s="1" t="s">
        <v>1382</v>
      </c>
    </row>
    <row r="1283" spans="1:4" x14ac:dyDescent="0.25">
      <c r="A1283" s="1">
        <v>95610</v>
      </c>
      <c r="B1283" s="1">
        <v>95450</v>
      </c>
      <c r="C1283" s="1">
        <v>95</v>
      </c>
      <c r="D1283" s="1" t="s">
        <v>1383</v>
      </c>
    </row>
    <row r="1284" spans="1:4" x14ac:dyDescent="0.25">
      <c r="A1284" s="1">
        <v>95611</v>
      </c>
      <c r="B1284" s="1">
        <v>95810</v>
      </c>
      <c r="C1284" s="1">
        <v>95</v>
      </c>
      <c r="D1284" s="1" t="s">
        <v>1384</v>
      </c>
    </row>
    <row r="1285" spans="1:4" x14ac:dyDescent="0.25">
      <c r="A1285" s="1">
        <v>95612</v>
      </c>
      <c r="B1285" s="1">
        <v>95500</v>
      </c>
      <c r="C1285" s="1">
        <v>95</v>
      </c>
      <c r="D1285" s="1" t="s">
        <v>1385</v>
      </c>
    </row>
    <row r="1286" spans="1:4" x14ac:dyDescent="0.25">
      <c r="A1286" s="1">
        <v>95625</v>
      </c>
      <c r="B1286" s="1">
        <v>95450</v>
      </c>
      <c r="C1286" s="1">
        <v>95</v>
      </c>
      <c r="D1286" s="1" t="s">
        <v>1386</v>
      </c>
    </row>
    <row r="1287" spans="1:4" x14ac:dyDescent="0.25">
      <c r="A1287" s="1">
        <v>95627</v>
      </c>
      <c r="B1287" s="1">
        <v>95810</v>
      </c>
      <c r="C1287" s="1">
        <v>95</v>
      </c>
      <c r="D1287" s="1" t="s">
        <v>1387</v>
      </c>
    </row>
    <row r="1288" spans="1:4" x14ac:dyDescent="0.25">
      <c r="A1288" s="1">
        <v>95628</v>
      </c>
      <c r="B1288" s="1">
        <v>95760</v>
      </c>
      <c r="C1288" s="1">
        <v>95</v>
      </c>
      <c r="D1288" s="1" t="s">
        <v>1388</v>
      </c>
    </row>
    <row r="1289" spans="1:4" x14ac:dyDescent="0.25">
      <c r="A1289" s="1">
        <v>95633</v>
      </c>
      <c r="B1289" s="1">
        <v>95500</v>
      </c>
      <c r="C1289" s="1">
        <v>95</v>
      </c>
      <c r="D1289" s="1" t="s">
        <v>1389</v>
      </c>
    </row>
    <row r="1290" spans="1:4" x14ac:dyDescent="0.25">
      <c r="A1290" s="1">
        <v>95637</v>
      </c>
      <c r="B1290" s="1">
        <v>95490</v>
      </c>
      <c r="C1290" s="1">
        <v>95</v>
      </c>
      <c r="D1290" s="1" t="s">
        <v>1390</v>
      </c>
    </row>
    <row r="1291" spans="1:4" x14ac:dyDescent="0.25">
      <c r="A1291" s="1">
        <v>95641</v>
      </c>
      <c r="B1291" s="1">
        <v>95470</v>
      </c>
      <c r="C1291" s="1">
        <v>95</v>
      </c>
      <c r="D1291" s="1" t="s">
        <v>1391</v>
      </c>
    </row>
    <row r="1292" spans="1:4" x14ac:dyDescent="0.25">
      <c r="A1292" s="1">
        <v>95651</v>
      </c>
      <c r="B1292" s="1">
        <v>95510</v>
      </c>
      <c r="C1292" s="1">
        <v>95</v>
      </c>
      <c r="D1292" s="1" t="s">
        <v>1392</v>
      </c>
    </row>
    <row r="1293" spans="1:4" x14ac:dyDescent="0.25">
      <c r="A1293" s="1">
        <v>95652</v>
      </c>
      <c r="B1293" s="1">
        <v>95270</v>
      </c>
      <c r="C1293" s="1">
        <v>95</v>
      </c>
      <c r="D1293" s="1" t="s">
        <v>1393</v>
      </c>
    </row>
    <row r="1294" spans="1:4" x14ac:dyDescent="0.25">
      <c r="A1294" s="1">
        <v>95656</v>
      </c>
      <c r="B1294" s="1">
        <v>95510</v>
      </c>
      <c r="C1294" s="1">
        <v>95</v>
      </c>
      <c r="D1294" s="1" t="s">
        <v>1394</v>
      </c>
    </row>
    <row r="1295" spans="1:4" x14ac:dyDescent="0.25">
      <c r="A1295" s="1">
        <v>95658</v>
      </c>
      <c r="B1295" s="1">
        <v>95450</v>
      </c>
      <c r="C1295" s="1">
        <v>95</v>
      </c>
      <c r="D1295" s="1" t="s">
        <v>1395</v>
      </c>
    </row>
    <row r="1296" spans="1:4" x14ac:dyDescent="0.25">
      <c r="A1296" s="1">
        <v>95660</v>
      </c>
      <c r="B1296" s="1">
        <v>95570</v>
      </c>
      <c r="C1296" s="1">
        <v>95</v>
      </c>
      <c r="D1296" s="1" t="s">
        <v>1396</v>
      </c>
    </row>
    <row r="1297" spans="1:4" x14ac:dyDescent="0.25">
      <c r="A1297" s="1">
        <v>95675</v>
      </c>
      <c r="B1297" s="1">
        <v>95380</v>
      </c>
      <c r="C1297" s="1">
        <v>95</v>
      </c>
      <c r="D1297" s="1" t="s">
        <v>1397</v>
      </c>
    </row>
    <row r="1298" spans="1:4" x14ac:dyDescent="0.25">
      <c r="A1298" s="1">
        <v>95676</v>
      </c>
      <c r="B1298" s="1">
        <v>95510</v>
      </c>
      <c r="C1298" s="1">
        <v>95</v>
      </c>
      <c r="D1298" s="1" t="s">
        <v>1398</v>
      </c>
    </row>
    <row r="1299" spans="1:4" x14ac:dyDescent="0.25">
      <c r="A1299" s="1">
        <v>95678</v>
      </c>
      <c r="B1299" s="1">
        <v>95840</v>
      </c>
      <c r="C1299" s="1">
        <v>95</v>
      </c>
      <c r="D1299" s="1" t="s">
        <v>1399</v>
      </c>
    </row>
    <row r="1300" spans="1:4" x14ac:dyDescent="0.25">
      <c r="A1300" s="1">
        <v>95680</v>
      </c>
      <c r="B1300" s="1">
        <v>95400</v>
      </c>
      <c r="C1300" s="1">
        <v>95</v>
      </c>
      <c r="D1300" s="1" t="s">
        <v>1400</v>
      </c>
    </row>
    <row r="1301" spans="1:4" x14ac:dyDescent="0.25">
      <c r="A1301" s="1">
        <v>95682</v>
      </c>
      <c r="B1301" s="1">
        <v>95720</v>
      </c>
      <c r="C1301" s="1">
        <v>95</v>
      </c>
      <c r="D1301" s="1" t="s">
        <v>1401</v>
      </c>
    </row>
    <row r="1302" spans="1:4" x14ac:dyDescent="0.25">
      <c r="A1302" s="1">
        <v>95690</v>
      </c>
      <c r="B1302" s="1">
        <v>95420</v>
      </c>
      <c r="C1302" s="1">
        <v>95</v>
      </c>
      <c r="D1302" s="1" t="s">
        <v>1402</v>
      </c>
    </row>
  </sheetData>
  <sortState xmlns:xlrd2="http://schemas.microsoft.com/office/spreadsheetml/2017/richdata2" ref="A2:D1302">
    <sortCondition ref="A2:A1302"/>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499984740745262"/>
  </sheetPr>
  <dimension ref="A1:Y10"/>
  <sheetViews>
    <sheetView workbookViewId="0">
      <selection activeCell="I11" sqref="I11"/>
    </sheetView>
  </sheetViews>
  <sheetFormatPr baseColWidth="10" defaultColWidth="11.44140625" defaultRowHeight="14.55" x14ac:dyDescent="0.25"/>
  <cols>
    <col min="3" max="3" width="11.44140625" style="3"/>
  </cols>
  <sheetData>
    <row r="1" spans="1:25" ht="15" x14ac:dyDescent="0.25">
      <c r="A1" s="2" t="s">
        <v>1403</v>
      </c>
      <c r="B1" s="2" t="s">
        <v>0</v>
      </c>
      <c r="C1" s="3" t="s">
        <v>1404</v>
      </c>
      <c r="D1" s="2" t="s">
        <v>2</v>
      </c>
      <c r="E1" s="2" t="s">
        <v>105</v>
      </c>
      <c r="F1" s="2" t="s">
        <v>4</v>
      </c>
      <c r="G1" s="2" t="s">
        <v>1405</v>
      </c>
      <c r="H1" s="2" t="s">
        <v>5</v>
      </c>
      <c r="I1" s="2" t="s">
        <v>1406</v>
      </c>
      <c r="J1" s="2" t="s">
        <v>1407</v>
      </c>
      <c r="K1" s="2" t="s">
        <v>6</v>
      </c>
      <c r="L1" s="2" t="s">
        <v>7</v>
      </c>
      <c r="M1" s="2" t="s">
        <v>1408</v>
      </c>
      <c r="N1" s="2" t="s">
        <v>8</v>
      </c>
      <c r="O1" s="2" t="s">
        <v>9</v>
      </c>
      <c r="P1" s="2" t="s">
        <v>10</v>
      </c>
      <c r="Q1" s="2" t="s">
        <v>11</v>
      </c>
      <c r="R1" s="2" t="s">
        <v>12</v>
      </c>
      <c r="S1" s="2" t="s">
        <v>1409</v>
      </c>
      <c r="T1" s="2" t="s">
        <v>1410</v>
      </c>
      <c r="U1" s="2" t="s">
        <v>13</v>
      </c>
      <c r="V1" s="2" t="s">
        <v>14</v>
      </c>
      <c r="W1" s="2" t="s">
        <v>15</v>
      </c>
      <c r="X1" s="2" t="s">
        <v>16</v>
      </c>
      <c r="Y1" s="2" t="s">
        <v>17</v>
      </c>
    </row>
    <row r="2" spans="1:25" ht="15" x14ac:dyDescent="0.25">
      <c r="A2" s="2">
        <v>32</v>
      </c>
      <c r="B2" s="2">
        <v>1</v>
      </c>
      <c r="C2" s="3">
        <v>41085</v>
      </c>
      <c r="D2" s="2" t="s">
        <v>1411</v>
      </c>
      <c r="E2" s="2">
        <v>91161</v>
      </c>
      <c r="F2" s="2" t="s">
        <v>950</v>
      </c>
      <c r="G2" s="2"/>
      <c r="H2" s="2">
        <v>91380</v>
      </c>
      <c r="I2" s="2" t="s">
        <v>57</v>
      </c>
      <c r="J2" s="2"/>
      <c r="K2" s="2" t="s">
        <v>22</v>
      </c>
      <c r="L2" s="2" t="s">
        <v>23</v>
      </c>
      <c r="M2" s="2"/>
      <c r="N2" s="2" t="s">
        <v>38</v>
      </c>
      <c r="O2" s="2">
        <v>750</v>
      </c>
      <c r="P2" s="2">
        <v>0</v>
      </c>
      <c r="Q2" s="2"/>
      <c r="R2" s="2">
        <v>0</v>
      </c>
      <c r="S2" s="2">
        <v>25</v>
      </c>
      <c r="T2" s="2"/>
      <c r="U2" s="2"/>
      <c r="V2" s="2" t="s">
        <v>61</v>
      </c>
      <c r="W2" s="2"/>
      <c r="X2" s="2"/>
      <c r="Y2" s="2" t="s">
        <v>1412</v>
      </c>
    </row>
    <row r="3" spans="1:25" ht="15" x14ac:dyDescent="0.25">
      <c r="A3" s="2">
        <v>31</v>
      </c>
      <c r="B3" s="2">
        <v>1</v>
      </c>
      <c r="C3" s="3">
        <v>41085</v>
      </c>
      <c r="D3" s="2" t="s">
        <v>1413</v>
      </c>
      <c r="E3" s="2">
        <v>95539</v>
      </c>
      <c r="F3" s="2" t="s">
        <v>1365</v>
      </c>
      <c r="G3" s="2"/>
      <c r="H3" s="2">
        <v>95350</v>
      </c>
      <c r="I3" s="2" t="s">
        <v>1414</v>
      </c>
      <c r="J3" s="2"/>
      <c r="K3" s="2" t="s">
        <v>22</v>
      </c>
      <c r="L3" s="2" t="s">
        <v>23</v>
      </c>
      <c r="M3" s="2"/>
      <c r="N3" s="2" t="s">
        <v>27</v>
      </c>
      <c r="O3" s="2">
        <v>500</v>
      </c>
      <c r="P3" s="2">
        <v>0</v>
      </c>
      <c r="Q3" s="2"/>
      <c r="R3" s="2">
        <v>600</v>
      </c>
      <c r="S3" s="2">
        <v>180</v>
      </c>
      <c r="T3" s="2"/>
      <c r="U3" s="2"/>
      <c r="V3" s="2"/>
      <c r="W3" s="2"/>
      <c r="X3" s="2"/>
      <c r="Y3" s="2" t="s">
        <v>1412</v>
      </c>
    </row>
    <row r="4" spans="1:25" ht="15" x14ac:dyDescent="0.25">
      <c r="A4" s="2">
        <v>50</v>
      </c>
      <c r="B4" s="2">
        <v>1</v>
      </c>
      <c r="C4" s="3">
        <v>41085</v>
      </c>
      <c r="D4" s="2" t="s">
        <v>1411</v>
      </c>
      <c r="E4" s="2">
        <v>91687</v>
      </c>
      <c r="F4" s="2" t="s">
        <v>1092</v>
      </c>
      <c r="G4" s="2"/>
      <c r="H4" s="2">
        <v>91170</v>
      </c>
      <c r="I4" s="2" t="s">
        <v>57</v>
      </c>
      <c r="J4" s="2"/>
      <c r="K4" s="2" t="s">
        <v>22</v>
      </c>
      <c r="L4" s="2" t="s">
        <v>23</v>
      </c>
      <c r="M4" s="2"/>
      <c r="N4" s="2" t="s">
        <v>38</v>
      </c>
      <c r="O4" s="2">
        <v>1250</v>
      </c>
      <c r="P4" s="2">
        <v>0</v>
      </c>
      <c r="Q4" s="2"/>
      <c r="R4" s="2">
        <v>0</v>
      </c>
      <c r="S4" s="2">
        <v>61</v>
      </c>
      <c r="T4" s="2"/>
      <c r="U4" s="2"/>
      <c r="V4" s="2" t="s">
        <v>61</v>
      </c>
      <c r="W4" s="2"/>
      <c r="X4" s="2"/>
      <c r="Y4" s="2" t="s">
        <v>1412</v>
      </c>
    </row>
    <row r="5" spans="1:25" ht="15" x14ac:dyDescent="0.25">
      <c r="A5" s="2"/>
      <c r="B5" s="2">
        <v>1</v>
      </c>
      <c r="C5" s="3">
        <v>41753</v>
      </c>
      <c r="D5" s="2" t="s">
        <v>1415</v>
      </c>
      <c r="E5" s="2">
        <v>92036</v>
      </c>
      <c r="F5" s="2" t="s">
        <v>1112</v>
      </c>
      <c r="G5" s="2"/>
      <c r="H5" s="2">
        <v>92230</v>
      </c>
      <c r="I5" s="2" t="s">
        <v>1416</v>
      </c>
      <c r="J5" s="2"/>
      <c r="K5" s="2" t="s">
        <v>22</v>
      </c>
      <c r="L5" s="2" t="s">
        <v>70</v>
      </c>
      <c r="M5" s="2"/>
      <c r="N5" s="2"/>
      <c r="O5" s="2">
        <v>130000</v>
      </c>
      <c r="P5" s="2">
        <v>0</v>
      </c>
      <c r="Q5" s="2"/>
      <c r="R5" s="2">
        <v>250000</v>
      </c>
      <c r="S5" s="2">
        <v>67600</v>
      </c>
      <c r="T5" s="2"/>
      <c r="U5" s="2" t="s">
        <v>1417</v>
      </c>
      <c r="V5" s="2" t="s">
        <v>1418</v>
      </c>
      <c r="W5" s="2">
        <v>2014</v>
      </c>
      <c r="X5" s="2"/>
      <c r="Y5" s="2" t="s">
        <v>1412</v>
      </c>
    </row>
    <row r="6" spans="1:25" ht="15.15" x14ac:dyDescent="0.3">
      <c r="A6" s="2"/>
      <c r="B6" s="2">
        <v>1</v>
      </c>
      <c r="C6" s="3">
        <v>41471</v>
      </c>
      <c r="D6" s="5" t="str">
        <f>REPLACE(E6,3,3,)</f>
        <v>77</v>
      </c>
      <c r="E6" s="2">
        <v>77305</v>
      </c>
      <c r="F6" s="2" t="str">
        <f>VLOOKUP(E6,'Commune et code insee et postal'!A$2:D$1302,4,FALSE)</f>
        <v>MONTEREAU-FAULT-YONNE</v>
      </c>
      <c r="G6" s="2"/>
      <c r="H6" s="2">
        <f>SUMIF('Commune et code insee et postal'!A:A,'projets annulés'!E6,'Commune et code insee et postal'!B:B)</f>
        <v>77130</v>
      </c>
      <c r="I6" s="2" t="s">
        <v>1419</v>
      </c>
      <c r="J6" s="2"/>
      <c r="K6" s="2" t="s">
        <v>26</v>
      </c>
      <c r="L6" s="4" t="s">
        <v>23</v>
      </c>
      <c r="M6" s="2"/>
      <c r="N6" s="2" t="s">
        <v>48</v>
      </c>
      <c r="O6" s="2">
        <v>7000</v>
      </c>
      <c r="P6" s="2"/>
      <c r="Q6" s="2"/>
      <c r="R6" s="2">
        <v>15200</v>
      </c>
      <c r="S6" s="2">
        <v>3100</v>
      </c>
      <c r="T6" s="2"/>
      <c r="U6" s="2" t="s">
        <v>1420</v>
      </c>
      <c r="V6" s="2"/>
      <c r="W6" s="2">
        <v>2014</v>
      </c>
      <c r="X6" s="2"/>
      <c r="Y6" s="2" t="s">
        <v>1412</v>
      </c>
    </row>
    <row r="7" spans="1:25" ht="15" x14ac:dyDescent="0.25">
      <c r="A7" s="2">
        <v>10</v>
      </c>
      <c r="B7" s="2">
        <v>1</v>
      </c>
      <c r="C7" s="3">
        <v>41085</v>
      </c>
      <c r="D7" s="5" t="str">
        <f>REPLACE(E7,3,3,)</f>
        <v>77</v>
      </c>
      <c r="E7" s="2">
        <v>77247</v>
      </c>
      <c r="F7" s="2" t="str">
        <f>VLOOKUP(E7,'Commune et code insee et postal'!A$2:D$1302,4,FALSE)</f>
        <v>LESCHEROLLES</v>
      </c>
      <c r="G7" s="2"/>
      <c r="H7" s="2">
        <f>SUMIF('Commune et code insee et postal'!A:A,'projets annulés'!E7,'Commune et code insee et postal'!B:B)</f>
        <v>77320</v>
      </c>
      <c r="I7" s="2" t="s">
        <v>1421</v>
      </c>
      <c r="J7" s="2"/>
      <c r="K7" s="2" t="s">
        <v>22</v>
      </c>
      <c r="L7" s="2" t="s">
        <v>23</v>
      </c>
      <c r="M7" s="2"/>
      <c r="N7" s="2" t="s">
        <v>27</v>
      </c>
      <c r="O7" s="2">
        <v>80</v>
      </c>
      <c r="P7" s="2">
        <v>0</v>
      </c>
      <c r="Q7" s="2"/>
      <c r="R7" s="2">
        <v>16</v>
      </c>
      <c r="S7" s="2">
        <v>5</v>
      </c>
      <c r="T7" s="2"/>
      <c r="U7" s="2"/>
      <c r="V7" s="2" t="s">
        <v>1422</v>
      </c>
      <c r="W7" s="2">
        <v>2005</v>
      </c>
      <c r="X7" s="2"/>
      <c r="Y7" s="2" t="s">
        <v>1412</v>
      </c>
    </row>
    <row r="8" spans="1:25" ht="15" x14ac:dyDescent="0.25">
      <c r="A8" s="2">
        <v>23</v>
      </c>
      <c r="B8" s="2">
        <v>1</v>
      </c>
      <c r="C8" s="3">
        <v>41085</v>
      </c>
      <c r="D8" s="5" t="str">
        <f>REPLACE(E8,3,3,)</f>
        <v>78</v>
      </c>
      <c r="E8" s="2">
        <v>78029</v>
      </c>
      <c r="F8" s="2" t="str">
        <f>VLOOKUP(E8,'Commune et code insee et postal'!A$2:D$1302,4,FALSE)</f>
        <v>AUBERGENVILLE</v>
      </c>
      <c r="G8" s="2"/>
      <c r="H8" s="2">
        <f>SUMIF('Commune et code insee et postal'!A:A,'projets annulés'!E8,'Commune et code insee et postal'!B:B)</f>
        <v>78410</v>
      </c>
      <c r="I8" s="2" t="s">
        <v>1423</v>
      </c>
      <c r="J8" s="2"/>
      <c r="K8" s="2" t="s">
        <v>22</v>
      </c>
      <c r="L8" s="2" t="s">
        <v>23</v>
      </c>
      <c r="M8" s="2"/>
      <c r="N8" s="2" t="s">
        <v>27</v>
      </c>
      <c r="O8" s="2">
        <v>550</v>
      </c>
      <c r="P8" s="2">
        <v>0</v>
      </c>
      <c r="Q8" s="2"/>
      <c r="R8" s="2">
        <v>630</v>
      </c>
      <c r="S8" s="2">
        <v>165</v>
      </c>
      <c r="T8" s="2"/>
      <c r="U8" s="2" t="s">
        <v>1424</v>
      </c>
      <c r="V8" s="2" t="s">
        <v>1425</v>
      </c>
      <c r="W8" s="2">
        <v>2009</v>
      </c>
      <c r="X8" s="2"/>
      <c r="Y8" s="2" t="s">
        <v>1412</v>
      </c>
    </row>
    <row r="9" spans="1:25" ht="15" x14ac:dyDescent="0.25">
      <c r="B9">
        <v>1</v>
      </c>
      <c r="C9" s="3">
        <v>43202</v>
      </c>
      <c r="D9">
        <v>93</v>
      </c>
      <c r="E9">
        <v>93071</v>
      </c>
      <c r="F9" t="s">
        <v>1165</v>
      </c>
      <c r="H9">
        <v>93270</v>
      </c>
      <c r="I9" t="s">
        <v>94</v>
      </c>
      <c r="K9" t="s">
        <v>22</v>
      </c>
      <c r="L9" t="s">
        <v>1426</v>
      </c>
      <c r="O9">
        <v>12000</v>
      </c>
      <c r="R9">
        <v>24500</v>
      </c>
      <c r="S9">
        <v>5147</v>
      </c>
      <c r="Y9" t="s">
        <v>1439</v>
      </c>
    </row>
    <row r="10" spans="1:25" ht="15" x14ac:dyDescent="0.25">
      <c r="B10">
        <v>1</v>
      </c>
      <c r="C10" s="3">
        <v>43202</v>
      </c>
      <c r="D10">
        <v>93</v>
      </c>
      <c r="E10" s="8">
        <v>93074</v>
      </c>
      <c r="F10" s="20" t="s">
        <v>1168</v>
      </c>
      <c r="G10" s="20"/>
      <c r="H10" s="16">
        <v>93410</v>
      </c>
      <c r="I10" t="s">
        <v>103</v>
      </c>
      <c r="K10" t="s">
        <v>26</v>
      </c>
      <c r="L10" t="s">
        <v>23</v>
      </c>
      <c r="O10">
        <v>28000</v>
      </c>
      <c r="R10">
        <v>87892</v>
      </c>
      <c r="S10">
        <v>14445</v>
      </c>
      <c r="Y10" t="s">
        <v>1439</v>
      </c>
    </row>
  </sheetData>
  <phoneticPr fontId="27" type="noConversion"/>
  <dataValidations count="1">
    <dataValidation type="decimal" allowBlank="1" showInputMessage="1" showErrorMessage="1" sqref="E10 H10" xr:uid="{00000000-0002-0000-0300-000000000000}">
      <formula1>75000</formula1>
      <formula2>95999</formula2>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sqref="A1:XFD1"/>
    </sheetView>
  </sheetViews>
  <sheetFormatPr baseColWidth="10" defaultColWidth="11.44140625" defaultRowHeight="14.55" x14ac:dyDescent="0.25"/>
  <cols>
    <col min="1" max="1" width="25.33203125" bestFit="1" customWidth="1"/>
  </cols>
  <sheetData>
    <row r="1" spans="1:1" x14ac:dyDescent="0.25">
      <c r="A1" s="2" t="s">
        <v>69</v>
      </c>
    </row>
    <row r="2" spans="1:1" x14ac:dyDescent="0.25">
      <c r="A2" s="2" t="s">
        <v>28</v>
      </c>
    </row>
    <row r="3" spans="1:1" x14ac:dyDescent="0.25">
      <c r="A3" s="2" t="s">
        <v>31</v>
      </c>
    </row>
    <row r="4" spans="1:1" x14ac:dyDescent="0.25">
      <c r="A4" s="2" t="s">
        <v>24</v>
      </c>
    </row>
  </sheetData>
  <phoneticPr fontId="2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2:AZ199"/>
  <sheetViews>
    <sheetView topLeftCell="A29" zoomScale="70" zoomScaleNormal="70" workbookViewId="0">
      <selection activeCell="D45" sqref="D45"/>
    </sheetView>
  </sheetViews>
  <sheetFormatPr baseColWidth="10" defaultRowHeight="14.55" x14ac:dyDescent="0.25"/>
  <cols>
    <col min="1" max="1" width="25.44140625" customWidth="1"/>
    <col min="2" max="2" width="26.33203125" customWidth="1"/>
    <col min="3" max="3" width="11.44140625" customWidth="1"/>
    <col min="4" max="4" width="23.44140625" customWidth="1"/>
    <col min="5" max="5" width="33.44140625" bestFit="1" customWidth="1"/>
    <col min="6" max="6" width="11.44140625" customWidth="1"/>
    <col min="7" max="7" width="37.33203125" bestFit="1" customWidth="1"/>
    <col min="8" max="8" width="33" customWidth="1"/>
    <col min="9" max="9" width="36.88671875" bestFit="1" customWidth="1"/>
    <col min="10" max="10" width="28.6640625" customWidth="1"/>
    <col min="11" max="11" width="11.44140625" customWidth="1"/>
    <col min="12" max="12" width="32.5546875" customWidth="1"/>
    <col min="13" max="13" width="13.5546875" customWidth="1"/>
    <col min="14" max="14" width="20" customWidth="1"/>
    <col min="15" max="15" width="22.109375" customWidth="1"/>
    <col min="16" max="18" width="26.44140625" customWidth="1"/>
    <col min="19" max="26" width="13.33203125" customWidth="1"/>
    <col min="27" max="27" width="13.109375" bestFit="1" customWidth="1"/>
    <col min="28" max="28" width="20.6640625" bestFit="1" customWidth="1"/>
    <col min="29" max="29" width="19.44140625" bestFit="1" customWidth="1"/>
    <col min="30" max="30" width="22.109375" bestFit="1" customWidth="1"/>
    <col min="31" max="31" width="28.6640625" bestFit="1" customWidth="1"/>
    <col min="32" max="32" width="18.109375" customWidth="1"/>
    <col min="33" max="33" width="19.33203125" bestFit="1" customWidth="1"/>
    <col min="34" max="34" width="11.5546875" bestFit="1" customWidth="1"/>
    <col min="35" max="35" width="10.6640625" customWidth="1"/>
    <col min="36" max="36" width="11.6640625" customWidth="1"/>
    <col min="37" max="38" width="10.6640625" customWidth="1"/>
    <col min="39" max="39" width="11.5546875" bestFit="1" customWidth="1"/>
    <col min="40" max="40" width="13.5546875" customWidth="1"/>
    <col min="41" max="41" width="10.6640625" customWidth="1"/>
    <col min="42" max="43" width="31.5546875" customWidth="1"/>
    <col min="44" max="44" width="25.5546875" bestFit="1" customWidth="1"/>
    <col min="45" max="45" width="12.33203125" bestFit="1" customWidth="1"/>
    <col min="46" max="46" width="16.5546875" customWidth="1"/>
    <col min="47" max="47" width="23.44140625" customWidth="1"/>
    <col min="48" max="48" width="22.44140625" customWidth="1"/>
    <col min="49" max="49" width="13.6640625" bestFit="1" customWidth="1"/>
    <col min="50" max="50" width="18.88671875" bestFit="1" customWidth="1"/>
    <col min="51" max="51" width="32.44140625" bestFit="1" customWidth="1"/>
    <col min="52" max="52" width="47.109375" bestFit="1" customWidth="1"/>
    <col min="53" max="53" width="56.109375" bestFit="1" customWidth="1"/>
    <col min="54" max="54" width="12.6640625" bestFit="1" customWidth="1"/>
    <col min="55" max="55" width="150.88671875" bestFit="1" customWidth="1"/>
    <col min="56" max="56" width="46" bestFit="1" customWidth="1"/>
    <col min="57" max="57" width="73.88671875" bestFit="1" customWidth="1"/>
    <col min="58" max="58" width="8.5546875" bestFit="1" customWidth="1"/>
    <col min="59" max="59" width="31.6640625" bestFit="1" customWidth="1"/>
    <col min="60" max="60" width="33.109375" bestFit="1" customWidth="1"/>
    <col min="61" max="61" width="11.88671875" bestFit="1" customWidth="1"/>
    <col min="62" max="62" width="77.33203125" bestFit="1" customWidth="1"/>
    <col min="63" max="63" width="53.88671875" bestFit="1" customWidth="1"/>
    <col min="64" max="64" width="10.33203125" bestFit="1" customWidth="1"/>
    <col min="65" max="65" width="62.33203125" bestFit="1" customWidth="1"/>
    <col min="66" max="66" width="9.33203125" bestFit="1" customWidth="1"/>
    <col min="67" max="67" width="22.44140625" bestFit="1" customWidth="1"/>
    <col min="68" max="68" width="16.6640625" bestFit="1" customWidth="1"/>
    <col min="69" max="69" width="7.109375" bestFit="1" customWidth="1"/>
    <col min="70" max="70" width="9.33203125" bestFit="1" customWidth="1"/>
    <col min="71" max="71" width="52.5546875" bestFit="1" customWidth="1"/>
    <col min="72" max="72" width="9.5546875" bestFit="1" customWidth="1"/>
    <col min="73" max="73" width="11" bestFit="1" customWidth="1"/>
    <col min="74" max="74" width="20.6640625" bestFit="1" customWidth="1"/>
    <col min="75" max="75" width="19.44140625" bestFit="1" customWidth="1"/>
    <col min="76" max="76" width="22.109375" bestFit="1" customWidth="1"/>
    <col min="77" max="77" width="37.33203125" bestFit="1" customWidth="1"/>
    <col min="78" max="78" width="117.109375" bestFit="1" customWidth="1"/>
    <col min="79" max="79" width="19.33203125" bestFit="1" customWidth="1"/>
    <col min="80" max="80" width="22.109375" bestFit="1" customWidth="1"/>
    <col min="81" max="81" width="33.88671875" bestFit="1" customWidth="1"/>
    <col min="82" max="82" width="31.5546875" bestFit="1" customWidth="1"/>
    <col min="83" max="83" width="68" bestFit="1" customWidth="1"/>
    <col min="84" max="84" width="72.44140625" bestFit="1" customWidth="1"/>
    <col min="85" max="85" width="70.88671875" bestFit="1" customWidth="1"/>
    <col min="86" max="86" width="76.5546875" bestFit="1" customWidth="1"/>
    <col min="87" max="87" width="69.6640625" bestFit="1" customWidth="1"/>
    <col min="88" max="88" width="95.109375" bestFit="1" customWidth="1"/>
    <col min="89" max="89" width="32.44140625" bestFit="1" customWidth="1"/>
    <col min="90" max="90" width="25.5546875" bestFit="1" customWidth="1"/>
    <col min="91" max="91" width="12.33203125" bestFit="1" customWidth="1"/>
    <col min="92" max="92" width="35.44140625" bestFit="1" customWidth="1"/>
    <col min="93" max="93" width="36.44140625" bestFit="1" customWidth="1"/>
    <col min="94" max="94" width="27.88671875" bestFit="1" customWidth="1"/>
    <col min="95" max="95" width="13.6640625" bestFit="1" customWidth="1"/>
    <col min="96" max="96" width="18.88671875" bestFit="1" customWidth="1"/>
    <col min="97" max="97" width="32.44140625" bestFit="1" customWidth="1"/>
    <col min="98" max="98" width="47.109375" bestFit="1" customWidth="1"/>
    <col min="99" max="99" width="56.109375" bestFit="1" customWidth="1"/>
    <col min="100" max="100" width="12.6640625" bestFit="1" customWidth="1"/>
    <col min="101" max="101" width="150.88671875" bestFit="1" customWidth="1"/>
    <col min="102" max="102" width="46" bestFit="1" customWidth="1"/>
    <col min="103" max="103" width="73.88671875" bestFit="1" customWidth="1"/>
    <col min="104" max="104" width="8.5546875" bestFit="1" customWidth="1"/>
    <col min="105" max="105" width="31.6640625" bestFit="1" customWidth="1"/>
    <col min="106" max="106" width="33.109375" bestFit="1" customWidth="1"/>
    <col min="107" max="107" width="11.88671875" bestFit="1" customWidth="1"/>
    <col min="108" max="108" width="77.33203125" bestFit="1" customWidth="1"/>
    <col min="109" max="109" width="53.88671875" bestFit="1" customWidth="1"/>
    <col min="110" max="110" width="8.5546875" bestFit="1" customWidth="1"/>
    <col min="111" max="111" width="62.33203125" bestFit="1" customWidth="1"/>
    <col min="112" max="112" width="9.33203125" bestFit="1" customWidth="1"/>
    <col min="113" max="113" width="22.44140625" bestFit="1" customWidth="1"/>
    <col min="114" max="114" width="16.6640625" bestFit="1" customWidth="1"/>
    <col min="115" max="115" width="6.6640625" bestFit="1" customWidth="1"/>
    <col min="116" max="116" width="6.109375" bestFit="1" customWidth="1"/>
    <col min="117" max="117" width="52.5546875" bestFit="1" customWidth="1"/>
    <col min="118" max="118" width="9.5546875" bestFit="1" customWidth="1"/>
    <col min="119" max="119" width="11" bestFit="1" customWidth="1"/>
    <col min="120" max="120" width="20.6640625" bestFit="1" customWidth="1"/>
    <col min="121" max="121" width="19.44140625" bestFit="1" customWidth="1"/>
    <col min="122" max="122" width="22.109375" bestFit="1" customWidth="1"/>
    <col min="123" max="123" width="37.33203125" bestFit="1" customWidth="1"/>
    <col min="124" max="124" width="117.109375" bestFit="1" customWidth="1"/>
    <col min="125" max="125" width="19.33203125" bestFit="1" customWidth="1"/>
    <col min="126" max="126" width="22.109375" bestFit="1" customWidth="1"/>
    <col min="127" max="127" width="33.88671875" bestFit="1" customWidth="1"/>
    <col min="128" max="128" width="31.5546875" bestFit="1" customWidth="1"/>
    <col min="129" max="129" width="68" bestFit="1" customWidth="1"/>
    <col min="130" max="130" width="72.44140625" bestFit="1" customWidth="1"/>
    <col min="131" max="131" width="70.88671875" bestFit="1" customWidth="1"/>
    <col min="132" max="132" width="76.5546875" bestFit="1" customWidth="1"/>
    <col min="133" max="133" width="69.6640625" bestFit="1" customWidth="1"/>
    <col min="134" max="134" width="95.109375" bestFit="1" customWidth="1"/>
    <col min="135" max="135" width="32.44140625" bestFit="1" customWidth="1"/>
    <col min="136" max="136" width="25.5546875" bestFit="1" customWidth="1"/>
    <col min="137" max="137" width="6.44140625" bestFit="1" customWidth="1"/>
    <col min="138" max="138" width="54.109375" bestFit="1" customWidth="1"/>
    <col min="139" max="139" width="43.88671875" bestFit="1" customWidth="1"/>
    <col min="140" max="140" width="40.88671875" bestFit="1" customWidth="1"/>
  </cols>
  <sheetData>
    <row r="2" spans="1:48" x14ac:dyDescent="0.25">
      <c r="A2" s="48" t="s">
        <v>1481</v>
      </c>
      <c r="O2" s="48" t="s">
        <v>1483</v>
      </c>
    </row>
    <row r="3" spans="1:48" s="47" customFormat="1" ht="29.05" x14ac:dyDescent="0.25">
      <c r="A3" s="136" t="s">
        <v>1479</v>
      </c>
      <c r="B3" s="136" t="s">
        <v>1474</v>
      </c>
      <c r="C3" s="158"/>
      <c r="D3" s="158"/>
      <c r="E3" s="158"/>
      <c r="F3" s="158"/>
      <c r="G3" s="158"/>
      <c r="H3" s="158"/>
      <c r="I3" s="158"/>
      <c r="J3" s="158"/>
      <c r="K3" s="158"/>
      <c r="L3" s="158"/>
      <c r="M3" s="159"/>
      <c r="N3"/>
    </row>
    <row r="4" spans="1:48" s="47" customFormat="1" ht="58.1" x14ac:dyDescent="0.25">
      <c r="A4" s="157"/>
      <c r="B4" s="160" t="s">
        <v>23</v>
      </c>
      <c r="C4" s="158"/>
      <c r="D4" s="160" t="s">
        <v>1475</v>
      </c>
      <c r="E4" s="160" t="s">
        <v>1426</v>
      </c>
      <c r="F4" s="158"/>
      <c r="G4" s="160" t="s">
        <v>1476</v>
      </c>
      <c r="H4" s="160" t="s">
        <v>66</v>
      </c>
      <c r="I4" s="160" t="s">
        <v>1477</v>
      </c>
      <c r="J4" s="160" t="s">
        <v>70</v>
      </c>
      <c r="K4" s="158"/>
      <c r="L4" s="160" t="s">
        <v>1478</v>
      </c>
      <c r="M4" s="133" t="s">
        <v>1442</v>
      </c>
      <c r="N4"/>
      <c r="O4" s="57"/>
      <c r="P4" s="52" t="str">
        <f>+B4</f>
        <v>Chaufferie dédiée</v>
      </c>
      <c r="Q4" s="63"/>
      <c r="R4" s="64" t="str">
        <f>+D4</f>
        <v>Total Chaufferie dédiée</v>
      </c>
      <c r="S4" s="52" t="str">
        <f>+E4</f>
        <v>chaufferie sur réseau de chaleur</v>
      </c>
      <c r="T4" s="63"/>
      <c r="U4" s="64" t="str">
        <f>+G4</f>
        <v>Total chaufferie sur réseau de chaleur</v>
      </c>
      <c r="V4" s="52" t="str">
        <f>+H4</f>
        <v>Création d'un réseau de chaleur</v>
      </c>
      <c r="W4" s="64" t="str">
        <f>+I4</f>
        <v>Total Création d'un réseau de chaleur</v>
      </c>
      <c r="X4" s="52" t="str">
        <f>+J4</f>
        <v>Réseau de chaleur existant</v>
      </c>
      <c r="Y4" s="63"/>
      <c r="Z4" s="64" t="str">
        <f>+L4</f>
        <v>Total Réseau de chaleur existant</v>
      </c>
      <c r="AA4" s="64" t="str">
        <f>+M4</f>
        <v>Total général</v>
      </c>
      <c r="AB4" s="2"/>
      <c r="AC4" s="2"/>
    </row>
    <row r="5" spans="1:48" s="47" customFormat="1" ht="58.1" x14ac:dyDescent="0.25">
      <c r="A5" s="136" t="s">
        <v>1443</v>
      </c>
      <c r="B5" s="160" t="s">
        <v>22</v>
      </c>
      <c r="C5" s="162" t="s">
        <v>26</v>
      </c>
      <c r="D5" s="157"/>
      <c r="E5" s="160" t="s">
        <v>22</v>
      </c>
      <c r="F5" s="162" t="s">
        <v>26</v>
      </c>
      <c r="G5" s="157"/>
      <c r="H5" s="160" t="s">
        <v>22</v>
      </c>
      <c r="I5" s="157"/>
      <c r="J5" s="160" t="s">
        <v>22</v>
      </c>
      <c r="K5" s="162" t="s">
        <v>26</v>
      </c>
      <c r="L5" s="157"/>
      <c r="M5" s="161"/>
      <c r="N5"/>
      <c r="O5" s="65" t="s">
        <v>1493</v>
      </c>
      <c r="P5" s="66" t="str">
        <f>+B5</f>
        <v>Collective</v>
      </c>
      <c r="Q5" s="67" t="str">
        <f>+C5</f>
        <v>Industrielle</v>
      </c>
      <c r="R5" s="68"/>
      <c r="S5" s="66" t="str">
        <f>+E5</f>
        <v>Collective</v>
      </c>
      <c r="T5" s="67" t="str">
        <f>+F5</f>
        <v>Industrielle</v>
      </c>
      <c r="U5" s="68"/>
      <c r="V5" s="66" t="str">
        <f>+H5</f>
        <v>Collective</v>
      </c>
      <c r="W5" s="68"/>
      <c r="X5" s="66" t="str">
        <f>+J5</f>
        <v>Collective</v>
      </c>
      <c r="Y5" s="67" t="str">
        <f>+K5</f>
        <v>Industrielle</v>
      </c>
      <c r="Z5" s="68"/>
      <c r="AA5" s="68"/>
      <c r="AC5" s="69" t="s">
        <v>1493</v>
      </c>
      <c r="AD5" s="69" t="s">
        <v>1485</v>
      </c>
      <c r="AE5" s="69" t="s">
        <v>1486</v>
      </c>
      <c r="AF5" s="69" t="s">
        <v>1487</v>
      </c>
      <c r="AG5" s="69" t="s">
        <v>1488</v>
      </c>
      <c r="AH5" s="69" t="s">
        <v>1489</v>
      </c>
      <c r="AQ5" s="69" t="s">
        <v>1493</v>
      </c>
      <c r="AR5" s="69" t="s">
        <v>1485</v>
      </c>
      <c r="AS5" s="69" t="s">
        <v>1486</v>
      </c>
      <c r="AT5" s="69" t="s">
        <v>1487</v>
      </c>
      <c r="AU5" s="69" t="s">
        <v>1488</v>
      </c>
      <c r="AV5" s="69" t="s">
        <v>1489</v>
      </c>
    </row>
    <row r="6" spans="1:48" x14ac:dyDescent="0.25">
      <c r="A6" s="119">
        <v>2001</v>
      </c>
      <c r="B6" s="149"/>
      <c r="C6" s="150">
        <v>1</v>
      </c>
      <c r="D6" s="149">
        <v>1</v>
      </c>
      <c r="E6" s="149"/>
      <c r="F6" s="150"/>
      <c r="G6" s="149"/>
      <c r="H6" s="149"/>
      <c r="I6" s="149"/>
      <c r="J6" s="149"/>
      <c r="K6" s="150"/>
      <c r="L6" s="149"/>
      <c r="M6" s="151">
        <v>1</v>
      </c>
      <c r="O6" s="59">
        <f t="shared" ref="O6:O23" si="0">+A6</f>
        <v>2001</v>
      </c>
      <c r="P6" s="61">
        <f>+B6</f>
        <v>0</v>
      </c>
      <c r="Q6" s="53">
        <f>+C6</f>
        <v>1</v>
      </c>
      <c r="R6" s="54">
        <f>+D6</f>
        <v>1</v>
      </c>
      <c r="S6" s="61">
        <f>+E6</f>
        <v>0</v>
      </c>
      <c r="T6" s="53">
        <f>+F6</f>
        <v>0</v>
      </c>
      <c r="U6" s="54">
        <f>+G6</f>
        <v>0</v>
      </c>
      <c r="V6" s="61">
        <f>+H6</f>
        <v>0</v>
      </c>
      <c r="W6" s="54">
        <f>+I6</f>
        <v>0</v>
      </c>
      <c r="X6" s="61">
        <f>+J6</f>
        <v>0</v>
      </c>
      <c r="Y6" s="53">
        <f>+K6</f>
        <v>0</v>
      </c>
      <c r="Z6" s="54">
        <f>+L6</f>
        <v>0</v>
      </c>
      <c r="AA6" s="54">
        <f>+M6</f>
        <v>1</v>
      </c>
      <c r="AC6" s="58">
        <f>+O6</f>
        <v>2001</v>
      </c>
      <c r="AD6" s="70">
        <f>P6</f>
        <v>0</v>
      </c>
      <c r="AE6" s="70">
        <f>Q6</f>
        <v>1</v>
      </c>
      <c r="AF6" s="70">
        <f>S6+V6+X6</f>
        <v>0</v>
      </c>
      <c r="AG6" s="70">
        <f>T6+Y6</f>
        <v>0</v>
      </c>
      <c r="AH6" s="70">
        <f>SUM(AD6:AG6)</f>
        <v>1</v>
      </c>
      <c r="AQ6" s="58">
        <f>+AC6</f>
        <v>2001</v>
      </c>
      <c r="AR6" s="70">
        <f t="shared" ref="AR6:AR23" si="1">B6</f>
        <v>0</v>
      </c>
      <c r="AS6" s="70">
        <f t="shared" ref="AS6:AS23" si="2">C6</f>
        <v>1</v>
      </c>
      <c r="AT6" s="70">
        <f t="shared" ref="AT6:AT23" si="3">E6+H6+J6</f>
        <v>0</v>
      </c>
      <c r="AU6" s="70">
        <f t="shared" ref="AU6:AU23" si="4">F6+K6</f>
        <v>0</v>
      </c>
      <c r="AV6" s="70">
        <f>SUM(AR6:AU6)</f>
        <v>1</v>
      </c>
    </row>
    <row r="7" spans="1:48" x14ac:dyDescent="0.25">
      <c r="A7" s="120">
        <v>2002</v>
      </c>
      <c r="B7" s="152">
        <v>1</v>
      </c>
      <c r="C7" s="108">
        <v>2</v>
      </c>
      <c r="D7" s="152">
        <v>3</v>
      </c>
      <c r="E7" s="152"/>
      <c r="F7" s="108"/>
      <c r="G7" s="152"/>
      <c r="H7" s="152"/>
      <c r="I7" s="152"/>
      <c r="J7" s="152"/>
      <c r="K7" s="108"/>
      <c r="L7" s="152"/>
      <c r="M7" s="153">
        <v>3</v>
      </c>
      <c r="O7" s="59">
        <f t="shared" si="0"/>
        <v>2002</v>
      </c>
      <c r="P7" s="61">
        <f t="shared" ref="P7:P23" si="5">+P6+B7</f>
        <v>1</v>
      </c>
      <c r="Q7" s="53">
        <f t="shared" ref="Q7:Q23" si="6">+Q6+C7</f>
        <v>3</v>
      </c>
      <c r="R7" s="54">
        <f t="shared" ref="R7:R23" si="7">+R6+D7</f>
        <v>4</v>
      </c>
      <c r="S7" s="61">
        <f t="shared" ref="S7:S23" si="8">+S6+E7</f>
        <v>0</v>
      </c>
      <c r="T7" s="53">
        <f t="shared" ref="T7:T23" si="9">+T6+F7</f>
        <v>0</v>
      </c>
      <c r="U7" s="54">
        <f t="shared" ref="U7:U23" si="10">+U6+G7</f>
        <v>0</v>
      </c>
      <c r="V7" s="61">
        <f t="shared" ref="V7:V23" si="11">+V6+H7</f>
        <v>0</v>
      </c>
      <c r="W7" s="54">
        <f t="shared" ref="W7:W23" si="12">+W6+I7</f>
        <v>0</v>
      </c>
      <c r="X7" s="61">
        <f t="shared" ref="X7:X23" si="13">+X6+J7</f>
        <v>0</v>
      </c>
      <c r="Y7" s="53">
        <f t="shared" ref="Y7:Y23" si="14">+Y6+K7</f>
        <v>0</v>
      </c>
      <c r="Z7" s="54">
        <f t="shared" ref="Z7:Z23" si="15">+Z6+L7</f>
        <v>0</v>
      </c>
      <c r="AA7" s="54">
        <f t="shared" ref="AA7:AA23" si="16">+AA6+M7</f>
        <v>4</v>
      </c>
      <c r="AC7" s="58">
        <f t="shared" ref="AC7:AC23" si="17">+O7</f>
        <v>2002</v>
      </c>
      <c r="AD7" s="70">
        <f t="shared" ref="AD7:AD23" si="18">P7</f>
        <v>1</v>
      </c>
      <c r="AE7" s="70">
        <f t="shared" ref="AE7:AE23" si="19">Q7</f>
        <v>3</v>
      </c>
      <c r="AF7" s="70">
        <f t="shared" ref="AF7:AF23" si="20">S7+V7+X7</f>
        <v>0</v>
      </c>
      <c r="AG7" s="70">
        <f t="shared" ref="AG7:AG23" si="21">T7+Y7</f>
        <v>0</v>
      </c>
      <c r="AH7" s="70">
        <f t="shared" ref="AH7:AH23" si="22">SUM(AD7:AG7)</f>
        <v>4</v>
      </c>
      <c r="AQ7" s="58">
        <f t="shared" ref="AQ7:AQ23" si="23">+AC7</f>
        <v>2002</v>
      </c>
      <c r="AR7" s="70">
        <f t="shared" si="1"/>
        <v>1</v>
      </c>
      <c r="AS7" s="70">
        <f t="shared" si="2"/>
        <v>2</v>
      </c>
      <c r="AT7" s="70">
        <f t="shared" si="3"/>
        <v>0</v>
      </c>
      <c r="AU7" s="70">
        <f t="shared" si="4"/>
        <v>0</v>
      </c>
      <c r="AV7" s="70">
        <f t="shared" ref="AV7:AV22" si="24">SUM(AR7:AU7)</f>
        <v>3</v>
      </c>
    </row>
    <row r="8" spans="1:48" x14ac:dyDescent="0.25">
      <c r="A8" s="120">
        <v>2003</v>
      </c>
      <c r="B8" s="152"/>
      <c r="C8" s="108">
        <v>1</v>
      </c>
      <c r="D8" s="152">
        <v>1</v>
      </c>
      <c r="E8" s="152"/>
      <c r="F8" s="108"/>
      <c r="G8" s="152"/>
      <c r="H8" s="152"/>
      <c r="I8" s="152"/>
      <c r="J8" s="152"/>
      <c r="K8" s="108"/>
      <c r="L8" s="152"/>
      <c r="M8" s="153">
        <v>1</v>
      </c>
      <c r="O8" s="59">
        <f t="shared" si="0"/>
        <v>2003</v>
      </c>
      <c r="P8" s="61">
        <f t="shared" si="5"/>
        <v>1</v>
      </c>
      <c r="Q8" s="53">
        <f t="shared" si="6"/>
        <v>4</v>
      </c>
      <c r="R8" s="54">
        <f t="shared" si="7"/>
        <v>5</v>
      </c>
      <c r="S8" s="61">
        <f t="shared" si="8"/>
        <v>0</v>
      </c>
      <c r="T8" s="53">
        <f t="shared" si="9"/>
        <v>0</v>
      </c>
      <c r="U8" s="54">
        <f t="shared" si="10"/>
        <v>0</v>
      </c>
      <c r="V8" s="61">
        <f t="shared" si="11"/>
        <v>0</v>
      </c>
      <c r="W8" s="54">
        <f t="shared" si="12"/>
        <v>0</v>
      </c>
      <c r="X8" s="61">
        <f t="shared" si="13"/>
        <v>0</v>
      </c>
      <c r="Y8" s="53">
        <f t="shared" si="14"/>
        <v>0</v>
      </c>
      <c r="Z8" s="54">
        <f t="shared" si="15"/>
        <v>0</v>
      </c>
      <c r="AA8" s="54">
        <f t="shared" si="16"/>
        <v>5</v>
      </c>
      <c r="AC8" s="58">
        <f t="shared" si="17"/>
        <v>2003</v>
      </c>
      <c r="AD8" s="70">
        <f t="shared" si="18"/>
        <v>1</v>
      </c>
      <c r="AE8" s="70">
        <f t="shared" si="19"/>
        <v>4</v>
      </c>
      <c r="AF8" s="70">
        <f t="shared" si="20"/>
        <v>0</v>
      </c>
      <c r="AG8" s="70">
        <f t="shared" si="21"/>
        <v>0</v>
      </c>
      <c r="AH8" s="70">
        <f t="shared" si="22"/>
        <v>5</v>
      </c>
      <c r="AQ8" s="58">
        <f t="shared" si="23"/>
        <v>2003</v>
      </c>
      <c r="AR8" s="70">
        <f t="shared" si="1"/>
        <v>0</v>
      </c>
      <c r="AS8" s="70">
        <f t="shared" si="2"/>
        <v>1</v>
      </c>
      <c r="AT8" s="70">
        <f t="shared" si="3"/>
        <v>0</v>
      </c>
      <c r="AU8" s="70">
        <f t="shared" si="4"/>
        <v>0</v>
      </c>
      <c r="AV8" s="70">
        <f t="shared" si="24"/>
        <v>1</v>
      </c>
    </row>
    <row r="9" spans="1:48" x14ac:dyDescent="0.25">
      <c r="A9" s="120">
        <v>2004</v>
      </c>
      <c r="B9" s="152"/>
      <c r="C9" s="108">
        <v>1</v>
      </c>
      <c r="D9" s="152">
        <v>1</v>
      </c>
      <c r="E9" s="152"/>
      <c r="F9" s="108"/>
      <c r="G9" s="152"/>
      <c r="H9" s="152"/>
      <c r="I9" s="152"/>
      <c r="J9" s="152"/>
      <c r="K9" s="108"/>
      <c r="L9" s="152"/>
      <c r="M9" s="153">
        <v>1</v>
      </c>
      <c r="O9" s="59">
        <f t="shared" si="0"/>
        <v>2004</v>
      </c>
      <c r="P9" s="61">
        <f t="shared" si="5"/>
        <v>1</v>
      </c>
      <c r="Q9" s="53">
        <f t="shared" si="6"/>
        <v>5</v>
      </c>
      <c r="R9" s="54">
        <f t="shared" si="7"/>
        <v>6</v>
      </c>
      <c r="S9" s="61">
        <f t="shared" si="8"/>
        <v>0</v>
      </c>
      <c r="T9" s="53">
        <f t="shared" si="9"/>
        <v>0</v>
      </c>
      <c r="U9" s="54">
        <f t="shared" si="10"/>
        <v>0</v>
      </c>
      <c r="V9" s="61">
        <f t="shared" si="11"/>
        <v>0</v>
      </c>
      <c r="W9" s="54">
        <f t="shared" si="12"/>
        <v>0</v>
      </c>
      <c r="X9" s="61">
        <f t="shared" si="13"/>
        <v>0</v>
      </c>
      <c r="Y9" s="53">
        <f t="shared" si="14"/>
        <v>0</v>
      </c>
      <c r="Z9" s="54">
        <f t="shared" si="15"/>
        <v>0</v>
      </c>
      <c r="AA9" s="54">
        <f t="shared" si="16"/>
        <v>6</v>
      </c>
      <c r="AC9" s="58">
        <f t="shared" si="17"/>
        <v>2004</v>
      </c>
      <c r="AD9" s="70">
        <f t="shared" si="18"/>
        <v>1</v>
      </c>
      <c r="AE9" s="70">
        <f t="shared" si="19"/>
        <v>5</v>
      </c>
      <c r="AF9" s="70">
        <f t="shared" si="20"/>
        <v>0</v>
      </c>
      <c r="AG9" s="70">
        <f t="shared" si="21"/>
        <v>0</v>
      </c>
      <c r="AH9" s="70">
        <f t="shared" si="22"/>
        <v>6</v>
      </c>
      <c r="AQ9" s="58">
        <f t="shared" si="23"/>
        <v>2004</v>
      </c>
      <c r="AR9" s="70">
        <f t="shared" si="1"/>
        <v>0</v>
      </c>
      <c r="AS9" s="70">
        <f t="shared" si="2"/>
        <v>1</v>
      </c>
      <c r="AT9" s="70">
        <f t="shared" si="3"/>
        <v>0</v>
      </c>
      <c r="AU9" s="70">
        <f t="shared" si="4"/>
        <v>0</v>
      </c>
      <c r="AV9" s="70">
        <f t="shared" si="24"/>
        <v>1</v>
      </c>
    </row>
    <row r="10" spans="1:48" x14ac:dyDescent="0.25">
      <c r="A10" s="120">
        <v>2005</v>
      </c>
      <c r="B10" s="152"/>
      <c r="C10" s="108">
        <v>2</v>
      </c>
      <c r="D10" s="152">
        <v>2</v>
      </c>
      <c r="E10" s="152"/>
      <c r="F10" s="108"/>
      <c r="G10" s="152"/>
      <c r="H10" s="152"/>
      <c r="I10" s="152"/>
      <c r="J10" s="152"/>
      <c r="K10" s="108"/>
      <c r="L10" s="152"/>
      <c r="M10" s="153">
        <v>2</v>
      </c>
      <c r="O10" s="59">
        <f t="shared" si="0"/>
        <v>2005</v>
      </c>
      <c r="P10" s="61">
        <f t="shared" si="5"/>
        <v>1</v>
      </c>
      <c r="Q10" s="53">
        <f t="shared" si="6"/>
        <v>7</v>
      </c>
      <c r="R10" s="54">
        <f t="shared" si="7"/>
        <v>8</v>
      </c>
      <c r="S10" s="61">
        <f t="shared" si="8"/>
        <v>0</v>
      </c>
      <c r="T10" s="53">
        <f t="shared" si="9"/>
        <v>0</v>
      </c>
      <c r="U10" s="54">
        <f t="shared" si="10"/>
        <v>0</v>
      </c>
      <c r="V10" s="61">
        <f t="shared" si="11"/>
        <v>0</v>
      </c>
      <c r="W10" s="54">
        <f t="shared" si="12"/>
        <v>0</v>
      </c>
      <c r="X10" s="61">
        <f t="shared" si="13"/>
        <v>0</v>
      </c>
      <c r="Y10" s="53">
        <f t="shared" si="14"/>
        <v>0</v>
      </c>
      <c r="Z10" s="54">
        <f t="shared" si="15"/>
        <v>0</v>
      </c>
      <c r="AA10" s="54">
        <f t="shared" si="16"/>
        <v>8</v>
      </c>
      <c r="AC10" s="58">
        <f t="shared" si="17"/>
        <v>2005</v>
      </c>
      <c r="AD10" s="70">
        <f t="shared" si="18"/>
        <v>1</v>
      </c>
      <c r="AE10" s="70">
        <f t="shared" si="19"/>
        <v>7</v>
      </c>
      <c r="AF10" s="70">
        <f t="shared" si="20"/>
        <v>0</v>
      </c>
      <c r="AG10" s="70">
        <f t="shared" si="21"/>
        <v>0</v>
      </c>
      <c r="AH10" s="70">
        <f t="shared" si="22"/>
        <v>8</v>
      </c>
      <c r="AQ10" s="58">
        <f t="shared" si="23"/>
        <v>2005</v>
      </c>
      <c r="AR10" s="70">
        <f t="shared" si="1"/>
        <v>0</v>
      </c>
      <c r="AS10" s="70">
        <f t="shared" si="2"/>
        <v>2</v>
      </c>
      <c r="AT10" s="70">
        <f t="shared" si="3"/>
        <v>0</v>
      </c>
      <c r="AU10" s="70">
        <f t="shared" si="4"/>
        <v>0</v>
      </c>
      <c r="AV10" s="70">
        <f t="shared" si="24"/>
        <v>2</v>
      </c>
    </row>
    <row r="11" spans="1:48" x14ac:dyDescent="0.25">
      <c r="A11" s="120">
        <v>2006</v>
      </c>
      <c r="B11" s="152">
        <v>1</v>
      </c>
      <c r="C11" s="108"/>
      <c r="D11" s="152">
        <v>1</v>
      </c>
      <c r="E11" s="152"/>
      <c r="F11" s="108"/>
      <c r="G11" s="152"/>
      <c r="H11" s="152"/>
      <c r="I11" s="152"/>
      <c r="J11" s="152"/>
      <c r="K11" s="108"/>
      <c r="L11" s="152"/>
      <c r="M11" s="153">
        <v>1</v>
      </c>
      <c r="O11" s="59">
        <f t="shared" si="0"/>
        <v>2006</v>
      </c>
      <c r="P11" s="61">
        <f t="shared" si="5"/>
        <v>2</v>
      </c>
      <c r="Q11" s="53">
        <f t="shared" si="6"/>
        <v>7</v>
      </c>
      <c r="R11" s="54">
        <f t="shared" si="7"/>
        <v>9</v>
      </c>
      <c r="S11" s="61">
        <f t="shared" si="8"/>
        <v>0</v>
      </c>
      <c r="T11" s="53">
        <f t="shared" si="9"/>
        <v>0</v>
      </c>
      <c r="U11" s="54">
        <f t="shared" si="10"/>
        <v>0</v>
      </c>
      <c r="V11" s="61">
        <f t="shared" si="11"/>
        <v>0</v>
      </c>
      <c r="W11" s="54">
        <f t="shared" si="12"/>
        <v>0</v>
      </c>
      <c r="X11" s="61">
        <f t="shared" si="13"/>
        <v>0</v>
      </c>
      <c r="Y11" s="53">
        <f t="shared" si="14"/>
        <v>0</v>
      </c>
      <c r="Z11" s="54">
        <f t="shared" si="15"/>
        <v>0</v>
      </c>
      <c r="AA11" s="54">
        <f t="shared" si="16"/>
        <v>9</v>
      </c>
      <c r="AC11" s="58">
        <f t="shared" si="17"/>
        <v>2006</v>
      </c>
      <c r="AD11" s="70">
        <f t="shared" si="18"/>
        <v>2</v>
      </c>
      <c r="AE11" s="70">
        <f t="shared" si="19"/>
        <v>7</v>
      </c>
      <c r="AF11" s="70">
        <f t="shared" si="20"/>
        <v>0</v>
      </c>
      <c r="AG11" s="70">
        <f t="shared" si="21"/>
        <v>0</v>
      </c>
      <c r="AH11" s="70">
        <f t="shared" si="22"/>
        <v>9</v>
      </c>
      <c r="AQ11" s="58">
        <f t="shared" si="23"/>
        <v>2006</v>
      </c>
      <c r="AR11" s="70">
        <f t="shared" si="1"/>
        <v>1</v>
      </c>
      <c r="AS11" s="70">
        <f t="shared" si="2"/>
        <v>0</v>
      </c>
      <c r="AT11" s="70">
        <f t="shared" si="3"/>
        <v>0</v>
      </c>
      <c r="AU11" s="70">
        <f t="shared" si="4"/>
        <v>0</v>
      </c>
      <c r="AV11" s="70">
        <f t="shared" si="24"/>
        <v>1</v>
      </c>
    </row>
    <row r="12" spans="1:48" x14ac:dyDescent="0.25">
      <c r="A12" s="120">
        <v>2007</v>
      </c>
      <c r="B12" s="152">
        <v>2</v>
      </c>
      <c r="C12" s="108">
        <v>1</v>
      </c>
      <c r="D12" s="152">
        <v>3</v>
      </c>
      <c r="E12" s="152"/>
      <c r="F12" s="108"/>
      <c r="G12" s="152"/>
      <c r="H12" s="152"/>
      <c r="I12" s="152"/>
      <c r="J12" s="152"/>
      <c r="K12" s="108"/>
      <c r="L12" s="152"/>
      <c r="M12" s="153">
        <v>3</v>
      </c>
      <c r="O12" s="59">
        <f t="shared" si="0"/>
        <v>2007</v>
      </c>
      <c r="P12" s="61">
        <f t="shared" si="5"/>
        <v>4</v>
      </c>
      <c r="Q12" s="53">
        <f t="shared" si="6"/>
        <v>8</v>
      </c>
      <c r="R12" s="54">
        <f t="shared" si="7"/>
        <v>12</v>
      </c>
      <c r="S12" s="61">
        <f t="shared" si="8"/>
        <v>0</v>
      </c>
      <c r="T12" s="53">
        <f t="shared" si="9"/>
        <v>0</v>
      </c>
      <c r="U12" s="54">
        <f t="shared" si="10"/>
        <v>0</v>
      </c>
      <c r="V12" s="61">
        <f t="shared" si="11"/>
        <v>0</v>
      </c>
      <c r="W12" s="54">
        <f t="shared" si="12"/>
        <v>0</v>
      </c>
      <c r="X12" s="61">
        <f t="shared" si="13"/>
        <v>0</v>
      </c>
      <c r="Y12" s="53">
        <f t="shared" si="14"/>
        <v>0</v>
      </c>
      <c r="Z12" s="54">
        <f t="shared" si="15"/>
        <v>0</v>
      </c>
      <c r="AA12" s="54">
        <f t="shared" si="16"/>
        <v>12</v>
      </c>
      <c r="AC12" s="58">
        <f t="shared" si="17"/>
        <v>2007</v>
      </c>
      <c r="AD12" s="70">
        <f t="shared" si="18"/>
        <v>4</v>
      </c>
      <c r="AE12" s="70">
        <f t="shared" si="19"/>
        <v>8</v>
      </c>
      <c r="AF12" s="70">
        <f t="shared" si="20"/>
        <v>0</v>
      </c>
      <c r="AG12" s="70">
        <f t="shared" si="21"/>
        <v>0</v>
      </c>
      <c r="AH12" s="70">
        <f t="shared" si="22"/>
        <v>12</v>
      </c>
      <c r="AQ12" s="58">
        <f t="shared" si="23"/>
        <v>2007</v>
      </c>
      <c r="AR12" s="70">
        <f t="shared" si="1"/>
        <v>2</v>
      </c>
      <c r="AS12" s="70">
        <f t="shared" si="2"/>
        <v>1</v>
      </c>
      <c r="AT12" s="70">
        <f t="shared" si="3"/>
        <v>0</v>
      </c>
      <c r="AU12" s="70">
        <f t="shared" si="4"/>
        <v>0</v>
      </c>
      <c r="AV12" s="70">
        <f t="shared" si="24"/>
        <v>3</v>
      </c>
    </row>
    <row r="13" spans="1:48" x14ac:dyDescent="0.25">
      <c r="A13" s="120">
        <v>2008</v>
      </c>
      <c r="B13" s="152">
        <v>4</v>
      </c>
      <c r="C13" s="108">
        <v>1</v>
      </c>
      <c r="D13" s="152">
        <v>5</v>
      </c>
      <c r="E13" s="152"/>
      <c r="F13" s="108"/>
      <c r="G13" s="152"/>
      <c r="H13" s="152"/>
      <c r="I13" s="152"/>
      <c r="J13" s="152"/>
      <c r="K13" s="108"/>
      <c r="L13" s="152"/>
      <c r="M13" s="153">
        <v>5</v>
      </c>
      <c r="O13" s="59">
        <f t="shared" si="0"/>
        <v>2008</v>
      </c>
      <c r="P13" s="61">
        <f t="shared" si="5"/>
        <v>8</v>
      </c>
      <c r="Q13" s="53">
        <f t="shared" si="6"/>
        <v>9</v>
      </c>
      <c r="R13" s="54">
        <f t="shared" si="7"/>
        <v>17</v>
      </c>
      <c r="S13" s="61">
        <f t="shared" si="8"/>
        <v>0</v>
      </c>
      <c r="T13" s="53">
        <f t="shared" si="9"/>
        <v>0</v>
      </c>
      <c r="U13" s="54">
        <f t="shared" si="10"/>
        <v>0</v>
      </c>
      <c r="V13" s="61">
        <f t="shared" si="11"/>
        <v>0</v>
      </c>
      <c r="W13" s="54">
        <f t="shared" si="12"/>
        <v>0</v>
      </c>
      <c r="X13" s="61">
        <f t="shared" si="13"/>
        <v>0</v>
      </c>
      <c r="Y13" s="53">
        <f t="shared" si="14"/>
        <v>0</v>
      </c>
      <c r="Z13" s="54">
        <f t="shared" si="15"/>
        <v>0</v>
      </c>
      <c r="AA13" s="54">
        <f t="shared" si="16"/>
        <v>17</v>
      </c>
      <c r="AC13" s="58">
        <f t="shared" si="17"/>
        <v>2008</v>
      </c>
      <c r="AD13" s="70">
        <f t="shared" si="18"/>
        <v>8</v>
      </c>
      <c r="AE13" s="70">
        <f t="shared" si="19"/>
        <v>9</v>
      </c>
      <c r="AF13" s="70">
        <f t="shared" si="20"/>
        <v>0</v>
      </c>
      <c r="AG13" s="70">
        <f t="shared" si="21"/>
        <v>0</v>
      </c>
      <c r="AH13" s="70">
        <f t="shared" si="22"/>
        <v>17</v>
      </c>
      <c r="AQ13" s="58">
        <f t="shared" si="23"/>
        <v>2008</v>
      </c>
      <c r="AR13" s="70">
        <f t="shared" si="1"/>
        <v>4</v>
      </c>
      <c r="AS13" s="70">
        <f t="shared" si="2"/>
        <v>1</v>
      </c>
      <c r="AT13" s="70">
        <f t="shared" si="3"/>
        <v>0</v>
      </c>
      <c r="AU13" s="70">
        <f t="shared" si="4"/>
        <v>0</v>
      </c>
      <c r="AV13" s="70">
        <f t="shared" si="24"/>
        <v>5</v>
      </c>
    </row>
    <row r="14" spans="1:48" x14ac:dyDescent="0.25">
      <c r="A14" s="120">
        <v>2009</v>
      </c>
      <c r="B14" s="152">
        <v>5</v>
      </c>
      <c r="C14" s="108">
        <v>2</v>
      </c>
      <c r="D14" s="152">
        <v>7</v>
      </c>
      <c r="E14" s="152"/>
      <c r="F14" s="108">
        <v>1</v>
      </c>
      <c r="G14" s="152">
        <v>1</v>
      </c>
      <c r="H14" s="152"/>
      <c r="I14" s="152"/>
      <c r="J14" s="152">
        <v>1</v>
      </c>
      <c r="K14" s="108"/>
      <c r="L14" s="152">
        <v>1</v>
      </c>
      <c r="M14" s="153">
        <v>9</v>
      </c>
      <c r="O14" s="59">
        <f t="shared" si="0"/>
        <v>2009</v>
      </c>
      <c r="P14" s="61">
        <f t="shared" si="5"/>
        <v>13</v>
      </c>
      <c r="Q14" s="53">
        <f t="shared" si="6"/>
        <v>11</v>
      </c>
      <c r="R14" s="54">
        <f t="shared" si="7"/>
        <v>24</v>
      </c>
      <c r="S14" s="61">
        <f t="shared" si="8"/>
        <v>0</v>
      </c>
      <c r="T14" s="53">
        <f t="shared" si="9"/>
        <v>1</v>
      </c>
      <c r="U14" s="54">
        <f t="shared" si="10"/>
        <v>1</v>
      </c>
      <c r="V14" s="61">
        <f t="shared" si="11"/>
        <v>0</v>
      </c>
      <c r="W14" s="54">
        <f t="shared" si="12"/>
        <v>0</v>
      </c>
      <c r="X14" s="61">
        <f t="shared" si="13"/>
        <v>1</v>
      </c>
      <c r="Y14" s="53">
        <f t="shared" si="14"/>
        <v>0</v>
      </c>
      <c r="Z14" s="54">
        <f t="shared" si="15"/>
        <v>1</v>
      </c>
      <c r="AA14" s="54">
        <f t="shared" si="16"/>
        <v>26</v>
      </c>
      <c r="AC14" s="58">
        <f t="shared" si="17"/>
        <v>2009</v>
      </c>
      <c r="AD14" s="70">
        <f t="shared" si="18"/>
        <v>13</v>
      </c>
      <c r="AE14" s="70">
        <f t="shared" si="19"/>
        <v>11</v>
      </c>
      <c r="AF14" s="70">
        <f t="shared" si="20"/>
        <v>1</v>
      </c>
      <c r="AG14" s="70">
        <f t="shared" si="21"/>
        <v>1</v>
      </c>
      <c r="AH14" s="70">
        <f t="shared" si="22"/>
        <v>26</v>
      </c>
      <c r="AQ14" s="58">
        <f t="shared" si="23"/>
        <v>2009</v>
      </c>
      <c r="AR14" s="70">
        <f t="shared" si="1"/>
        <v>5</v>
      </c>
      <c r="AS14" s="70">
        <f t="shared" si="2"/>
        <v>2</v>
      </c>
      <c r="AT14" s="70">
        <f t="shared" si="3"/>
        <v>1</v>
      </c>
      <c r="AU14" s="70">
        <f t="shared" si="4"/>
        <v>1</v>
      </c>
      <c r="AV14" s="70">
        <f t="shared" si="24"/>
        <v>9</v>
      </c>
    </row>
    <row r="15" spans="1:48" x14ac:dyDescent="0.25">
      <c r="A15" s="120">
        <v>2010</v>
      </c>
      <c r="B15" s="152">
        <v>4</v>
      </c>
      <c r="C15" s="108"/>
      <c r="D15" s="152">
        <v>4</v>
      </c>
      <c r="E15" s="152"/>
      <c r="F15" s="108"/>
      <c r="G15" s="152"/>
      <c r="H15" s="152"/>
      <c r="I15" s="152"/>
      <c r="J15" s="152">
        <v>1</v>
      </c>
      <c r="K15" s="108"/>
      <c r="L15" s="152">
        <v>1</v>
      </c>
      <c r="M15" s="153">
        <v>5</v>
      </c>
      <c r="O15" s="59">
        <f t="shared" si="0"/>
        <v>2010</v>
      </c>
      <c r="P15" s="61">
        <f t="shared" si="5"/>
        <v>17</v>
      </c>
      <c r="Q15" s="53">
        <f t="shared" si="6"/>
        <v>11</v>
      </c>
      <c r="R15" s="54">
        <f t="shared" si="7"/>
        <v>28</v>
      </c>
      <c r="S15" s="61">
        <f t="shared" si="8"/>
        <v>0</v>
      </c>
      <c r="T15" s="53">
        <f t="shared" si="9"/>
        <v>1</v>
      </c>
      <c r="U15" s="54">
        <f t="shared" si="10"/>
        <v>1</v>
      </c>
      <c r="V15" s="61">
        <f t="shared" si="11"/>
        <v>0</v>
      </c>
      <c r="W15" s="54">
        <f t="shared" si="12"/>
        <v>0</v>
      </c>
      <c r="X15" s="61">
        <f t="shared" si="13"/>
        <v>2</v>
      </c>
      <c r="Y15" s="53">
        <f t="shared" si="14"/>
        <v>0</v>
      </c>
      <c r="Z15" s="54">
        <f t="shared" si="15"/>
        <v>2</v>
      </c>
      <c r="AA15" s="54">
        <f t="shared" si="16"/>
        <v>31</v>
      </c>
      <c r="AC15" s="58">
        <f t="shared" si="17"/>
        <v>2010</v>
      </c>
      <c r="AD15" s="70">
        <f t="shared" si="18"/>
        <v>17</v>
      </c>
      <c r="AE15" s="70">
        <f t="shared" si="19"/>
        <v>11</v>
      </c>
      <c r="AF15" s="70">
        <f t="shared" si="20"/>
        <v>2</v>
      </c>
      <c r="AG15" s="70">
        <f t="shared" si="21"/>
        <v>1</v>
      </c>
      <c r="AH15" s="70">
        <f t="shared" si="22"/>
        <v>31</v>
      </c>
      <c r="AQ15" s="58">
        <f t="shared" si="23"/>
        <v>2010</v>
      </c>
      <c r="AR15" s="70">
        <f t="shared" si="1"/>
        <v>4</v>
      </c>
      <c r="AS15" s="70">
        <f t="shared" si="2"/>
        <v>0</v>
      </c>
      <c r="AT15" s="70">
        <f t="shared" si="3"/>
        <v>1</v>
      </c>
      <c r="AU15" s="70">
        <f t="shared" si="4"/>
        <v>0</v>
      </c>
      <c r="AV15" s="70">
        <f t="shared" si="24"/>
        <v>5</v>
      </c>
    </row>
    <row r="16" spans="1:48" x14ac:dyDescent="0.25">
      <c r="A16" s="120">
        <v>2011</v>
      </c>
      <c r="B16" s="152">
        <v>12</v>
      </c>
      <c r="C16" s="108"/>
      <c r="D16" s="152">
        <v>12</v>
      </c>
      <c r="E16" s="152">
        <v>1</v>
      </c>
      <c r="F16" s="108"/>
      <c r="G16" s="152">
        <v>1</v>
      </c>
      <c r="H16" s="152"/>
      <c r="I16" s="152"/>
      <c r="J16" s="152">
        <v>1</v>
      </c>
      <c r="K16" s="108"/>
      <c r="L16" s="152">
        <v>1</v>
      </c>
      <c r="M16" s="153">
        <v>14</v>
      </c>
      <c r="O16" s="59">
        <f t="shared" si="0"/>
        <v>2011</v>
      </c>
      <c r="P16" s="61">
        <f t="shared" si="5"/>
        <v>29</v>
      </c>
      <c r="Q16" s="53">
        <f t="shared" si="6"/>
        <v>11</v>
      </c>
      <c r="R16" s="54">
        <f t="shared" si="7"/>
        <v>40</v>
      </c>
      <c r="S16" s="61">
        <f t="shared" si="8"/>
        <v>1</v>
      </c>
      <c r="T16" s="53">
        <f t="shared" si="9"/>
        <v>1</v>
      </c>
      <c r="U16" s="54">
        <f t="shared" si="10"/>
        <v>2</v>
      </c>
      <c r="V16" s="61">
        <f t="shared" si="11"/>
        <v>0</v>
      </c>
      <c r="W16" s="54">
        <f t="shared" si="12"/>
        <v>0</v>
      </c>
      <c r="X16" s="61">
        <f t="shared" si="13"/>
        <v>3</v>
      </c>
      <c r="Y16" s="53">
        <f t="shared" si="14"/>
        <v>0</v>
      </c>
      <c r="Z16" s="54">
        <f t="shared" si="15"/>
        <v>3</v>
      </c>
      <c r="AA16" s="54">
        <f t="shared" si="16"/>
        <v>45</v>
      </c>
      <c r="AC16" s="58">
        <f t="shared" si="17"/>
        <v>2011</v>
      </c>
      <c r="AD16" s="70">
        <f t="shared" si="18"/>
        <v>29</v>
      </c>
      <c r="AE16" s="70">
        <f t="shared" si="19"/>
        <v>11</v>
      </c>
      <c r="AF16" s="70">
        <f t="shared" si="20"/>
        <v>4</v>
      </c>
      <c r="AG16" s="70">
        <f t="shared" si="21"/>
        <v>1</v>
      </c>
      <c r="AH16" s="70">
        <f t="shared" si="22"/>
        <v>45</v>
      </c>
      <c r="AQ16" s="58">
        <f t="shared" si="23"/>
        <v>2011</v>
      </c>
      <c r="AR16" s="70">
        <f t="shared" si="1"/>
        <v>12</v>
      </c>
      <c r="AS16" s="70">
        <f t="shared" si="2"/>
        <v>0</v>
      </c>
      <c r="AT16" s="70">
        <f t="shared" si="3"/>
        <v>2</v>
      </c>
      <c r="AU16" s="70">
        <f t="shared" si="4"/>
        <v>0</v>
      </c>
      <c r="AV16" s="70">
        <f t="shared" si="24"/>
        <v>14</v>
      </c>
    </row>
    <row r="17" spans="1:48" x14ac:dyDescent="0.25">
      <c r="A17" s="120">
        <v>2012</v>
      </c>
      <c r="B17" s="152">
        <v>6</v>
      </c>
      <c r="C17" s="108">
        <v>3</v>
      </c>
      <c r="D17" s="152">
        <v>9</v>
      </c>
      <c r="E17" s="152"/>
      <c r="F17" s="108"/>
      <c r="G17" s="152"/>
      <c r="H17" s="152">
        <v>1</v>
      </c>
      <c r="I17" s="152">
        <v>1</v>
      </c>
      <c r="J17" s="152"/>
      <c r="K17" s="108"/>
      <c r="L17" s="152"/>
      <c r="M17" s="153">
        <v>10</v>
      </c>
      <c r="O17" s="59">
        <f t="shared" si="0"/>
        <v>2012</v>
      </c>
      <c r="P17" s="61">
        <f t="shared" si="5"/>
        <v>35</v>
      </c>
      <c r="Q17" s="53">
        <f t="shared" si="6"/>
        <v>14</v>
      </c>
      <c r="R17" s="54">
        <f t="shared" si="7"/>
        <v>49</v>
      </c>
      <c r="S17" s="61">
        <f t="shared" si="8"/>
        <v>1</v>
      </c>
      <c r="T17" s="53">
        <f t="shared" si="9"/>
        <v>1</v>
      </c>
      <c r="U17" s="54">
        <f t="shared" si="10"/>
        <v>2</v>
      </c>
      <c r="V17" s="61">
        <f t="shared" si="11"/>
        <v>1</v>
      </c>
      <c r="W17" s="54">
        <f t="shared" si="12"/>
        <v>1</v>
      </c>
      <c r="X17" s="61">
        <f t="shared" si="13"/>
        <v>3</v>
      </c>
      <c r="Y17" s="53">
        <f t="shared" si="14"/>
        <v>0</v>
      </c>
      <c r="Z17" s="54">
        <f t="shared" si="15"/>
        <v>3</v>
      </c>
      <c r="AA17" s="54">
        <f t="shared" si="16"/>
        <v>55</v>
      </c>
      <c r="AC17" s="58">
        <f t="shared" si="17"/>
        <v>2012</v>
      </c>
      <c r="AD17" s="70">
        <f t="shared" si="18"/>
        <v>35</v>
      </c>
      <c r="AE17" s="70">
        <f t="shared" si="19"/>
        <v>14</v>
      </c>
      <c r="AF17" s="70">
        <f t="shared" si="20"/>
        <v>5</v>
      </c>
      <c r="AG17" s="70">
        <f t="shared" si="21"/>
        <v>1</v>
      </c>
      <c r="AH17" s="70">
        <f t="shared" si="22"/>
        <v>55</v>
      </c>
      <c r="AQ17" s="58">
        <f t="shared" si="23"/>
        <v>2012</v>
      </c>
      <c r="AR17" s="70">
        <f t="shared" si="1"/>
        <v>6</v>
      </c>
      <c r="AS17" s="70">
        <f t="shared" si="2"/>
        <v>3</v>
      </c>
      <c r="AT17" s="70">
        <f t="shared" si="3"/>
        <v>1</v>
      </c>
      <c r="AU17" s="70">
        <f t="shared" si="4"/>
        <v>0</v>
      </c>
      <c r="AV17" s="70">
        <f t="shared" si="24"/>
        <v>10</v>
      </c>
    </row>
    <row r="18" spans="1:48" x14ac:dyDescent="0.25">
      <c r="A18" s="120">
        <v>2013</v>
      </c>
      <c r="B18" s="152">
        <v>4</v>
      </c>
      <c r="C18" s="108"/>
      <c r="D18" s="152">
        <v>4</v>
      </c>
      <c r="E18" s="152">
        <v>2</v>
      </c>
      <c r="F18" s="108"/>
      <c r="G18" s="152">
        <v>2</v>
      </c>
      <c r="H18" s="152">
        <v>1</v>
      </c>
      <c r="I18" s="152">
        <v>1</v>
      </c>
      <c r="J18" s="152">
        <v>1</v>
      </c>
      <c r="K18" s="108">
        <v>1</v>
      </c>
      <c r="L18" s="152">
        <v>2</v>
      </c>
      <c r="M18" s="153">
        <v>9</v>
      </c>
      <c r="O18" s="59">
        <f t="shared" si="0"/>
        <v>2013</v>
      </c>
      <c r="P18" s="61">
        <f t="shared" si="5"/>
        <v>39</v>
      </c>
      <c r="Q18" s="53">
        <f t="shared" si="6"/>
        <v>14</v>
      </c>
      <c r="R18" s="54">
        <f t="shared" si="7"/>
        <v>53</v>
      </c>
      <c r="S18" s="61">
        <f t="shared" si="8"/>
        <v>3</v>
      </c>
      <c r="T18" s="53">
        <f t="shared" si="9"/>
        <v>1</v>
      </c>
      <c r="U18" s="54">
        <f t="shared" si="10"/>
        <v>4</v>
      </c>
      <c r="V18" s="61">
        <f t="shared" si="11"/>
        <v>2</v>
      </c>
      <c r="W18" s="54">
        <f t="shared" si="12"/>
        <v>2</v>
      </c>
      <c r="X18" s="61">
        <f t="shared" si="13"/>
        <v>4</v>
      </c>
      <c r="Y18" s="53">
        <f t="shared" si="14"/>
        <v>1</v>
      </c>
      <c r="Z18" s="54">
        <f t="shared" si="15"/>
        <v>5</v>
      </c>
      <c r="AA18" s="54">
        <f t="shared" si="16"/>
        <v>64</v>
      </c>
      <c r="AC18" s="58">
        <f t="shared" si="17"/>
        <v>2013</v>
      </c>
      <c r="AD18" s="70">
        <f t="shared" si="18"/>
        <v>39</v>
      </c>
      <c r="AE18" s="70">
        <f t="shared" si="19"/>
        <v>14</v>
      </c>
      <c r="AF18" s="70">
        <f t="shared" si="20"/>
        <v>9</v>
      </c>
      <c r="AG18" s="70">
        <f t="shared" si="21"/>
        <v>2</v>
      </c>
      <c r="AH18" s="70">
        <f t="shared" si="22"/>
        <v>64</v>
      </c>
      <c r="AQ18" s="58">
        <f t="shared" si="23"/>
        <v>2013</v>
      </c>
      <c r="AR18" s="70">
        <f t="shared" si="1"/>
        <v>4</v>
      </c>
      <c r="AS18" s="70">
        <f t="shared" si="2"/>
        <v>0</v>
      </c>
      <c r="AT18" s="70">
        <f t="shared" si="3"/>
        <v>4</v>
      </c>
      <c r="AU18" s="70">
        <f t="shared" si="4"/>
        <v>1</v>
      </c>
      <c r="AV18" s="70">
        <f t="shared" si="24"/>
        <v>9</v>
      </c>
    </row>
    <row r="19" spans="1:48" x14ac:dyDescent="0.25">
      <c r="A19" s="120">
        <v>2014</v>
      </c>
      <c r="B19" s="152">
        <v>5</v>
      </c>
      <c r="C19" s="108">
        <v>1</v>
      </c>
      <c r="D19" s="152">
        <v>6</v>
      </c>
      <c r="E19" s="152">
        <v>1</v>
      </c>
      <c r="F19" s="108"/>
      <c r="G19" s="152">
        <v>1</v>
      </c>
      <c r="H19" s="152">
        <v>1</v>
      </c>
      <c r="I19" s="152">
        <v>1</v>
      </c>
      <c r="J19" s="152">
        <v>2</v>
      </c>
      <c r="K19" s="108">
        <v>1</v>
      </c>
      <c r="L19" s="152">
        <v>3</v>
      </c>
      <c r="M19" s="153">
        <v>11</v>
      </c>
      <c r="O19" s="59">
        <f t="shared" si="0"/>
        <v>2014</v>
      </c>
      <c r="P19" s="61">
        <f t="shared" si="5"/>
        <v>44</v>
      </c>
      <c r="Q19" s="53">
        <f t="shared" si="6"/>
        <v>15</v>
      </c>
      <c r="R19" s="54">
        <f t="shared" si="7"/>
        <v>59</v>
      </c>
      <c r="S19" s="61">
        <f t="shared" si="8"/>
        <v>4</v>
      </c>
      <c r="T19" s="53">
        <f t="shared" si="9"/>
        <v>1</v>
      </c>
      <c r="U19" s="54">
        <f t="shared" si="10"/>
        <v>5</v>
      </c>
      <c r="V19" s="61">
        <f t="shared" si="11"/>
        <v>3</v>
      </c>
      <c r="W19" s="54">
        <f t="shared" si="12"/>
        <v>3</v>
      </c>
      <c r="X19" s="61">
        <f t="shared" si="13"/>
        <v>6</v>
      </c>
      <c r="Y19" s="53">
        <f t="shared" si="14"/>
        <v>2</v>
      </c>
      <c r="Z19" s="54">
        <f t="shared" si="15"/>
        <v>8</v>
      </c>
      <c r="AA19" s="54">
        <f t="shared" si="16"/>
        <v>75</v>
      </c>
      <c r="AC19" s="58">
        <f t="shared" si="17"/>
        <v>2014</v>
      </c>
      <c r="AD19" s="70">
        <f t="shared" si="18"/>
        <v>44</v>
      </c>
      <c r="AE19" s="70">
        <f t="shared" si="19"/>
        <v>15</v>
      </c>
      <c r="AF19" s="70">
        <f t="shared" si="20"/>
        <v>13</v>
      </c>
      <c r="AG19" s="70">
        <f t="shared" si="21"/>
        <v>3</v>
      </c>
      <c r="AH19" s="70">
        <f t="shared" si="22"/>
        <v>75</v>
      </c>
      <c r="AQ19" s="58">
        <f t="shared" si="23"/>
        <v>2014</v>
      </c>
      <c r="AR19" s="70">
        <f t="shared" si="1"/>
        <v>5</v>
      </c>
      <c r="AS19" s="70">
        <f t="shared" si="2"/>
        <v>1</v>
      </c>
      <c r="AT19" s="70">
        <f t="shared" si="3"/>
        <v>4</v>
      </c>
      <c r="AU19" s="70">
        <f t="shared" si="4"/>
        <v>1</v>
      </c>
      <c r="AV19" s="70">
        <f t="shared" si="24"/>
        <v>11</v>
      </c>
    </row>
    <row r="20" spans="1:48" x14ac:dyDescent="0.25">
      <c r="A20" s="120">
        <v>2015</v>
      </c>
      <c r="B20" s="152">
        <v>1</v>
      </c>
      <c r="C20" s="108"/>
      <c r="D20" s="152">
        <v>1</v>
      </c>
      <c r="E20" s="152">
        <v>1</v>
      </c>
      <c r="F20" s="108"/>
      <c r="G20" s="152">
        <v>1</v>
      </c>
      <c r="H20" s="152">
        <v>1</v>
      </c>
      <c r="I20" s="152">
        <v>1</v>
      </c>
      <c r="J20" s="152">
        <v>4</v>
      </c>
      <c r="K20" s="108"/>
      <c r="L20" s="152">
        <v>4</v>
      </c>
      <c r="M20" s="153">
        <v>7</v>
      </c>
      <c r="O20" s="59">
        <f t="shared" si="0"/>
        <v>2015</v>
      </c>
      <c r="P20" s="61">
        <f t="shared" si="5"/>
        <v>45</v>
      </c>
      <c r="Q20" s="53">
        <f t="shared" si="6"/>
        <v>15</v>
      </c>
      <c r="R20" s="54">
        <f t="shared" si="7"/>
        <v>60</v>
      </c>
      <c r="S20" s="61">
        <f t="shared" si="8"/>
        <v>5</v>
      </c>
      <c r="T20" s="53">
        <f t="shared" si="9"/>
        <v>1</v>
      </c>
      <c r="U20" s="54">
        <f t="shared" si="10"/>
        <v>6</v>
      </c>
      <c r="V20" s="61">
        <f t="shared" si="11"/>
        <v>4</v>
      </c>
      <c r="W20" s="54">
        <f t="shared" si="12"/>
        <v>4</v>
      </c>
      <c r="X20" s="61">
        <f t="shared" si="13"/>
        <v>10</v>
      </c>
      <c r="Y20" s="53">
        <f t="shared" si="14"/>
        <v>2</v>
      </c>
      <c r="Z20" s="54">
        <f t="shared" si="15"/>
        <v>12</v>
      </c>
      <c r="AA20" s="54">
        <f t="shared" si="16"/>
        <v>82</v>
      </c>
      <c r="AC20" s="58">
        <f t="shared" si="17"/>
        <v>2015</v>
      </c>
      <c r="AD20" s="70">
        <f t="shared" si="18"/>
        <v>45</v>
      </c>
      <c r="AE20" s="70">
        <f t="shared" si="19"/>
        <v>15</v>
      </c>
      <c r="AF20" s="70">
        <f t="shared" si="20"/>
        <v>19</v>
      </c>
      <c r="AG20" s="70">
        <f t="shared" si="21"/>
        <v>3</v>
      </c>
      <c r="AH20" s="70">
        <f t="shared" si="22"/>
        <v>82</v>
      </c>
      <c r="AQ20" s="58">
        <f t="shared" si="23"/>
        <v>2015</v>
      </c>
      <c r="AR20" s="70">
        <f t="shared" si="1"/>
        <v>1</v>
      </c>
      <c r="AS20" s="70">
        <f t="shared" si="2"/>
        <v>0</v>
      </c>
      <c r="AT20" s="70">
        <f t="shared" si="3"/>
        <v>6</v>
      </c>
      <c r="AU20" s="70">
        <f t="shared" si="4"/>
        <v>0</v>
      </c>
      <c r="AV20" s="70">
        <f t="shared" si="24"/>
        <v>7</v>
      </c>
    </row>
    <row r="21" spans="1:48" x14ac:dyDescent="0.25">
      <c r="A21" s="120">
        <v>2016</v>
      </c>
      <c r="B21" s="152">
        <v>4</v>
      </c>
      <c r="C21" s="108"/>
      <c r="D21" s="152">
        <v>4</v>
      </c>
      <c r="E21" s="152">
        <v>1</v>
      </c>
      <c r="F21" s="108"/>
      <c r="G21" s="152">
        <v>1</v>
      </c>
      <c r="H21" s="152"/>
      <c r="I21" s="152"/>
      <c r="J21" s="152">
        <v>2</v>
      </c>
      <c r="K21" s="108"/>
      <c r="L21" s="152">
        <v>2</v>
      </c>
      <c r="M21" s="153">
        <v>7</v>
      </c>
      <c r="O21" s="59">
        <f t="shared" si="0"/>
        <v>2016</v>
      </c>
      <c r="P21" s="61">
        <f t="shared" si="5"/>
        <v>49</v>
      </c>
      <c r="Q21" s="53">
        <f t="shared" si="6"/>
        <v>15</v>
      </c>
      <c r="R21" s="54">
        <f t="shared" si="7"/>
        <v>64</v>
      </c>
      <c r="S21" s="61">
        <f t="shared" si="8"/>
        <v>6</v>
      </c>
      <c r="T21" s="53">
        <f t="shared" si="9"/>
        <v>1</v>
      </c>
      <c r="U21" s="54">
        <f t="shared" si="10"/>
        <v>7</v>
      </c>
      <c r="V21" s="61">
        <f t="shared" si="11"/>
        <v>4</v>
      </c>
      <c r="W21" s="54">
        <f t="shared" si="12"/>
        <v>4</v>
      </c>
      <c r="X21" s="61">
        <f t="shared" si="13"/>
        <v>12</v>
      </c>
      <c r="Y21" s="53">
        <f t="shared" si="14"/>
        <v>2</v>
      </c>
      <c r="Z21" s="54">
        <f t="shared" si="15"/>
        <v>14</v>
      </c>
      <c r="AA21" s="54">
        <f t="shared" si="16"/>
        <v>89</v>
      </c>
      <c r="AC21" s="58">
        <f t="shared" si="17"/>
        <v>2016</v>
      </c>
      <c r="AD21" s="70">
        <f t="shared" si="18"/>
        <v>49</v>
      </c>
      <c r="AE21" s="70">
        <f t="shared" si="19"/>
        <v>15</v>
      </c>
      <c r="AF21" s="70">
        <f t="shared" si="20"/>
        <v>22</v>
      </c>
      <c r="AG21" s="70">
        <f t="shared" si="21"/>
        <v>3</v>
      </c>
      <c r="AH21" s="70">
        <f t="shared" si="22"/>
        <v>89</v>
      </c>
      <c r="AQ21" s="58">
        <f t="shared" si="23"/>
        <v>2016</v>
      </c>
      <c r="AR21" s="70">
        <f t="shared" si="1"/>
        <v>4</v>
      </c>
      <c r="AS21" s="70">
        <f t="shared" si="2"/>
        <v>0</v>
      </c>
      <c r="AT21" s="70">
        <f t="shared" si="3"/>
        <v>3</v>
      </c>
      <c r="AU21" s="70">
        <f t="shared" si="4"/>
        <v>0</v>
      </c>
      <c r="AV21" s="70">
        <f t="shared" si="24"/>
        <v>7</v>
      </c>
    </row>
    <row r="22" spans="1:48" x14ac:dyDescent="0.25">
      <c r="A22" s="120">
        <v>2017</v>
      </c>
      <c r="B22" s="152">
        <v>1</v>
      </c>
      <c r="C22" s="108"/>
      <c r="D22" s="152">
        <v>1</v>
      </c>
      <c r="E22" s="152">
        <v>1</v>
      </c>
      <c r="F22" s="108"/>
      <c r="G22" s="152">
        <v>1</v>
      </c>
      <c r="H22" s="152">
        <v>2</v>
      </c>
      <c r="I22" s="152">
        <v>2</v>
      </c>
      <c r="J22" s="152">
        <v>1</v>
      </c>
      <c r="K22" s="108"/>
      <c r="L22" s="152">
        <v>1</v>
      </c>
      <c r="M22" s="153">
        <v>5</v>
      </c>
      <c r="O22" s="59">
        <f t="shared" si="0"/>
        <v>2017</v>
      </c>
      <c r="P22" s="61">
        <f t="shared" si="5"/>
        <v>50</v>
      </c>
      <c r="Q22" s="53">
        <f t="shared" si="6"/>
        <v>15</v>
      </c>
      <c r="R22" s="54">
        <f t="shared" si="7"/>
        <v>65</v>
      </c>
      <c r="S22" s="61">
        <f t="shared" si="8"/>
        <v>7</v>
      </c>
      <c r="T22" s="53">
        <f t="shared" si="9"/>
        <v>1</v>
      </c>
      <c r="U22" s="54">
        <f t="shared" si="10"/>
        <v>8</v>
      </c>
      <c r="V22" s="61">
        <f t="shared" si="11"/>
        <v>6</v>
      </c>
      <c r="W22" s="54">
        <f t="shared" si="12"/>
        <v>6</v>
      </c>
      <c r="X22" s="61">
        <f t="shared" si="13"/>
        <v>13</v>
      </c>
      <c r="Y22" s="53">
        <f t="shared" si="14"/>
        <v>2</v>
      </c>
      <c r="Z22" s="54">
        <f t="shared" si="15"/>
        <v>15</v>
      </c>
      <c r="AA22" s="54">
        <f t="shared" si="16"/>
        <v>94</v>
      </c>
      <c r="AC22" s="58">
        <f t="shared" si="17"/>
        <v>2017</v>
      </c>
      <c r="AD22" s="70">
        <f t="shared" si="18"/>
        <v>50</v>
      </c>
      <c r="AE22" s="70">
        <f t="shared" si="19"/>
        <v>15</v>
      </c>
      <c r="AF22" s="70">
        <f t="shared" si="20"/>
        <v>26</v>
      </c>
      <c r="AG22" s="70">
        <f t="shared" si="21"/>
        <v>3</v>
      </c>
      <c r="AH22" s="70">
        <f t="shared" si="22"/>
        <v>94</v>
      </c>
      <c r="AQ22" s="58">
        <f t="shared" si="23"/>
        <v>2017</v>
      </c>
      <c r="AR22" s="70">
        <f t="shared" si="1"/>
        <v>1</v>
      </c>
      <c r="AS22" s="70">
        <f t="shared" si="2"/>
        <v>0</v>
      </c>
      <c r="AT22" s="70">
        <f t="shared" si="3"/>
        <v>4</v>
      </c>
      <c r="AU22" s="70">
        <f t="shared" si="4"/>
        <v>0</v>
      </c>
      <c r="AV22" s="70">
        <f t="shared" si="24"/>
        <v>5</v>
      </c>
    </row>
    <row r="23" spans="1:48" x14ac:dyDescent="0.25">
      <c r="A23" s="120">
        <v>2018</v>
      </c>
      <c r="B23" s="152">
        <v>1</v>
      </c>
      <c r="C23" s="108"/>
      <c r="D23" s="152">
        <v>1</v>
      </c>
      <c r="E23" s="152">
        <v>1</v>
      </c>
      <c r="F23" s="108"/>
      <c r="G23" s="152">
        <v>1</v>
      </c>
      <c r="H23" s="152">
        <v>1</v>
      </c>
      <c r="I23" s="152">
        <v>1</v>
      </c>
      <c r="J23" s="152"/>
      <c r="K23" s="108"/>
      <c r="L23" s="152"/>
      <c r="M23" s="153">
        <v>3</v>
      </c>
      <c r="O23" s="60">
        <f t="shared" si="0"/>
        <v>2018</v>
      </c>
      <c r="P23" s="61">
        <f t="shared" si="5"/>
        <v>51</v>
      </c>
      <c r="Q23" s="53">
        <f t="shared" si="6"/>
        <v>15</v>
      </c>
      <c r="R23" s="54">
        <f t="shared" si="7"/>
        <v>66</v>
      </c>
      <c r="S23" s="61">
        <f t="shared" si="8"/>
        <v>8</v>
      </c>
      <c r="T23" s="53">
        <f t="shared" si="9"/>
        <v>1</v>
      </c>
      <c r="U23" s="54">
        <f t="shared" si="10"/>
        <v>9</v>
      </c>
      <c r="V23" s="61">
        <f t="shared" si="11"/>
        <v>7</v>
      </c>
      <c r="W23" s="54">
        <f t="shared" si="12"/>
        <v>7</v>
      </c>
      <c r="X23" s="61">
        <f t="shared" si="13"/>
        <v>13</v>
      </c>
      <c r="Y23" s="53">
        <f t="shared" si="14"/>
        <v>2</v>
      </c>
      <c r="Z23" s="54">
        <f t="shared" si="15"/>
        <v>15</v>
      </c>
      <c r="AA23" s="54">
        <f t="shared" si="16"/>
        <v>97</v>
      </c>
      <c r="AC23" s="65">
        <f t="shared" si="17"/>
        <v>2018</v>
      </c>
      <c r="AD23" s="71">
        <f t="shared" si="18"/>
        <v>51</v>
      </c>
      <c r="AE23" s="71">
        <f t="shared" si="19"/>
        <v>15</v>
      </c>
      <c r="AF23" s="71">
        <f t="shared" si="20"/>
        <v>28</v>
      </c>
      <c r="AG23" s="71">
        <f t="shared" si="21"/>
        <v>3</v>
      </c>
      <c r="AH23" s="71">
        <f t="shared" si="22"/>
        <v>97</v>
      </c>
      <c r="AQ23" s="65">
        <f t="shared" si="23"/>
        <v>2018</v>
      </c>
      <c r="AR23" s="71">
        <f t="shared" si="1"/>
        <v>1</v>
      </c>
      <c r="AS23" s="71">
        <f t="shared" si="2"/>
        <v>0</v>
      </c>
      <c r="AT23" s="71">
        <f t="shared" si="3"/>
        <v>2</v>
      </c>
      <c r="AU23" s="71">
        <f t="shared" si="4"/>
        <v>0</v>
      </c>
      <c r="AV23" s="71">
        <f>SUM(AR23:AU23)</f>
        <v>3</v>
      </c>
    </row>
    <row r="24" spans="1:48" x14ac:dyDescent="0.25">
      <c r="A24" s="120">
        <v>2019</v>
      </c>
      <c r="B24" s="152">
        <v>2</v>
      </c>
      <c r="C24" s="108">
        <v>1</v>
      </c>
      <c r="D24" s="152">
        <v>3</v>
      </c>
      <c r="E24" s="152">
        <v>1</v>
      </c>
      <c r="F24" s="108"/>
      <c r="G24" s="152">
        <v>1</v>
      </c>
      <c r="H24" s="152">
        <v>1</v>
      </c>
      <c r="I24" s="152">
        <v>1</v>
      </c>
      <c r="J24" s="152"/>
      <c r="K24" s="108"/>
      <c r="L24" s="152"/>
      <c r="M24" s="153">
        <v>5</v>
      </c>
      <c r="O24" s="84">
        <v>2019</v>
      </c>
      <c r="P24" s="100">
        <f t="shared" ref="P24:AA24" si="25">+P23+B26</f>
        <v>54</v>
      </c>
      <c r="Q24" s="98">
        <f t="shared" si="25"/>
        <v>15</v>
      </c>
      <c r="R24" s="98">
        <f t="shared" si="25"/>
        <v>69</v>
      </c>
      <c r="S24" s="103">
        <f t="shared" si="25"/>
        <v>8</v>
      </c>
      <c r="T24" s="98">
        <f t="shared" si="25"/>
        <v>1</v>
      </c>
      <c r="U24" s="98">
        <f t="shared" si="25"/>
        <v>9</v>
      </c>
      <c r="V24" s="103">
        <f t="shared" si="25"/>
        <v>8</v>
      </c>
      <c r="W24" s="101">
        <f t="shared" si="25"/>
        <v>8</v>
      </c>
      <c r="X24" s="103">
        <f t="shared" si="25"/>
        <v>13</v>
      </c>
      <c r="Y24" s="98">
        <f t="shared" si="25"/>
        <v>2</v>
      </c>
      <c r="Z24" s="101">
        <f t="shared" si="25"/>
        <v>15</v>
      </c>
      <c r="AA24" s="84">
        <f t="shared" si="25"/>
        <v>101</v>
      </c>
      <c r="AC24" s="65">
        <f t="shared" ref="AC24:AC25" si="26">+O24</f>
        <v>2019</v>
      </c>
      <c r="AD24" s="71">
        <f t="shared" ref="AD24:AD25" si="27">P24</f>
        <v>54</v>
      </c>
      <c r="AE24" s="71">
        <f t="shared" ref="AE24:AE25" si="28">Q24</f>
        <v>15</v>
      </c>
      <c r="AF24" s="71">
        <f t="shared" ref="AF24:AF25" si="29">S24+V24+X24</f>
        <v>29</v>
      </c>
      <c r="AG24" s="71">
        <f t="shared" ref="AG24:AG25" si="30">T24+Y24</f>
        <v>3</v>
      </c>
      <c r="AH24" s="71">
        <f t="shared" ref="AH24:AH25" si="31">SUM(AD24:AG24)</f>
        <v>101</v>
      </c>
    </row>
    <row r="25" spans="1:48" x14ac:dyDescent="0.25">
      <c r="A25" s="120">
        <v>2020</v>
      </c>
      <c r="B25" s="152">
        <v>1</v>
      </c>
      <c r="C25" s="108"/>
      <c r="D25" s="152">
        <v>1</v>
      </c>
      <c r="E25" s="152">
        <v>1</v>
      </c>
      <c r="F25" s="108"/>
      <c r="G25" s="152">
        <v>1</v>
      </c>
      <c r="H25" s="152"/>
      <c r="I25" s="152"/>
      <c r="J25" s="152"/>
      <c r="K25" s="108"/>
      <c r="L25" s="152"/>
      <c r="M25" s="153">
        <v>2</v>
      </c>
      <c r="O25" s="60">
        <v>2020</v>
      </c>
      <c r="P25" s="62">
        <f t="shared" ref="P25:AA26" si="32">+P24+B25</f>
        <v>55</v>
      </c>
      <c r="Q25" s="99">
        <f t="shared" si="32"/>
        <v>15</v>
      </c>
      <c r="R25" s="99">
        <f t="shared" si="32"/>
        <v>70</v>
      </c>
      <c r="S25" s="104">
        <f t="shared" si="32"/>
        <v>9</v>
      </c>
      <c r="T25" s="99">
        <f t="shared" si="32"/>
        <v>1</v>
      </c>
      <c r="U25" s="99">
        <f t="shared" si="32"/>
        <v>10</v>
      </c>
      <c r="V25" s="104">
        <f t="shared" si="32"/>
        <v>8</v>
      </c>
      <c r="W25" s="102">
        <f t="shared" si="32"/>
        <v>8</v>
      </c>
      <c r="X25" s="104">
        <f t="shared" si="32"/>
        <v>13</v>
      </c>
      <c r="Y25" s="99">
        <f t="shared" si="32"/>
        <v>2</v>
      </c>
      <c r="Z25" s="102">
        <f t="shared" si="32"/>
        <v>15</v>
      </c>
      <c r="AA25" s="60">
        <f t="shared" si="32"/>
        <v>103</v>
      </c>
      <c r="AC25" s="65">
        <f t="shared" si="26"/>
        <v>2020</v>
      </c>
      <c r="AD25" s="71">
        <f t="shared" si="27"/>
        <v>55</v>
      </c>
      <c r="AE25" s="71">
        <f t="shared" si="28"/>
        <v>15</v>
      </c>
      <c r="AF25" s="71">
        <f t="shared" si="29"/>
        <v>30</v>
      </c>
      <c r="AG25" s="71">
        <f t="shared" si="30"/>
        <v>3</v>
      </c>
      <c r="AH25" s="71">
        <f t="shared" si="31"/>
        <v>103</v>
      </c>
    </row>
    <row r="26" spans="1:48" x14ac:dyDescent="0.25">
      <c r="A26" s="120">
        <v>2021</v>
      </c>
      <c r="B26" s="152">
        <v>3</v>
      </c>
      <c r="C26" s="108"/>
      <c r="D26" s="152">
        <v>3</v>
      </c>
      <c r="E26" s="152"/>
      <c r="F26" s="108"/>
      <c r="G26" s="152"/>
      <c r="H26" s="152">
        <v>1</v>
      </c>
      <c r="I26" s="152">
        <v>1</v>
      </c>
      <c r="J26" s="152"/>
      <c r="K26" s="108"/>
      <c r="L26" s="152"/>
      <c r="M26" s="153">
        <v>4</v>
      </c>
      <c r="O26" s="60">
        <v>2021</v>
      </c>
      <c r="P26" s="62">
        <f t="shared" si="32"/>
        <v>58</v>
      </c>
      <c r="Q26" s="99">
        <f t="shared" si="32"/>
        <v>15</v>
      </c>
      <c r="R26" s="99">
        <f t="shared" si="32"/>
        <v>73</v>
      </c>
      <c r="S26" s="104">
        <f t="shared" si="32"/>
        <v>9</v>
      </c>
      <c r="T26" s="99">
        <f t="shared" si="32"/>
        <v>1</v>
      </c>
      <c r="U26" s="99">
        <f t="shared" si="32"/>
        <v>10</v>
      </c>
      <c r="V26" s="104">
        <f t="shared" si="32"/>
        <v>9</v>
      </c>
      <c r="W26" s="102">
        <f t="shared" si="32"/>
        <v>9</v>
      </c>
      <c r="X26" s="104">
        <f t="shared" si="32"/>
        <v>13</v>
      </c>
      <c r="Y26" s="99">
        <f t="shared" si="32"/>
        <v>2</v>
      </c>
      <c r="Z26" s="102">
        <f t="shared" si="32"/>
        <v>15</v>
      </c>
      <c r="AA26" s="60">
        <f t="shared" si="32"/>
        <v>107</v>
      </c>
      <c r="AC26" s="65">
        <f t="shared" ref="AC26" si="33">+O26</f>
        <v>2021</v>
      </c>
      <c r="AD26" s="71">
        <f t="shared" ref="AD26" si="34">P26</f>
        <v>58</v>
      </c>
      <c r="AE26" s="71">
        <f t="shared" ref="AE26" si="35">Q26</f>
        <v>15</v>
      </c>
      <c r="AF26" s="71">
        <f t="shared" ref="AF26" si="36">S26+V26+X26</f>
        <v>31</v>
      </c>
      <c r="AG26" s="71">
        <f t="shared" ref="AG26" si="37">T26+Y26</f>
        <v>3</v>
      </c>
      <c r="AH26" s="71">
        <f t="shared" ref="AH26" si="38">SUM(AD26:AG26)</f>
        <v>107</v>
      </c>
    </row>
    <row r="27" spans="1:48" s="2" customFormat="1" x14ac:dyDescent="0.25">
      <c r="A27" s="120" t="s">
        <v>1549</v>
      </c>
      <c r="B27" s="152">
        <v>1</v>
      </c>
      <c r="C27" s="108">
        <v>1</v>
      </c>
      <c r="D27" s="152">
        <v>2</v>
      </c>
      <c r="E27" s="152"/>
      <c r="F27" s="108"/>
      <c r="G27" s="152"/>
      <c r="H27" s="152"/>
      <c r="I27" s="152"/>
      <c r="J27" s="152">
        <v>1</v>
      </c>
      <c r="K27" s="108"/>
      <c r="L27" s="152">
        <v>1</v>
      </c>
      <c r="M27" s="153">
        <v>3</v>
      </c>
      <c r="N27" s="49"/>
    </row>
    <row r="28" spans="1:48" s="2" customFormat="1" x14ac:dyDescent="0.25">
      <c r="A28" s="121" t="s">
        <v>1442</v>
      </c>
      <c r="B28" s="154">
        <v>58</v>
      </c>
      <c r="C28" s="155">
        <v>17</v>
      </c>
      <c r="D28" s="154">
        <v>75</v>
      </c>
      <c r="E28" s="154">
        <v>10</v>
      </c>
      <c r="F28" s="155">
        <v>1</v>
      </c>
      <c r="G28" s="154">
        <v>11</v>
      </c>
      <c r="H28" s="154">
        <v>9</v>
      </c>
      <c r="I28" s="154">
        <v>9</v>
      </c>
      <c r="J28" s="154">
        <v>14</v>
      </c>
      <c r="K28" s="155">
        <v>2</v>
      </c>
      <c r="L28" s="154">
        <v>16</v>
      </c>
      <c r="M28" s="156">
        <v>111</v>
      </c>
      <c r="N28" s="49"/>
    </row>
    <row r="29" spans="1:48" x14ac:dyDescent="0.25">
      <c r="A29" s="48" t="s">
        <v>1482</v>
      </c>
      <c r="O29" s="48" t="s">
        <v>1484</v>
      </c>
    </row>
    <row r="30" spans="1:48" s="106" customFormat="1" x14ac:dyDescent="0.25">
      <c r="A30" s="48"/>
      <c r="O30" s="48"/>
    </row>
    <row r="31" spans="1:48" s="106" customFormat="1" x14ac:dyDescent="0.25">
      <c r="A31" s="48"/>
      <c r="O31" s="48"/>
    </row>
    <row r="32" spans="1:48" s="106" customFormat="1" x14ac:dyDescent="0.25">
      <c r="A32" s="130" t="s">
        <v>17</v>
      </c>
      <c r="B32" s="131" t="s">
        <v>1470</v>
      </c>
      <c r="O32" s="48"/>
    </row>
    <row r="33" spans="1:34" s="106" customFormat="1" x14ac:dyDescent="0.25">
      <c r="A33" s="48"/>
      <c r="O33" s="48"/>
    </row>
    <row r="34" spans="1:34" s="47" customFormat="1" ht="29.05" x14ac:dyDescent="0.25">
      <c r="A34" s="136" t="s">
        <v>1480</v>
      </c>
      <c r="B34" s="136" t="s">
        <v>1474</v>
      </c>
      <c r="C34" s="158"/>
      <c r="D34" s="158"/>
      <c r="E34" s="158"/>
      <c r="F34" s="158"/>
      <c r="G34" s="158"/>
      <c r="H34" s="158"/>
      <c r="I34" s="158"/>
      <c r="J34" s="158"/>
      <c r="K34" s="158"/>
      <c r="L34" s="158"/>
      <c r="M34" s="159"/>
      <c r="N34"/>
    </row>
    <row r="35" spans="1:34" s="47" customFormat="1" ht="58.1" x14ac:dyDescent="0.25">
      <c r="A35" s="157"/>
      <c r="B35" s="160" t="s">
        <v>23</v>
      </c>
      <c r="C35" s="158"/>
      <c r="D35" s="160" t="s">
        <v>1475</v>
      </c>
      <c r="E35" s="160" t="s">
        <v>1426</v>
      </c>
      <c r="F35" s="158"/>
      <c r="G35" s="160" t="s">
        <v>1476</v>
      </c>
      <c r="H35" s="160" t="s">
        <v>66</v>
      </c>
      <c r="I35" s="160" t="s">
        <v>1477</v>
      </c>
      <c r="J35" s="160" t="s">
        <v>70</v>
      </c>
      <c r="K35" s="158"/>
      <c r="L35" s="160" t="s">
        <v>1478</v>
      </c>
      <c r="M35" s="133" t="s">
        <v>1442</v>
      </c>
      <c r="N35"/>
      <c r="O35" s="57"/>
      <c r="P35" s="52" t="str">
        <f>+B35</f>
        <v>Chaufferie dédiée</v>
      </c>
      <c r="Q35" s="63"/>
      <c r="R35" s="64" t="str">
        <f>+D35</f>
        <v>Total Chaufferie dédiée</v>
      </c>
      <c r="S35" s="52" t="str">
        <f>+E35</f>
        <v>chaufferie sur réseau de chaleur</v>
      </c>
      <c r="T35" s="63"/>
      <c r="U35" s="64" t="str">
        <f>+G35</f>
        <v>Total chaufferie sur réseau de chaleur</v>
      </c>
      <c r="V35" s="52" t="str">
        <f>+H35</f>
        <v>Création d'un réseau de chaleur</v>
      </c>
      <c r="W35" s="64" t="str">
        <f>+I35</f>
        <v>Total Création d'un réseau de chaleur</v>
      </c>
      <c r="X35" s="52" t="str">
        <f>+J35</f>
        <v>Réseau de chaleur existant</v>
      </c>
      <c r="Y35" s="63"/>
      <c r="Z35" s="64" t="str">
        <f>+L35</f>
        <v>Total Réseau de chaleur existant</v>
      </c>
      <c r="AA35" s="64" t="str">
        <f>+M35</f>
        <v>Total général</v>
      </c>
    </row>
    <row r="36" spans="1:34" s="47" customFormat="1" ht="43.6" x14ac:dyDescent="0.25">
      <c r="A36" s="136" t="s">
        <v>1443</v>
      </c>
      <c r="B36" s="160" t="s">
        <v>22</v>
      </c>
      <c r="C36" s="162" t="s">
        <v>26</v>
      </c>
      <c r="D36" s="157"/>
      <c r="E36" s="160" t="s">
        <v>22</v>
      </c>
      <c r="F36" s="162" t="s">
        <v>26</v>
      </c>
      <c r="G36" s="157"/>
      <c r="H36" s="160" t="s">
        <v>22</v>
      </c>
      <c r="I36" s="157"/>
      <c r="J36" s="160" t="s">
        <v>22</v>
      </c>
      <c r="K36" s="162" t="s">
        <v>26</v>
      </c>
      <c r="L36" s="157"/>
      <c r="M36" s="161"/>
      <c r="N36"/>
      <c r="O36" s="65" t="s">
        <v>1493</v>
      </c>
      <c r="P36" s="66" t="str">
        <f>+B36</f>
        <v>Collective</v>
      </c>
      <c r="Q36" s="67" t="str">
        <f>+C36</f>
        <v>Industrielle</v>
      </c>
      <c r="R36" s="68"/>
      <c r="S36" s="66" t="str">
        <f>+E36</f>
        <v>Collective</v>
      </c>
      <c r="T36" s="67" t="str">
        <f>+F36</f>
        <v>Industrielle</v>
      </c>
      <c r="U36" s="68"/>
      <c r="V36" s="66" t="str">
        <f>+H36</f>
        <v>Collective</v>
      </c>
      <c r="W36" s="68"/>
      <c r="X36" s="66" t="str">
        <f>+J36</f>
        <v>Collective</v>
      </c>
      <c r="Y36" s="67" t="str">
        <f>+K36</f>
        <v>Industrielle</v>
      </c>
      <c r="Z36" s="68"/>
      <c r="AA36" s="68"/>
      <c r="AC36" s="69" t="s">
        <v>1493</v>
      </c>
      <c r="AD36" s="69" t="s">
        <v>1485</v>
      </c>
      <c r="AE36" s="69" t="s">
        <v>1486</v>
      </c>
      <c r="AF36" s="69" t="s">
        <v>1487</v>
      </c>
      <c r="AG36" s="69" t="s">
        <v>1488</v>
      </c>
      <c r="AH36" s="69" t="s">
        <v>1489</v>
      </c>
    </row>
    <row r="37" spans="1:34" s="2" customFormat="1" x14ac:dyDescent="0.25">
      <c r="A37" s="119">
        <v>2001</v>
      </c>
      <c r="B37" s="122"/>
      <c r="C37" s="123">
        <v>232.60000000000002</v>
      </c>
      <c r="D37" s="122">
        <v>232.60000000000002</v>
      </c>
      <c r="E37" s="122"/>
      <c r="F37" s="123"/>
      <c r="G37" s="122"/>
      <c r="H37" s="122"/>
      <c r="I37" s="122"/>
      <c r="J37" s="122"/>
      <c r="K37" s="123"/>
      <c r="L37" s="122"/>
      <c r="M37" s="124">
        <v>232.60000000000002</v>
      </c>
      <c r="N37"/>
      <c r="O37" s="59">
        <f t="shared" ref="O37:O52" si="39">+A37</f>
        <v>2001</v>
      </c>
      <c r="P37" s="61">
        <f>+B37</f>
        <v>0</v>
      </c>
      <c r="Q37" s="53">
        <f>+C37</f>
        <v>232.60000000000002</v>
      </c>
      <c r="R37" s="54">
        <f>+D37</f>
        <v>232.60000000000002</v>
      </c>
      <c r="S37" s="61">
        <f>+E37</f>
        <v>0</v>
      </c>
      <c r="T37" s="53">
        <f>+F37</f>
        <v>0</v>
      </c>
      <c r="U37" s="54">
        <f>+G37</f>
        <v>0</v>
      </c>
      <c r="V37" s="61">
        <f>+H37</f>
        <v>0</v>
      </c>
      <c r="W37" s="54">
        <f>+I37</f>
        <v>0</v>
      </c>
      <c r="X37" s="61">
        <f>+J37</f>
        <v>0</v>
      </c>
      <c r="Y37" s="53">
        <f>+K37</f>
        <v>0</v>
      </c>
      <c r="Z37" s="54">
        <f>+L37</f>
        <v>0</v>
      </c>
      <c r="AA37" s="54">
        <f>+M37</f>
        <v>232.60000000000002</v>
      </c>
      <c r="AC37" s="191">
        <f>+O37</f>
        <v>2001</v>
      </c>
      <c r="AD37" s="192">
        <f>P37/1000</f>
        <v>0</v>
      </c>
      <c r="AE37" s="192">
        <f>Q37/1000</f>
        <v>0.23260000000000003</v>
      </c>
      <c r="AF37" s="192">
        <f>(S37+V37+X37)/1000</f>
        <v>0</v>
      </c>
      <c r="AG37" s="192">
        <f>(T37+Y37)/1000</f>
        <v>0</v>
      </c>
      <c r="AH37" s="192">
        <f>SUM(AD37:AG37)</f>
        <v>0.23260000000000003</v>
      </c>
    </row>
    <row r="38" spans="1:34" s="2" customFormat="1" x14ac:dyDescent="0.25">
      <c r="A38" s="120">
        <v>2002</v>
      </c>
      <c r="B38" s="125">
        <v>2849.3500000000004</v>
      </c>
      <c r="C38" s="107">
        <v>244.23000000000002</v>
      </c>
      <c r="D38" s="125">
        <v>3093.5800000000004</v>
      </c>
      <c r="E38" s="125"/>
      <c r="F38" s="107"/>
      <c r="G38" s="125"/>
      <c r="H38" s="125"/>
      <c r="I38" s="125"/>
      <c r="J38" s="125"/>
      <c r="K38" s="107"/>
      <c r="L38" s="125"/>
      <c r="M38" s="126">
        <v>3093.5800000000004</v>
      </c>
      <c r="N38"/>
      <c r="O38" s="59">
        <f t="shared" si="39"/>
        <v>2002</v>
      </c>
      <c r="P38" s="61">
        <f t="shared" ref="P38:P52" si="40">+P37+B38</f>
        <v>2849.3500000000004</v>
      </c>
      <c r="Q38" s="53">
        <f t="shared" ref="Q38:Q52" si="41">+Q37+C38</f>
        <v>476.83000000000004</v>
      </c>
      <c r="R38" s="54">
        <f t="shared" ref="R38:R52" si="42">+R37+D38</f>
        <v>3326.1800000000003</v>
      </c>
      <c r="S38" s="61">
        <f t="shared" ref="S38:S52" si="43">+S37+E38</f>
        <v>0</v>
      </c>
      <c r="T38" s="53">
        <f t="shared" ref="T38:T52" si="44">+T37+F38</f>
        <v>0</v>
      </c>
      <c r="U38" s="54">
        <f t="shared" ref="U38:U52" si="45">+U37+G38</f>
        <v>0</v>
      </c>
      <c r="V38" s="61">
        <f t="shared" ref="V38:V52" si="46">+V37+H38</f>
        <v>0</v>
      </c>
      <c r="W38" s="54">
        <f t="shared" ref="W38:W52" si="47">+W37+I38</f>
        <v>0</v>
      </c>
      <c r="X38" s="61">
        <f t="shared" ref="X38:X52" si="48">+X37+J38</f>
        <v>0</v>
      </c>
      <c r="Y38" s="53">
        <f t="shared" ref="Y38:Y52" si="49">+Y37+K38</f>
        <v>0</v>
      </c>
      <c r="Z38" s="54">
        <f t="shared" ref="Z38:Z52" si="50">+Z37+L38</f>
        <v>0</v>
      </c>
      <c r="AA38" s="54">
        <f t="shared" ref="AA38:AA52" si="51">+AA37+M38</f>
        <v>3326.1800000000003</v>
      </c>
      <c r="AC38" s="58">
        <f t="shared" ref="AC38:AC52" si="52">+O38</f>
        <v>2002</v>
      </c>
      <c r="AD38" s="70">
        <f>P38/1000</f>
        <v>2.8493500000000003</v>
      </c>
      <c r="AE38" s="70">
        <f t="shared" ref="AE38:AE52" si="53">Q38/1000</f>
        <v>0.47683000000000003</v>
      </c>
      <c r="AF38" s="70">
        <f t="shared" ref="AF38:AF52" si="54">(S38+V38+X38)/1000</f>
        <v>0</v>
      </c>
      <c r="AG38" s="70">
        <f t="shared" ref="AG38:AG52" si="55">(T38+Y38)/1000</f>
        <v>0</v>
      </c>
      <c r="AH38" s="70">
        <f t="shared" ref="AH38:AH52" si="56">SUM(AD38:AG38)</f>
        <v>3.3261800000000004</v>
      </c>
    </row>
    <row r="39" spans="1:34" s="2" customFormat="1" x14ac:dyDescent="0.25">
      <c r="A39" s="120">
        <v>2003</v>
      </c>
      <c r="B39" s="125"/>
      <c r="C39" s="107">
        <v>1570.0500000000002</v>
      </c>
      <c r="D39" s="125">
        <v>1570.0500000000002</v>
      </c>
      <c r="E39" s="125"/>
      <c r="F39" s="107"/>
      <c r="G39" s="125"/>
      <c r="H39" s="125"/>
      <c r="I39" s="125"/>
      <c r="J39" s="125"/>
      <c r="K39" s="107"/>
      <c r="L39" s="125"/>
      <c r="M39" s="126">
        <v>1570.0500000000002</v>
      </c>
      <c r="N39"/>
      <c r="O39" s="59">
        <f t="shared" si="39"/>
        <v>2003</v>
      </c>
      <c r="P39" s="61">
        <f t="shared" si="40"/>
        <v>2849.3500000000004</v>
      </c>
      <c r="Q39" s="53">
        <f t="shared" si="41"/>
        <v>2046.88</v>
      </c>
      <c r="R39" s="54">
        <f t="shared" si="42"/>
        <v>4896.2300000000005</v>
      </c>
      <c r="S39" s="61">
        <f t="shared" si="43"/>
        <v>0</v>
      </c>
      <c r="T39" s="53">
        <f t="shared" si="44"/>
        <v>0</v>
      </c>
      <c r="U39" s="54">
        <f t="shared" si="45"/>
        <v>0</v>
      </c>
      <c r="V39" s="61">
        <f t="shared" si="46"/>
        <v>0</v>
      </c>
      <c r="W39" s="54">
        <f t="shared" si="47"/>
        <v>0</v>
      </c>
      <c r="X39" s="61">
        <f t="shared" si="48"/>
        <v>0</v>
      </c>
      <c r="Y39" s="53">
        <f t="shared" si="49"/>
        <v>0</v>
      </c>
      <c r="Z39" s="54">
        <f t="shared" si="50"/>
        <v>0</v>
      </c>
      <c r="AA39" s="54">
        <f t="shared" si="51"/>
        <v>4896.2300000000005</v>
      </c>
      <c r="AC39" s="58">
        <f t="shared" si="52"/>
        <v>2003</v>
      </c>
      <c r="AD39" s="70">
        <f t="shared" ref="AD39:AD52" si="57">P39/1000</f>
        <v>2.8493500000000003</v>
      </c>
      <c r="AE39" s="70">
        <f t="shared" si="53"/>
        <v>2.0468800000000003</v>
      </c>
      <c r="AF39" s="70">
        <f t="shared" si="54"/>
        <v>0</v>
      </c>
      <c r="AG39" s="70">
        <f t="shared" si="55"/>
        <v>0</v>
      </c>
      <c r="AH39" s="70">
        <f t="shared" si="56"/>
        <v>4.896230000000001</v>
      </c>
    </row>
    <row r="40" spans="1:34" s="2" customFormat="1" x14ac:dyDescent="0.25">
      <c r="A40" s="120">
        <v>2004</v>
      </c>
      <c r="B40" s="125"/>
      <c r="C40" s="107">
        <v>6280.2000000000007</v>
      </c>
      <c r="D40" s="125">
        <v>6280.2000000000007</v>
      </c>
      <c r="E40" s="125"/>
      <c r="F40" s="107"/>
      <c r="G40" s="125"/>
      <c r="H40" s="125"/>
      <c r="I40" s="125"/>
      <c r="J40" s="125"/>
      <c r="K40" s="107"/>
      <c r="L40" s="125"/>
      <c r="M40" s="126">
        <v>6280.2000000000007</v>
      </c>
      <c r="N40"/>
      <c r="O40" s="59">
        <f t="shared" si="39"/>
        <v>2004</v>
      </c>
      <c r="P40" s="61">
        <f t="shared" si="40"/>
        <v>2849.3500000000004</v>
      </c>
      <c r="Q40" s="53">
        <f t="shared" si="41"/>
        <v>8327.0800000000017</v>
      </c>
      <c r="R40" s="54">
        <f t="shared" si="42"/>
        <v>11176.43</v>
      </c>
      <c r="S40" s="61">
        <f t="shared" si="43"/>
        <v>0</v>
      </c>
      <c r="T40" s="53">
        <f t="shared" si="44"/>
        <v>0</v>
      </c>
      <c r="U40" s="54">
        <f t="shared" si="45"/>
        <v>0</v>
      </c>
      <c r="V40" s="61">
        <f t="shared" si="46"/>
        <v>0</v>
      </c>
      <c r="W40" s="54">
        <f t="shared" si="47"/>
        <v>0</v>
      </c>
      <c r="X40" s="61">
        <f t="shared" si="48"/>
        <v>0</v>
      </c>
      <c r="Y40" s="53">
        <f t="shared" si="49"/>
        <v>0</v>
      </c>
      <c r="Z40" s="54">
        <f t="shared" si="50"/>
        <v>0</v>
      </c>
      <c r="AA40" s="54">
        <f t="shared" si="51"/>
        <v>11176.43</v>
      </c>
      <c r="AC40" s="58">
        <f t="shared" si="52"/>
        <v>2004</v>
      </c>
      <c r="AD40" s="70">
        <f t="shared" si="57"/>
        <v>2.8493500000000003</v>
      </c>
      <c r="AE40" s="70">
        <f t="shared" si="53"/>
        <v>8.3270800000000023</v>
      </c>
      <c r="AF40" s="70">
        <f t="shared" si="54"/>
        <v>0</v>
      </c>
      <c r="AG40" s="70">
        <f t="shared" si="55"/>
        <v>0</v>
      </c>
      <c r="AH40" s="70">
        <f t="shared" si="56"/>
        <v>11.176430000000003</v>
      </c>
    </row>
    <row r="41" spans="1:34" s="2" customFormat="1" x14ac:dyDescent="0.25">
      <c r="A41" s="120">
        <v>2005</v>
      </c>
      <c r="B41" s="125"/>
      <c r="C41" s="107">
        <v>3256.4</v>
      </c>
      <c r="D41" s="125">
        <v>3256.4</v>
      </c>
      <c r="E41" s="125"/>
      <c r="F41" s="107"/>
      <c r="G41" s="125"/>
      <c r="H41" s="125"/>
      <c r="I41" s="125"/>
      <c r="J41" s="125"/>
      <c r="K41" s="107"/>
      <c r="L41" s="125"/>
      <c r="M41" s="126">
        <v>3256.4</v>
      </c>
      <c r="N41"/>
      <c r="O41" s="59">
        <f t="shared" si="39"/>
        <v>2005</v>
      </c>
      <c r="P41" s="61">
        <f t="shared" si="40"/>
        <v>2849.3500000000004</v>
      </c>
      <c r="Q41" s="53">
        <f t="shared" si="41"/>
        <v>11583.480000000001</v>
      </c>
      <c r="R41" s="54">
        <f t="shared" si="42"/>
        <v>14432.83</v>
      </c>
      <c r="S41" s="61">
        <f t="shared" si="43"/>
        <v>0</v>
      </c>
      <c r="T41" s="53">
        <f t="shared" si="44"/>
        <v>0</v>
      </c>
      <c r="U41" s="54">
        <f t="shared" si="45"/>
        <v>0</v>
      </c>
      <c r="V41" s="61">
        <f t="shared" si="46"/>
        <v>0</v>
      </c>
      <c r="W41" s="54">
        <f t="shared" si="47"/>
        <v>0</v>
      </c>
      <c r="X41" s="61">
        <f t="shared" si="48"/>
        <v>0</v>
      </c>
      <c r="Y41" s="53">
        <f t="shared" si="49"/>
        <v>0</v>
      </c>
      <c r="Z41" s="54">
        <f t="shared" si="50"/>
        <v>0</v>
      </c>
      <c r="AA41" s="54">
        <f t="shared" si="51"/>
        <v>14432.83</v>
      </c>
      <c r="AC41" s="58">
        <f t="shared" si="52"/>
        <v>2005</v>
      </c>
      <c r="AD41" s="70">
        <f t="shared" si="57"/>
        <v>2.8493500000000003</v>
      </c>
      <c r="AE41" s="70">
        <f t="shared" si="53"/>
        <v>11.583480000000002</v>
      </c>
      <c r="AF41" s="70">
        <f t="shared" si="54"/>
        <v>0</v>
      </c>
      <c r="AG41" s="70">
        <f t="shared" si="55"/>
        <v>0</v>
      </c>
      <c r="AH41" s="70">
        <f t="shared" si="56"/>
        <v>14.432830000000003</v>
      </c>
    </row>
    <row r="42" spans="1:34" s="2" customFormat="1" x14ac:dyDescent="0.25">
      <c r="A42" s="120">
        <v>2006</v>
      </c>
      <c r="B42" s="125">
        <v>2907.5</v>
      </c>
      <c r="C42" s="107"/>
      <c r="D42" s="125">
        <v>2907.5</v>
      </c>
      <c r="E42" s="125"/>
      <c r="F42" s="107"/>
      <c r="G42" s="125"/>
      <c r="H42" s="125"/>
      <c r="I42" s="125"/>
      <c r="J42" s="125"/>
      <c r="K42" s="107"/>
      <c r="L42" s="125"/>
      <c r="M42" s="126">
        <v>2907.5</v>
      </c>
      <c r="N42"/>
      <c r="O42" s="59">
        <f t="shared" si="39"/>
        <v>2006</v>
      </c>
      <c r="P42" s="61">
        <f t="shared" si="40"/>
        <v>5756.85</v>
      </c>
      <c r="Q42" s="53">
        <f t="shared" si="41"/>
        <v>11583.480000000001</v>
      </c>
      <c r="R42" s="54">
        <f t="shared" si="42"/>
        <v>17340.330000000002</v>
      </c>
      <c r="S42" s="61">
        <f t="shared" si="43"/>
        <v>0</v>
      </c>
      <c r="T42" s="53">
        <f t="shared" si="44"/>
        <v>0</v>
      </c>
      <c r="U42" s="54">
        <f t="shared" si="45"/>
        <v>0</v>
      </c>
      <c r="V42" s="61">
        <f t="shared" si="46"/>
        <v>0</v>
      </c>
      <c r="W42" s="54">
        <f t="shared" si="47"/>
        <v>0</v>
      </c>
      <c r="X42" s="61">
        <f t="shared" si="48"/>
        <v>0</v>
      </c>
      <c r="Y42" s="53">
        <f t="shared" si="49"/>
        <v>0</v>
      </c>
      <c r="Z42" s="54">
        <f t="shared" si="50"/>
        <v>0</v>
      </c>
      <c r="AA42" s="54">
        <f t="shared" si="51"/>
        <v>17340.330000000002</v>
      </c>
      <c r="AC42" s="58">
        <f t="shared" si="52"/>
        <v>2006</v>
      </c>
      <c r="AD42" s="70">
        <f t="shared" si="57"/>
        <v>5.75685</v>
      </c>
      <c r="AE42" s="70">
        <f t="shared" si="53"/>
        <v>11.583480000000002</v>
      </c>
      <c r="AF42" s="70">
        <f t="shared" si="54"/>
        <v>0</v>
      </c>
      <c r="AG42" s="70">
        <f t="shared" si="55"/>
        <v>0</v>
      </c>
      <c r="AH42" s="70">
        <f t="shared" si="56"/>
        <v>17.340330000000002</v>
      </c>
    </row>
    <row r="43" spans="1:34" s="2" customFormat="1" x14ac:dyDescent="0.25">
      <c r="A43" s="120">
        <v>2007</v>
      </c>
      <c r="B43" s="125">
        <v>8280.5600000000013</v>
      </c>
      <c r="C43" s="107">
        <v>1907.3200000000002</v>
      </c>
      <c r="D43" s="125">
        <v>10187.880000000001</v>
      </c>
      <c r="E43" s="125"/>
      <c r="F43" s="107"/>
      <c r="G43" s="125"/>
      <c r="H43" s="125"/>
      <c r="I43" s="125"/>
      <c r="J43" s="125"/>
      <c r="K43" s="107"/>
      <c r="L43" s="125"/>
      <c r="M43" s="126">
        <v>10187.880000000001</v>
      </c>
      <c r="N43"/>
      <c r="O43" s="59">
        <f t="shared" si="39"/>
        <v>2007</v>
      </c>
      <c r="P43" s="61">
        <f t="shared" si="40"/>
        <v>14037.410000000002</v>
      </c>
      <c r="Q43" s="53">
        <f t="shared" si="41"/>
        <v>13490.800000000001</v>
      </c>
      <c r="R43" s="54">
        <f t="shared" si="42"/>
        <v>27528.210000000003</v>
      </c>
      <c r="S43" s="61">
        <f t="shared" si="43"/>
        <v>0</v>
      </c>
      <c r="T43" s="53">
        <f t="shared" si="44"/>
        <v>0</v>
      </c>
      <c r="U43" s="54">
        <f t="shared" si="45"/>
        <v>0</v>
      </c>
      <c r="V43" s="61">
        <f t="shared" si="46"/>
        <v>0</v>
      </c>
      <c r="W43" s="54">
        <f t="shared" si="47"/>
        <v>0</v>
      </c>
      <c r="X43" s="61">
        <f t="shared" si="48"/>
        <v>0</v>
      </c>
      <c r="Y43" s="53">
        <f t="shared" si="49"/>
        <v>0</v>
      </c>
      <c r="Z43" s="54">
        <f t="shared" si="50"/>
        <v>0</v>
      </c>
      <c r="AA43" s="54">
        <f t="shared" si="51"/>
        <v>27528.210000000003</v>
      </c>
      <c r="AC43" s="58">
        <f t="shared" si="52"/>
        <v>2007</v>
      </c>
      <c r="AD43" s="70">
        <f t="shared" si="57"/>
        <v>14.037410000000001</v>
      </c>
      <c r="AE43" s="70">
        <f t="shared" si="53"/>
        <v>13.490800000000002</v>
      </c>
      <c r="AF43" s="70">
        <f t="shared" si="54"/>
        <v>0</v>
      </c>
      <c r="AG43" s="70">
        <f t="shared" si="55"/>
        <v>0</v>
      </c>
      <c r="AH43" s="70">
        <f t="shared" si="56"/>
        <v>27.528210000000001</v>
      </c>
    </row>
    <row r="44" spans="1:34" s="2" customFormat="1" x14ac:dyDescent="0.25">
      <c r="A44" s="120">
        <v>2008</v>
      </c>
      <c r="B44" s="125">
        <v>8361.9700000000012</v>
      </c>
      <c r="C44" s="107">
        <v>360.53000000000003</v>
      </c>
      <c r="D44" s="125">
        <v>8722.5000000000018</v>
      </c>
      <c r="E44" s="125"/>
      <c r="F44" s="107"/>
      <c r="G44" s="125"/>
      <c r="H44" s="125"/>
      <c r="I44" s="125"/>
      <c r="J44" s="125"/>
      <c r="K44" s="107"/>
      <c r="L44" s="125"/>
      <c r="M44" s="126">
        <v>8722.5000000000018</v>
      </c>
      <c r="N44"/>
      <c r="O44" s="59">
        <f t="shared" si="39"/>
        <v>2008</v>
      </c>
      <c r="P44" s="61">
        <f t="shared" si="40"/>
        <v>22399.380000000005</v>
      </c>
      <c r="Q44" s="53">
        <f t="shared" si="41"/>
        <v>13851.330000000002</v>
      </c>
      <c r="R44" s="54">
        <f t="shared" si="42"/>
        <v>36250.710000000006</v>
      </c>
      <c r="S44" s="61">
        <f t="shared" si="43"/>
        <v>0</v>
      </c>
      <c r="T44" s="53">
        <f t="shared" si="44"/>
        <v>0</v>
      </c>
      <c r="U44" s="54">
        <f t="shared" si="45"/>
        <v>0</v>
      </c>
      <c r="V44" s="61">
        <f t="shared" si="46"/>
        <v>0</v>
      </c>
      <c r="W44" s="54">
        <f t="shared" si="47"/>
        <v>0</v>
      </c>
      <c r="X44" s="61">
        <f t="shared" si="48"/>
        <v>0</v>
      </c>
      <c r="Y44" s="53">
        <f t="shared" si="49"/>
        <v>0</v>
      </c>
      <c r="Z44" s="54">
        <f t="shared" si="50"/>
        <v>0</v>
      </c>
      <c r="AA44" s="54">
        <f t="shared" si="51"/>
        <v>36250.710000000006</v>
      </c>
      <c r="AC44" s="58">
        <f t="shared" si="52"/>
        <v>2008</v>
      </c>
      <c r="AD44" s="70">
        <f t="shared" si="57"/>
        <v>22.399380000000004</v>
      </c>
      <c r="AE44" s="70">
        <f t="shared" si="53"/>
        <v>13.851330000000003</v>
      </c>
      <c r="AF44" s="70">
        <f t="shared" si="54"/>
        <v>0</v>
      </c>
      <c r="AG44" s="70">
        <f t="shared" si="55"/>
        <v>0</v>
      </c>
      <c r="AH44" s="70">
        <f t="shared" si="56"/>
        <v>36.250710000000005</v>
      </c>
    </row>
    <row r="45" spans="1:34" s="2" customFormat="1" x14ac:dyDescent="0.25">
      <c r="A45" s="120">
        <v>2009</v>
      </c>
      <c r="B45" s="125">
        <v>4037.0056000000004</v>
      </c>
      <c r="C45" s="107">
        <v>802.47</v>
      </c>
      <c r="D45" s="125">
        <v>4839.4756000000007</v>
      </c>
      <c r="E45" s="125"/>
      <c r="F45" s="107">
        <v>0</v>
      </c>
      <c r="G45" s="125">
        <v>0</v>
      </c>
      <c r="H45" s="125"/>
      <c r="I45" s="125"/>
      <c r="J45" s="125">
        <v>119789.00000000001</v>
      </c>
      <c r="K45" s="107"/>
      <c r="L45" s="125">
        <v>119789.00000000001</v>
      </c>
      <c r="M45" s="126">
        <v>124628.47560000002</v>
      </c>
      <c r="N45"/>
      <c r="O45" s="59">
        <f t="shared" si="39"/>
        <v>2009</v>
      </c>
      <c r="P45" s="61">
        <f t="shared" si="40"/>
        <v>26436.385600000005</v>
      </c>
      <c r="Q45" s="53">
        <f t="shared" si="41"/>
        <v>14653.800000000001</v>
      </c>
      <c r="R45" s="54">
        <f t="shared" si="42"/>
        <v>41090.185600000004</v>
      </c>
      <c r="S45" s="61">
        <f t="shared" si="43"/>
        <v>0</v>
      </c>
      <c r="T45" s="53">
        <f t="shared" si="44"/>
        <v>0</v>
      </c>
      <c r="U45" s="54">
        <f t="shared" si="45"/>
        <v>0</v>
      </c>
      <c r="V45" s="61">
        <f t="shared" si="46"/>
        <v>0</v>
      </c>
      <c r="W45" s="54">
        <f t="shared" si="47"/>
        <v>0</v>
      </c>
      <c r="X45" s="61">
        <f t="shared" si="48"/>
        <v>119789.00000000001</v>
      </c>
      <c r="Y45" s="53">
        <f t="shared" si="49"/>
        <v>0</v>
      </c>
      <c r="Z45" s="54">
        <f t="shared" si="50"/>
        <v>119789.00000000001</v>
      </c>
      <c r="AA45" s="54">
        <f t="shared" si="51"/>
        <v>160879.18560000003</v>
      </c>
      <c r="AC45" s="58">
        <f t="shared" si="52"/>
        <v>2009</v>
      </c>
      <c r="AD45" s="70">
        <f t="shared" si="57"/>
        <v>26.436385600000005</v>
      </c>
      <c r="AE45" s="70">
        <f t="shared" si="53"/>
        <v>14.6538</v>
      </c>
      <c r="AF45" s="70">
        <f t="shared" si="54"/>
        <v>119.78900000000002</v>
      </c>
      <c r="AG45" s="70">
        <f t="shared" si="55"/>
        <v>0</v>
      </c>
      <c r="AH45" s="70">
        <f t="shared" si="56"/>
        <v>160.87918560000003</v>
      </c>
    </row>
    <row r="46" spans="1:34" s="2" customFormat="1" x14ac:dyDescent="0.25">
      <c r="A46" s="120">
        <v>2010</v>
      </c>
      <c r="B46" s="125">
        <v>1458.0155804227943</v>
      </c>
      <c r="C46" s="107"/>
      <c r="D46" s="125">
        <v>1458.0155804227943</v>
      </c>
      <c r="E46" s="125"/>
      <c r="F46" s="107"/>
      <c r="G46" s="125"/>
      <c r="H46" s="125"/>
      <c r="I46" s="125"/>
      <c r="J46" s="125">
        <v>28702.84</v>
      </c>
      <c r="K46" s="107"/>
      <c r="L46" s="125">
        <v>28702.84</v>
      </c>
      <c r="M46" s="126">
        <v>30160.855580422794</v>
      </c>
      <c r="N46"/>
      <c r="O46" s="59">
        <f t="shared" si="39"/>
        <v>2010</v>
      </c>
      <c r="P46" s="61">
        <f t="shared" si="40"/>
        <v>27894.401180422799</v>
      </c>
      <c r="Q46" s="53">
        <f t="shared" si="41"/>
        <v>14653.800000000001</v>
      </c>
      <c r="R46" s="54">
        <f t="shared" si="42"/>
        <v>42548.201180422795</v>
      </c>
      <c r="S46" s="61">
        <f t="shared" si="43"/>
        <v>0</v>
      </c>
      <c r="T46" s="53">
        <f t="shared" si="44"/>
        <v>0</v>
      </c>
      <c r="U46" s="54">
        <f t="shared" si="45"/>
        <v>0</v>
      </c>
      <c r="V46" s="61">
        <f t="shared" si="46"/>
        <v>0</v>
      </c>
      <c r="W46" s="54">
        <f t="shared" si="47"/>
        <v>0</v>
      </c>
      <c r="X46" s="61">
        <f t="shared" si="48"/>
        <v>148491.84000000003</v>
      </c>
      <c r="Y46" s="53">
        <f t="shared" si="49"/>
        <v>0</v>
      </c>
      <c r="Z46" s="54">
        <f t="shared" si="50"/>
        <v>148491.84000000003</v>
      </c>
      <c r="AA46" s="54">
        <f t="shared" si="51"/>
        <v>191040.04118042282</v>
      </c>
      <c r="AC46" s="58">
        <f t="shared" si="52"/>
        <v>2010</v>
      </c>
      <c r="AD46" s="70">
        <f t="shared" si="57"/>
        <v>27.8944011804228</v>
      </c>
      <c r="AE46" s="70">
        <f t="shared" si="53"/>
        <v>14.6538</v>
      </c>
      <c r="AF46" s="70">
        <f t="shared" si="54"/>
        <v>148.49184000000002</v>
      </c>
      <c r="AG46" s="70">
        <f t="shared" si="55"/>
        <v>0</v>
      </c>
      <c r="AH46" s="70">
        <f t="shared" si="56"/>
        <v>191.04004118042283</v>
      </c>
    </row>
    <row r="47" spans="1:34" s="2" customFormat="1" x14ac:dyDescent="0.25">
      <c r="A47" s="120">
        <v>2011</v>
      </c>
      <c r="B47" s="125">
        <v>43711.341885349742</v>
      </c>
      <c r="C47" s="107"/>
      <c r="D47" s="125">
        <v>43711.341885349742</v>
      </c>
      <c r="E47" s="125">
        <v>90318.58</v>
      </c>
      <c r="F47" s="107"/>
      <c r="G47" s="125">
        <v>90318.58</v>
      </c>
      <c r="H47" s="125"/>
      <c r="I47" s="125"/>
      <c r="J47" s="125">
        <v>2275.991</v>
      </c>
      <c r="K47" s="107"/>
      <c r="L47" s="125">
        <v>2275.991</v>
      </c>
      <c r="M47" s="126">
        <v>136305.91288534974</v>
      </c>
      <c r="N47"/>
      <c r="O47" s="59">
        <f t="shared" si="39"/>
        <v>2011</v>
      </c>
      <c r="P47" s="61">
        <f t="shared" si="40"/>
        <v>71605.743065772549</v>
      </c>
      <c r="Q47" s="53">
        <f t="shared" si="41"/>
        <v>14653.800000000001</v>
      </c>
      <c r="R47" s="54">
        <f t="shared" si="42"/>
        <v>86259.543065772537</v>
      </c>
      <c r="S47" s="61">
        <f t="shared" si="43"/>
        <v>90318.58</v>
      </c>
      <c r="T47" s="53">
        <f t="shared" si="44"/>
        <v>0</v>
      </c>
      <c r="U47" s="54">
        <f t="shared" si="45"/>
        <v>90318.58</v>
      </c>
      <c r="V47" s="61">
        <f t="shared" si="46"/>
        <v>0</v>
      </c>
      <c r="W47" s="54">
        <f t="shared" si="47"/>
        <v>0</v>
      </c>
      <c r="X47" s="61">
        <f t="shared" si="48"/>
        <v>150767.83100000003</v>
      </c>
      <c r="Y47" s="53">
        <f t="shared" si="49"/>
        <v>0</v>
      </c>
      <c r="Z47" s="54">
        <f t="shared" si="50"/>
        <v>150767.83100000003</v>
      </c>
      <c r="AA47" s="54">
        <f t="shared" si="51"/>
        <v>327345.95406577259</v>
      </c>
      <c r="AC47" s="58">
        <f t="shared" si="52"/>
        <v>2011</v>
      </c>
      <c r="AD47" s="70">
        <f t="shared" si="57"/>
        <v>71.605743065772543</v>
      </c>
      <c r="AE47" s="70">
        <f t="shared" si="53"/>
        <v>14.6538</v>
      </c>
      <c r="AF47" s="70">
        <f t="shared" si="54"/>
        <v>241.08641100000003</v>
      </c>
      <c r="AG47" s="70">
        <f t="shared" si="55"/>
        <v>0</v>
      </c>
      <c r="AH47" s="70">
        <f t="shared" si="56"/>
        <v>327.34595406577256</v>
      </c>
    </row>
    <row r="48" spans="1:34" s="2" customFormat="1" x14ac:dyDescent="0.25">
      <c r="A48" s="120">
        <v>2012</v>
      </c>
      <c r="B48" s="125">
        <v>8200.5813846153851</v>
      </c>
      <c r="C48" s="107">
        <v>2451.5500000000002</v>
      </c>
      <c r="D48" s="125">
        <v>10652.131384615386</v>
      </c>
      <c r="E48" s="125"/>
      <c r="F48" s="107"/>
      <c r="G48" s="125"/>
      <c r="H48" s="125">
        <v>23085.550000000003</v>
      </c>
      <c r="I48" s="125">
        <v>23085.550000000003</v>
      </c>
      <c r="J48" s="125"/>
      <c r="K48" s="107"/>
      <c r="L48" s="125"/>
      <c r="M48" s="126">
        <v>33737.681384615389</v>
      </c>
      <c r="N48"/>
      <c r="O48" s="59">
        <f t="shared" si="39"/>
        <v>2012</v>
      </c>
      <c r="P48" s="61">
        <f t="shared" si="40"/>
        <v>79806.32445038794</v>
      </c>
      <c r="Q48" s="53">
        <f t="shared" si="41"/>
        <v>17105.350000000002</v>
      </c>
      <c r="R48" s="54">
        <f t="shared" si="42"/>
        <v>96911.674450387916</v>
      </c>
      <c r="S48" s="61">
        <f t="shared" si="43"/>
        <v>90318.58</v>
      </c>
      <c r="T48" s="53">
        <f t="shared" si="44"/>
        <v>0</v>
      </c>
      <c r="U48" s="54">
        <f t="shared" si="45"/>
        <v>90318.58</v>
      </c>
      <c r="V48" s="61">
        <f t="shared" si="46"/>
        <v>23085.550000000003</v>
      </c>
      <c r="W48" s="54">
        <f t="shared" si="47"/>
        <v>23085.550000000003</v>
      </c>
      <c r="X48" s="61">
        <f t="shared" si="48"/>
        <v>150767.83100000003</v>
      </c>
      <c r="Y48" s="53">
        <f t="shared" si="49"/>
        <v>0</v>
      </c>
      <c r="Z48" s="54">
        <f t="shared" si="50"/>
        <v>150767.83100000003</v>
      </c>
      <c r="AA48" s="54">
        <f t="shared" si="51"/>
        <v>361083.63545038796</v>
      </c>
      <c r="AC48" s="58">
        <f t="shared" si="52"/>
        <v>2012</v>
      </c>
      <c r="AD48" s="70">
        <f t="shared" si="57"/>
        <v>79.806324450387933</v>
      </c>
      <c r="AE48" s="70">
        <f t="shared" si="53"/>
        <v>17.105350000000001</v>
      </c>
      <c r="AF48" s="70">
        <f t="shared" si="54"/>
        <v>264.17196100000001</v>
      </c>
      <c r="AG48" s="70">
        <f t="shared" si="55"/>
        <v>0</v>
      </c>
      <c r="AH48" s="70">
        <f t="shared" si="56"/>
        <v>361.08363545038793</v>
      </c>
    </row>
    <row r="49" spans="1:35" s="2" customFormat="1" x14ac:dyDescent="0.25">
      <c r="A49" s="120">
        <v>2013</v>
      </c>
      <c r="B49" s="125">
        <v>9730.0021417193821</v>
      </c>
      <c r="C49" s="107"/>
      <c r="D49" s="125">
        <v>9730.0021417193821</v>
      </c>
      <c r="E49" s="125">
        <v>100646.02000000002</v>
      </c>
      <c r="F49" s="107"/>
      <c r="G49" s="125">
        <v>100646.02000000002</v>
      </c>
      <c r="H49" s="125">
        <v>7559.5000000000009</v>
      </c>
      <c r="I49" s="125">
        <v>7559.5000000000009</v>
      </c>
      <c r="J49" s="125">
        <v>3605.3</v>
      </c>
      <c r="K49" s="107">
        <v>76839.41</v>
      </c>
      <c r="L49" s="125">
        <v>80444.710000000006</v>
      </c>
      <c r="M49" s="126">
        <v>198380.2321417194</v>
      </c>
      <c r="N49"/>
      <c r="O49" s="59">
        <f t="shared" si="39"/>
        <v>2013</v>
      </c>
      <c r="P49" s="61">
        <f t="shared" si="40"/>
        <v>89536.326592107318</v>
      </c>
      <c r="Q49" s="53">
        <f t="shared" si="41"/>
        <v>17105.350000000002</v>
      </c>
      <c r="R49" s="54">
        <f t="shared" si="42"/>
        <v>106641.67659210729</v>
      </c>
      <c r="S49" s="61">
        <f t="shared" si="43"/>
        <v>190964.60000000003</v>
      </c>
      <c r="T49" s="53">
        <f t="shared" si="44"/>
        <v>0</v>
      </c>
      <c r="U49" s="54">
        <f t="shared" si="45"/>
        <v>190964.60000000003</v>
      </c>
      <c r="V49" s="61">
        <f t="shared" si="46"/>
        <v>30645.050000000003</v>
      </c>
      <c r="W49" s="54">
        <f t="shared" si="47"/>
        <v>30645.050000000003</v>
      </c>
      <c r="X49" s="61">
        <f t="shared" si="48"/>
        <v>154373.13100000002</v>
      </c>
      <c r="Y49" s="53">
        <f t="shared" si="49"/>
        <v>76839.41</v>
      </c>
      <c r="Z49" s="54">
        <f t="shared" si="50"/>
        <v>231212.54100000003</v>
      </c>
      <c r="AA49" s="54">
        <f t="shared" si="51"/>
        <v>559463.86759210739</v>
      </c>
      <c r="AC49" s="58">
        <f t="shared" si="52"/>
        <v>2013</v>
      </c>
      <c r="AD49" s="70">
        <f t="shared" si="57"/>
        <v>89.536326592107315</v>
      </c>
      <c r="AE49" s="70">
        <f t="shared" si="53"/>
        <v>17.105350000000001</v>
      </c>
      <c r="AF49" s="70">
        <f t="shared" si="54"/>
        <v>375.9827810000001</v>
      </c>
      <c r="AG49" s="70">
        <f t="shared" si="55"/>
        <v>76.839410000000001</v>
      </c>
      <c r="AH49" s="70">
        <f t="shared" si="56"/>
        <v>559.46386759210748</v>
      </c>
    </row>
    <row r="50" spans="1:35" s="2" customFormat="1" x14ac:dyDescent="0.25">
      <c r="A50" s="120">
        <v>2014</v>
      </c>
      <c r="B50" s="125">
        <v>4667.5577286198168</v>
      </c>
      <c r="C50" s="107">
        <v>16084.29</v>
      </c>
      <c r="D50" s="125">
        <v>20751.847728619818</v>
      </c>
      <c r="E50" s="125">
        <v>26190.760000000002</v>
      </c>
      <c r="F50" s="107"/>
      <c r="G50" s="125">
        <v>26190.760000000002</v>
      </c>
      <c r="H50" s="125">
        <v>1221.1500000000001</v>
      </c>
      <c r="I50" s="125">
        <v>1221.1500000000001</v>
      </c>
      <c r="J50" s="125">
        <v>61022.610000000008</v>
      </c>
      <c r="K50" s="107">
        <v>14316.53</v>
      </c>
      <c r="L50" s="125">
        <v>75339.140000000014</v>
      </c>
      <c r="M50" s="126">
        <v>123502.89772861984</v>
      </c>
      <c r="N50"/>
      <c r="O50" s="59">
        <f t="shared" si="39"/>
        <v>2014</v>
      </c>
      <c r="P50" s="61">
        <f t="shared" si="40"/>
        <v>94203.884320727142</v>
      </c>
      <c r="Q50" s="53">
        <f t="shared" si="41"/>
        <v>33189.64</v>
      </c>
      <c r="R50" s="54">
        <f t="shared" si="42"/>
        <v>127393.52432072711</v>
      </c>
      <c r="S50" s="61">
        <f t="shared" si="43"/>
        <v>217155.36000000004</v>
      </c>
      <c r="T50" s="53">
        <f t="shared" si="44"/>
        <v>0</v>
      </c>
      <c r="U50" s="54">
        <f t="shared" si="45"/>
        <v>217155.36000000004</v>
      </c>
      <c r="V50" s="61">
        <f t="shared" si="46"/>
        <v>31866.200000000004</v>
      </c>
      <c r="W50" s="54">
        <f t="shared" si="47"/>
        <v>31866.200000000004</v>
      </c>
      <c r="X50" s="61">
        <f t="shared" si="48"/>
        <v>215395.74100000004</v>
      </c>
      <c r="Y50" s="53">
        <f t="shared" si="49"/>
        <v>91155.94</v>
      </c>
      <c r="Z50" s="54">
        <f t="shared" si="50"/>
        <v>306551.68100000004</v>
      </c>
      <c r="AA50" s="54">
        <f t="shared" si="51"/>
        <v>682966.76532072725</v>
      </c>
      <c r="AC50" s="58">
        <f t="shared" si="52"/>
        <v>2014</v>
      </c>
      <c r="AD50" s="70">
        <f t="shared" si="57"/>
        <v>94.203884320727141</v>
      </c>
      <c r="AE50" s="70">
        <f t="shared" si="53"/>
        <v>33.189639999999997</v>
      </c>
      <c r="AF50" s="70">
        <f t="shared" si="54"/>
        <v>464.41730100000007</v>
      </c>
      <c r="AG50" s="70">
        <f t="shared" si="55"/>
        <v>91.155940000000001</v>
      </c>
      <c r="AH50" s="70">
        <f t="shared" si="56"/>
        <v>682.96676532072718</v>
      </c>
    </row>
    <row r="51" spans="1:35" s="2" customFormat="1" x14ac:dyDescent="0.25">
      <c r="A51" s="120">
        <v>2015</v>
      </c>
      <c r="B51" s="125">
        <v>3081.9500000000003</v>
      </c>
      <c r="C51" s="107"/>
      <c r="D51" s="125">
        <v>3081.9500000000003</v>
      </c>
      <c r="E51" s="125">
        <v>32249.99</v>
      </c>
      <c r="F51" s="107"/>
      <c r="G51" s="125">
        <v>32249.99</v>
      </c>
      <c r="H51" s="125">
        <v>11292.730000000001</v>
      </c>
      <c r="I51" s="125">
        <v>11292.730000000001</v>
      </c>
      <c r="J51" s="125">
        <v>176880.66999999998</v>
      </c>
      <c r="K51" s="107"/>
      <c r="L51" s="125">
        <v>176880.66999999998</v>
      </c>
      <c r="M51" s="126">
        <v>223505.34</v>
      </c>
      <c r="N51"/>
      <c r="O51" s="59">
        <f t="shared" si="39"/>
        <v>2015</v>
      </c>
      <c r="P51" s="61">
        <f t="shared" si="40"/>
        <v>97285.834320727139</v>
      </c>
      <c r="Q51" s="53">
        <f t="shared" si="41"/>
        <v>33189.64</v>
      </c>
      <c r="R51" s="54">
        <f t="shared" si="42"/>
        <v>130475.47432072711</v>
      </c>
      <c r="S51" s="61">
        <f t="shared" si="43"/>
        <v>249405.35000000003</v>
      </c>
      <c r="T51" s="53">
        <f t="shared" si="44"/>
        <v>0</v>
      </c>
      <c r="U51" s="54">
        <f t="shared" si="45"/>
        <v>249405.35000000003</v>
      </c>
      <c r="V51" s="61">
        <f t="shared" si="46"/>
        <v>43158.930000000008</v>
      </c>
      <c r="W51" s="54">
        <f t="shared" si="47"/>
        <v>43158.930000000008</v>
      </c>
      <c r="X51" s="61">
        <f t="shared" si="48"/>
        <v>392276.41100000002</v>
      </c>
      <c r="Y51" s="53">
        <f t="shared" si="49"/>
        <v>91155.94</v>
      </c>
      <c r="Z51" s="54">
        <f t="shared" si="50"/>
        <v>483432.35100000002</v>
      </c>
      <c r="AA51" s="54">
        <f t="shared" si="51"/>
        <v>906472.10532072722</v>
      </c>
      <c r="AC51" s="58">
        <f t="shared" si="52"/>
        <v>2015</v>
      </c>
      <c r="AD51" s="70">
        <f t="shared" si="57"/>
        <v>97.285834320727133</v>
      </c>
      <c r="AE51" s="70">
        <f t="shared" si="53"/>
        <v>33.189639999999997</v>
      </c>
      <c r="AF51" s="70">
        <f t="shared" si="54"/>
        <v>684.84069100000011</v>
      </c>
      <c r="AG51" s="70">
        <f t="shared" si="55"/>
        <v>91.155940000000001</v>
      </c>
      <c r="AH51" s="70">
        <f t="shared" si="56"/>
        <v>906.47210532072722</v>
      </c>
    </row>
    <row r="52" spans="1:35" s="2" customFormat="1" x14ac:dyDescent="0.25">
      <c r="A52" s="120">
        <v>2016</v>
      </c>
      <c r="B52" s="125">
        <v>4492.6689999999999</v>
      </c>
      <c r="C52" s="107"/>
      <c r="D52" s="125">
        <v>4492.6689999999999</v>
      </c>
      <c r="E52" s="125">
        <v>417470</v>
      </c>
      <c r="F52" s="107"/>
      <c r="G52" s="125">
        <v>417470</v>
      </c>
      <c r="H52" s="125"/>
      <c r="I52" s="125"/>
      <c r="J52" s="125">
        <v>173577.75</v>
      </c>
      <c r="K52" s="107"/>
      <c r="L52" s="125">
        <v>173577.75</v>
      </c>
      <c r="M52" s="126">
        <v>595540.41899999999</v>
      </c>
      <c r="N52"/>
      <c r="O52" s="59">
        <f t="shared" si="39"/>
        <v>2016</v>
      </c>
      <c r="P52" s="61">
        <f t="shared" si="40"/>
        <v>101778.50332072713</v>
      </c>
      <c r="Q52" s="53">
        <f t="shared" si="41"/>
        <v>33189.64</v>
      </c>
      <c r="R52" s="54">
        <f t="shared" si="42"/>
        <v>134968.1433207271</v>
      </c>
      <c r="S52" s="61">
        <f t="shared" si="43"/>
        <v>666875.35000000009</v>
      </c>
      <c r="T52" s="53">
        <f t="shared" si="44"/>
        <v>0</v>
      </c>
      <c r="U52" s="54">
        <f t="shared" si="45"/>
        <v>666875.35000000009</v>
      </c>
      <c r="V52" s="61">
        <f t="shared" si="46"/>
        <v>43158.930000000008</v>
      </c>
      <c r="W52" s="54">
        <f t="shared" si="47"/>
        <v>43158.930000000008</v>
      </c>
      <c r="X52" s="61">
        <f t="shared" si="48"/>
        <v>565854.16100000008</v>
      </c>
      <c r="Y52" s="53">
        <f t="shared" si="49"/>
        <v>91155.94</v>
      </c>
      <c r="Z52" s="54">
        <f t="shared" si="50"/>
        <v>657010.10100000002</v>
      </c>
      <c r="AA52" s="54">
        <f t="shared" si="51"/>
        <v>1502012.5243207272</v>
      </c>
      <c r="AC52" s="58">
        <f t="shared" si="52"/>
        <v>2016</v>
      </c>
      <c r="AD52" s="70">
        <f t="shared" si="57"/>
        <v>101.77850332072714</v>
      </c>
      <c r="AE52" s="70">
        <f t="shared" si="53"/>
        <v>33.189639999999997</v>
      </c>
      <c r="AF52" s="70">
        <f t="shared" si="54"/>
        <v>1275.8884410000001</v>
      </c>
      <c r="AG52" s="70">
        <f t="shared" si="55"/>
        <v>91.155940000000001</v>
      </c>
      <c r="AH52" s="70">
        <f t="shared" si="56"/>
        <v>1502.0125243207274</v>
      </c>
    </row>
    <row r="53" spans="1:35" s="2" customFormat="1" x14ac:dyDescent="0.25">
      <c r="A53" s="120">
        <v>2017</v>
      </c>
      <c r="B53" s="125">
        <v>9222.59</v>
      </c>
      <c r="C53" s="107"/>
      <c r="D53" s="125">
        <v>9222.59</v>
      </c>
      <c r="E53" s="125">
        <v>2372.52</v>
      </c>
      <c r="F53" s="107"/>
      <c r="G53" s="125">
        <v>2372.52</v>
      </c>
      <c r="H53" s="125">
        <v>3244.7700000000004</v>
      </c>
      <c r="I53" s="125">
        <v>3244.7700000000004</v>
      </c>
      <c r="J53" s="125">
        <v>61999.530000000006</v>
      </c>
      <c r="K53" s="107"/>
      <c r="L53" s="125">
        <v>61999.530000000006</v>
      </c>
      <c r="M53" s="126">
        <v>76839.41</v>
      </c>
      <c r="N53"/>
      <c r="O53" s="59">
        <f t="shared" ref="O53:O55" si="58">+A53</f>
        <v>2017</v>
      </c>
      <c r="P53" s="61">
        <f t="shared" ref="P53:P55" si="59">+P52+B53</f>
        <v>111001.09332072713</v>
      </c>
      <c r="Q53" s="53">
        <f t="shared" ref="Q53:Q55" si="60">+Q52+C53</f>
        <v>33189.64</v>
      </c>
      <c r="R53" s="54">
        <f t="shared" ref="R53:R55" si="61">+R52+D53</f>
        <v>144190.7333207271</v>
      </c>
      <c r="S53" s="61">
        <f t="shared" ref="S53:S55" si="62">+S52+E53</f>
        <v>669247.87000000011</v>
      </c>
      <c r="T53" s="53">
        <f t="shared" ref="T53:T55" si="63">+T52+F53</f>
        <v>0</v>
      </c>
      <c r="U53" s="54">
        <f t="shared" ref="U53:U55" si="64">+U52+G53</f>
        <v>669247.87000000011</v>
      </c>
      <c r="V53" s="61">
        <f t="shared" ref="V53:V55" si="65">+V52+H53</f>
        <v>46403.700000000012</v>
      </c>
      <c r="W53" s="54">
        <f t="shared" ref="W53:W55" si="66">+W52+I53</f>
        <v>46403.700000000012</v>
      </c>
      <c r="X53" s="61">
        <f t="shared" ref="X53:X55" si="67">+X52+J53</f>
        <v>627853.69100000011</v>
      </c>
      <c r="Y53" s="53">
        <f t="shared" ref="Y53:Y55" si="68">+Y52+K53</f>
        <v>91155.94</v>
      </c>
      <c r="Z53" s="54">
        <f t="shared" ref="Z53:Z55" si="69">+Z52+L53</f>
        <v>719009.63100000005</v>
      </c>
      <c r="AA53" s="54">
        <f t="shared" ref="AA53:AA55" si="70">+AA52+M53</f>
        <v>1578851.9343207271</v>
      </c>
      <c r="AC53" s="58">
        <f t="shared" ref="AC53:AC55" si="71">+O53</f>
        <v>2017</v>
      </c>
      <c r="AD53" s="70">
        <f t="shared" ref="AD53:AD55" si="72">P53/1000</f>
        <v>111.00109332072714</v>
      </c>
      <c r="AE53" s="70">
        <f t="shared" ref="AE53:AE55" si="73">Q53/1000</f>
        <v>33.189639999999997</v>
      </c>
      <c r="AF53" s="70">
        <f t="shared" ref="AF53:AF55" si="74">(S53+V53+X53)/1000</f>
        <v>1343.5052610000002</v>
      </c>
      <c r="AG53" s="70">
        <f t="shared" ref="AG53:AG55" si="75">(T53+Y53)/1000</f>
        <v>91.155940000000001</v>
      </c>
      <c r="AH53" s="70">
        <f t="shared" ref="AH53:AH55" si="76">SUM(AD53:AG53)</f>
        <v>1578.8519343207274</v>
      </c>
    </row>
    <row r="54" spans="1:35" s="2" customFormat="1" x14ac:dyDescent="0.25">
      <c r="A54" s="120">
        <v>2018</v>
      </c>
      <c r="B54" s="125">
        <v>46.52</v>
      </c>
      <c r="C54" s="107"/>
      <c r="D54" s="125">
        <v>46.52</v>
      </c>
      <c r="E54" s="125">
        <v>581.5</v>
      </c>
      <c r="F54" s="107"/>
      <c r="G54" s="125">
        <v>581.5</v>
      </c>
      <c r="H54" s="125">
        <v>4861.34</v>
      </c>
      <c r="I54" s="125">
        <v>4861.34</v>
      </c>
      <c r="J54" s="125"/>
      <c r="K54" s="107"/>
      <c r="L54" s="125"/>
      <c r="M54" s="126">
        <v>5489.3600000000006</v>
      </c>
      <c r="N54"/>
      <c r="O54" s="59">
        <f t="shared" si="58"/>
        <v>2018</v>
      </c>
      <c r="P54" s="61">
        <f t="shared" si="59"/>
        <v>111047.61332072713</v>
      </c>
      <c r="Q54" s="53">
        <f t="shared" si="60"/>
        <v>33189.64</v>
      </c>
      <c r="R54" s="54">
        <f t="shared" si="61"/>
        <v>144237.25332072709</v>
      </c>
      <c r="S54" s="61">
        <f t="shared" si="62"/>
        <v>669829.37000000011</v>
      </c>
      <c r="T54" s="53">
        <f t="shared" si="63"/>
        <v>0</v>
      </c>
      <c r="U54" s="54">
        <f t="shared" si="64"/>
        <v>669829.37000000011</v>
      </c>
      <c r="V54" s="61">
        <f t="shared" si="65"/>
        <v>51265.040000000008</v>
      </c>
      <c r="W54" s="54">
        <f t="shared" si="66"/>
        <v>51265.040000000008</v>
      </c>
      <c r="X54" s="61">
        <f t="shared" si="67"/>
        <v>627853.69100000011</v>
      </c>
      <c r="Y54" s="53">
        <f t="shared" si="68"/>
        <v>91155.94</v>
      </c>
      <c r="Z54" s="54">
        <f t="shared" si="69"/>
        <v>719009.63100000005</v>
      </c>
      <c r="AA54" s="54">
        <f t="shared" si="70"/>
        <v>1584341.2943207272</v>
      </c>
      <c r="AC54" s="58">
        <f t="shared" si="71"/>
        <v>2018</v>
      </c>
      <c r="AD54" s="70">
        <f t="shared" si="72"/>
        <v>111.04761332072714</v>
      </c>
      <c r="AE54" s="70">
        <f t="shared" si="73"/>
        <v>33.189639999999997</v>
      </c>
      <c r="AF54" s="70">
        <f t="shared" si="74"/>
        <v>1348.9481010000002</v>
      </c>
      <c r="AG54" s="70">
        <f t="shared" si="75"/>
        <v>91.155940000000001</v>
      </c>
      <c r="AH54" s="70">
        <f t="shared" si="76"/>
        <v>1584.3412943207275</v>
      </c>
    </row>
    <row r="55" spans="1:35" s="2" customFormat="1" x14ac:dyDescent="0.25">
      <c r="A55" s="120">
        <v>2019</v>
      </c>
      <c r="B55" s="125">
        <v>7328.0000000000009</v>
      </c>
      <c r="C55" s="107">
        <v>11909.12</v>
      </c>
      <c r="D55" s="125">
        <v>19237.120000000003</v>
      </c>
      <c r="E55" s="125">
        <v>10932.2</v>
      </c>
      <c r="F55" s="107"/>
      <c r="G55" s="125">
        <v>10932.2</v>
      </c>
      <c r="H55" s="125">
        <v>10001.800000000001</v>
      </c>
      <c r="I55" s="125">
        <v>10001.800000000001</v>
      </c>
      <c r="J55" s="125"/>
      <c r="K55" s="107"/>
      <c r="L55" s="125"/>
      <c r="M55" s="126">
        <v>40171.120000000003</v>
      </c>
      <c r="N55"/>
      <c r="O55" s="60">
        <f t="shared" si="58"/>
        <v>2019</v>
      </c>
      <c r="P55" s="62">
        <f t="shared" si="59"/>
        <v>118375.61332072713</v>
      </c>
      <c r="Q55" s="55">
        <f t="shared" si="60"/>
        <v>45098.76</v>
      </c>
      <c r="R55" s="56">
        <f t="shared" si="61"/>
        <v>163474.37332072709</v>
      </c>
      <c r="S55" s="62">
        <f t="shared" si="62"/>
        <v>680761.57000000007</v>
      </c>
      <c r="T55" s="55">
        <f t="shared" si="63"/>
        <v>0</v>
      </c>
      <c r="U55" s="56">
        <f t="shared" si="64"/>
        <v>680761.57000000007</v>
      </c>
      <c r="V55" s="62">
        <f t="shared" si="65"/>
        <v>61266.840000000011</v>
      </c>
      <c r="W55" s="56">
        <f t="shared" si="66"/>
        <v>61266.840000000011</v>
      </c>
      <c r="X55" s="62">
        <f t="shared" si="67"/>
        <v>627853.69100000011</v>
      </c>
      <c r="Y55" s="55">
        <f t="shared" si="68"/>
        <v>91155.94</v>
      </c>
      <c r="Z55" s="56">
        <f t="shared" si="69"/>
        <v>719009.63100000005</v>
      </c>
      <c r="AA55" s="56">
        <f t="shared" si="70"/>
        <v>1624512.4143207273</v>
      </c>
      <c r="AC55" s="65">
        <f t="shared" si="71"/>
        <v>2019</v>
      </c>
      <c r="AD55" s="71">
        <f t="shared" si="72"/>
        <v>118.37561332072714</v>
      </c>
      <c r="AE55" s="71">
        <f t="shared" si="73"/>
        <v>45.098759999999999</v>
      </c>
      <c r="AF55" s="71">
        <f t="shared" si="74"/>
        <v>1369.8821010000001</v>
      </c>
      <c r="AG55" s="71">
        <f t="shared" si="75"/>
        <v>91.155940000000001</v>
      </c>
      <c r="AH55" s="71">
        <f t="shared" si="76"/>
        <v>1624.5124143207274</v>
      </c>
    </row>
    <row r="56" spans="1:35" s="2" customFormat="1" x14ac:dyDescent="0.25">
      <c r="A56" s="120">
        <v>2020</v>
      </c>
      <c r="B56" s="125">
        <v>0</v>
      </c>
      <c r="C56" s="107"/>
      <c r="D56" s="125">
        <v>0</v>
      </c>
      <c r="E56" s="125">
        <v>179997.51</v>
      </c>
      <c r="F56" s="107"/>
      <c r="G56" s="125">
        <v>179997.51</v>
      </c>
      <c r="H56" s="125"/>
      <c r="I56" s="125"/>
      <c r="J56" s="125"/>
      <c r="K56" s="107"/>
      <c r="L56" s="125"/>
      <c r="M56" s="126">
        <v>179997.51</v>
      </c>
      <c r="N56"/>
      <c r="O56" s="60">
        <f t="shared" ref="O56" si="77">+A56</f>
        <v>2020</v>
      </c>
      <c r="P56" s="62">
        <f t="shared" ref="P56" si="78">+P55+B56</f>
        <v>118375.61332072713</v>
      </c>
      <c r="Q56" s="55">
        <f t="shared" ref="Q56" si="79">+Q55+C56</f>
        <v>45098.76</v>
      </c>
      <c r="R56" s="56">
        <f t="shared" ref="R56" si="80">+R55+D56</f>
        <v>163474.37332072709</v>
      </c>
      <c r="S56" s="62">
        <f t="shared" ref="S56" si="81">+S55+E56</f>
        <v>860759.08000000007</v>
      </c>
      <c r="T56" s="55">
        <f t="shared" ref="T56" si="82">+T55+F56</f>
        <v>0</v>
      </c>
      <c r="U56" s="56">
        <f t="shared" ref="U56" si="83">+U55+G56</f>
        <v>860759.08000000007</v>
      </c>
      <c r="V56" s="62">
        <f t="shared" ref="V56" si="84">+V55+H56</f>
        <v>61266.840000000011</v>
      </c>
      <c r="W56" s="56">
        <f t="shared" ref="W56" si="85">+W55+I56</f>
        <v>61266.840000000011</v>
      </c>
      <c r="X56" s="62">
        <f t="shared" ref="X56" si="86">+X55+J56</f>
        <v>627853.69100000011</v>
      </c>
      <c r="Y56" s="55">
        <f t="shared" ref="Y56" si="87">+Y55+K56</f>
        <v>91155.94</v>
      </c>
      <c r="Z56" s="56">
        <f t="shared" ref="Z56" si="88">+Z55+L56</f>
        <v>719009.63100000005</v>
      </c>
      <c r="AA56" s="56">
        <f t="shared" ref="AA56" si="89">+AA55+M56</f>
        <v>1804509.9243207274</v>
      </c>
      <c r="AC56" s="65">
        <f t="shared" ref="AC56:AC58" si="90">+O56</f>
        <v>2020</v>
      </c>
      <c r="AD56" s="71">
        <f t="shared" ref="AD56:AD58" si="91">P56/1000</f>
        <v>118.37561332072714</v>
      </c>
      <c r="AE56" s="71">
        <f t="shared" ref="AE56:AE58" si="92">Q56/1000</f>
        <v>45.098759999999999</v>
      </c>
      <c r="AF56" s="71">
        <f t="shared" ref="AF56:AF58" si="93">(S56+V56+X56)/1000</f>
        <v>1549.8796110000001</v>
      </c>
      <c r="AG56" s="71">
        <f t="shared" ref="AG56:AG58" si="94">(T56+Y56)/1000</f>
        <v>91.155940000000001</v>
      </c>
      <c r="AH56" s="71">
        <f t="shared" ref="AH56:AH58" si="95">SUM(AD56:AG56)</f>
        <v>1804.5099243207274</v>
      </c>
    </row>
    <row r="57" spans="1:35" s="2" customFormat="1" x14ac:dyDescent="0.25">
      <c r="A57" s="120">
        <v>2021</v>
      </c>
      <c r="B57" s="125">
        <v>417.3</v>
      </c>
      <c r="C57" s="107"/>
      <c r="D57" s="125">
        <v>417.3</v>
      </c>
      <c r="E57" s="125"/>
      <c r="F57" s="107"/>
      <c r="G57" s="125"/>
      <c r="H57" s="125">
        <v>24295.070000000003</v>
      </c>
      <c r="I57" s="125">
        <v>24295.070000000003</v>
      </c>
      <c r="J57" s="125"/>
      <c r="K57" s="107"/>
      <c r="L57" s="125"/>
      <c r="M57" s="126">
        <v>24712.370000000003</v>
      </c>
      <c r="N57"/>
      <c r="O57" s="60">
        <f t="shared" ref="O57:O58" si="96">+A57</f>
        <v>2021</v>
      </c>
      <c r="P57" s="62">
        <f t="shared" ref="P57:P58" si="97">+P56+B57</f>
        <v>118792.91332072714</v>
      </c>
      <c r="Q57" s="55">
        <f t="shared" ref="Q57:Q58" si="98">+Q56+C57</f>
        <v>45098.76</v>
      </c>
      <c r="R57" s="56">
        <f t="shared" ref="R57:R58" si="99">+R56+D57</f>
        <v>163891.67332072707</v>
      </c>
      <c r="S57" s="62">
        <f t="shared" ref="S57:S58" si="100">+S56+E57</f>
        <v>860759.08000000007</v>
      </c>
      <c r="T57" s="55">
        <f t="shared" ref="T57:T58" si="101">+T56+F57</f>
        <v>0</v>
      </c>
      <c r="U57" s="56">
        <f t="shared" ref="U57:U58" si="102">+U56+G57</f>
        <v>860759.08000000007</v>
      </c>
      <c r="V57" s="62">
        <f t="shared" ref="V57:V58" si="103">+V56+H57</f>
        <v>85561.910000000018</v>
      </c>
      <c r="W57" s="56">
        <f t="shared" ref="W57:W58" si="104">+W56+I57</f>
        <v>85561.910000000018</v>
      </c>
      <c r="X57" s="62">
        <f t="shared" ref="X57:X58" si="105">+X56+J57</f>
        <v>627853.69100000011</v>
      </c>
      <c r="Y57" s="55">
        <f t="shared" ref="Y57:Y58" si="106">+Y56+K57</f>
        <v>91155.94</v>
      </c>
      <c r="Z57" s="56">
        <f t="shared" ref="Z57:Z58" si="107">+Z56+L57</f>
        <v>719009.63100000005</v>
      </c>
      <c r="AA57" s="56">
        <f t="shared" ref="AA57:AA58" si="108">+AA56+M57</f>
        <v>1829222.2943207275</v>
      </c>
      <c r="AC57" s="65">
        <f t="shared" si="90"/>
        <v>2021</v>
      </c>
      <c r="AD57" s="71">
        <f t="shared" si="91"/>
        <v>118.79291332072714</v>
      </c>
      <c r="AE57" s="71">
        <f t="shared" si="92"/>
        <v>45.098759999999999</v>
      </c>
      <c r="AF57" s="71">
        <f t="shared" si="93"/>
        <v>1574.1746810000004</v>
      </c>
      <c r="AG57" s="71">
        <f t="shared" si="94"/>
        <v>91.155940000000001</v>
      </c>
      <c r="AH57" s="71">
        <f t="shared" si="95"/>
        <v>1829.2222943207275</v>
      </c>
    </row>
    <row r="58" spans="1:35" x14ac:dyDescent="0.25">
      <c r="A58" s="121" t="s">
        <v>1442</v>
      </c>
      <c r="B58" s="127">
        <v>118792.91332072714</v>
      </c>
      <c r="C58" s="128">
        <v>45098.76</v>
      </c>
      <c r="D58" s="127">
        <v>163891.67332072707</v>
      </c>
      <c r="E58" s="127">
        <v>860759.08000000007</v>
      </c>
      <c r="F58" s="128">
        <v>0</v>
      </c>
      <c r="G58" s="127">
        <v>860759.08000000007</v>
      </c>
      <c r="H58" s="127">
        <v>85561.910000000018</v>
      </c>
      <c r="I58" s="127">
        <v>85561.910000000018</v>
      </c>
      <c r="J58" s="127">
        <v>627853.69100000011</v>
      </c>
      <c r="K58" s="128">
        <v>91155.94</v>
      </c>
      <c r="L58" s="127">
        <v>719009.63100000005</v>
      </c>
      <c r="M58" s="129">
        <v>1829222.2943207275</v>
      </c>
      <c r="O58" s="60" t="str">
        <f t="shared" si="96"/>
        <v>Total général</v>
      </c>
      <c r="P58" s="62">
        <f t="shared" si="97"/>
        <v>237585.82664145427</v>
      </c>
      <c r="Q58" s="55">
        <f t="shared" si="98"/>
        <v>90197.52</v>
      </c>
      <c r="R58" s="56">
        <f t="shared" si="99"/>
        <v>327783.34664145415</v>
      </c>
      <c r="S58" s="62">
        <f t="shared" si="100"/>
        <v>1721518.1600000001</v>
      </c>
      <c r="T58" s="55">
        <f t="shared" si="101"/>
        <v>0</v>
      </c>
      <c r="U58" s="56">
        <f t="shared" si="102"/>
        <v>1721518.1600000001</v>
      </c>
      <c r="V58" s="62">
        <f t="shared" si="103"/>
        <v>171123.82000000004</v>
      </c>
      <c r="W58" s="56">
        <f t="shared" si="104"/>
        <v>171123.82000000004</v>
      </c>
      <c r="X58" s="62">
        <f t="shared" si="105"/>
        <v>1255707.3820000002</v>
      </c>
      <c r="Y58" s="55">
        <f t="shared" si="106"/>
        <v>182311.88</v>
      </c>
      <c r="Z58" s="56">
        <f t="shared" si="107"/>
        <v>1438019.2620000001</v>
      </c>
      <c r="AA58" s="56">
        <f t="shared" si="108"/>
        <v>3658444.5886414549</v>
      </c>
      <c r="AC58" s="65" t="str">
        <f t="shared" si="90"/>
        <v>Total général</v>
      </c>
      <c r="AD58" s="71">
        <f t="shared" si="91"/>
        <v>237.58582664145428</v>
      </c>
      <c r="AE58" s="71">
        <f t="shared" si="92"/>
        <v>90.197519999999997</v>
      </c>
      <c r="AF58" s="71">
        <f t="shared" si="93"/>
        <v>3148.3493620000008</v>
      </c>
      <c r="AG58" s="71">
        <f t="shared" si="94"/>
        <v>182.31188</v>
      </c>
      <c r="AH58" s="71">
        <f t="shared" si="95"/>
        <v>3658.4445886414551</v>
      </c>
      <c r="AI58" s="38">
        <f>AH58-AH55</f>
        <v>2033.9321743207277</v>
      </c>
    </row>
    <row r="60" spans="1:35" x14ac:dyDescent="0.25">
      <c r="A60" s="48" t="s">
        <v>1490</v>
      </c>
      <c r="B60" s="2"/>
      <c r="C60" s="2"/>
      <c r="D60" s="2"/>
      <c r="E60" s="2"/>
      <c r="F60" s="2"/>
      <c r="G60" s="2"/>
      <c r="H60" s="2"/>
      <c r="I60" s="2"/>
      <c r="J60" s="2"/>
      <c r="K60" s="2"/>
      <c r="L60" s="2"/>
      <c r="M60" s="2"/>
      <c r="O60" s="48" t="s">
        <v>1492</v>
      </c>
      <c r="P60" s="2"/>
      <c r="Q60" s="2"/>
      <c r="R60" s="2"/>
      <c r="S60" s="2"/>
      <c r="T60" s="2"/>
      <c r="U60" s="2"/>
      <c r="V60" s="2"/>
      <c r="W60" s="2"/>
      <c r="X60" s="2"/>
      <c r="Y60" s="2"/>
      <c r="Z60" s="2"/>
      <c r="AA60" s="2"/>
      <c r="AB60" s="2"/>
      <c r="AC60" s="2"/>
      <c r="AD60" s="2"/>
      <c r="AE60" s="2"/>
      <c r="AF60" s="2"/>
      <c r="AG60" s="2"/>
      <c r="AH60" s="2"/>
    </row>
    <row r="61" spans="1:35" x14ac:dyDescent="0.25">
      <c r="A61" s="136" t="s">
        <v>1491</v>
      </c>
      <c r="B61" s="136" t="s">
        <v>1474</v>
      </c>
      <c r="C61" s="158"/>
      <c r="D61" s="158"/>
      <c r="E61" s="158"/>
      <c r="F61" s="158"/>
      <c r="G61" s="158"/>
      <c r="H61" s="158"/>
      <c r="I61" s="158"/>
      <c r="J61" s="158"/>
      <c r="K61" s="158"/>
      <c r="L61" s="158"/>
      <c r="M61" s="159"/>
      <c r="O61" s="47"/>
      <c r="P61" s="47"/>
      <c r="Q61" s="47"/>
      <c r="R61" s="47"/>
      <c r="S61" s="47"/>
      <c r="T61" s="47"/>
      <c r="U61" s="47"/>
      <c r="V61" s="47"/>
      <c r="W61" s="47"/>
      <c r="X61" s="47"/>
      <c r="Y61" s="47"/>
      <c r="Z61" s="47"/>
      <c r="AA61" s="47"/>
      <c r="AB61" s="47"/>
      <c r="AC61" s="47"/>
      <c r="AD61" s="47"/>
      <c r="AE61" s="47"/>
      <c r="AF61" s="47"/>
      <c r="AG61" s="47"/>
      <c r="AH61" s="47"/>
    </row>
    <row r="62" spans="1:35" ht="58.1" x14ac:dyDescent="0.25">
      <c r="A62" s="157"/>
      <c r="B62" s="160" t="s">
        <v>23</v>
      </c>
      <c r="C62" s="158"/>
      <c r="D62" s="160" t="s">
        <v>1475</v>
      </c>
      <c r="E62" s="160" t="s">
        <v>1426</v>
      </c>
      <c r="F62" s="158"/>
      <c r="G62" s="160" t="s">
        <v>1476</v>
      </c>
      <c r="H62" s="160" t="s">
        <v>66</v>
      </c>
      <c r="I62" s="160" t="s">
        <v>1477</v>
      </c>
      <c r="J62" s="160" t="s">
        <v>70</v>
      </c>
      <c r="K62" s="158"/>
      <c r="L62" s="160" t="s">
        <v>1478</v>
      </c>
      <c r="M62" s="133" t="s">
        <v>1442</v>
      </c>
      <c r="O62" s="57"/>
      <c r="P62" s="52" t="str">
        <f t="shared" ref="P62:AA62" si="109">+B62</f>
        <v>Chaufferie dédiée</v>
      </c>
      <c r="Q62" s="63">
        <f t="shared" si="109"/>
        <v>0</v>
      </c>
      <c r="R62" s="64" t="str">
        <f t="shared" si="109"/>
        <v>Total Chaufferie dédiée</v>
      </c>
      <c r="S62" s="52" t="str">
        <f t="shared" si="109"/>
        <v>chaufferie sur réseau de chaleur</v>
      </c>
      <c r="T62" s="63">
        <f t="shared" si="109"/>
        <v>0</v>
      </c>
      <c r="U62" s="64" t="str">
        <f t="shared" si="109"/>
        <v>Total chaufferie sur réseau de chaleur</v>
      </c>
      <c r="V62" s="52" t="str">
        <f t="shared" si="109"/>
        <v>Création d'un réseau de chaleur</v>
      </c>
      <c r="W62" s="64" t="str">
        <f t="shared" si="109"/>
        <v>Total Création d'un réseau de chaleur</v>
      </c>
      <c r="X62" s="52" t="str">
        <f t="shared" si="109"/>
        <v>Réseau de chaleur existant</v>
      </c>
      <c r="Y62" s="63">
        <f t="shared" si="109"/>
        <v>0</v>
      </c>
      <c r="Z62" s="64" t="str">
        <f t="shared" si="109"/>
        <v>Total Réseau de chaleur existant</v>
      </c>
      <c r="AA62" s="64" t="str">
        <f t="shared" si="109"/>
        <v>Total général</v>
      </c>
      <c r="AB62" s="47"/>
      <c r="AC62" s="47"/>
      <c r="AD62" s="47"/>
      <c r="AE62" s="47"/>
      <c r="AF62" s="47"/>
      <c r="AG62" s="47"/>
      <c r="AH62" s="47"/>
    </row>
    <row r="63" spans="1:35" ht="43.6" x14ac:dyDescent="0.25">
      <c r="A63" s="136" t="s">
        <v>1443</v>
      </c>
      <c r="B63" s="160" t="s">
        <v>22</v>
      </c>
      <c r="C63" s="162" t="s">
        <v>26</v>
      </c>
      <c r="D63" s="157"/>
      <c r="E63" s="160" t="s">
        <v>22</v>
      </c>
      <c r="F63" s="162" t="s">
        <v>26</v>
      </c>
      <c r="G63" s="157"/>
      <c r="H63" s="160" t="s">
        <v>22</v>
      </c>
      <c r="I63" s="157"/>
      <c r="J63" s="160" t="s">
        <v>22</v>
      </c>
      <c r="K63" s="162" t="s">
        <v>26</v>
      </c>
      <c r="L63" s="157"/>
      <c r="M63" s="161"/>
      <c r="O63" s="65" t="s">
        <v>1493</v>
      </c>
      <c r="P63" s="66" t="str">
        <f>+B63</f>
        <v>Collective</v>
      </c>
      <c r="Q63" s="67" t="str">
        <f>+C63</f>
        <v>Industrielle</v>
      </c>
      <c r="R63" s="68"/>
      <c r="S63" s="66" t="str">
        <f>+E63</f>
        <v>Collective</v>
      </c>
      <c r="T63" s="67" t="str">
        <f>+F63</f>
        <v>Industrielle</v>
      </c>
      <c r="U63" s="68"/>
      <c r="V63" s="66" t="str">
        <f>+H63</f>
        <v>Collective</v>
      </c>
      <c r="W63" s="68"/>
      <c r="X63" s="66" t="str">
        <f>+J63</f>
        <v>Collective</v>
      </c>
      <c r="Y63" s="67" t="str">
        <f>+K63</f>
        <v>Industrielle</v>
      </c>
      <c r="Z63" s="68"/>
      <c r="AA63" s="68"/>
      <c r="AB63" s="47"/>
      <c r="AC63" s="69" t="s">
        <v>1493</v>
      </c>
      <c r="AD63" s="69" t="s">
        <v>1485</v>
      </c>
      <c r="AE63" s="69" t="s">
        <v>1486</v>
      </c>
      <c r="AF63" s="69" t="s">
        <v>1487</v>
      </c>
      <c r="AG63" s="69" t="s">
        <v>1488</v>
      </c>
      <c r="AH63" s="69" t="s">
        <v>1489</v>
      </c>
    </row>
    <row r="64" spans="1:35" x14ac:dyDescent="0.25">
      <c r="A64" s="119">
        <v>2001</v>
      </c>
      <c r="B64" s="122"/>
      <c r="C64" s="123">
        <v>186</v>
      </c>
      <c r="D64" s="122">
        <v>186</v>
      </c>
      <c r="E64" s="122"/>
      <c r="F64" s="123"/>
      <c r="G64" s="122"/>
      <c r="H64" s="122"/>
      <c r="I64" s="122"/>
      <c r="J64" s="122"/>
      <c r="K64" s="123"/>
      <c r="L64" s="122"/>
      <c r="M64" s="124">
        <v>186</v>
      </c>
      <c r="O64" s="59">
        <f t="shared" ref="O64:O81" si="110">+A64</f>
        <v>2001</v>
      </c>
      <c r="P64" s="61">
        <f>+B64</f>
        <v>0</v>
      </c>
      <c r="Q64" s="53">
        <f>+C64</f>
        <v>186</v>
      </c>
      <c r="R64" s="54">
        <f>+D64</f>
        <v>186</v>
      </c>
      <c r="S64" s="61">
        <f>+E64</f>
        <v>0</v>
      </c>
      <c r="T64" s="53">
        <f>+F64</f>
        <v>0</v>
      </c>
      <c r="U64" s="54">
        <f>+G64</f>
        <v>0</v>
      </c>
      <c r="V64" s="61">
        <f>+H64</f>
        <v>0</v>
      </c>
      <c r="W64" s="54">
        <f>+I64</f>
        <v>0</v>
      </c>
      <c r="X64" s="61">
        <f>+J64</f>
        <v>0</v>
      </c>
      <c r="Y64" s="53">
        <f>+K64</f>
        <v>0</v>
      </c>
      <c r="Z64" s="54">
        <f>+L64</f>
        <v>0</v>
      </c>
      <c r="AA64" s="54">
        <f>+M64</f>
        <v>186</v>
      </c>
      <c r="AB64" s="2"/>
      <c r="AC64" s="58">
        <f>+O64</f>
        <v>2001</v>
      </c>
      <c r="AD64" s="70">
        <f>P64</f>
        <v>0</v>
      </c>
      <c r="AE64" s="70">
        <f>Q64</f>
        <v>186</v>
      </c>
      <c r="AF64" s="70">
        <f>S64+V64+X64</f>
        <v>0</v>
      </c>
      <c r="AG64" s="70">
        <f>T64+Y64</f>
        <v>0</v>
      </c>
      <c r="AH64" s="70">
        <f>SUM(AD64:AG64)</f>
        <v>186</v>
      </c>
    </row>
    <row r="65" spans="1:34" x14ac:dyDescent="0.25">
      <c r="A65" s="120">
        <v>2002</v>
      </c>
      <c r="B65" s="125">
        <v>1000</v>
      </c>
      <c r="C65" s="107">
        <v>250</v>
      </c>
      <c r="D65" s="125">
        <v>1250</v>
      </c>
      <c r="E65" s="125"/>
      <c r="F65" s="107"/>
      <c r="G65" s="125"/>
      <c r="H65" s="125"/>
      <c r="I65" s="125"/>
      <c r="J65" s="125"/>
      <c r="K65" s="107"/>
      <c r="L65" s="125"/>
      <c r="M65" s="126">
        <v>1250</v>
      </c>
      <c r="O65" s="59">
        <f t="shared" si="110"/>
        <v>2002</v>
      </c>
      <c r="P65" s="61">
        <f t="shared" ref="P65:P81" si="111">+P64+B65</f>
        <v>1000</v>
      </c>
      <c r="Q65" s="53">
        <f t="shared" ref="Q65:Q81" si="112">+Q64+C65</f>
        <v>436</v>
      </c>
      <c r="R65" s="54">
        <f t="shared" ref="R65:R81" si="113">+R64+D65</f>
        <v>1436</v>
      </c>
      <c r="S65" s="61">
        <f t="shared" ref="S65:S81" si="114">+S64+E65</f>
        <v>0</v>
      </c>
      <c r="T65" s="53">
        <f t="shared" ref="T65:T81" si="115">+T64+F65</f>
        <v>0</v>
      </c>
      <c r="U65" s="54">
        <f t="shared" ref="U65:U81" si="116">+U64+G65</f>
        <v>0</v>
      </c>
      <c r="V65" s="61">
        <f t="shared" ref="V65:V81" si="117">+V64+H65</f>
        <v>0</v>
      </c>
      <c r="W65" s="54">
        <f t="shared" ref="W65:W81" si="118">+W64+I65</f>
        <v>0</v>
      </c>
      <c r="X65" s="61">
        <f t="shared" ref="X65:X81" si="119">+X64+J65</f>
        <v>0</v>
      </c>
      <c r="Y65" s="53">
        <f t="shared" ref="Y65:Y81" si="120">+Y64+K65</f>
        <v>0</v>
      </c>
      <c r="Z65" s="54">
        <f t="shared" ref="Z65:Z81" si="121">+Z64+L65</f>
        <v>0</v>
      </c>
      <c r="AA65" s="54">
        <f t="shared" ref="AA65:AA81" si="122">+AA64+M65</f>
        <v>1436</v>
      </c>
      <c r="AB65" s="2"/>
      <c r="AC65" s="58">
        <f t="shared" ref="AC65:AC81" si="123">+O65</f>
        <v>2002</v>
      </c>
      <c r="AD65" s="70">
        <f t="shared" ref="AD65:AD81" si="124">P65</f>
        <v>1000</v>
      </c>
      <c r="AE65" s="70">
        <f t="shared" ref="AE65:AE81" si="125">Q65</f>
        <v>436</v>
      </c>
      <c r="AF65" s="70">
        <f t="shared" ref="AF65:AF81" si="126">S65+V65+X65</f>
        <v>0</v>
      </c>
      <c r="AG65" s="70">
        <f t="shared" ref="AG65:AG81" si="127">T65+Y65</f>
        <v>0</v>
      </c>
      <c r="AH65" s="70">
        <f t="shared" ref="AH65:AH81" si="128">SUM(AD65:AG65)</f>
        <v>1436</v>
      </c>
    </row>
    <row r="66" spans="1:34" x14ac:dyDescent="0.25">
      <c r="A66" s="120">
        <v>2003</v>
      </c>
      <c r="B66" s="125"/>
      <c r="C66" s="107">
        <v>400</v>
      </c>
      <c r="D66" s="125">
        <v>400</v>
      </c>
      <c r="E66" s="125"/>
      <c r="F66" s="107"/>
      <c r="G66" s="125"/>
      <c r="H66" s="125"/>
      <c r="I66" s="125"/>
      <c r="J66" s="125"/>
      <c r="K66" s="107"/>
      <c r="L66" s="125"/>
      <c r="M66" s="126">
        <v>400</v>
      </c>
      <c r="O66" s="59">
        <f t="shared" si="110"/>
        <v>2003</v>
      </c>
      <c r="P66" s="61">
        <f t="shared" si="111"/>
        <v>1000</v>
      </c>
      <c r="Q66" s="53">
        <f t="shared" si="112"/>
        <v>836</v>
      </c>
      <c r="R66" s="54">
        <f t="shared" si="113"/>
        <v>1836</v>
      </c>
      <c r="S66" s="61">
        <f t="shared" si="114"/>
        <v>0</v>
      </c>
      <c r="T66" s="53">
        <f t="shared" si="115"/>
        <v>0</v>
      </c>
      <c r="U66" s="54">
        <f t="shared" si="116"/>
        <v>0</v>
      </c>
      <c r="V66" s="61">
        <f t="shared" si="117"/>
        <v>0</v>
      </c>
      <c r="W66" s="54">
        <f t="shared" si="118"/>
        <v>0</v>
      </c>
      <c r="X66" s="61">
        <f t="shared" si="119"/>
        <v>0</v>
      </c>
      <c r="Y66" s="53">
        <f t="shared" si="120"/>
        <v>0</v>
      </c>
      <c r="Z66" s="54">
        <f t="shared" si="121"/>
        <v>0</v>
      </c>
      <c r="AA66" s="54">
        <f t="shared" si="122"/>
        <v>1836</v>
      </c>
      <c r="AB66" s="2"/>
      <c r="AC66" s="58">
        <f t="shared" si="123"/>
        <v>2003</v>
      </c>
      <c r="AD66" s="70">
        <f t="shared" si="124"/>
        <v>1000</v>
      </c>
      <c r="AE66" s="70">
        <f t="shared" si="125"/>
        <v>836</v>
      </c>
      <c r="AF66" s="70">
        <f t="shared" si="126"/>
        <v>0</v>
      </c>
      <c r="AG66" s="70">
        <f t="shared" si="127"/>
        <v>0</v>
      </c>
      <c r="AH66" s="70">
        <f t="shared" si="128"/>
        <v>1836</v>
      </c>
    </row>
    <row r="67" spans="1:34" x14ac:dyDescent="0.25">
      <c r="A67" s="120">
        <v>2004</v>
      </c>
      <c r="B67" s="125"/>
      <c r="C67" s="107">
        <v>1200</v>
      </c>
      <c r="D67" s="125">
        <v>1200</v>
      </c>
      <c r="E67" s="125"/>
      <c r="F67" s="107"/>
      <c r="G67" s="125"/>
      <c r="H67" s="125"/>
      <c r="I67" s="125"/>
      <c r="J67" s="125"/>
      <c r="K67" s="107"/>
      <c r="L67" s="125"/>
      <c r="M67" s="126">
        <v>1200</v>
      </c>
      <c r="O67" s="59">
        <f t="shared" si="110"/>
        <v>2004</v>
      </c>
      <c r="P67" s="61">
        <f t="shared" si="111"/>
        <v>1000</v>
      </c>
      <c r="Q67" s="53">
        <f t="shared" si="112"/>
        <v>2036</v>
      </c>
      <c r="R67" s="54">
        <f t="shared" si="113"/>
        <v>3036</v>
      </c>
      <c r="S67" s="61">
        <f t="shared" si="114"/>
        <v>0</v>
      </c>
      <c r="T67" s="53">
        <f t="shared" si="115"/>
        <v>0</v>
      </c>
      <c r="U67" s="54">
        <f t="shared" si="116"/>
        <v>0</v>
      </c>
      <c r="V67" s="61">
        <f t="shared" si="117"/>
        <v>0</v>
      </c>
      <c r="W67" s="54">
        <f t="shared" si="118"/>
        <v>0</v>
      </c>
      <c r="X67" s="61">
        <f t="shared" si="119"/>
        <v>0</v>
      </c>
      <c r="Y67" s="53">
        <f t="shared" si="120"/>
        <v>0</v>
      </c>
      <c r="Z67" s="54">
        <f t="shared" si="121"/>
        <v>0</v>
      </c>
      <c r="AA67" s="54">
        <f t="shared" si="122"/>
        <v>3036</v>
      </c>
      <c r="AB67" s="2"/>
      <c r="AC67" s="58">
        <f t="shared" si="123"/>
        <v>2004</v>
      </c>
      <c r="AD67" s="70">
        <f t="shared" si="124"/>
        <v>1000</v>
      </c>
      <c r="AE67" s="70">
        <f t="shared" si="125"/>
        <v>2036</v>
      </c>
      <c r="AF67" s="70">
        <f t="shared" si="126"/>
        <v>0</v>
      </c>
      <c r="AG67" s="70">
        <f t="shared" si="127"/>
        <v>0</v>
      </c>
      <c r="AH67" s="70">
        <f t="shared" si="128"/>
        <v>3036</v>
      </c>
    </row>
    <row r="68" spans="1:34" x14ac:dyDescent="0.25">
      <c r="A68" s="120">
        <v>2005</v>
      </c>
      <c r="B68" s="125"/>
      <c r="C68" s="107">
        <v>820</v>
      </c>
      <c r="D68" s="125">
        <v>820</v>
      </c>
      <c r="E68" s="125"/>
      <c r="F68" s="107"/>
      <c r="G68" s="125"/>
      <c r="H68" s="125"/>
      <c r="I68" s="125"/>
      <c r="J68" s="125"/>
      <c r="K68" s="107"/>
      <c r="L68" s="125"/>
      <c r="M68" s="126">
        <v>820</v>
      </c>
      <c r="O68" s="59">
        <f t="shared" si="110"/>
        <v>2005</v>
      </c>
      <c r="P68" s="61">
        <f t="shared" si="111"/>
        <v>1000</v>
      </c>
      <c r="Q68" s="53">
        <f t="shared" si="112"/>
        <v>2856</v>
      </c>
      <c r="R68" s="54">
        <f t="shared" si="113"/>
        <v>3856</v>
      </c>
      <c r="S68" s="61">
        <f t="shared" si="114"/>
        <v>0</v>
      </c>
      <c r="T68" s="53">
        <f t="shared" si="115"/>
        <v>0</v>
      </c>
      <c r="U68" s="54">
        <f t="shared" si="116"/>
        <v>0</v>
      </c>
      <c r="V68" s="61">
        <f t="shared" si="117"/>
        <v>0</v>
      </c>
      <c r="W68" s="54">
        <f t="shared" si="118"/>
        <v>0</v>
      </c>
      <c r="X68" s="61">
        <f t="shared" si="119"/>
        <v>0</v>
      </c>
      <c r="Y68" s="53">
        <f t="shared" si="120"/>
        <v>0</v>
      </c>
      <c r="Z68" s="54">
        <f t="shared" si="121"/>
        <v>0</v>
      </c>
      <c r="AA68" s="54">
        <f t="shared" si="122"/>
        <v>3856</v>
      </c>
      <c r="AB68" s="2"/>
      <c r="AC68" s="58">
        <f t="shared" si="123"/>
        <v>2005</v>
      </c>
      <c r="AD68" s="70">
        <f t="shared" si="124"/>
        <v>1000</v>
      </c>
      <c r="AE68" s="70">
        <f t="shared" si="125"/>
        <v>2856</v>
      </c>
      <c r="AF68" s="70">
        <f t="shared" si="126"/>
        <v>0</v>
      </c>
      <c r="AG68" s="70">
        <f t="shared" si="127"/>
        <v>0</v>
      </c>
      <c r="AH68" s="70">
        <f t="shared" si="128"/>
        <v>3856</v>
      </c>
    </row>
    <row r="69" spans="1:34" x14ac:dyDescent="0.25">
      <c r="A69" s="120">
        <v>2006</v>
      </c>
      <c r="B69" s="125">
        <v>1200</v>
      </c>
      <c r="C69" s="107"/>
      <c r="D69" s="125">
        <v>1200</v>
      </c>
      <c r="E69" s="125"/>
      <c r="F69" s="107"/>
      <c r="G69" s="125"/>
      <c r="H69" s="125"/>
      <c r="I69" s="125"/>
      <c r="J69" s="125"/>
      <c r="K69" s="107"/>
      <c r="L69" s="125"/>
      <c r="M69" s="126">
        <v>1200</v>
      </c>
      <c r="O69" s="59">
        <f t="shared" si="110"/>
        <v>2006</v>
      </c>
      <c r="P69" s="61">
        <f t="shared" si="111"/>
        <v>2200</v>
      </c>
      <c r="Q69" s="53">
        <f t="shared" si="112"/>
        <v>2856</v>
      </c>
      <c r="R69" s="54">
        <f t="shared" si="113"/>
        <v>5056</v>
      </c>
      <c r="S69" s="61">
        <f t="shared" si="114"/>
        <v>0</v>
      </c>
      <c r="T69" s="53">
        <f t="shared" si="115"/>
        <v>0</v>
      </c>
      <c r="U69" s="54">
        <f t="shared" si="116"/>
        <v>0</v>
      </c>
      <c r="V69" s="61">
        <f t="shared" si="117"/>
        <v>0</v>
      </c>
      <c r="W69" s="54">
        <f t="shared" si="118"/>
        <v>0</v>
      </c>
      <c r="X69" s="61">
        <f t="shared" si="119"/>
        <v>0</v>
      </c>
      <c r="Y69" s="53">
        <f t="shared" si="120"/>
        <v>0</v>
      </c>
      <c r="Z69" s="54">
        <f t="shared" si="121"/>
        <v>0</v>
      </c>
      <c r="AA69" s="54">
        <f t="shared" si="122"/>
        <v>5056</v>
      </c>
      <c r="AB69" s="2"/>
      <c r="AC69" s="58">
        <f t="shared" si="123"/>
        <v>2006</v>
      </c>
      <c r="AD69" s="70">
        <f t="shared" si="124"/>
        <v>2200</v>
      </c>
      <c r="AE69" s="70">
        <f t="shared" si="125"/>
        <v>2856</v>
      </c>
      <c r="AF69" s="70">
        <f t="shared" si="126"/>
        <v>0</v>
      </c>
      <c r="AG69" s="70">
        <f t="shared" si="127"/>
        <v>0</v>
      </c>
      <c r="AH69" s="70">
        <f t="shared" si="128"/>
        <v>5056</v>
      </c>
    </row>
    <row r="70" spans="1:34" x14ac:dyDescent="0.25">
      <c r="A70" s="120">
        <v>2007</v>
      </c>
      <c r="B70" s="125">
        <v>2580</v>
      </c>
      <c r="C70" s="107">
        <v>500</v>
      </c>
      <c r="D70" s="125">
        <v>3080</v>
      </c>
      <c r="E70" s="125"/>
      <c r="F70" s="107"/>
      <c r="G70" s="125"/>
      <c r="H70" s="125"/>
      <c r="I70" s="125"/>
      <c r="J70" s="125"/>
      <c r="K70" s="107"/>
      <c r="L70" s="125"/>
      <c r="M70" s="126">
        <v>3080</v>
      </c>
      <c r="O70" s="59">
        <f t="shared" si="110"/>
        <v>2007</v>
      </c>
      <c r="P70" s="61">
        <f t="shared" si="111"/>
        <v>4780</v>
      </c>
      <c r="Q70" s="53">
        <f t="shared" si="112"/>
        <v>3356</v>
      </c>
      <c r="R70" s="54">
        <f t="shared" si="113"/>
        <v>8136</v>
      </c>
      <c r="S70" s="61">
        <f t="shared" si="114"/>
        <v>0</v>
      </c>
      <c r="T70" s="53">
        <f t="shared" si="115"/>
        <v>0</v>
      </c>
      <c r="U70" s="54">
        <f t="shared" si="116"/>
        <v>0</v>
      </c>
      <c r="V70" s="61">
        <f t="shared" si="117"/>
        <v>0</v>
      </c>
      <c r="W70" s="54">
        <f t="shared" si="118"/>
        <v>0</v>
      </c>
      <c r="X70" s="61">
        <f t="shared" si="119"/>
        <v>0</v>
      </c>
      <c r="Y70" s="53">
        <f t="shared" si="120"/>
        <v>0</v>
      </c>
      <c r="Z70" s="54">
        <f t="shared" si="121"/>
        <v>0</v>
      </c>
      <c r="AA70" s="54">
        <f t="shared" si="122"/>
        <v>8136</v>
      </c>
      <c r="AB70" s="2"/>
      <c r="AC70" s="58">
        <f t="shared" si="123"/>
        <v>2007</v>
      </c>
      <c r="AD70" s="70">
        <f t="shared" si="124"/>
        <v>4780</v>
      </c>
      <c r="AE70" s="70">
        <f t="shared" si="125"/>
        <v>3356</v>
      </c>
      <c r="AF70" s="70">
        <f t="shared" si="126"/>
        <v>0</v>
      </c>
      <c r="AG70" s="70">
        <f t="shared" si="127"/>
        <v>0</v>
      </c>
      <c r="AH70" s="70">
        <f t="shared" si="128"/>
        <v>8136</v>
      </c>
    </row>
    <row r="71" spans="1:34" x14ac:dyDescent="0.25">
      <c r="A71" s="120">
        <v>2008</v>
      </c>
      <c r="B71" s="125">
        <v>3180</v>
      </c>
      <c r="C71" s="107">
        <v>90</v>
      </c>
      <c r="D71" s="125">
        <v>3270</v>
      </c>
      <c r="E71" s="125"/>
      <c r="F71" s="107"/>
      <c r="G71" s="125"/>
      <c r="H71" s="125"/>
      <c r="I71" s="125"/>
      <c r="J71" s="125"/>
      <c r="K71" s="107"/>
      <c r="L71" s="125"/>
      <c r="M71" s="126">
        <v>3270</v>
      </c>
      <c r="O71" s="59">
        <f t="shared" si="110"/>
        <v>2008</v>
      </c>
      <c r="P71" s="61">
        <f t="shared" si="111"/>
        <v>7960</v>
      </c>
      <c r="Q71" s="53">
        <f t="shared" si="112"/>
        <v>3446</v>
      </c>
      <c r="R71" s="54">
        <f t="shared" si="113"/>
        <v>11406</v>
      </c>
      <c r="S71" s="61">
        <f t="shared" si="114"/>
        <v>0</v>
      </c>
      <c r="T71" s="53">
        <f t="shared" si="115"/>
        <v>0</v>
      </c>
      <c r="U71" s="54">
        <f t="shared" si="116"/>
        <v>0</v>
      </c>
      <c r="V71" s="61">
        <f t="shared" si="117"/>
        <v>0</v>
      </c>
      <c r="W71" s="54">
        <f t="shared" si="118"/>
        <v>0</v>
      </c>
      <c r="X71" s="61">
        <f t="shared" si="119"/>
        <v>0</v>
      </c>
      <c r="Y71" s="53">
        <f t="shared" si="120"/>
        <v>0</v>
      </c>
      <c r="Z71" s="54">
        <f t="shared" si="121"/>
        <v>0</v>
      </c>
      <c r="AA71" s="54">
        <f t="shared" si="122"/>
        <v>11406</v>
      </c>
      <c r="AB71" s="2"/>
      <c r="AC71" s="58">
        <f t="shared" si="123"/>
        <v>2008</v>
      </c>
      <c r="AD71" s="70">
        <f t="shared" si="124"/>
        <v>7960</v>
      </c>
      <c r="AE71" s="70">
        <f t="shared" si="125"/>
        <v>3446</v>
      </c>
      <c r="AF71" s="70">
        <f t="shared" si="126"/>
        <v>0</v>
      </c>
      <c r="AG71" s="70">
        <f t="shared" si="127"/>
        <v>0</v>
      </c>
      <c r="AH71" s="70">
        <f t="shared" si="128"/>
        <v>11406</v>
      </c>
    </row>
    <row r="72" spans="1:34" x14ac:dyDescent="0.25">
      <c r="A72" s="120">
        <v>2009</v>
      </c>
      <c r="B72" s="125">
        <v>1120</v>
      </c>
      <c r="C72" s="107">
        <v>380</v>
      </c>
      <c r="D72" s="125">
        <v>1500</v>
      </c>
      <c r="E72" s="125"/>
      <c r="F72" s="107">
        <v>32000</v>
      </c>
      <c r="G72" s="125">
        <v>32000</v>
      </c>
      <c r="H72" s="125"/>
      <c r="I72" s="125"/>
      <c r="J72" s="125">
        <v>25000</v>
      </c>
      <c r="K72" s="107"/>
      <c r="L72" s="125">
        <v>25000</v>
      </c>
      <c r="M72" s="126">
        <v>58500</v>
      </c>
      <c r="O72" s="59">
        <f t="shared" si="110"/>
        <v>2009</v>
      </c>
      <c r="P72" s="61">
        <f t="shared" si="111"/>
        <v>9080</v>
      </c>
      <c r="Q72" s="53">
        <f t="shared" si="112"/>
        <v>3826</v>
      </c>
      <c r="R72" s="54">
        <f t="shared" si="113"/>
        <v>12906</v>
      </c>
      <c r="S72" s="61">
        <f t="shared" si="114"/>
        <v>0</v>
      </c>
      <c r="T72" s="53">
        <f t="shared" si="115"/>
        <v>32000</v>
      </c>
      <c r="U72" s="54">
        <f t="shared" si="116"/>
        <v>32000</v>
      </c>
      <c r="V72" s="61">
        <f t="shared" si="117"/>
        <v>0</v>
      </c>
      <c r="W72" s="54">
        <f t="shared" si="118"/>
        <v>0</v>
      </c>
      <c r="X72" s="61">
        <f t="shared" si="119"/>
        <v>25000</v>
      </c>
      <c r="Y72" s="53">
        <f t="shared" si="120"/>
        <v>0</v>
      </c>
      <c r="Z72" s="54">
        <f t="shared" si="121"/>
        <v>25000</v>
      </c>
      <c r="AA72" s="54">
        <f t="shared" si="122"/>
        <v>69906</v>
      </c>
      <c r="AB72" s="2"/>
      <c r="AC72" s="58">
        <f t="shared" si="123"/>
        <v>2009</v>
      </c>
      <c r="AD72" s="70">
        <f t="shared" si="124"/>
        <v>9080</v>
      </c>
      <c r="AE72" s="70">
        <f t="shared" si="125"/>
        <v>3826</v>
      </c>
      <c r="AF72" s="70">
        <f t="shared" si="126"/>
        <v>25000</v>
      </c>
      <c r="AG72" s="70">
        <f t="shared" si="127"/>
        <v>32000</v>
      </c>
      <c r="AH72" s="70">
        <f t="shared" si="128"/>
        <v>69906</v>
      </c>
    </row>
    <row r="73" spans="1:34" x14ac:dyDescent="0.25">
      <c r="A73" s="120">
        <v>2010</v>
      </c>
      <c r="B73" s="125">
        <v>1235</v>
      </c>
      <c r="C73" s="107"/>
      <c r="D73" s="125">
        <v>1235</v>
      </c>
      <c r="E73" s="125"/>
      <c r="F73" s="107"/>
      <c r="G73" s="125"/>
      <c r="H73" s="125"/>
      <c r="I73" s="125"/>
      <c r="J73" s="125">
        <v>17400</v>
      </c>
      <c r="K73" s="107"/>
      <c r="L73" s="125">
        <v>17400</v>
      </c>
      <c r="M73" s="126">
        <v>18635</v>
      </c>
      <c r="O73" s="59">
        <f t="shared" si="110"/>
        <v>2010</v>
      </c>
      <c r="P73" s="61">
        <f t="shared" si="111"/>
        <v>10315</v>
      </c>
      <c r="Q73" s="53">
        <f t="shared" si="112"/>
        <v>3826</v>
      </c>
      <c r="R73" s="54">
        <f t="shared" si="113"/>
        <v>14141</v>
      </c>
      <c r="S73" s="61">
        <f t="shared" si="114"/>
        <v>0</v>
      </c>
      <c r="T73" s="53">
        <f t="shared" si="115"/>
        <v>32000</v>
      </c>
      <c r="U73" s="54">
        <f t="shared" si="116"/>
        <v>32000</v>
      </c>
      <c r="V73" s="61">
        <f t="shared" si="117"/>
        <v>0</v>
      </c>
      <c r="W73" s="54">
        <f t="shared" si="118"/>
        <v>0</v>
      </c>
      <c r="X73" s="61">
        <f t="shared" si="119"/>
        <v>42400</v>
      </c>
      <c r="Y73" s="53">
        <f t="shared" si="120"/>
        <v>0</v>
      </c>
      <c r="Z73" s="54">
        <f t="shared" si="121"/>
        <v>42400</v>
      </c>
      <c r="AA73" s="54">
        <f t="shared" si="122"/>
        <v>88541</v>
      </c>
      <c r="AB73" s="2"/>
      <c r="AC73" s="58">
        <f t="shared" si="123"/>
        <v>2010</v>
      </c>
      <c r="AD73" s="70">
        <f t="shared" si="124"/>
        <v>10315</v>
      </c>
      <c r="AE73" s="70">
        <f t="shared" si="125"/>
        <v>3826</v>
      </c>
      <c r="AF73" s="70">
        <f t="shared" si="126"/>
        <v>42400</v>
      </c>
      <c r="AG73" s="70">
        <f t="shared" si="127"/>
        <v>32000</v>
      </c>
      <c r="AH73" s="70">
        <f t="shared" si="128"/>
        <v>88541</v>
      </c>
    </row>
    <row r="74" spans="1:34" x14ac:dyDescent="0.25">
      <c r="A74" s="120">
        <v>2011</v>
      </c>
      <c r="B74" s="125">
        <v>9225</v>
      </c>
      <c r="C74" s="107"/>
      <c r="D74" s="125">
        <v>9225</v>
      </c>
      <c r="E74" s="125">
        <v>16000</v>
      </c>
      <c r="F74" s="107"/>
      <c r="G74" s="125">
        <v>16000</v>
      </c>
      <c r="H74" s="125"/>
      <c r="I74" s="125"/>
      <c r="J74" s="125">
        <v>600</v>
      </c>
      <c r="K74" s="107"/>
      <c r="L74" s="125">
        <v>600</v>
      </c>
      <c r="M74" s="126">
        <v>25825</v>
      </c>
      <c r="O74" s="59">
        <f t="shared" si="110"/>
        <v>2011</v>
      </c>
      <c r="P74" s="61">
        <f t="shared" si="111"/>
        <v>19540</v>
      </c>
      <c r="Q74" s="53">
        <f t="shared" si="112"/>
        <v>3826</v>
      </c>
      <c r="R74" s="54">
        <f t="shared" si="113"/>
        <v>23366</v>
      </c>
      <c r="S74" s="61">
        <f t="shared" si="114"/>
        <v>16000</v>
      </c>
      <c r="T74" s="53">
        <f t="shared" si="115"/>
        <v>32000</v>
      </c>
      <c r="U74" s="54">
        <f t="shared" si="116"/>
        <v>48000</v>
      </c>
      <c r="V74" s="61">
        <f t="shared" si="117"/>
        <v>0</v>
      </c>
      <c r="W74" s="54">
        <f t="shared" si="118"/>
        <v>0</v>
      </c>
      <c r="X74" s="61">
        <f t="shared" si="119"/>
        <v>43000</v>
      </c>
      <c r="Y74" s="53">
        <f t="shared" si="120"/>
        <v>0</v>
      </c>
      <c r="Z74" s="54">
        <f t="shared" si="121"/>
        <v>43000</v>
      </c>
      <c r="AA74" s="54">
        <f t="shared" si="122"/>
        <v>114366</v>
      </c>
      <c r="AB74" s="2"/>
      <c r="AC74" s="58">
        <f t="shared" si="123"/>
        <v>2011</v>
      </c>
      <c r="AD74" s="70">
        <f t="shared" si="124"/>
        <v>19540</v>
      </c>
      <c r="AE74" s="70">
        <f t="shared" si="125"/>
        <v>3826</v>
      </c>
      <c r="AF74" s="70">
        <f t="shared" si="126"/>
        <v>59000</v>
      </c>
      <c r="AG74" s="70">
        <f t="shared" si="127"/>
        <v>32000</v>
      </c>
      <c r="AH74" s="70">
        <f t="shared" si="128"/>
        <v>114366</v>
      </c>
    </row>
    <row r="75" spans="1:34" x14ac:dyDescent="0.25">
      <c r="A75" s="120">
        <v>2012</v>
      </c>
      <c r="B75" s="125">
        <v>2442</v>
      </c>
      <c r="C75" s="107">
        <v>1300</v>
      </c>
      <c r="D75" s="125">
        <v>3742</v>
      </c>
      <c r="E75" s="125"/>
      <c r="F75" s="107"/>
      <c r="G75" s="125"/>
      <c r="H75" s="125">
        <v>6000</v>
      </c>
      <c r="I75" s="125">
        <v>6000</v>
      </c>
      <c r="J75" s="125"/>
      <c r="K75" s="107"/>
      <c r="L75" s="125"/>
      <c r="M75" s="126">
        <v>9742</v>
      </c>
      <c r="O75" s="59">
        <f t="shared" si="110"/>
        <v>2012</v>
      </c>
      <c r="P75" s="61">
        <f t="shared" si="111"/>
        <v>21982</v>
      </c>
      <c r="Q75" s="53">
        <f t="shared" si="112"/>
        <v>5126</v>
      </c>
      <c r="R75" s="54">
        <f t="shared" si="113"/>
        <v>27108</v>
      </c>
      <c r="S75" s="61">
        <f t="shared" si="114"/>
        <v>16000</v>
      </c>
      <c r="T75" s="53">
        <f t="shared" si="115"/>
        <v>32000</v>
      </c>
      <c r="U75" s="54">
        <f t="shared" si="116"/>
        <v>48000</v>
      </c>
      <c r="V75" s="61">
        <f t="shared" si="117"/>
        <v>6000</v>
      </c>
      <c r="W75" s="54">
        <f t="shared" si="118"/>
        <v>6000</v>
      </c>
      <c r="X75" s="61">
        <f t="shared" si="119"/>
        <v>43000</v>
      </c>
      <c r="Y75" s="53">
        <f t="shared" si="120"/>
        <v>0</v>
      </c>
      <c r="Z75" s="54">
        <f t="shared" si="121"/>
        <v>43000</v>
      </c>
      <c r="AA75" s="54">
        <f t="shared" si="122"/>
        <v>124108</v>
      </c>
      <c r="AB75" s="2"/>
      <c r="AC75" s="58">
        <f t="shared" si="123"/>
        <v>2012</v>
      </c>
      <c r="AD75" s="70">
        <f t="shared" si="124"/>
        <v>21982</v>
      </c>
      <c r="AE75" s="70">
        <f t="shared" si="125"/>
        <v>5126</v>
      </c>
      <c r="AF75" s="70">
        <f t="shared" si="126"/>
        <v>65000</v>
      </c>
      <c r="AG75" s="70">
        <f t="shared" si="127"/>
        <v>32000</v>
      </c>
      <c r="AH75" s="70">
        <f t="shared" si="128"/>
        <v>124108</v>
      </c>
    </row>
    <row r="76" spans="1:34" x14ac:dyDescent="0.25">
      <c r="A76" s="120">
        <v>2013</v>
      </c>
      <c r="B76" s="125">
        <v>4396</v>
      </c>
      <c r="C76" s="107"/>
      <c r="D76" s="125">
        <v>4396</v>
      </c>
      <c r="E76" s="125">
        <v>19300</v>
      </c>
      <c r="F76" s="107"/>
      <c r="G76" s="125">
        <v>19300</v>
      </c>
      <c r="H76" s="125">
        <v>5000</v>
      </c>
      <c r="I76" s="125">
        <v>5000</v>
      </c>
      <c r="J76" s="125">
        <v>1220</v>
      </c>
      <c r="K76" s="107">
        <v>14000</v>
      </c>
      <c r="L76" s="125">
        <v>15220</v>
      </c>
      <c r="M76" s="126">
        <v>43916</v>
      </c>
      <c r="O76" s="59">
        <f t="shared" si="110"/>
        <v>2013</v>
      </c>
      <c r="P76" s="61">
        <f t="shared" si="111"/>
        <v>26378</v>
      </c>
      <c r="Q76" s="53">
        <f t="shared" si="112"/>
        <v>5126</v>
      </c>
      <c r="R76" s="54">
        <f t="shared" si="113"/>
        <v>31504</v>
      </c>
      <c r="S76" s="61">
        <f t="shared" si="114"/>
        <v>35300</v>
      </c>
      <c r="T76" s="53">
        <f t="shared" si="115"/>
        <v>32000</v>
      </c>
      <c r="U76" s="54">
        <f t="shared" si="116"/>
        <v>67300</v>
      </c>
      <c r="V76" s="61">
        <f t="shared" si="117"/>
        <v>11000</v>
      </c>
      <c r="W76" s="54">
        <f t="shared" si="118"/>
        <v>11000</v>
      </c>
      <c r="X76" s="61">
        <f t="shared" si="119"/>
        <v>44220</v>
      </c>
      <c r="Y76" s="53">
        <f t="shared" si="120"/>
        <v>14000</v>
      </c>
      <c r="Z76" s="54">
        <f t="shared" si="121"/>
        <v>58220</v>
      </c>
      <c r="AA76" s="54">
        <f t="shared" si="122"/>
        <v>168024</v>
      </c>
      <c r="AB76" s="2"/>
      <c r="AC76" s="58">
        <f t="shared" si="123"/>
        <v>2013</v>
      </c>
      <c r="AD76" s="70">
        <f t="shared" si="124"/>
        <v>26378</v>
      </c>
      <c r="AE76" s="70">
        <f t="shared" si="125"/>
        <v>5126</v>
      </c>
      <c r="AF76" s="70">
        <f t="shared" si="126"/>
        <v>90520</v>
      </c>
      <c r="AG76" s="70">
        <f t="shared" si="127"/>
        <v>46000</v>
      </c>
      <c r="AH76" s="70">
        <f t="shared" si="128"/>
        <v>168024</v>
      </c>
    </row>
    <row r="77" spans="1:34" x14ac:dyDescent="0.25">
      <c r="A77" s="120">
        <v>2014</v>
      </c>
      <c r="B77" s="125">
        <v>2447</v>
      </c>
      <c r="C77" s="107">
        <v>4000</v>
      </c>
      <c r="D77" s="125">
        <v>6447</v>
      </c>
      <c r="E77" s="125">
        <v>4800</v>
      </c>
      <c r="F77" s="107"/>
      <c r="G77" s="125">
        <v>4800</v>
      </c>
      <c r="H77" s="125">
        <v>500</v>
      </c>
      <c r="I77" s="125">
        <v>500</v>
      </c>
      <c r="J77" s="125">
        <v>11250</v>
      </c>
      <c r="K77" s="107">
        <v>3240</v>
      </c>
      <c r="L77" s="125">
        <v>14490</v>
      </c>
      <c r="M77" s="126">
        <v>26237</v>
      </c>
      <c r="O77" s="59">
        <f t="shared" si="110"/>
        <v>2014</v>
      </c>
      <c r="P77" s="61">
        <f t="shared" si="111"/>
        <v>28825</v>
      </c>
      <c r="Q77" s="53">
        <f t="shared" si="112"/>
        <v>9126</v>
      </c>
      <c r="R77" s="54">
        <f t="shared" si="113"/>
        <v>37951</v>
      </c>
      <c r="S77" s="61">
        <f t="shared" si="114"/>
        <v>40100</v>
      </c>
      <c r="T77" s="53">
        <f t="shared" si="115"/>
        <v>32000</v>
      </c>
      <c r="U77" s="54">
        <f t="shared" si="116"/>
        <v>72100</v>
      </c>
      <c r="V77" s="61">
        <f t="shared" si="117"/>
        <v>11500</v>
      </c>
      <c r="W77" s="54">
        <f t="shared" si="118"/>
        <v>11500</v>
      </c>
      <c r="X77" s="61">
        <f t="shared" si="119"/>
        <v>55470</v>
      </c>
      <c r="Y77" s="53">
        <f t="shared" si="120"/>
        <v>17240</v>
      </c>
      <c r="Z77" s="54">
        <f t="shared" si="121"/>
        <v>72710</v>
      </c>
      <c r="AA77" s="54">
        <f t="shared" si="122"/>
        <v>194261</v>
      </c>
      <c r="AB77" s="2"/>
      <c r="AC77" s="58">
        <f t="shared" si="123"/>
        <v>2014</v>
      </c>
      <c r="AD77" s="70">
        <f t="shared" si="124"/>
        <v>28825</v>
      </c>
      <c r="AE77" s="70">
        <f t="shared" si="125"/>
        <v>9126</v>
      </c>
      <c r="AF77" s="70">
        <f t="shared" si="126"/>
        <v>107070</v>
      </c>
      <c r="AG77" s="70">
        <f t="shared" si="127"/>
        <v>49240</v>
      </c>
      <c r="AH77" s="70">
        <f t="shared" si="128"/>
        <v>194261</v>
      </c>
    </row>
    <row r="78" spans="1:34" x14ac:dyDescent="0.25">
      <c r="A78" s="120">
        <v>2015</v>
      </c>
      <c r="B78" s="125">
        <v>800</v>
      </c>
      <c r="C78" s="107"/>
      <c r="D78" s="125">
        <v>800</v>
      </c>
      <c r="E78" s="125">
        <v>7500</v>
      </c>
      <c r="F78" s="107"/>
      <c r="G78" s="125">
        <v>7500</v>
      </c>
      <c r="H78" s="125">
        <v>2000</v>
      </c>
      <c r="I78" s="125">
        <v>2000</v>
      </c>
      <c r="J78" s="125">
        <v>32200</v>
      </c>
      <c r="K78" s="107"/>
      <c r="L78" s="125">
        <v>32200</v>
      </c>
      <c r="M78" s="126">
        <v>42500</v>
      </c>
      <c r="O78" s="59">
        <f t="shared" si="110"/>
        <v>2015</v>
      </c>
      <c r="P78" s="61">
        <f t="shared" si="111"/>
        <v>29625</v>
      </c>
      <c r="Q78" s="53">
        <f t="shared" si="112"/>
        <v>9126</v>
      </c>
      <c r="R78" s="54">
        <f t="shared" si="113"/>
        <v>38751</v>
      </c>
      <c r="S78" s="61">
        <f t="shared" si="114"/>
        <v>47600</v>
      </c>
      <c r="T78" s="53">
        <f t="shared" si="115"/>
        <v>32000</v>
      </c>
      <c r="U78" s="54">
        <f t="shared" si="116"/>
        <v>79600</v>
      </c>
      <c r="V78" s="61">
        <f t="shared" si="117"/>
        <v>13500</v>
      </c>
      <c r="W78" s="54">
        <f t="shared" si="118"/>
        <v>13500</v>
      </c>
      <c r="X78" s="61">
        <f t="shared" si="119"/>
        <v>87670</v>
      </c>
      <c r="Y78" s="53">
        <f t="shared" si="120"/>
        <v>17240</v>
      </c>
      <c r="Z78" s="54">
        <f t="shared" si="121"/>
        <v>104910</v>
      </c>
      <c r="AA78" s="54">
        <f t="shared" si="122"/>
        <v>236761</v>
      </c>
      <c r="AB78" s="2"/>
      <c r="AC78" s="58">
        <f t="shared" si="123"/>
        <v>2015</v>
      </c>
      <c r="AD78" s="70">
        <f t="shared" si="124"/>
        <v>29625</v>
      </c>
      <c r="AE78" s="70">
        <f t="shared" si="125"/>
        <v>9126</v>
      </c>
      <c r="AF78" s="70">
        <f t="shared" si="126"/>
        <v>148770</v>
      </c>
      <c r="AG78" s="70">
        <f t="shared" si="127"/>
        <v>49240</v>
      </c>
      <c r="AH78" s="70">
        <f t="shared" si="128"/>
        <v>236761</v>
      </c>
    </row>
    <row r="79" spans="1:34" x14ac:dyDescent="0.25">
      <c r="A79" s="120">
        <v>2016</v>
      </c>
      <c r="B79" s="125">
        <v>1640</v>
      </c>
      <c r="C79" s="107"/>
      <c r="D79" s="125">
        <v>1640</v>
      </c>
      <c r="E79" s="125">
        <v>247000</v>
      </c>
      <c r="F79" s="107"/>
      <c r="G79" s="125">
        <v>247000</v>
      </c>
      <c r="H79" s="125"/>
      <c r="I79" s="125"/>
      <c r="J79" s="125">
        <v>36500</v>
      </c>
      <c r="K79" s="107"/>
      <c r="L79" s="125">
        <v>36500</v>
      </c>
      <c r="M79" s="126">
        <v>285140</v>
      </c>
      <c r="O79" s="59">
        <f t="shared" si="110"/>
        <v>2016</v>
      </c>
      <c r="P79" s="61">
        <f t="shared" si="111"/>
        <v>31265</v>
      </c>
      <c r="Q79" s="53">
        <f t="shared" si="112"/>
        <v>9126</v>
      </c>
      <c r="R79" s="54">
        <f t="shared" si="113"/>
        <v>40391</v>
      </c>
      <c r="S79" s="61">
        <f t="shared" si="114"/>
        <v>294600</v>
      </c>
      <c r="T79" s="53">
        <f t="shared" si="115"/>
        <v>32000</v>
      </c>
      <c r="U79" s="54">
        <f t="shared" si="116"/>
        <v>326600</v>
      </c>
      <c r="V79" s="61">
        <f t="shared" si="117"/>
        <v>13500</v>
      </c>
      <c r="W79" s="54">
        <f t="shared" si="118"/>
        <v>13500</v>
      </c>
      <c r="X79" s="61">
        <f t="shared" si="119"/>
        <v>124170</v>
      </c>
      <c r="Y79" s="53">
        <f t="shared" si="120"/>
        <v>17240</v>
      </c>
      <c r="Z79" s="54">
        <f t="shared" si="121"/>
        <v>141410</v>
      </c>
      <c r="AA79" s="54">
        <f t="shared" si="122"/>
        <v>521901</v>
      </c>
      <c r="AB79" s="2"/>
      <c r="AC79" s="58">
        <f t="shared" si="123"/>
        <v>2016</v>
      </c>
      <c r="AD79" s="70">
        <f t="shared" si="124"/>
        <v>31265</v>
      </c>
      <c r="AE79" s="70">
        <f t="shared" si="125"/>
        <v>9126</v>
      </c>
      <c r="AF79" s="70">
        <f t="shared" si="126"/>
        <v>432270</v>
      </c>
      <c r="AG79" s="70">
        <f t="shared" si="127"/>
        <v>49240</v>
      </c>
      <c r="AH79" s="70">
        <f t="shared" si="128"/>
        <v>521901</v>
      </c>
    </row>
    <row r="80" spans="1:34" x14ac:dyDescent="0.25">
      <c r="A80" s="120">
        <v>2017</v>
      </c>
      <c r="B80" s="125">
        <v>2000</v>
      </c>
      <c r="C80" s="107"/>
      <c r="D80" s="125">
        <v>2000</v>
      </c>
      <c r="E80" s="125">
        <v>810</v>
      </c>
      <c r="F80" s="107"/>
      <c r="G80" s="125">
        <v>810</v>
      </c>
      <c r="H80" s="125">
        <v>900</v>
      </c>
      <c r="I80" s="125">
        <v>900</v>
      </c>
      <c r="J80" s="125">
        <v>17000</v>
      </c>
      <c r="K80" s="107"/>
      <c r="L80" s="125">
        <v>17000</v>
      </c>
      <c r="M80" s="126">
        <v>20710</v>
      </c>
      <c r="O80" s="59">
        <f t="shared" si="110"/>
        <v>2017</v>
      </c>
      <c r="P80" s="61">
        <f t="shared" si="111"/>
        <v>33265</v>
      </c>
      <c r="Q80" s="53">
        <f t="shared" si="112"/>
        <v>9126</v>
      </c>
      <c r="R80" s="54">
        <f t="shared" si="113"/>
        <v>42391</v>
      </c>
      <c r="S80" s="61">
        <f t="shared" si="114"/>
        <v>295410</v>
      </c>
      <c r="T80" s="53">
        <f t="shared" si="115"/>
        <v>32000</v>
      </c>
      <c r="U80" s="54">
        <f t="shared" si="116"/>
        <v>327410</v>
      </c>
      <c r="V80" s="61">
        <f t="shared" si="117"/>
        <v>14400</v>
      </c>
      <c r="W80" s="54">
        <f t="shared" si="118"/>
        <v>14400</v>
      </c>
      <c r="X80" s="61">
        <f t="shared" si="119"/>
        <v>141170</v>
      </c>
      <c r="Y80" s="53">
        <f t="shared" si="120"/>
        <v>17240</v>
      </c>
      <c r="Z80" s="54">
        <f t="shared" si="121"/>
        <v>158410</v>
      </c>
      <c r="AA80" s="54">
        <f t="shared" si="122"/>
        <v>542611</v>
      </c>
      <c r="AB80" s="2"/>
      <c r="AC80" s="58">
        <f t="shared" si="123"/>
        <v>2017</v>
      </c>
      <c r="AD80" s="70">
        <f t="shared" si="124"/>
        <v>33265</v>
      </c>
      <c r="AE80" s="70">
        <f t="shared" si="125"/>
        <v>9126</v>
      </c>
      <c r="AF80" s="70">
        <f t="shared" si="126"/>
        <v>450980</v>
      </c>
      <c r="AG80" s="70">
        <f t="shared" si="127"/>
        <v>49240</v>
      </c>
      <c r="AH80" s="70">
        <f t="shared" si="128"/>
        <v>542611</v>
      </c>
    </row>
    <row r="81" spans="1:48" x14ac:dyDescent="0.25">
      <c r="A81" s="120">
        <v>2018</v>
      </c>
      <c r="B81" s="125">
        <v>45</v>
      </c>
      <c r="C81" s="107"/>
      <c r="D81" s="125">
        <v>45</v>
      </c>
      <c r="E81" s="125">
        <v>150</v>
      </c>
      <c r="F81" s="107"/>
      <c r="G81" s="125">
        <v>150</v>
      </c>
      <c r="H81" s="125">
        <v>1990</v>
      </c>
      <c r="I81" s="125">
        <v>1990</v>
      </c>
      <c r="J81" s="125"/>
      <c r="K81" s="107"/>
      <c r="L81" s="125"/>
      <c r="M81" s="126">
        <v>2185</v>
      </c>
      <c r="O81" s="60">
        <f t="shared" si="110"/>
        <v>2018</v>
      </c>
      <c r="P81" s="62">
        <f t="shared" si="111"/>
        <v>33310</v>
      </c>
      <c r="Q81" s="55">
        <f t="shared" si="112"/>
        <v>9126</v>
      </c>
      <c r="R81" s="56">
        <f t="shared" si="113"/>
        <v>42436</v>
      </c>
      <c r="S81" s="62">
        <f t="shared" si="114"/>
        <v>295560</v>
      </c>
      <c r="T81" s="55">
        <f t="shared" si="115"/>
        <v>32000</v>
      </c>
      <c r="U81" s="56">
        <f t="shared" si="116"/>
        <v>327560</v>
      </c>
      <c r="V81" s="62">
        <f t="shared" si="117"/>
        <v>16390</v>
      </c>
      <c r="W81" s="56">
        <f t="shared" si="118"/>
        <v>16390</v>
      </c>
      <c r="X81" s="62">
        <f t="shared" si="119"/>
        <v>141170</v>
      </c>
      <c r="Y81" s="55">
        <f t="shared" si="120"/>
        <v>17240</v>
      </c>
      <c r="Z81" s="56">
        <f t="shared" si="121"/>
        <v>158410</v>
      </c>
      <c r="AA81" s="56">
        <f t="shared" si="122"/>
        <v>544796</v>
      </c>
      <c r="AB81" s="2"/>
      <c r="AC81" s="65">
        <f t="shared" si="123"/>
        <v>2018</v>
      </c>
      <c r="AD81" s="71">
        <f t="shared" si="124"/>
        <v>33310</v>
      </c>
      <c r="AE81" s="71">
        <f t="shared" si="125"/>
        <v>9126</v>
      </c>
      <c r="AF81" s="71">
        <f t="shared" si="126"/>
        <v>453120</v>
      </c>
      <c r="AG81" s="71">
        <f t="shared" si="127"/>
        <v>49240</v>
      </c>
      <c r="AH81" s="71">
        <f t="shared" si="128"/>
        <v>544796</v>
      </c>
    </row>
    <row r="82" spans="1:48" x14ac:dyDescent="0.25">
      <c r="A82" s="120">
        <v>2019</v>
      </c>
      <c r="B82" s="125">
        <v>1700</v>
      </c>
      <c r="C82" s="107">
        <v>2000</v>
      </c>
      <c r="D82" s="125">
        <v>3700</v>
      </c>
      <c r="E82" s="125">
        <v>1770</v>
      </c>
      <c r="F82" s="107"/>
      <c r="G82" s="125">
        <v>1770</v>
      </c>
      <c r="H82" s="125">
        <v>2200</v>
      </c>
      <c r="I82" s="125">
        <v>2200</v>
      </c>
      <c r="J82" s="125"/>
      <c r="K82" s="107"/>
      <c r="L82" s="125"/>
      <c r="M82" s="126">
        <v>7670</v>
      </c>
      <c r="O82" s="2"/>
      <c r="P82" s="50"/>
      <c r="Q82" s="50"/>
      <c r="R82" s="50"/>
      <c r="S82" s="50"/>
      <c r="T82" s="50"/>
      <c r="U82" s="50"/>
      <c r="V82" s="50"/>
      <c r="W82" s="50"/>
      <c r="X82" s="50"/>
      <c r="Y82" s="50"/>
      <c r="Z82" s="50"/>
      <c r="AA82" s="50"/>
      <c r="AB82" s="50"/>
      <c r="AC82" s="2"/>
      <c r="AD82" s="2"/>
      <c r="AE82" s="2"/>
      <c r="AF82" s="2"/>
      <c r="AG82" s="2"/>
      <c r="AH82" s="2"/>
      <c r="AI82" s="106"/>
      <c r="AJ82" s="2"/>
    </row>
    <row r="83" spans="1:48" x14ac:dyDescent="0.25">
      <c r="A83" s="120">
        <v>2020</v>
      </c>
      <c r="B83" s="125">
        <v>200</v>
      </c>
      <c r="C83" s="107"/>
      <c r="D83" s="125">
        <v>200</v>
      </c>
      <c r="E83" s="125">
        <v>45000</v>
      </c>
      <c r="F83" s="107"/>
      <c r="G83" s="125">
        <v>45000</v>
      </c>
      <c r="H83" s="125"/>
      <c r="I83" s="125"/>
      <c r="J83" s="125"/>
      <c r="K83" s="107"/>
      <c r="L83" s="125"/>
      <c r="M83" s="126">
        <v>45200</v>
      </c>
      <c r="V83" s="106"/>
      <c r="AI83" s="106"/>
    </row>
    <row r="84" spans="1:48" x14ac:dyDescent="0.25">
      <c r="A84" s="120">
        <v>2021</v>
      </c>
      <c r="B84" s="125">
        <v>368</v>
      </c>
      <c r="C84" s="107"/>
      <c r="D84" s="125">
        <v>368</v>
      </c>
      <c r="E84" s="125"/>
      <c r="F84" s="107"/>
      <c r="G84" s="125"/>
      <c r="H84" s="125">
        <v>5000</v>
      </c>
      <c r="I84" s="125">
        <v>5000</v>
      </c>
      <c r="J84" s="125"/>
      <c r="K84" s="107"/>
      <c r="L84" s="125"/>
      <c r="M84" s="126">
        <v>5368</v>
      </c>
      <c r="V84" s="106"/>
      <c r="AI84" s="106"/>
    </row>
    <row r="85" spans="1:48" x14ac:dyDescent="0.25">
      <c r="A85" s="120" t="s">
        <v>1549</v>
      </c>
      <c r="B85" s="125">
        <v>1000</v>
      </c>
      <c r="C85" s="107">
        <v>580</v>
      </c>
      <c r="D85" s="125">
        <v>1580</v>
      </c>
      <c r="E85" s="125"/>
      <c r="F85" s="107"/>
      <c r="G85" s="125"/>
      <c r="H85" s="125"/>
      <c r="I85" s="125"/>
      <c r="J85" s="125">
        <v>5800</v>
      </c>
      <c r="K85" s="107"/>
      <c r="L85" s="125">
        <v>5800</v>
      </c>
      <c r="M85" s="126">
        <v>7380</v>
      </c>
      <c r="V85" s="106"/>
      <c r="AI85" s="106"/>
    </row>
    <row r="86" spans="1:48" s="106" customFormat="1" x14ac:dyDescent="0.25">
      <c r="A86" s="121" t="s">
        <v>1442</v>
      </c>
      <c r="B86" s="127">
        <v>36578</v>
      </c>
      <c r="C86" s="128">
        <v>11706</v>
      </c>
      <c r="D86" s="127">
        <v>48284</v>
      </c>
      <c r="E86" s="127">
        <v>342330</v>
      </c>
      <c r="F86" s="128">
        <v>32000</v>
      </c>
      <c r="G86" s="127">
        <v>374330</v>
      </c>
      <c r="H86" s="127">
        <v>23590</v>
      </c>
      <c r="I86" s="127">
        <v>23590</v>
      </c>
      <c r="J86" s="127">
        <v>146970</v>
      </c>
      <c r="K86" s="128">
        <v>17240</v>
      </c>
      <c r="L86" s="127">
        <v>164210</v>
      </c>
      <c r="M86" s="129">
        <v>610414</v>
      </c>
    </row>
    <row r="87" spans="1:48" s="106" customFormat="1" x14ac:dyDescent="0.25">
      <c r="A87" s="168"/>
      <c r="B87" s="86"/>
      <c r="C87" s="86"/>
      <c r="D87" s="86"/>
      <c r="E87" s="86"/>
      <c r="F87" s="86"/>
      <c r="G87" s="86"/>
      <c r="H87" s="86"/>
      <c r="I87" s="86"/>
      <c r="J87" s="86"/>
      <c r="K87" s="86"/>
      <c r="L87" s="86"/>
      <c r="M87" s="86"/>
    </row>
    <row r="88" spans="1:48" x14ac:dyDescent="0.25">
      <c r="A88" s="48" t="s">
        <v>1494</v>
      </c>
      <c r="N88" s="106"/>
      <c r="X88" s="106"/>
      <c r="Z88" s="48" t="s">
        <v>1513</v>
      </c>
      <c r="AI88" s="176">
        <v>2.6</v>
      </c>
      <c r="AJ88" t="s">
        <v>1546</v>
      </c>
      <c r="AN88" s="48" t="s">
        <v>1513</v>
      </c>
    </row>
    <row r="89" spans="1:48" ht="72.599999999999994" x14ac:dyDescent="0.25">
      <c r="A89" s="72" t="s">
        <v>1443</v>
      </c>
      <c r="B89" s="180" t="s">
        <v>1454</v>
      </c>
      <c r="C89" s="181" t="s">
        <v>1455</v>
      </c>
      <c r="D89" s="181" t="s">
        <v>1456</v>
      </c>
      <c r="E89" s="181" t="s">
        <v>1457</v>
      </c>
      <c r="F89" s="181" t="s">
        <v>1458</v>
      </c>
      <c r="G89" s="181" t="s">
        <v>1459</v>
      </c>
      <c r="H89" s="181" t="s">
        <v>1460</v>
      </c>
      <c r="I89" s="181" t="s">
        <v>1461</v>
      </c>
      <c r="J89" s="190" t="s">
        <v>1444</v>
      </c>
      <c r="K89" s="169" t="s">
        <v>1545</v>
      </c>
      <c r="L89" s="138"/>
      <c r="M89" s="138"/>
      <c r="N89" s="138"/>
      <c r="O89" s="172" t="s">
        <v>1493</v>
      </c>
      <c r="P89" s="172" t="str">
        <f t="shared" ref="P89:P109" si="129">B89</f>
        <v>Somme de tonnes  PF (IDF)</v>
      </c>
      <c r="Q89" s="172" t="str">
        <f t="shared" ref="Q89:Q109" si="130">C89</f>
        <v>Somme de Tonnes CIB (IDF)</v>
      </c>
      <c r="R89" s="172" t="str">
        <f t="shared" ref="R89:R109" si="131">D89</f>
        <v>Somme de tonnes  classe A (IDF)</v>
      </c>
      <c r="S89" s="172" t="str">
        <f t="shared" ref="S89:S109" si="132">E89</f>
        <v>Somme de tonnes  granulé (IDF)</v>
      </c>
      <c r="T89" s="172" t="str">
        <f t="shared" ref="T89:T109" si="133">F89</f>
        <v>Somme de tonnes  PF hors IDF</v>
      </c>
      <c r="U89" s="172" t="str">
        <f t="shared" ref="U89:U109" si="134">G89</f>
        <v>Somme de Tonnes CIB hors idf</v>
      </c>
      <c r="V89" s="172" t="str">
        <f t="shared" ref="V89:V109" si="135">H89</f>
        <v>Somme de tonnes  classe A hors idf</v>
      </c>
      <c r="W89" s="172" t="str">
        <f t="shared" ref="W89:W109" si="136">I89</f>
        <v>Somme de tonnes  granulé hors idf</v>
      </c>
      <c r="X89" s="173" t="str">
        <f t="shared" ref="X89:X109" si="137">K89</f>
        <v>somme de autres combustibles non-détaillés</v>
      </c>
      <c r="Z89" s="65" t="s">
        <v>1493</v>
      </c>
      <c r="AA89" s="81" t="s">
        <v>1496</v>
      </c>
      <c r="AB89" s="82" t="s">
        <v>1497</v>
      </c>
      <c r="AC89" s="82" t="s">
        <v>1498</v>
      </c>
      <c r="AD89" s="82" t="s">
        <v>1499</v>
      </c>
      <c r="AE89" s="81" t="s">
        <v>1500</v>
      </c>
      <c r="AF89" s="82" t="s">
        <v>1501</v>
      </c>
      <c r="AG89" s="82" t="s">
        <v>1502</v>
      </c>
      <c r="AH89" s="83" t="s">
        <v>1503</v>
      </c>
      <c r="AI89" s="169" t="str">
        <f>X89</f>
        <v>somme de autres combustibles non-détaillés</v>
      </c>
      <c r="AJ89" s="94" t="s">
        <v>1495</v>
      </c>
      <c r="AM89" s="65" t="s">
        <v>1493</v>
      </c>
      <c r="AN89" s="81" t="s">
        <v>1504</v>
      </c>
      <c r="AO89" s="82" t="s">
        <v>1505</v>
      </c>
      <c r="AP89" s="82" t="s">
        <v>1506</v>
      </c>
      <c r="AQ89" s="82" t="s">
        <v>1507</v>
      </c>
      <c r="AR89" s="81" t="s">
        <v>1508</v>
      </c>
      <c r="AS89" s="82" t="s">
        <v>1509</v>
      </c>
      <c r="AT89" s="82" t="s">
        <v>1510</v>
      </c>
      <c r="AU89" s="83" t="s">
        <v>1511</v>
      </c>
      <c r="AV89" s="177" t="s">
        <v>1547</v>
      </c>
    </row>
    <row r="90" spans="1:48" x14ac:dyDescent="0.25">
      <c r="A90" s="73">
        <v>2001</v>
      </c>
      <c r="B90" s="182">
        <v>0</v>
      </c>
      <c r="C90" s="183">
        <v>0</v>
      </c>
      <c r="D90" s="183">
        <v>60</v>
      </c>
      <c r="E90" s="183">
        <v>0</v>
      </c>
      <c r="F90" s="183">
        <v>0</v>
      </c>
      <c r="G90" s="183">
        <v>0</v>
      </c>
      <c r="H90" s="183">
        <v>0</v>
      </c>
      <c r="I90" s="183">
        <v>0</v>
      </c>
      <c r="J90" s="187">
        <v>60</v>
      </c>
      <c r="K90" s="170">
        <f>J90-SUM(B90:I90)</f>
        <v>0</v>
      </c>
      <c r="L90" s="86"/>
      <c r="M90" s="86"/>
      <c r="N90" s="86"/>
      <c r="O90" s="59">
        <f t="shared" ref="O90:O109" si="138">A90</f>
        <v>2001</v>
      </c>
      <c r="P90" s="70">
        <f t="shared" si="129"/>
        <v>0</v>
      </c>
      <c r="Q90" s="70">
        <f t="shared" si="130"/>
        <v>0</v>
      </c>
      <c r="R90" s="70">
        <f t="shared" si="131"/>
        <v>60</v>
      </c>
      <c r="S90" s="70">
        <f t="shared" si="132"/>
        <v>0</v>
      </c>
      <c r="T90" s="70">
        <f t="shared" si="133"/>
        <v>0</v>
      </c>
      <c r="U90" s="70">
        <f t="shared" si="134"/>
        <v>0</v>
      </c>
      <c r="V90" s="70">
        <f t="shared" si="135"/>
        <v>0</v>
      </c>
      <c r="W90" s="70">
        <f t="shared" si="136"/>
        <v>0</v>
      </c>
      <c r="X90" s="174">
        <f t="shared" si="137"/>
        <v>0</v>
      </c>
      <c r="Z90" s="84">
        <f t="shared" ref="Z90:Z108" si="139">O90</f>
        <v>2001</v>
      </c>
      <c r="AA90" s="85">
        <f>P90*2.6/1000</f>
        <v>0</v>
      </c>
      <c r="AB90" s="86">
        <f t="shared" ref="AB90:AB108" si="140">Q90*2.6/1000</f>
        <v>0</v>
      </c>
      <c r="AC90" s="86">
        <f t="shared" ref="AC90:AC108" si="141">R90*3.75/1000</f>
        <v>0.22500000000000001</v>
      </c>
      <c r="AD90" s="87">
        <f t="shared" ref="AD90:AD108" si="142">S90*5/1000</f>
        <v>0</v>
      </c>
      <c r="AE90" s="91">
        <f t="shared" ref="AE90:AE108" si="143">T90*2.6/1000</f>
        <v>0</v>
      </c>
      <c r="AF90" s="92">
        <f t="shared" ref="AF90:AF108" si="144">U90*2.6/1000</f>
        <v>0</v>
      </c>
      <c r="AG90" s="92">
        <f t="shared" ref="AG90:AG108" si="145">V90*3.75/1000</f>
        <v>0</v>
      </c>
      <c r="AH90" s="93">
        <f t="shared" ref="AH90:AH108" si="146">W90*5/1000</f>
        <v>0</v>
      </c>
      <c r="AI90" s="171">
        <f>X90*$AI$88/1000</f>
        <v>0</v>
      </c>
      <c r="AJ90" s="38">
        <f>SUM(AA90:AI90)</f>
        <v>0.22500000000000001</v>
      </c>
      <c r="AM90" s="84">
        <f t="shared" ref="AM90:AU90" si="147">+Z90</f>
        <v>2001</v>
      </c>
      <c r="AN90" s="85">
        <f t="shared" si="147"/>
        <v>0</v>
      </c>
      <c r="AO90" s="86">
        <f t="shared" si="147"/>
        <v>0</v>
      </c>
      <c r="AP90" s="86">
        <f t="shared" si="147"/>
        <v>0.22500000000000001</v>
      </c>
      <c r="AQ90" s="87">
        <f t="shared" si="147"/>
        <v>0</v>
      </c>
      <c r="AR90" s="91">
        <f t="shared" si="147"/>
        <v>0</v>
      </c>
      <c r="AS90" s="92">
        <f t="shared" si="147"/>
        <v>0</v>
      </c>
      <c r="AT90" s="92">
        <f t="shared" si="147"/>
        <v>0</v>
      </c>
      <c r="AU90" s="93">
        <f t="shared" si="147"/>
        <v>0</v>
      </c>
      <c r="AV90" s="178">
        <f>AI90</f>
        <v>0</v>
      </c>
    </row>
    <row r="91" spans="1:48" x14ac:dyDescent="0.25">
      <c r="A91" s="74">
        <v>2002</v>
      </c>
      <c r="B91" s="184">
        <v>25</v>
      </c>
      <c r="C91" s="107">
        <v>0</v>
      </c>
      <c r="D91" s="107">
        <v>40</v>
      </c>
      <c r="E91" s="107">
        <v>0</v>
      </c>
      <c r="F91" s="107">
        <v>0</v>
      </c>
      <c r="G91" s="107">
        <v>0</v>
      </c>
      <c r="H91" s="107">
        <v>0</v>
      </c>
      <c r="I91" s="107">
        <v>0</v>
      </c>
      <c r="J91" s="188">
        <v>1265</v>
      </c>
      <c r="K91" s="170">
        <f t="shared" ref="K91:K111" si="148">J91-SUM(B91:I91)</f>
        <v>1200</v>
      </c>
      <c r="L91" s="86"/>
      <c r="M91" s="86"/>
      <c r="N91" s="86"/>
      <c r="O91" s="59">
        <f t="shared" si="138"/>
        <v>2002</v>
      </c>
      <c r="P91" s="70">
        <f t="shared" si="129"/>
        <v>25</v>
      </c>
      <c r="Q91" s="70">
        <f t="shared" si="130"/>
        <v>0</v>
      </c>
      <c r="R91" s="70">
        <f t="shared" si="131"/>
        <v>40</v>
      </c>
      <c r="S91" s="70">
        <f t="shared" si="132"/>
        <v>0</v>
      </c>
      <c r="T91" s="70">
        <f t="shared" si="133"/>
        <v>0</v>
      </c>
      <c r="U91" s="70">
        <f t="shared" si="134"/>
        <v>0</v>
      </c>
      <c r="V91" s="70">
        <f t="shared" si="135"/>
        <v>0</v>
      </c>
      <c r="W91" s="70">
        <f t="shared" si="136"/>
        <v>0</v>
      </c>
      <c r="X91" s="174">
        <f t="shared" si="137"/>
        <v>1200</v>
      </c>
      <c r="Z91" s="59">
        <f t="shared" si="139"/>
        <v>2002</v>
      </c>
      <c r="AA91" s="85">
        <f t="shared" ref="AA91:AA108" si="149">P91*2.6/1000</f>
        <v>6.5000000000000002E-2</v>
      </c>
      <c r="AB91" s="86">
        <f t="shared" si="140"/>
        <v>0</v>
      </c>
      <c r="AC91" s="86">
        <f t="shared" si="141"/>
        <v>0.15</v>
      </c>
      <c r="AD91" s="87">
        <f t="shared" si="142"/>
        <v>0</v>
      </c>
      <c r="AE91" s="85">
        <f t="shared" si="143"/>
        <v>0</v>
      </c>
      <c r="AF91" s="86">
        <f t="shared" si="144"/>
        <v>0</v>
      </c>
      <c r="AG91" s="86">
        <f t="shared" si="145"/>
        <v>0</v>
      </c>
      <c r="AH91" s="87">
        <f t="shared" si="146"/>
        <v>0</v>
      </c>
      <c r="AI91" s="171">
        <f t="shared" ref="AI91:AI111" si="150">X91*$AI$88/1000</f>
        <v>3.12</v>
      </c>
      <c r="AJ91" s="38">
        <f t="shared" ref="AJ91:AJ111" si="151">SUM(AA91:AI91)</f>
        <v>3.335</v>
      </c>
      <c r="AM91" s="59">
        <f t="shared" ref="AM91:AM107" si="152">+Z91</f>
        <v>2002</v>
      </c>
      <c r="AN91" s="85">
        <f t="shared" ref="AN91:AN107" si="153">+AN90+AA91</f>
        <v>6.5000000000000002E-2</v>
      </c>
      <c r="AO91" s="86">
        <f t="shared" ref="AO91:AO107" si="154">+AO90+AB91</f>
        <v>0</v>
      </c>
      <c r="AP91" s="86">
        <f t="shared" ref="AP91:AP107" si="155">+AP90+AC91</f>
        <v>0.375</v>
      </c>
      <c r="AQ91" s="87">
        <f t="shared" ref="AQ91:AQ107" si="156">+AQ90+AD91</f>
        <v>0</v>
      </c>
      <c r="AR91" s="85">
        <f t="shared" ref="AR91:AR107" si="157">+AR90+AE91</f>
        <v>0</v>
      </c>
      <c r="AS91" s="86">
        <f t="shared" ref="AS91:AS107" si="158">+AS90+AF91</f>
        <v>0</v>
      </c>
      <c r="AT91" s="86">
        <f t="shared" ref="AT91:AT107" si="159">+AT90+AG91</f>
        <v>0</v>
      </c>
      <c r="AU91" s="87">
        <f t="shared" ref="AU91:AU107" si="160">+AU90+AH91</f>
        <v>0</v>
      </c>
      <c r="AV91" s="178">
        <f>AV90+AI91</f>
        <v>3.12</v>
      </c>
    </row>
    <row r="92" spans="1:48" x14ac:dyDescent="0.25">
      <c r="A92" s="74">
        <v>2003</v>
      </c>
      <c r="B92" s="184">
        <v>0</v>
      </c>
      <c r="C92" s="107">
        <v>0</v>
      </c>
      <c r="D92" s="107">
        <v>450</v>
      </c>
      <c r="E92" s="107">
        <v>0</v>
      </c>
      <c r="F92" s="107">
        <v>0</v>
      </c>
      <c r="G92" s="107">
        <v>0</v>
      </c>
      <c r="H92" s="107">
        <v>0</v>
      </c>
      <c r="I92" s="107">
        <v>0</v>
      </c>
      <c r="J92" s="188">
        <v>450</v>
      </c>
      <c r="K92" s="170">
        <f t="shared" si="148"/>
        <v>0</v>
      </c>
      <c r="L92" s="86"/>
      <c r="M92" s="86"/>
      <c r="N92" s="86"/>
      <c r="O92" s="59">
        <f t="shared" si="138"/>
        <v>2003</v>
      </c>
      <c r="P92" s="70">
        <f t="shared" si="129"/>
        <v>0</v>
      </c>
      <c r="Q92" s="70">
        <f t="shared" si="130"/>
        <v>0</v>
      </c>
      <c r="R92" s="70">
        <f t="shared" si="131"/>
        <v>450</v>
      </c>
      <c r="S92" s="70">
        <f t="shared" si="132"/>
        <v>0</v>
      </c>
      <c r="T92" s="70">
        <f t="shared" si="133"/>
        <v>0</v>
      </c>
      <c r="U92" s="70">
        <f t="shared" si="134"/>
        <v>0</v>
      </c>
      <c r="V92" s="70">
        <f t="shared" si="135"/>
        <v>0</v>
      </c>
      <c r="W92" s="70">
        <f t="shared" si="136"/>
        <v>0</v>
      </c>
      <c r="X92" s="174">
        <f t="shared" si="137"/>
        <v>0</v>
      </c>
      <c r="Z92" s="59">
        <f t="shared" si="139"/>
        <v>2003</v>
      </c>
      <c r="AA92" s="85">
        <f t="shared" si="149"/>
        <v>0</v>
      </c>
      <c r="AB92" s="86">
        <f t="shared" si="140"/>
        <v>0</v>
      </c>
      <c r="AC92" s="86">
        <f t="shared" si="141"/>
        <v>1.6875</v>
      </c>
      <c r="AD92" s="87">
        <f t="shared" si="142"/>
        <v>0</v>
      </c>
      <c r="AE92" s="85">
        <f t="shared" si="143"/>
        <v>0</v>
      </c>
      <c r="AF92" s="86">
        <f t="shared" si="144"/>
        <v>0</v>
      </c>
      <c r="AG92" s="86">
        <f t="shared" si="145"/>
        <v>0</v>
      </c>
      <c r="AH92" s="87">
        <f t="shared" si="146"/>
        <v>0</v>
      </c>
      <c r="AI92" s="171">
        <f t="shared" si="150"/>
        <v>0</v>
      </c>
      <c r="AJ92" s="38">
        <f t="shared" si="151"/>
        <v>1.6875</v>
      </c>
      <c r="AM92" s="59">
        <f t="shared" si="152"/>
        <v>2003</v>
      </c>
      <c r="AN92" s="85">
        <f t="shared" si="153"/>
        <v>6.5000000000000002E-2</v>
      </c>
      <c r="AO92" s="86">
        <f t="shared" si="154"/>
        <v>0</v>
      </c>
      <c r="AP92" s="86">
        <f t="shared" si="155"/>
        <v>2.0625</v>
      </c>
      <c r="AQ92" s="87">
        <f t="shared" si="156"/>
        <v>0</v>
      </c>
      <c r="AR92" s="85">
        <f t="shared" si="157"/>
        <v>0</v>
      </c>
      <c r="AS92" s="86">
        <f t="shared" si="158"/>
        <v>0</v>
      </c>
      <c r="AT92" s="86">
        <f t="shared" si="159"/>
        <v>0</v>
      </c>
      <c r="AU92" s="87">
        <f t="shared" si="160"/>
        <v>0</v>
      </c>
      <c r="AV92" s="178">
        <f t="shared" ref="AV92:AV107" si="161">AV91+AI92</f>
        <v>3.12</v>
      </c>
    </row>
    <row r="93" spans="1:48" x14ac:dyDescent="0.25">
      <c r="A93" s="74">
        <v>2004</v>
      </c>
      <c r="B93" s="184">
        <v>0</v>
      </c>
      <c r="C93" s="107">
        <v>400</v>
      </c>
      <c r="D93" s="107">
        <v>0</v>
      </c>
      <c r="E93" s="107">
        <v>0</v>
      </c>
      <c r="F93" s="107">
        <v>0</v>
      </c>
      <c r="G93" s="107">
        <v>0</v>
      </c>
      <c r="H93" s="107">
        <v>0</v>
      </c>
      <c r="I93" s="107">
        <v>0</v>
      </c>
      <c r="J93" s="188">
        <v>400</v>
      </c>
      <c r="K93" s="170">
        <f t="shared" si="148"/>
        <v>0</v>
      </c>
      <c r="L93" s="86"/>
      <c r="M93" s="86"/>
      <c r="N93" s="86"/>
      <c r="O93" s="59">
        <f t="shared" si="138"/>
        <v>2004</v>
      </c>
      <c r="P93" s="70">
        <f t="shared" si="129"/>
        <v>0</v>
      </c>
      <c r="Q93" s="70">
        <f t="shared" si="130"/>
        <v>400</v>
      </c>
      <c r="R93" s="70">
        <f t="shared" si="131"/>
        <v>0</v>
      </c>
      <c r="S93" s="70">
        <f t="shared" si="132"/>
        <v>0</v>
      </c>
      <c r="T93" s="70">
        <f t="shared" si="133"/>
        <v>0</v>
      </c>
      <c r="U93" s="70">
        <f t="shared" si="134"/>
        <v>0</v>
      </c>
      <c r="V93" s="70">
        <f t="shared" si="135"/>
        <v>0</v>
      </c>
      <c r="W93" s="70">
        <f t="shared" si="136"/>
        <v>0</v>
      </c>
      <c r="X93" s="174">
        <f t="shared" si="137"/>
        <v>0</v>
      </c>
      <c r="Z93" s="59">
        <f t="shared" si="139"/>
        <v>2004</v>
      </c>
      <c r="AA93" s="85">
        <f t="shared" si="149"/>
        <v>0</v>
      </c>
      <c r="AB93" s="86">
        <f t="shared" si="140"/>
        <v>1.04</v>
      </c>
      <c r="AC93" s="86">
        <f t="shared" si="141"/>
        <v>0</v>
      </c>
      <c r="AD93" s="87">
        <f t="shared" si="142"/>
        <v>0</v>
      </c>
      <c r="AE93" s="85">
        <f t="shared" si="143"/>
        <v>0</v>
      </c>
      <c r="AF93" s="86">
        <f t="shared" si="144"/>
        <v>0</v>
      </c>
      <c r="AG93" s="86">
        <f t="shared" si="145"/>
        <v>0</v>
      </c>
      <c r="AH93" s="87">
        <f t="shared" si="146"/>
        <v>0</v>
      </c>
      <c r="AI93" s="171">
        <f t="shared" si="150"/>
        <v>0</v>
      </c>
      <c r="AJ93" s="38">
        <f t="shared" si="151"/>
        <v>1.04</v>
      </c>
      <c r="AM93" s="59">
        <f t="shared" si="152"/>
        <v>2004</v>
      </c>
      <c r="AN93" s="85">
        <f t="shared" si="153"/>
        <v>6.5000000000000002E-2</v>
      </c>
      <c r="AO93" s="86">
        <f t="shared" si="154"/>
        <v>1.04</v>
      </c>
      <c r="AP93" s="86">
        <f t="shared" si="155"/>
        <v>2.0625</v>
      </c>
      <c r="AQ93" s="87">
        <f t="shared" si="156"/>
        <v>0</v>
      </c>
      <c r="AR93" s="85">
        <f t="shared" si="157"/>
        <v>0</v>
      </c>
      <c r="AS93" s="86">
        <f t="shared" si="158"/>
        <v>0</v>
      </c>
      <c r="AT93" s="86">
        <f t="shared" si="159"/>
        <v>0</v>
      </c>
      <c r="AU93" s="87">
        <f t="shared" si="160"/>
        <v>0</v>
      </c>
      <c r="AV93" s="178">
        <f t="shared" si="161"/>
        <v>3.12</v>
      </c>
    </row>
    <row r="94" spans="1:48" x14ac:dyDescent="0.25">
      <c r="A94" s="74">
        <v>2005</v>
      </c>
      <c r="B94" s="184">
        <v>250</v>
      </c>
      <c r="C94" s="107">
        <v>100</v>
      </c>
      <c r="D94" s="107">
        <v>0</v>
      </c>
      <c r="E94" s="107">
        <v>0</v>
      </c>
      <c r="F94" s="107">
        <v>0</v>
      </c>
      <c r="G94" s="107">
        <v>0</v>
      </c>
      <c r="H94" s="107">
        <v>0</v>
      </c>
      <c r="I94" s="107">
        <v>0</v>
      </c>
      <c r="J94" s="188">
        <v>1060</v>
      </c>
      <c r="K94" s="170">
        <f t="shared" si="148"/>
        <v>710</v>
      </c>
      <c r="L94" s="86"/>
      <c r="M94" s="86"/>
      <c r="N94" s="86"/>
      <c r="O94" s="59">
        <f t="shared" si="138"/>
        <v>2005</v>
      </c>
      <c r="P94" s="70">
        <f t="shared" si="129"/>
        <v>250</v>
      </c>
      <c r="Q94" s="70">
        <f t="shared" si="130"/>
        <v>100</v>
      </c>
      <c r="R94" s="70">
        <f t="shared" si="131"/>
        <v>0</v>
      </c>
      <c r="S94" s="70">
        <f t="shared" si="132"/>
        <v>0</v>
      </c>
      <c r="T94" s="70">
        <f t="shared" si="133"/>
        <v>0</v>
      </c>
      <c r="U94" s="70">
        <f t="shared" si="134"/>
        <v>0</v>
      </c>
      <c r="V94" s="70">
        <f t="shared" si="135"/>
        <v>0</v>
      </c>
      <c r="W94" s="70">
        <f t="shared" si="136"/>
        <v>0</v>
      </c>
      <c r="X94" s="174">
        <f t="shared" si="137"/>
        <v>710</v>
      </c>
      <c r="Z94" s="59">
        <f t="shared" si="139"/>
        <v>2005</v>
      </c>
      <c r="AA94" s="85">
        <f t="shared" si="149"/>
        <v>0.65</v>
      </c>
      <c r="AB94" s="86">
        <f t="shared" si="140"/>
        <v>0.26</v>
      </c>
      <c r="AC94" s="86">
        <f t="shared" si="141"/>
        <v>0</v>
      </c>
      <c r="AD94" s="87">
        <f t="shared" si="142"/>
        <v>0</v>
      </c>
      <c r="AE94" s="85">
        <f t="shared" si="143"/>
        <v>0</v>
      </c>
      <c r="AF94" s="86">
        <f t="shared" si="144"/>
        <v>0</v>
      </c>
      <c r="AG94" s="86">
        <f t="shared" si="145"/>
        <v>0</v>
      </c>
      <c r="AH94" s="87">
        <f t="shared" si="146"/>
        <v>0</v>
      </c>
      <c r="AI94" s="171">
        <f t="shared" si="150"/>
        <v>1.8460000000000001</v>
      </c>
      <c r="AJ94" s="38">
        <f t="shared" si="151"/>
        <v>2.7560000000000002</v>
      </c>
      <c r="AM94" s="59">
        <f t="shared" si="152"/>
        <v>2005</v>
      </c>
      <c r="AN94" s="85">
        <f t="shared" si="153"/>
        <v>0.71500000000000008</v>
      </c>
      <c r="AO94" s="86">
        <f t="shared" si="154"/>
        <v>1.3</v>
      </c>
      <c r="AP94" s="86">
        <f t="shared" si="155"/>
        <v>2.0625</v>
      </c>
      <c r="AQ94" s="87">
        <f t="shared" si="156"/>
        <v>0</v>
      </c>
      <c r="AR94" s="85">
        <f t="shared" si="157"/>
        <v>0</v>
      </c>
      <c r="AS94" s="86">
        <f t="shared" si="158"/>
        <v>0</v>
      </c>
      <c r="AT94" s="86">
        <f t="shared" si="159"/>
        <v>0</v>
      </c>
      <c r="AU94" s="87">
        <f t="shared" si="160"/>
        <v>0</v>
      </c>
      <c r="AV94" s="178">
        <f t="shared" si="161"/>
        <v>4.9660000000000002</v>
      </c>
    </row>
    <row r="95" spans="1:48" x14ac:dyDescent="0.25">
      <c r="A95" s="74">
        <v>2006</v>
      </c>
      <c r="B95" s="184">
        <v>1000</v>
      </c>
      <c r="C95" s="107">
        <v>0</v>
      </c>
      <c r="D95" s="107">
        <v>0</v>
      </c>
      <c r="E95" s="107">
        <v>0</v>
      </c>
      <c r="F95" s="107">
        <v>0</v>
      </c>
      <c r="G95" s="107">
        <v>0</v>
      </c>
      <c r="H95" s="107">
        <v>0</v>
      </c>
      <c r="I95" s="107">
        <v>0</v>
      </c>
      <c r="J95" s="188">
        <v>1000</v>
      </c>
      <c r="K95" s="170">
        <f t="shared" si="148"/>
        <v>0</v>
      </c>
      <c r="L95" s="86"/>
      <c r="M95" s="86"/>
      <c r="N95" s="86"/>
      <c r="O95" s="59">
        <f t="shared" si="138"/>
        <v>2006</v>
      </c>
      <c r="P95" s="70">
        <f t="shared" si="129"/>
        <v>1000</v>
      </c>
      <c r="Q95" s="70">
        <f t="shared" si="130"/>
        <v>0</v>
      </c>
      <c r="R95" s="70">
        <f t="shared" si="131"/>
        <v>0</v>
      </c>
      <c r="S95" s="70">
        <f t="shared" si="132"/>
        <v>0</v>
      </c>
      <c r="T95" s="70">
        <f t="shared" si="133"/>
        <v>0</v>
      </c>
      <c r="U95" s="70">
        <f t="shared" si="134"/>
        <v>0</v>
      </c>
      <c r="V95" s="70">
        <f t="shared" si="135"/>
        <v>0</v>
      </c>
      <c r="W95" s="70">
        <f t="shared" si="136"/>
        <v>0</v>
      </c>
      <c r="X95" s="174">
        <f t="shared" si="137"/>
        <v>0</v>
      </c>
      <c r="Z95" s="59">
        <f t="shared" si="139"/>
        <v>2006</v>
      </c>
      <c r="AA95" s="85">
        <f t="shared" si="149"/>
        <v>2.6</v>
      </c>
      <c r="AB95" s="86">
        <f t="shared" si="140"/>
        <v>0</v>
      </c>
      <c r="AC95" s="86">
        <f t="shared" si="141"/>
        <v>0</v>
      </c>
      <c r="AD95" s="87">
        <f t="shared" si="142"/>
        <v>0</v>
      </c>
      <c r="AE95" s="85">
        <f t="shared" si="143"/>
        <v>0</v>
      </c>
      <c r="AF95" s="86">
        <f t="shared" si="144"/>
        <v>0</v>
      </c>
      <c r="AG95" s="86">
        <f t="shared" si="145"/>
        <v>0</v>
      </c>
      <c r="AH95" s="87">
        <f t="shared" si="146"/>
        <v>0</v>
      </c>
      <c r="AI95" s="171">
        <f t="shared" si="150"/>
        <v>0</v>
      </c>
      <c r="AJ95" s="38">
        <f t="shared" si="151"/>
        <v>2.6</v>
      </c>
      <c r="AM95" s="59">
        <f t="shared" si="152"/>
        <v>2006</v>
      </c>
      <c r="AN95" s="85">
        <f t="shared" si="153"/>
        <v>3.3150000000000004</v>
      </c>
      <c r="AO95" s="86">
        <f t="shared" si="154"/>
        <v>1.3</v>
      </c>
      <c r="AP95" s="86">
        <f t="shared" si="155"/>
        <v>2.0625</v>
      </c>
      <c r="AQ95" s="87">
        <f t="shared" si="156"/>
        <v>0</v>
      </c>
      <c r="AR95" s="85">
        <f t="shared" si="157"/>
        <v>0</v>
      </c>
      <c r="AS95" s="86">
        <f t="shared" si="158"/>
        <v>0</v>
      </c>
      <c r="AT95" s="86">
        <f t="shared" si="159"/>
        <v>0</v>
      </c>
      <c r="AU95" s="87">
        <f t="shared" si="160"/>
        <v>0</v>
      </c>
      <c r="AV95" s="178">
        <f t="shared" si="161"/>
        <v>4.9660000000000002</v>
      </c>
    </row>
    <row r="96" spans="1:48" x14ac:dyDescent="0.25">
      <c r="A96" s="74">
        <v>2007</v>
      </c>
      <c r="B96" s="184">
        <v>3915</v>
      </c>
      <c r="C96" s="107">
        <v>0</v>
      </c>
      <c r="D96" s="107">
        <v>0</v>
      </c>
      <c r="E96" s="107">
        <v>0</v>
      </c>
      <c r="F96" s="107">
        <v>40</v>
      </c>
      <c r="G96" s="107">
        <v>0</v>
      </c>
      <c r="H96" s="107">
        <v>0</v>
      </c>
      <c r="I96" s="107">
        <v>0</v>
      </c>
      <c r="J96" s="188">
        <v>3955</v>
      </c>
      <c r="K96" s="170">
        <f t="shared" si="148"/>
        <v>0</v>
      </c>
      <c r="L96" s="86"/>
      <c r="M96" s="86"/>
      <c r="N96" s="86"/>
      <c r="O96" s="59">
        <f t="shared" si="138"/>
        <v>2007</v>
      </c>
      <c r="P96" s="70">
        <f t="shared" si="129"/>
        <v>3915</v>
      </c>
      <c r="Q96" s="70">
        <f t="shared" si="130"/>
        <v>0</v>
      </c>
      <c r="R96" s="70">
        <f t="shared" si="131"/>
        <v>0</v>
      </c>
      <c r="S96" s="70">
        <f t="shared" si="132"/>
        <v>0</v>
      </c>
      <c r="T96" s="70">
        <f t="shared" si="133"/>
        <v>40</v>
      </c>
      <c r="U96" s="70">
        <f t="shared" si="134"/>
        <v>0</v>
      </c>
      <c r="V96" s="70">
        <f t="shared" si="135"/>
        <v>0</v>
      </c>
      <c r="W96" s="70">
        <f t="shared" si="136"/>
        <v>0</v>
      </c>
      <c r="X96" s="174">
        <f t="shared" si="137"/>
        <v>0</v>
      </c>
      <c r="Z96" s="59">
        <f t="shared" si="139"/>
        <v>2007</v>
      </c>
      <c r="AA96" s="85">
        <f t="shared" si="149"/>
        <v>10.179</v>
      </c>
      <c r="AB96" s="86">
        <f t="shared" si="140"/>
        <v>0</v>
      </c>
      <c r="AC96" s="86">
        <f t="shared" si="141"/>
        <v>0</v>
      </c>
      <c r="AD96" s="87">
        <f t="shared" si="142"/>
        <v>0</v>
      </c>
      <c r="AE96" s="85">
        <f t="shared" si="143"/>
        <v>0.104</v>
      </c>
      <c r="AF96" s="86">
        <f t="shared" si="144"/>
        <v>0</v>
      </c>
      <c r="AG96" s="86">
        <f t="shared" si="145"/>
        <v>0</v>
      </c>
      <c r="AH96" s="87">
        <f t="shared" si="146"/>
        <v>0</v>
      </c>
      <c r="AI96" s="171">
        <f t="shared" si="150"/>
        <v>0</v>
      </c>
      <c r="AJ96" s="38">
        <f t="shared" si="151"/>
        <v>10.282999999999999</v>
      </c>
      <c r="AM96" s="59">
        <f t="shared" si="152"/>
        <v>2007</v>
      </c>
      <c r="AN96" s="85">
        <f t="shared" si="153"/>
        <v>13.494</v>
      </c>
      <c r="AO96" s="86">
        <f t="shared" si="154"/>
        <v>1.3</v>
      </c>
      <c r="AP96" s="86">
        <f t="shared" si="155"/>
        <v>2.0625</v>
      </c>
      <c r="AQ96" s="87">
        <f t="shared" si="156"/>
        <v>0</v>
      </c>
      <c r="AR96" s="85">
        <f t="shared" si="157"/>
        <v>0.104</v>
      </c>
      <c r="AS96" s="86">
        <f t="shared" si="158"/>
        <v>0</v>
      </c>
      <c r="AT96" s="86">
        <f t="shared" si="159"/>
        <v>0</v>
      </c>
      <c r="AU96" s="87">
        <f t="shared" si="160"/>
        <v>0</v>
      </c>
      <c r="AV96" s="178">
        <f t="shared" si="161"/>
        <v>4.9660000000000002</v>
      </c>
    </row>
    <row r="97" spans="1:52" x14ac:dyDescent="0.25">
      <c r="A97" s="74">
        <v>2008</v>
      </c>
      <c r="B97" s="184">
        <v>940</v>
      </c>
      <c r="C97" s="107">
        <v>0</v>
      </c>
      <c r="D97" s="107">
        <v>1760</v>
      </c>
      <c r="E97" s="107">
        <v>0</v>
      </c>
      <c r="F97" s="107">
        <v>0</v>
      </c>
      <c r="G97" s="107">
        <v>0</v>
      </c>
      <c r="H97" s="107">
        <v>0</v>
      </c>
      <c r="I97" s="107">
        <v>0</v>
      </c>
      <c r="J97" s="188">
        <v>2729</v>
      </c>
      <c r="K97" s="170">
        <f t="shared" si="148"/>
        <v>29</v>
      </c>
      <c r="L97" s="86"/>
      <c r="M97" s="86"/>
      <c r="N97" s="86"/>
      <c r="O97" s="59">
        <f t="shared" si="138"/>
        <v>2008</v>
      </c>
      <c r="P97" s="70">
        <f t="shared" si="129"/>
        <v>940</v>
      </c>
      <c r="Q97" s="70">
        <f t="shared" si="130"/>
        <v>0</v>
      </c>
      <c r="R97" s="70">
        <f t="shared" si="131"/>
        <v>1760</v>
      </c>
      <c r="S97" s="70">
        <f t="shared" si="132"/>
        <v>0</v>
      </c>
      <c r="T97" s="70">
        <f t="shared" si="133"/>
        <v>0</v>
      </c>
      <c r="U97" s="70">
        <f t="shared" si="134"/>
        <v>0</v>
      </c>
      <c r="V97" s="70">
        <f t="shared" si="135"/>
        <v>0</v>
      </c>
      <c r="W97" s="70">
        <f t="shared" si="136"/>
        <v>0</v>
      </c>
      <c r="X97" s="174">
        <f t="shared" si="137"/>
        <v>29</v>
      </c>
      <c r="Z97" s="59">
        <f t="shared" si="139"/>
        <v>2008</v>
      </c>
      <c r="AA97" s="85">
        <f t="shared" si="149"/>
        <v>2.444</v>
      </c>
      <c r="AB97" s="86">
        <f t="shared" si="140"/>
        <v>0</v>
      </c>
      <c r="AC97" s="86">
        <f t="shared" si="141"/>
        <v>6.6</v>
      </c>
      <c r="AD97" s="87">
        <f t="shared" si="142"/>
        <v>0</v>
      </c>
      <c r="AE97" s="85">
        <f t="shared" si="143"/>
        <v>0</v>
      </c>
      <c r="AF97" s="86">
        <f t="shared" si="144"/>
        <v>0</v>
      </c>
      <c r="AG97" s="86">
        <f t="shared" si="145"/>
        <v>0</v>
      </c>
      <c r="AH97" s="87">
        <f t="shared" si="146"/>
        <v>0</v>
      </c>
      <c r="AI97" s="171">
        <f t="shared" si="150"/>
        <v>7.5400000000000009E-2</v>
      </c>
      <c r="AJ97" s="38">
        <f t="shared" si="151"/>
        <v>9.1194000000000006</v>
      </c>
      <c r="AM97" s="59">
        <f t="shared" si="152"/>
        <v>2008</v>
      </c>
      <c r="AN97" s="85">
        <f t="shared" si="153"/>
        <v>15.937999999999999</v>
      </c>
      <c r="AO97" s="86">
        <f t="shared" si="154"/>
        <v>1.3</v>
      </c>
      <c r="AP97" s="86">
        <f t="shared" si="155"/>
        <v>8.6624999999999996</v>
      </c>
      <c r="AQ97" s="87">
        <f t="shared" si="156"/>
        <v>0</v>
      </c>
      <c r="AR97" s="85">
        <f t="shared" si="157"/>
        <v>0.104</v>
      </c>
      <c r="AS97" s="86">
        <f t="shared" si="158"/>
        <v>0</v>
      </c>
      <c r="AT97" s="86">
        <f t="shared" si="159"/>
        <v>0</v>
      </c>
      <c r="AU97" s="87">
        <f t="shared" si="160"/>
        <v>0</v>
      </c>
      <c r="AV97" s="178">
        <f t="shared" si="161"/>
        <v>5.0414000000000003</v>
      </c>
    </row>
    <row r="98" spans="1:52" x14ac:dyDescent="0.25">
      <c r="A98" s="74">
        <v>2009</v>
      </c>
      <c r="B98" s="184">
        <v>9198</v>
      </c>
      <c r="C98" s="107">
        <v>0</v>
      </c>
      <c r="D98" s="107">
        <v>4620</v>
      </c>
      <c r="E98" s="107">
        <v>30</v>
      </c>
      <c r="F98" s="107">
        <v>3900</v>
      </c>
      <c r="G98" s="107">
        <v>0</v>
      </c>
      <c r="H98" s="107">
        <v>6600</v>
      </c>
      <c r="I98" s="107">
        <v>0</v>
      </c>
      <c r="J98" s="188">
        <v>56443.6</v>
      </c>
      <c r="K98" s="170">
        <f t="shared" si="148"/>
        <v>32095.599999999999</v>
      </c>
      <c r="L98" s="86"/>
      <c r="M98" s="86"/>
      <c r="N98" s="86"/>
      <c r="O98" s="59">
        <f t="shared" si="138"/>
        <v>2009</v>
      </c>
      <c r="P98" s="70">
        <f t="shared" si="129"/>
        <v>9198</v>
      </c>
      <c r="Q98" s="70">
        <f t="shared" si="130"/>
        <v>0</v>
      </c>
      <c r="R98" s="70">
        <f t="shared" si="131"/>
        <v>4620</v>
      </c>
      <c r="S98" s="70">
        <f t="shared" si="132"/>
        <v>30</v>
      </c>
      <c r="T98" s="70">
        <f t="shared" si="133"/>
        <v>3900</v>
      </c>
      <c r="U98" s="70">
        <f t="shared" si="134"/>
        <v>0</v>
      </c>
      <c r="V98" s="70">
        <f t="shared" si="135"/>
        <v>6600</v>
      </c>
      <c r="W98" s="70">
        <f t="shared" si="136"/>
        <v>0</v>
      </c>
      <c r="X98" s="174">
        <f t="shared" si="137"/>
        <v>32095.599999999999</v>
      </c>
      <c r="Z98" s="59">
        <f t="shared" si="139"/>
        <v>2009</v>
      </c>
      <c r="AA98" s="85">
        <f t="shared" si="149"/>
        <v>23.9148</v>
      </c>
      <c r="AB98" s="86">
        <f t="shared" si="140"/>
        <v>0</v>
      </c>
      <c r="AC98" s="86">
        <f t="shared" si="141"/>
        <v>17.324999999999999</v>
      </c>
      <c r="AD98" s="87">
        <f t="shared" si="142"/>
        <v>0.15</v>
      </c>
      <c r="AE98" s="85">
        <f t="shared" si="143"/>
        <v>10.14</v>
      </c>
      <c r="AF98" s="86">
        <f t="shared" si="144"/>
        <v>0</v>
      </c>
      <c r="AG98" s="86">
        <f t="shared" si="145"/>
        <v>24.75</v>
      </c>
      <c r="AH98" s="87">
        <f t="shared" si="146"/>
        <v>0</v>
      </c>
      <c r="AI98" s="171">
        <f t="shared" si="150"/>
        <v>83.448560000000001</v>
      </c>
      <c r="AJ98" s="38">
        <f t="shared" si="151"/>
        <v>159.72836000000001</v>
      </c>
      <c r="AM98" s="59">
        <f t="shared" si="152"/>
        <v>2009</v>
      </c>
      <c r="AN98" s="85">
        <f t="shared" si="153"/>
        <v>39.852800000000002</v>
      </c>
      <c r="AO98" s="86">
        <f t="shared" si="154"/>
        <v>1.3</v>
      </c>
      <c r="AP98" s="86">
        <f t="shared" si="155"/>
        <v>25.987499999999997</v>
      </c>
      <c r="AQ98" s="87">
        <f t="shared" si="156"/>
        <v>0.15</v>
      </c>
      <c r="AR98" s="85">
        <f t="shared" si="157"/>
        <v>10.244</v>
      </c>
      <c r="AS98" s="86">
        <f t="shared" si="158"/>
        <v>0</v>
      </c>
      <c r="AT98" s="86">
        <f t="shared" si="159"/>
        <v>24.75</v>
      </c>
      <c r="AU98" s="87">
        <f t="shared" si="160"/>
        <v>0</v>
      </c>
      <c r="AV98" s="178">
        <f t="shared" si="161"/>
        <v>88.489959999999996</v>
      </c>
    </row>
    <row r="99" spans="1:52" x14ac:dyDescent="0.25">
      <c r="A99" s="74">
        <v>2010</v>
      </c>
      <c r="B99" s="184">
        <v>0</v>
      </c>
      <c r="C99" s="107">
        <v>0</v>
      </c>
      <c r="D99" s="107">
        <v>0</v>
      </c>
      <c r="E99" s="107">
        <v>70</v>
      </c>
      <c r="F99" s="107">
        <v>0</v>
      </c>
      <c r="G99" s="107">
        <v>0</v>
      </c>
      <c r="H99" s="107">
        <v>0</v>
      </c>
      <c r="I99" s="107">
        <v>6043</v>
      </c>
      <c r="J99" s="188">
        <v>6594.4375</v>
      </c>
      <c r="K99" s="170">
        <f t="shared" si="148"/>
        <v>481.4375</v>
      </c>
      <c r="L99" s="86"/>
      <c r="M99" s="86"/>
      <c r="N99" s="86"/>
      <c r="O99" s="59">
        <f t="shared" si="138"/>
        <v>2010</v>
      </c>
      <c r="P99" s="70">
        <f t="shared" si="129"/>
        <v>0</v>
      </c>
      <c r="Q99" s="70">
        <f t="shared" si="130"/>
        <v>0</v>
      </c>
      <c r="R99" s="70">
        <f t="shared" si="131"/>
        <v>0</v>
      </c>
      <c r="S99" s="70">
        <f t="shared" si="132"/>
        <v>70</v>
      </c>
      <c r="T99" s="70">
        <f t="shared" si="133"/>
        <v>0</v>
      </c>
      <c r="U99" s="70">
        <f t="shared" si="134"/>
        <v>0</v>
      </c>
      <c r="V99" s="70">
        <f t="shared" si="135"/>
        <v>0</v>
      </c>
      <c r="W99" s="70">
        <f t="shared" si="136"/>
        <v>6043</v>
      </c>
      <c r="X99" s="174">
        <f t="shared" si="137"/>
        <v>481.4375</v>
      </c>
      <c r="Z99" s="59">
        <f t="shared" si="139"/>
        <v>2010</v>
      </c>
      <c r="AA99" s="85">
        <f t="shared" si="149"/>
        <v>0</v>
      </c>
      <c r="AB99" s="86">
        <f t="shared" si="140"/>
        <v>0</v>
      </c>
      <c r="AC99" s="86">
        <f t="shared" si="141"/>
        <v>0</v>
      </c>
      <c r="AD99" s="87">
        <f t="shared" si="142"/>
        <v>0.35</v>
      </c>
      <c r="AE99" s="85">
        <f t="shared" si="143"/>
        <v>0</v>
      </c>
      <c r="AF99" s="86">
        <f t="shared" si="144"/>
        <v>0</v>
      </c>
      <c r="AG99" s="86">
        <f t="shared" si="145"/>
        <v>0</v>
      </c>
      <c r="AH99" s="87">
        <f t="shared" si="146"/>
        <v>30.215</v>
      </c>
      <c r="AI99" s="171">
        <f t="shared" si="150"/>
        <v>1.2517374999999999</v>
      </c>
      <c r="AJ99" s="38">
        <f t="shared" si="151"/>
        <v>31.816737500000002</v>
      </c>
      <c r="AM99" s="59">
        <f t="shared" si="152"/>
        <v>2010</v>
      </c>
      <c r="AN99" s="85">
        <f t="shared" si="153"/>
        <v>39.852800000000002</v>
      </c>
      <c r="AO99" s="86">
        <f t="shared" si="154"/>
        <v>1.3</v>
      </c>
      <c r="AP99" s="86">
        <f t="shared" si="155"/>
        <v>25.987499999999997</v>
      </c>
      <c r="AQ99" s="87">
        <f t="shared" si="156"/>
        <v>0.5</v>
      </c>
      <c r="AR99" s="85">
        <f t="shared" si="157"/>
        <v>10.244</v>
      </c>
      <c r="AS99" s="86">
        <f t="shared" si="158"/>
        <v>0</v>
      </c>
      <c r="AT99" s="86">
        <f t="shared" si="159"/>
        <v>24.75</v>
      </c>
      <c r="AU99" s="87">
        <f t="shared" si="160"/>
        <v>30.215</v>
      </c>
      <c r="AV99" s="178">
        <f t="shared" si="161"/>
        <v>89.741697500000001</v>
      </c>
    </row>
    <row r="100" spans="1:52" x14ac:dyDescent="0.25">
      <c r="A100" s="74">
        <v>2011</v>
      </c>
      <c r="B100" s="184">
        <v>15593.428571428571</v>
      </c>
      <c r="C100" s="107">
        <v>200</v>
      </c>
      <c r="D100" s="107">
        <v>10200</v>
      </c>
      <c r="E100" s="107">
        <v>35</v>
      </c>
      <c r="F100" s="107">
        <v>6992</v>
      </c>
      <c r="G100" s="107">
        <v>0</v>
      </c>
      <c r="H100" s="107">
        <v>4580</v>
      </c>
      <c r="I100" s="107">
        <v>490</v>
      </c>
      <c r="J100" s="188">
        <v>38165.357142857145</v>
      </c>
      <c r="K100" s="170">
        <f t="shared" si="148"/>
        <v>74.928571428572468</v>
      </c>
      <c r="L100" s="86"/>
      <c r="M100" s="86"/>
      <c r="N100" s="86"/>
      <c r="O100" s="59">
        <f t="shared" si="138"/>
        <v>2011</v>
      </c>
      <c r="P100" s="70">
        <f t="shared" si="129"/>
        <v>15593.428571428571</v>
      </c>
      <c r="Q100" s="70">
        <f t="shared" si="130"/>
        <v>200</v>
      </c>
      <c r="R100" s="70">
        <f t="shared" si="131"/>
        <v>10200</v>
      </c>
      <c r="S100" s="70">
        <f t="shared" si="132"/>
        <v>35</v>
      </c>
      <c r="T100" s="70">
        <f t="shared" si="133"/>
        <v>6992</v>
      </c>
      <c r="U100" s="70">
        <f t="shared" si="134"/>
        <v>0</v>
      </c>
      <c r="V100" s="70">
        <f t="shared" si="135"/>
        <v>4580</v>
      </c>
      <c r="W100" s="70">
        <f t="shared" si="136"/>
        <v>490</v>
      </c>
      <c r="X100" s="174">
        <f t="shared" si="137"/>
        <v>74.928571428572468</v>
      </c>
      <c r="Z100" s="59">
        <f t="shared" si="139"/>
        <v>2011</v>
      </c>
      <c r="AA100" s="85">
        <f t="shared" si="149"/>
        <v>40.542914285714289</v>
      </c>
      <c r="AB100" s="86">
        <f t="shared" si="140"/>
        <v>0.52</v>
      </c>
      <c r="AC100" s="86">
        <f t="shared" si="141"/>
        <v>38.25</v>
      </c>
      <c r="AD100" s="87">
        <f t="shared" si="142"/>
        <v>0.17499999999999999</v>
      </c>
      <c r="AE100" s="85">
        <f t="shared" si="143"/>
        <v>18.179200000000002</v>
      </c>
      <c r="AF100" s="86">
        <f t="shared" si="144"/>
        <v>0</v>
      </c>
      <c r="AG100" s="86">
        <f t="shared" si="145"/>
        <v>17.175000000000001</v>
      </c>
      <c r="AH100" s="87">
        <f t="shared" si="146"/>
        <v>2.4500000000000002</v>
      </c>
      <c r="AI100" s="171">
        <f t="shared" si="150"/>
        <v>0.19481428571428841</v>
      </c>
      <c r="AJ100" s="38">
        <f t="shared" si="151"/>
        <v>117.48692857142858</v>
      </c>
      <c r="AM100" s="59">
        <f t="shared" si="152"/>
        <v>2011</v>
      </c>
      <c r="AN100" s="85">
        <f t="shared" si="153"/>
        <v>80.395714285714291</v>
      </c>
      <c r="AO100" s="86">
        <f t="shared" si="154"/>
        <v>1.82</v>
      </c>
      <c r="AP100" s="86">
        <f t="shared" si="155"/>
        <v>64.237499999999997</v>
      </c>
      <c r="AQ100" s="87">
        <f t="shared" si="156"/>
        <v>0.67500000000000004</v>
      </c>
      <c r="AR100" s="85">
        <f t="shared" si="157"/>
        <v>28.423200000000001</v>
      </c>
      <c r="AS100" s="86">
        <f t="shared" si="158"/>
        <v>0</v>
      </c>
      <c r="AT100" s="86">
        <f t="shared" si="159"/>
        <v>41.924999999999997</v>
      </c>
      <c r="AU100" s="87">
        <f t="shared" si="160"/>
        <v>32.664999999999999</v>
      </c>
      <c r="AV100" s="178">
        <f t="shared" si="161"/>
        <v>89.936511785714288</v>
      </c>
    </row>
    <row r="101" spans="1:52" x14ac:dyDescent="0.25">
      <c r="A101" s="74">
        <v>2012</v>
      </c>
      <c r="B101" s="184">
        <v>9740</v>
      </c>
      <c r="C101" s="107">
        <v>0</v>
      </c>
      <c r="D101" s="107">
        <v>0</v>
      </c>
      <c r="E101" s="107">
        <v>472</v>
      </c>
      <c r="F101" s="107">
        <v>0</v>
      </c>
      <c r="G101" s="107">
        <v>0</v>
      </c>
      <c r="H101" s="107">
        <v>0</v>
      </c>
      <c r="I101" s="107">
        <v>0</v>
      </c>
      <c r="J101" s="188">
        <v>13383</v>
      </c>
      <c r="K101" s="170">
        <f t="shared" si="148"/>
        <v>3171</v>
      </c>
      <c r="L101" s="86"/>
      <c r="M101" s="86"/>
      <c r="N101" s="86"/>
      <c r="O101" s="59">
        <f t="shared" si="138"/>
        <v>2012</v>
      </c>
      <c r="P101" s="70">
        <f t="shared" si="129"/>
        <v>9740</v>
      </c>
      <c r="Q101" s="70">
        <f t="shared" si="130"/>
        <v>0</v>
      </c>
      <c r="R101" s="70">
        <f t="shared" si="131"/>
        <v>0</v>
      </c>
      <c r="S101" s="70">
        <f t="shared" si="132"/>
        <v>472</v>
      </c>
      <c r="T101" s="70">
        <f t="shared" si="133"/>
        <v>0</v>
      </c>
      <c r="U101" s="70">
        <f t="shared" si="134"/>
        <v>0</v>
      </c>
      <c r="V101" s="70">
        <f t="shared" si="135"/>
        <v>0</v>
      </c>
      <c r="W101" s="70">
        <f t="shared" si="136"/>
        <v>0</v>
      </c>
      <c r="X101" s="174">
        <f t="shared" si="137"/>
        <v>3171</v>
      </c>
      <c r="Z101" s="59">
        <f t="shared" si="139"/>
        <v>2012</v>
      </c>
      <c r="AA101" s="85">
        <f t="shared" si="149"/>
        <v>25.324000000000002</v>
      </c>
      <c r="AB101" s="86">
        <f t="shared" si="140"/>
        <v>0</v>
      </c>
      <c r="AC101" s="86">
        <f t="shared" si="141"/>
        <v>0</v>
      </c>
      <c r="AD101" s="87">
        <f t="shared" si="142"/>
        <v>2.36</v>
      </c>
      <c r="AE101" s="85">
        <f t="shared" si="143"/>
        <v>0</v>
      </c>
      <c r="AF101" s="86">
        <f t="shared" si="144"/>
        <v>0</v>
      </c>
      <c r="AG101" s="86">
        <f t="shared" si="145"/>
        <v>0</v>
      </c>
      <c r="AH101" s="87">
        <f t="shared" si="146"/>
        <v>0</v>
      </c>
      <c r="AI101" s="171">
        <f t="shared" si="150"/>
        <v>8.2446000000000002</v>
      </c>
      <c r="AJ101" s="38">
        <f t="shared" si="151"/>
        <v>35.928600000000003</v>
      </c>
      <c r="AM101" s="59">
        <f t="shared" si="152"/>
        <v>2012</v>
      </c>
      <c r="AN101" s="85">
        <f t="shared" si="153"/>
        <v>105.71971428571429</v>
      </c>
      <c r="AO101" s="86">
        <f t="shared" si="154"/>
        <v>1.82</v>
      </c>
      <c r="AP101" s="86">
        <f t="shared" si="155"/>
        <v>64.237499999999997</v>
      </c>
      <c r="AQ101" s="87">
        <f t="shared" si="156"/>
        <v>3.0350000000000001</v>
      </c>
      <c r="AR101" s="85">
        <f t="shared" si="157"/>
        <v>28.423200000000001</v>
      </c>
      <c r="AS101" s="86">
        <f t="shared" si="158"/>
        <v>0</v>
      </c>
      <c r="AT101" s="86">
        <f t="shared" si="159"/>
        <v>41.924999999999997</v>
      </c>
      <c r="AU101" s="87">
        <f t="shared" si="160"/>
        <v>32.664999999999999</v>
      </c>
      <c r="AV101" s="178">
        <f t="shared" si="161"/>
        <v>98.181111785714293</v>
      </c>
    </row>
    <row r="102" spans="1:52" x14ac:dyDescent="0.25">
      <c r="A102" s="74">
        <v>2013</v>
      </c>
      <c r="B102" s="184">
        <v>45371</v>
      </c>
      <c r="C102" s="107">
        <v>0</v>
      </c>
      <c r="D102" s="107">
        <v>7850</v>
      </c>
      <c r="E102" s="107">
        <v>4</v>
      </c>
      <c r="F102" s="107">
        <v>43190</v>
      </c>
      <c r="G102" s="107">
        <v>0</v>
      </c>
      <c r="H102" s="107">
        <v>0</v>
      </c>
      <c r="I102" s="107">
        <v>0</v>
      </c>
      <c r="J102" s="188">
        <v>96575</v>
      </c>
      <c r="K102" s="170">
        <f t="shared" si="148"/>
        <v>160</v>
      </c>
      <c r="L102" s="86"/>
      <c r="M102" s="86"/>
      <c r="N102" s="86"/>
      <c r="O102" s="59">
        <f t="shared" si="138"/>
        <v>2013</v>
      </c>
      <c r="P102" s="70">
        <f t="shared" si="129"/>
        <v>45371</v>
      </c>
      <c r="Q102" s="70">
        <f t="shared" si="130"/>
        <v>0</v>
      </c>
      <c r="R102" s="70">
        <f t="shared" si="131"/>
        <v>7850</v>
      </c>
      <c r="S102" s="70">
        <f t="shared" si="132"/>
        <v>4</v>
      </c>
      <c r="T102" s="70">
        <f t="shared" si="133"/>
        <v>43190</v>
      </c>
      <c r="U102" s="70">
        <f t="shared" si="134"/>
        <v>0</v>
      </c>
      <c r="V102" s="70">
        <f t="shared" si="135"/>
        <v>0</v>
      </c>
      <c r="W102" s="70">
        <f t="shared" si="136"/>
        <v>0</v>
      </c>
      <c r="X102" s="174">
        <f t="shared" si="137"/>
        <v>160</v>
      </c>
      <c r="Z102" s="59">
        <f t="shared" si="139"/>
        <v>2013</v>
      </c>
      <c r="AA102" s="85">
        <f t="shared" si="149"/>
        <v>117.9646</v>
      </c>
      <c r="AB102" s="86">
        <f t="shared" si="140"/>
        <v>0</v>
      </c>
      <c r="AC102" s="86">
        <f t="shared" si="141"/>
        <v>29.4375</v>
      </c>
      <c r="AD102" s="87">
        <f t="shared" si="142"/>
        <v>0.02</v>
      </c>
      <c r="AE102" s="85">
        <f t="shared" si="143"/>
        <v>112.294</v>
      </c>
      <c r="AF102" s="86">
        <f t="shared" si="144"/>
        <v>0</v>
      </c>
      <c r="AG102" s="86">
        <f t="shared" si="145"/>
        <v>0</v>
      </c>
      <c r="AH102" s="87">
        <f t="shared" si="146"/>
        <v>0</v>
      </c>
      <c r="AI102" s="171">
        <f t="shared" si="150"/>
        <v>0.41599999999999998</v>
      </c>
      <c r="AJ102" s="38">
        <f t="shared" si="151"/>
        <v>260.13210000000004</v>
      </c>
      <c r="AM102" s="59">
        <f t="shared" si="152"/>
        <v>2013</v>
      </c>
      <c r="AN102" s="85">
        <f t="shared" si="153"/>
        <v>223.68431428571429</v>
      </c>
      <c r="AO102" s="86">
        <f t="shared" si="154"/>
        <v>1.82</v>
      </c>
      <c r="AP102" s="86">
        <f t="shared" si="155"/>
        <v>93.674999999999997</v>
      </c>
      <c r="AQ102" s="87">
        <f t="shared" si="156"/>
        <v>3.0550000000000002</v>
      </c>
      <c r="AR102" s="85">
        <f t="shared" si="157"/>
        <v>140.71719999999999</v>
      </c>
      <c r="AS102" s="86">
        <f t="shared" si="158"/>
        <v>0</v>
      </c>
      <c r="AT102" s="86">
        <f t="shared" si="159"/>
        <v>41.924999999999997</v>
      </c>
      <c r="AU102" s="87">
        <f t="shared" si="160"/>
        <v>32.664999999999999</v>
      </c>
      <c r="AV102" s="178">
        <f t="shared" si="161"/>
        <v>98.59711178571429</v>
      </c>
    </row>
    <row r="103" spans="1:52" x14ac:dyDescent="0.25">
      <c r="A103" s="74">
        <v>2014</v>
      </c>
      <c r="B103" s="184">
        <v>20826.744004240096</v>
      </c>
      <c r="C103" s="107">
        <v>1452</v>
      </c>
      <c r="D103" s="107">
        <v>6567</v>
      </c>
      <c r="E103" s="107">
        <v>0</v>
      </c>
      <c r="F103" s="107">
        <v>13535</v>
      </c>
      <c r="G103" s="107">
        <v>2200</v>
      </c>
      <c r="H103" s="107">
        <v>4250</v>
      </c>
      <c r="I103" s="107">
        <v>0</v>
      </c>
      <c r="J103" s="188">
        <v>49474.744004240099</v>
      </c>
      <c r="K103" s="170">
        <f t="shared" si="148"/>
        <v>644</v>
      </c>
      <c r="L103" s="86"/>
      <c r="M103" s="86"/>
      <c r="N103" s="86"/>
      <c r="O103" s="59">
        <f t="shared" si="138"/>
        <v>2014</v>
      </c>
      <c r="P103" s="70">
        <f t="shared" si="129"/>
        <v>20826.744004240096</v>
      </c>
      <c r="Q103" s="70">
        <f t="shared" si="130"/>
        <v>1452</v>
      </c>
      <c r="R103" s="70">
        <f t="shared" si="131"/>
        <v>6567</v>
      </c>
      <c r="S103" s="70">
        <f t="shared" si="132"/>
        <v>0</v>
      </c>
      <c r="T103" s="70">
        <f t="shared" si="133"/>
        <v>13535</v>
      </c>
      <c r="U103" s="70">
        <f t="shared" si="134"/>
        <v>2200</v>
      </c>
      <c r="V103" s="70">
        <f t="shared" si="135"/>
        <v>4250</v>
      </c>
      <c r="W103" s="70">
        <f t="shared" si="136"/>
        <v>0</v>
      </c>
      <c r="X103" s="174">
        <f t="shared" si="137"/>
        <v>644</v>
      </c>
      <c r="Z103" s="59">
        <f t="shared" si="139"/>
        <v>2014</v>
      </c>
      <c r="AA103" s="85">
        <f t="shared" si="149"/>
        <v>54.149534411024248</v>
      </c>
      <c r="AB103" s="86">
        <f t="shared" si="140"/>
        <v>3.7752000000000003</v>
      </c>
      <c r="AC103" s="86">
        <f t="shared" si="141"/>
        <v>24.626249999999999</v>
      </c>
      <c r="AD103" s="87">
        <f t="shared" si="142"/>
        <v>0</v>
      </c>
      <c r="AE103" s="85">
        <f t="shared" si="143"/>
        <v>35.191000000000003</v>
      </c>
      <c r="AF103" s="86">
        <f t="shared" si="144"/>
        <v>5.72</v>
      </c>
      <c r="AG103" s="86">
        <f t="shared" si="145"/>
        <v>15.9375</v>
      </c>
      <c r="AH103" s="87">
        <f t="shared" si="146"/>
        <v>0</v>
      </c>
      <c r="AI103" s="171">
        <f t="shared" si="150"/>
        <v>1.6744000000000001</v>
      </c>
      <c r="AJ103" s="38">
        <f t="shared" si="151"/>
        <v>141.07388441102424</v>
      </c>
      <c r="AM103" s="59">
        <f t="shared" si="152"/>
        <v>2014</v>
      </c>
      <c r="AN103" s="85">
        <f t="shared" si="153"/>
        <v>277.83384869673853</v>
      </c>
      <c r="AO103" s="86">
        <f t="shared" si="154"/>
        <v>5.5952000000000002</v>
      </c>
      <c r="AP103" s="86">
        <f t="shared" si="155"/>
        <v>118.30125</v>
      </c>
      <c r="AQ103" s="87">
        <f t="shared" si="156"/>
        <v>3.0550000000000002</v>
      </c>
      <c r="AR103" s="85">
        <f t="shared" si="157"/>
        <v>175.90819999999999</v>
      </c>
      <c r="AS103" s="86">
        <f t="shared" si="158"/>
        <v>5.72</v>
      </c>
      <c r="AT103" s="86">
        <f t="shared" si="159"/>
        <v>57.862499999999997</v>
      </c>
      <c r="AU103" s="87">
        <f t="shared" si="160"/>
        <v>32.664999999999999</v>
      </c>
      <c r="AV103" s="178">
        <f t="shared" si="161"/>
        <v>100.2715117857143</v>
      </c>
    </row>
    <row r="104" spans="1:52" x14ac:dyDescent="0.25">
      <c r="A104" s="74">
        <v>2015</v>
      </c>
      <c r="B104" s="184">
        <v>49335.688750496891</v>
      </c>
      <c r="C104" s="107">
        <v>0</v>
      </c>
      <c r="D104" s="107">
        <v>24250</v>
      </c>
      <c r="E104" s="107">
        <v>0</v>
      </c>
      <c r="F104" s="107">
        <v>21970</v>
      </c>
      <c r="G104" s="107">
        <v>0</v>
      </c>
      <c r="H104" s="107">
        <v>10458</v>
      </c>
      <c r="I104" s="107">
        <v>0</v>
      </c>
      <c r="J104" s="188">
        <v>107399.68875049689</v>
      </c>
      <c r="K104" s="170">
        <f t="shared" si="148"/>
        <v>1386</v>
      </c>
      <c r="L104" s="86"/>
      <c r="M104" s="86"/>
      <c r="N104" s="86"/>
      <c r="O104" s="59">
        <f t="shared" si="138"/>
        <v>2015</v>
      </c>
      <c r="P104" s="70">
        <f t="shared" si="129"/>
        <v>49335.688750496891</v>
      </c>
      <c r="Q104" s="70">
        <f t="shared" si="130"/>
        <v>0</v>
      </c>
      <c r="R104" s="70">
        <f t="shared" si="131"/>
        <v>24250</v>
      </c>
      <c r="S104" s="70">
        <f t="shared" si="132"/>
        <v>0</v>
      </c>
      <c r="T104" s="70">
        <f t="shared" si="133"/>
        <v>21970</v>
      </c>
      <c r="U104" s="70">
        <f t="shared" si="134"/>
        <v>0</v>
      </c>
      <c r="V104" s="70">
        <f t="shared" si="135"/>
        <v>10458</v>
      </c>
      <c r="W104" s="70">
        <f t="shared" si="136"/>
        <v>0</v>
      </c>
      <c r="X104" s="174">
        <f t="shared" si="137"/>
        <v>1386</v>
      </c>
      <c r="Z104" s="59">
        <f t="shared" si="139"/>
        <v>2015</v>
      </c>
      <c r="AA104" s="85">
        <f t="shared" si="149"/>
        <v>128.27279075129192</v>
      </c>
      <c r="AB104" s="86">
        <f t="shared" si="140"/>
        <v>0</v>
      </c>
      <c r="AC104" s="86">
        <f t="shared" si="141"/>
        <v>90.9375</v>
      </c>
      <c r="AD104" s="87">
        <f t="shared" si="142"/>
        <v>0</v>
      </c>
      <c r="AE104" s="85">
        <f t="shared" si="143"/>
        <v>57.122</v>
      </c>
      <c r="AF104" s="86">
        <f t="shared" si="144"/>
        <v>0</v>
      </c>
      <c r="AG104" s="86">
        <f t="shared" si="145"/>
        <v>39.217500000000001</v>
      </c>
      <c r="AH104" s="87">
        <f t="shared" si="146"/>
        <v>0</v>
      </c>
      <c r="AI104" s="171">
        <f t="shared" si="150"/>
        <v>3.6035999999999997</v>
      </c>
      <c r="AJ104" s="38">
        <f t="shared" si="151"/>
        <v>319.15339075129185</v>
      </c>
      <c r="AM104" s="59">
        <f t="shared" si="152"/>
        <v>2015</v>
      </c>
      <c r="AN104" s="85">
        <f t="shared" si="153"/>
        <v>406.10663944803048</v>
      </c>
      <c r="AO104" s="86">
        <f t="shared" si="154"/>
        <v>5.5952000000000002</v>
      </c>
      <c r="AP104" s="86">
        <f t="shared" si="155"/>
        <v>209.23874999999998</v>
      </c>
      <c r="AQ104" s="87">
        <f t="shared" si="156"/>
        <v>3.0550000000000002</v>
      </c>
      <c r="AR104" s="85">
        <f t="shared" si="157"/>
        <v>233.03019999999998</v>
      </c>
      <c r="AS104" s="86">
        <f t="shared" si="158"/>
        <v>5.72</v>
      </c>
      <c r="AT104" s="86">
        <f t="shared" si="159"/>
        <v>97.08</v>
      </c>
      <c r="AU104" s="87">
        <f t="shared" si="160"/>
        <v>32.664999999999999</v>
      </c>
      <c r="AV104" s="178">
        <f t="shared" si="161"/>
        <v>103.8751117857143</v>
      </c>
    </row>
    <row r="105" spans="1:52" x14ac:dyDescent="0.25">
      <c r="A105" s="74">
        <v>2016</v>
      </c>
      <c r="B105" s="184">
        <v>31205</v>
      </c>
      <c r="C105" s="107">
        <v>0</v>
      </c>
      <c r="D105" s="107">
        <v>12960</v>
      </c>
      <c r="E105" s="107">
        <v>0</v>
      </c>
      <c r="F105" s="107">
        <v>18198</v>
      </c>
      <c r="G105" s="107">
        <v>0</v>
      </c>
      <c r="H105" s="107">
        <v>0</v>
      </c>
      <c r="I105" s="107">
        <v>83494</v>
      </c>
      <c r="J105" s="188">
        <v>146423</v>
      </c>
      <c r="K105" s="170">
        <f t="shared" si="148"/>
        <v>566</v>
      </c>
      <c r="L105" s="86"/>
      <c r="M105" s="86"/>
      <c r="N105" s="86"/>
      <c r="O105" s="59">
        <f t="shared" si="138"/>
        <v>2016</v>
      </c>
      <c r="P105" s="70">
        <f t="shared" si="129"/>
        <v>31205</v>
      </c>
      <c r="Q105" s="70">
        <f t="shared" si="130"/>
        <v>0</v>
      </c>
      <c r="R105" s="70">
        <f t="shared" si="131"/>
        <v>12960</v>
      </c>
      <c r="S105" s="70">
        <f t="shared" si="132"/>
        <v>0</v>
      </c>
      <c r="T105" s="70">
        <f t="shared" si="133"/>
        <v>18198</v>
      </c>
      <c r="U105" s="70">
        <f t="shared" si="134"/>
        <v>0</v>
      </c>
      <c r="V105" s="70">
        <f t="shared" si="135"/>
        <v>0</v>
      </c>
      <c r="W105" s="70">
        <f t="shared" si="136"/>
        <v>83494</v>
      </c>
      <c r="X105" s="174">
        <f t="shared" si="137"/>
        <v>566</v>
      </c>
      <c r="Z105" s="59">
        <f t="shared" si="139"/>
        <v>2016</v>
      </c>
      <c r="AA105" s="85">
        <f t="shared" si="149"/>
        <v>81.132999999999996</v>
      </c>
      <c r="AB105" s="86">
        <f t="shared" si="140"/>
        <v>0</v>
      </c>
      <c r="AC105" s="86">
        <f t="shared" si="141"/>
        <v>48.6</v>
      </c>
      <c r="AD105" s="87">
        <f t="shared" si="142"/>
        <v>0</v>
      </c>
      <c r="AE105" s="85">
        <f t="shared" si="143"/>
        <v>47.314800000000005</v>
      </c>
      <c r="AF105" s="86">
        <f t="shared" si="144"/>
        <v>0</v>
      </c>
      <c r="AG105" s="86">
        <f t="shared" si="145"/>
        <v>0</v>
      </c>
      <c r="AH105" s="87">
        <f t="shared" si="146"/>
        <v>417.47</v>
      </c>
      <c r="AI105" s="171">
        <f t="shared" si="150"/>
        <v>1.4716000000000002</v>
      </c>
      <c r="AJ105" s="38">
        <f t="shared" si="151"/>
        <v>595.98940000000005</v>
      </c>
      <c r="AM105" s="59">
        <f t="shared" si="152"/>
        <v>2016</v>
      </c>
      <c r="AN105" s="85">
        <f t="shared" si="153"/>
        <v>487.23963944803046</v>
      </c>
      <c r="AO105" s="86">
        <f t="shared" si="154"/>
        <v>5.5952000000000002</v>
      </c>
      <c r="AP105" s="86">
        <f t="shared" si="155"/>
        <v>257.83875</v>
      </c>
      <c r="AQ105" s="87">
        <f t="shared" si="156"/>
        <v>3.0550000000000002</v>
      </c>
      <c r="AR105" s="85">
        <f t="shared" si="157"/>
        <v>280.34499999999997</v>
      </c>
      <c r="AS105" s="86">
        <f t="shared" si="158"/>
        <v>5.72</v>
      </c>
      <c r="AT105" s="86">
        <f t="shared" si="159"/>
        <v>97.08</v>
      </c>
      <c r="AU105" s="87">
        <f t="shared" si="160"/>
        <v>450.13500000000005</v>
      </c>
      <c r="AV105" s="178">
        <f t="shared" si="161"/>
        <v>105.34671178571429</v>
      </c>
    </row>
    <row r="106" spans="1:52" x14ac:dyDescent="0.25">
      <c r="A106" s="74">
        <v>2017</v>
      </c>
      <c r="B106" s="184">
        <v>16200</v>
      </c>
      <c r="C106" s="107">
        <v>0</v>
      </c>
      <c r="D106" s="107">
        <v>8500</v>
      </c>
      <c r="E106" s="107">
        <v>556</v>
      </c>
      <c r="F106" s="107">
        <v>5100</v>
      </c>
      <c r="G106" s="107">
        <v>0</v>
      </c>
      <c r="H106" s="107">
        <v>2000</v>
      </c>
      <c r="I106" s="107">
        <v>700</v>
      </c>
      <c r="J106" s="188">
        <v>33056</v>
      </c>
      <c r="K106" s="170">
        <f t="shared" si="148"/>
        <v>0</v>
      </c>
      <c r="L106" s="86"/>
      <c r="M106" s="86"/>
      <c r="N106" s="86"/>
      <c r="O106" s="59">
        <f t="shared" si="138"/>
        <v>2017</v>
      </c>
      <c r="P106" s="70">
        <f t="shared" si="129"/>
        <v>16200</v>
      </c>
      <c r="Q106" s="70">
        <f t="shared" si="130"/>
        <v>0</v>
      </c>
      <c r="R106" s="70">
        <f t="shared" si="131"/>
        <v>8500</v>
      </c>
      <c r="S106" s="70">
        <f t="shared" si="132"/>
        <v>556</v>
      </c>
      <c r="T106" s="70">
        <f t="shared" si="133"/>
        <v>5100</v>
      </c>
      <c r="U106" s="70">
        <f t="shared" si="134"/>
        <v>0</v>
      </c>
      <c r="V106" s="70">
        <f t="shared" si="135"/>
        <v>2000</v>
      </c>
      <c r="W106" s="70">
        <f t="shared" si="136"/>
        <v>700</v>
      </c>
      <c r="X106" s="174">
        <f t="shared" si="137"/>
        <v>0</v>
      </c>
      <c r="Z106" s="59">
        <f t="shared" si="139"/>
        <v>2017</v>
      </c>
      <c r="AA106" s="85">
        <f t="shared" si="149"/>
        <v>42.12</v>
      </c>
      <c r="AB106" s="86">
        <f t="shared" si="140"/>
        <v>0</v>
      </c>
      <c r="AC106" s="86">
        <f t="shared" si="141"/>
        <v>31.875</v>
      </c>
      <c r="AD106" s="87">
        <f t="shared" si="142"/>
        <v>2.78</v>
      </c>
      <c r="AE106" s="85">
        <f t="shared" si="143"/>
        <v>13.26</v>
      </c>
      <c r="AF106" s="86">
        <f t="shared" si="144"/>
        <v>0</v>
      </c>
      <c r="AG106" s="86">
        <f t="shared" si="145"/>
        <v>7.5</v>
      </c>
      <c r="AH106" s="87">
        <f t="shared" si="146"/>
        <v>3.5</v>
      </c>
      <c r="AI106" s="171">
        <f t="shared" si="150"/>
        <v>0</v>
      </c>
      <c r="AJ106" s="38">
        <f t="shared" si="151"/>
        <v>101.03500000000001</v>
      </c>
      <c r="AM106" s="59">
        <f t="shared" si="152"/>
        <v>2017</v>
      </c>
      <c r="AN106" s="85">
        <f t="shared" si="153"/>
        <v>529.35963944803041</v>
      </c>
      <c r="AO106" s="86">
        <f t="shared" si="154"/>
        <v>5.5952000000000002</v>
      </c>
      <c r="AP106" s="86">
        <f t="shared" si="155"/>
        <v>289.71375</v>
      </c>
      <c r="AQ106" s="87">
        <f t="shared" si="156"/>
        <v>5.835</v>
      </c>
      <c r="AR106" s="85">
        <f t="shared" si="157"/>
        <v>293.60499999999996</v>
      </c>
      <c r="AS106" s="86">
        <f t="shared" si="158"/>
        <v>5.72</v>
      </c>
      <c r="AT106" s="86">
        <f t="shared" si="159"/>
        <v>104.58</v>
      </c>
      <c r="AU106" s="87">
        <f t="shared" si="160"/>
        <v>453.63500000000005</v>
      </c>
      <c r="AV106" s="178">
        <f t="shared" si="161"/>
        <v>105.34671178571429</v>
      </c>
    </row>
    <row r="107" spans="1:52" x14ac:dyDescent="0.25">
      <c r="A107" s="74">
        <v>2018</v>
      </c>
      <c r="B107" s="184">
        <v>900</v>
      </c>
      <c r="C107" s="107">
        <v>0</v>
      </c>
      <c r="D107" s="107">
        <v>1053</v>
      </c>
      <c r="E107" s="107">
        <v>0</v>
      </c>
      <c r="F107" s="107">
        <v>0</v>
      </c>
      <c r="G107" s="107">
        <v>0</v>
      </c>
      <c r="H107" s="107">
        <v>0</v>
      </c>
      <c r="I107" s="107">
        <v>0</v>
      </c>
      <c r="J107" s="188">
        <v>1953</v>
      </c>
      <c r="K107" s="170">
        <f t="shared" si="148"/>
        <v>0</v>
      </c>
      <c r="L107" s="86"/>
      <c r="M107" s="86"/>
      <c r="N107" s="86"/>
      <c r="O107" s="59">
        <f t="shared" si="138"/>
        <v>2018</v>
      </c>
      <c r="P107" s="70">
        <f t="shared" si="129"/>
        <v>900</v>
      </c>
      <c r="Q107" s="70">
        <f t="shared" si="130"/>
        <v>0</v>
      </c>
      <c r="R107" s="70">
        <f t="shared" si="131"/>
        <v>1053</v>
      </c>
      <c r="S107" s="70">
        <f t="shared" si="132"/>
        <v>0</v>
      </c>
      <c r="T107" s="70">
        <f t="shared" si="133"/>
        <v>0</v>
      </c>
      <c r="U107" s="70">
        <f t="shared" si="134"/>
        <v>0</v>
      </c>
      <c r="V107" s="70">
        <f t="shared" si="135"/>
        <v>0</v>
      </c>
      <c r="W107" s="70">
        <f t="shared" si="136"/>
        <v>0</v>
      </c>
      <c r="X107" s="174">
        <f t="shared" si="137"/>
        <v>0</v>
      </c>
      <c r="Z107" s="60">
        <f t="shared" si="139"/>
        <v>2018</v>
      </c>
      <c r="AA107" s="88">
        <f t="shared" si="149"/>
        <v>2.34</v>
      </c>
      <c r="AB107" s="89">
        <f t="shared" si="140"/>
        <v>0</v>
      </c>
      <c r="AC107" s="89">
        <f t="shared" si="141"/>
        <v>3.94875</v>
      </c>
      <c r="AD107" s="90">
        <f t="shared" si="142"/>
        <v>0</v>
      </c>
      <c r="AE107" s="88">
        <f t="shared" si="143"/>
        <v>0</v>
      </c>
      <c r="AF107" s="89">
        <f t="shared" si="144"/>
        <v>0</v>
      </c>
      <c r="AG107" s="89">
        <f t="shared" si="145"/>
        <v>0</v>
      </c>
      <c r="AH107" s="90">
        <f t="shared" si="146"/>
        <v>0</v>
      </c>
      <c r="AI107" s="171">
        <f t="shared" si="150"/>
        <v>0</v>
      </c>
      <c r="AJ107" s="38">
        <f t="shared" si="151"/>
        <v>6.2887500000000003</v>
      </c>
      <c r="AM107" s="60">
        <f t="shared" si="152"/>
        <v>2018</v>
      </c>
      <c r="AN107" s="88">
        <f t="shared" si="153"/>
        <v>531.69963944803044</v>
      </c>
      <c r="AO107" s="89">
        <f t="shared" si="154"/>
        <v>5.5952000000000002</v>
      </c>
      <c r="AP107" s="89">
        <f t="shared" si="155"/>
        <v>293.66250000000002</v>
      </c>
      <c r="AQ107" s="90">
        <f t="shared" si="156"/>
        <v>5.835</v>
      </c>
      <c r="AR107" s="88">
        <f t="shared" si="157"/>
        <v>293.60499999999996</v>
      </c>
      <c r="AS107" s="89">
        <f t="shared" si="158"/>
        <v>5.72</v>
      </c>
      <c r="AT107" s="89">
        <f t="shared" si="159"/>
        <v>104.58</v>
      </c>
      <c r="AU107" s="90">
        <f t="shared" si="160"/>
        <v>453.63500000000005</v>
      </c>
      <c r="AV107" s="178">
        <f t="shared" si="161"/>
        <v>105.34671178571429</v>
      </c>
    </row>
    <row r="108" spans="1:52" x14ac:dyDescent="0.25">
      <c r="A108" s="74">
        <v>2019</v>
      </c>
      <c r="B108" s="184">
        <v>28625</v>
      </c>
      <c r="C108" s="107">
        <v>1210</v>
      </c>
      <c r="D108" s="107">
        <v>4600</v>
      </c>
      <c r="E108" s="107">
        <v>0</v>
      </c>
      <c r="F108" s="107">
        <v>1836</v>
      </c>
      <c r="G108" s="107">
        <v>0</v>
      </c>
      <c r="H108" s="107">
        <v>0</v>
      </c>
      <c r="I108" s="107">
        <v>0</v>
      </c>
      <c r="J108" s="188">
        <v>36361</v>
      </c>
      <c r="K108" s="170">
        <f t="shared" si="148"/>
        <v>90</v>
      </c>
      <c r="L108" s="86"/>
      <c r="M108" s="86"/>
      <c r="N108" s="86"/>
      <c r="O108" s="59">
        <f t="shared" si="138"/>
        <v>2019</v>
      </c>
      <c r="P108" s="58">
        <f t="shared" si="129"/>
        <v>28625</v>
      </c>
      <c r="Q108" s="58">
        <f t="shared" si="130"/>
        <v>1210</v>
      </c>
      <c r="R108" s="58">
        <f t="shared" si="131"/>
        <v>4600</v>
      </c>
      <c r="S108" s="58">
        <f t="shared" si="132"/>
        <v>0</v>
      </c>
      <c r="T108" s="58">
        <f t="shared" si="133"/>
        <v>1836</v>
      </c>
      <c r="U108" s="58">
        <f t="shared" si="134"/>
        <v>0</v>
      </c>
      <c r="V108" s="58">
        <f t="shared" si="135"/>
        <v>0</v>
      </c>
      <c r="W108" s="58">
        <f t="shared" si="136"/>
        <v>0</v>
      </c>
      <c r="X108" s="174">
        <f t="shared" si="137"/>
        <v>90</v>
      </c>
      <c r="Z108" s="2">
        <f t="shared" si="139"/>
        <v>2019</v>
      </c>
      <c r="AA108" s="38">
        <f t="shared" si="149"/>
        <v>74.424999999999997</v>
      </c>
      <c r="AB108" s="38">
        <f t="shared" si="140"/>
        <v>3.1459999999999999</v>
      </c>
      <c r="AC108" s="38">
        <f t="shared" si="141"/>
        <v>17.25</v>
      </c>
      <c r="AD108" s="38">
        <f t="shared" si="142"/>
        <v>0</v>
      </c>
      <c r="AE108" s="38">
        <f t="shared" si="143"/>
        <v>4.7736000000000001</v>
      </c>
      <c r="AF108" s="38">
        <f t="shared" si="144"/>
        <v>0</v>
      </c>
      <c r="AG108" s="38">
        <f t="shared" si="145"/>
        <v>0</v>
      </c>
      <c r="AH108" s="38">
        <f t="shared" si="146"/>
        <v>0</v>
      </c>
      <c r="AI108" s="171">
        <f t="shared" si="150"/>
        <v>0.23400000000000001</v>
      </c>
      <c r="AJ108" s="38">
        <f t="shared" si="151"/>
        <v>99.828599999999994</v>
      </c>
      <c r="AK108" s="38">
        <f>SUM(AJ90:AJ107)</f>
        <v>1799.6790512337448</v>
      </c>
      <c r="AL108">
        <f>+AK108*0.8</f>
        <v>1439.7432409869959</v>
      </c>
      <c r="AM108" s="60">
        <f t="shared" ref="AM108:AM110" si="162">+Z108</f>
        <v>2019</v>
      </c>
      <c r="AN108" s="88">
        <f t="shared" ref="AN108:AN110" si="163">+AN107+AA108</f>
        <v>606.12463944803039</v>
      </c>
      <c r="AO108" s="89">
        <f t="shared" ref="AO108:AO110" si="164">+AO107+AB108</f>
        <v>8.7411999999999992</v>
      </c>
      <c r="AP108" s="89">
        <f t="shared" ref="AP108:AP110" si="165">+AP107+AC108</f>
        <v>310.91250000000002</v>
      </c>
      <c r="AQ108" s="90">
        <f t="shared" ref="AQ108:AQ110" si="166">+AQ107+AD108</f>
        <v>5.835</v>
      </c>
      <c r="AR108" s="88">
        <f t="shared" ref="AR108:AR110" si="167">+AR107+AE108</f>
        <v>298.37859999999995</v>
      </c>
      <c r="AS108" s="89">
        <f t="shared" ref="AS108:AS110" si="168">+AS107+AF108</f>
        <v>5.72</v>
      </c>
      <c r="AT108" s="89">
        <f t="shared" ref="AT108:AT110" si="169">+AT107+AG108</f>
        <v>104.58</v>
      </c>
      <c r="AU108" s="90">
        <f t="shared" ref="AU108:AU110" si="170">+AU107+AH108</f>
        <v>453.63500000000005</v>
      </c>
      <c r="AV108" s="178">
        <f t="shared" ref="AV108:AV110" si="171">AV107+AI108</f>
        <v>105.58071178571429</v>
      </c>
    </row>
    <row r="109" spans="1:52" x14ac:dyDescent="0.25">
      <c r="A109" s="74">
        <v>2020</v>
      </c>
      <c r="B109" s="184">
        <v>0</v>
      </c>
      <c r="C109" s="107">
        <v>0</v>
      </c>
      <c r="D109" s="107">
        <v>0</v>
      </c>
      <c r="E109" s="107">
        <v>3600</v>
      </c>
      <c r="F109" s="107">
        <v>0</v>
      </c>
      <c r="G109" s="107">
        <v>0</v>
      </c>
      <c r="H109" s="107">
        <v>0</v>
      </c>
      <c r="I109" s="107">
        <v>32400</v>
      </c>
      <c r="J109" s="188">
        <v>36000</v>
      </c>
      <c r="K109" s="170">
        <f t="shared" si="148"/>
        <v>0</v>
      </c>
      <c r="L109" s="86"/>
      <c r="M109" s="86"/>
      <c r="N109" s="86"/>
      <c r="O109" s="59">
        <f t="shared" si="138"/>
        <v>2020</v>
      </c>
      <c r="P109" s="70">
        <f t="shared" si="129"/>
        <v>0</v>
      </c>
      <c r="Q109" s="70">
        <f t="shared" si="130"/>
        <v>0</v>
      </c>
      <c r="R109" s="70">
        <f t="shared" si="131"/>
        <v>0</v>
      </c>
      <c r="S109" s="70">
        <f t="shared" si="132"/>
        <v>3600</v>
      </c>
      <c r="T109" s="70">
        <f t="shared" si="133"/>
        <v>0</v>
      </c>
      <c r="U109" s="70">
        <f t="shared" si="134"/>
        <v>0</v>
      </c>
      <c r="V109" s="70">
        <f t="shared" si="135"/>
        <v>0</v>
      </c>
      <c r="W109" s="70">
        <f t="shared" si="136"/>
        <v>32400</v>
      </c>
      <c r="X109" s="174">
        <f t="shared" si="137"/>
        <v>0</v>
      </c>
      <c r="Z109" s="106">
        <f t="shared" ref="Z109:Z111" si="172">O109</f>
        <v>2020</v>
      </c>
      <c r="AA109" s="38">
        <f t="shared" ref="AA109:AA111" si="173">P109*2.6/1000</f>
        <v>0</v>
      </c>
      <c r="AB109" s="38">
        <f t="shared" ref="AB109:AB111" si="174">Q109*2.6/1000</f>
        <v>0</v>
      </c>
      <c r="AC109" s="38">
        <f t="shared" ref="AC109:AC111" si="175">R109*3.75/1000</f>
        <v>0</v>
      </c>
      <c r="AD109" s="38">
        <f t="shared" ref="AD109:AD111" si="176">S109*5/1000</f>
        <v>18</v>
      </c>
      <c r="AE109" s="38">
        <f t="shared" ref="AE109:AE111" si="177">T109*2.6/1000</f>
        <v>0</v>
      </c>
      <c r="AF109" s="38">
        <f t="shared" ref="AF109:AF111" si="178">U109*2.6/1000</f>
        <v>0</v>
      </c>
      <c r="AG109" s="38">
        <f t="shared" ref="AG109:AG111" si="179">V109*3.75/1000</f>
        <v>0</v>
      </c>
      <c r="AH109" s="38">
        <f t="shared" ref="AH109:AH111" si="180">W109*5/1000</f>
        <v>162</v>
      </c>
      <c r="AI109" s="171">
        <f t="shared" si="150"/>
        <v>0</v>
      </c>
      <c r="AJ109" s="38">
        <f t="shared" si="151"/>
        <v>180</v>
      </c>
      <c r="AM109" s="60">
        <f t="shared" si="162"/>
        <v>2020</v>
      </c>
      <c r="AN109" s="88">
        <f t="shared" si="163"/>
        <v>606.12463944803039</v>
      </c>
      <c r="AO109" s="89">
        <f t="shared" si="164"/>
        <v>8.7411999999999992</v>
      </c>
      <c r="AP109" s="89">
        <f t="shared" si="165"/>
        <v>310.91250000000002</v>
      </c>
      <c r="AQ109" s="90">
        <f t="shared" si="166"/>
        <v>23.835000000000001</v>
      </c>
      <c r="AR109" s="88">
        <f t="shared" si="167"/>
        <v>298.37859999999995</v>
      </c>
      <c r="AS109" s="89">
        <f t="shared" si="168"/>
        <v>5.72</v>
      </c>
      <c r="AT109" s="89">
        <f t="shared" si="169"/>
        <v>104.58</v>
      </c>
      <c r="AU109" s="90">
        <f t="shared" si="170"/>
        <v>615.63499999999999</v>
      </c>
      <c r="AV109" s="178">
        <f t="shared" si="171"/>
        <v>105.58071178571429</v>
      </c>
      <c r="AW109" s="2"/>
      <c r="AX109" s="2"/>
      <c r="AY109" s="2"/>
      <c r="AZ109" s="2"/>
    </row>
    <row r="110" spans="1:52" x14ac:dyDescent="0.25">
      <c r="A110" s="74">
        <v>2021</v>
      </c>
      <c r="B110" s="184">
        <v>6231</v>
      </c>
      <c r="C110" s="107">
        <v>0</v>
      </c>
      <c r="D110" s="107">
        <v>1800</v>
      </c>
      <c r="E110" s="107">
        <v>0</v>
      </c>
      <c r="F110" s="107">
        <v>2077</v>
      </c>
      <c r="G110" s="107">
        <v>0</v>
      </c>
      <c r="H110" s="107">
        <v>0</v>
      </c>
      <c r="I110" s="107">
        <v>0</v>
      </c>
      <c r="J110" s="188">
        <v>10108</v>
      </c>
      <c r="K110" s="170">
        <f t="shared" si="148"/>
        <v>0</v>
      </c>
      <c r="L110" s="86"/>
      <c r="M110" s="86"/>
      <c r="N110" s="86"/>
      <c r="O110" s="59">
        <f t="shared" ref="O110:O111" si="181">A110</f>
        <v>2021</v>
      </c>
      <c r="P110" s="70">
        <f t="shared" ref="P110:P111" si="182">B110</f>
        <v>6231</v>
      </c>
      <c r="Q110" s="70">
        <f t="shared" ref="Q110:Q111" si="183">C110</f>
        <v>0</v>
      </c>
      <c r="R110" s="70">
        <f t="shared" ref="R110:R111" si="184">D110</f>
        <v>1800</v>
      </c>
      <c r="S110" s="70">
        <f t="shared" ref="S110:S111" si="185">E110</f>
        <v>0</v>
      </c>
      <c r="T110" s="70">
        <f t="shared" ref="T110:T111" si="186">F110</f>
        <v>2077</v>
      </c>
      <c r="U110" s="70">
        <f t="shared" ref="U110:U111" si="187">G110</f>
        <v>0</v>
      </c>
      <c r="V110" s="70">
        <f t="shared" ref="V110:V111" si="188">H110</f>
        <v>0</v>
      </c>
      <c r="W110" s="70">
        <f t="shared" ref="W110:W111" si="189">I110</f>
        <v>0</v>
      </c>
      <c r="X110" s="174">
        <f t="shared" ref="X110:X111" si="190">K110</f>
        <v>0</v>
      </c>
      <c r="Z110" s="106">
        <f t="shared" si="172"/>
        <v>2021</v>
      </c>
      <c r="AA110" s="38">
        <f t="shared" si="173"/>
        <v>16.200600000000001</v>
      </c>
      <c r="AB110" s="38">
        <f t="shared" si="174"/>
        <v>0</v>
      </c>
      <c r="AC110" s="38">
        <f t="shared" si="175"/>
        <v>6.75</v>
      </c>
      <c r="AD110" s="38">
        <f t="shared" si="176"/>
        <v>0</v>
      </c>
      <c r="AE110" s="38">
        <f t="shared" si="177"/>
        <v>5.4001999999999999</v>
      </c>
      <c r="AF110" s="38">
        <f t="shared" si="178"/>
        <v>0</v>
      </c>
      <c r="AG110" s="38">
        <f t="shared" si="179"/>
        <v>0</v>
      </c>
      <c r="AH110" s="38">
        <f t="shared" si="180"/>
        <v>0</v>
      </c>
      <c r="AI110" s="171">
        <f t="shared" si="150"/>
        <v>0</v>
      </c>
      <c r="AJ110" s="38">
        <f t="shared" si="151"/>
        <v>28.3508</v>
      </c>
      <c r="AM110" s="60">
        <f t="shared" si="162"/>
        <v>2021</v>
      </c>
      <c r="AN110" s="88">
        <f t="shared" si="163"/>
        <v>622.3252394480304</v>
      </c>
      <c r="AO110" s="89">
        <f t="shared" si="164"/>
        <v>8.7411999999999992</v>
      </c>
      <c r="AP110" s="89">
        <f t="shared" si="165"/>
        <v>317.66250000000002</v>
      </c>
      <c r="AQ110" s="90">
        <f t="shared" si="166"/>
        <v>23.835000000000001</v>
      </c>
      <c r="AR110" s="88">
        <f t="shared" si="167"/>
        <v>303.77879999999993</v>
      </c>
      <c r="AS110" s="89">
        <f t="shared" si="168"/>
        <v>5.72</v>
      </c>
      <c r="AT110" s="89">
        <f t="shared" si="169"/>
        <v>104.58</v>
      </c>
      <c r="AU110" s="90">
        <f t="shared" si="170"/>
        <v>615.63499999999999</v>
      </c>
      <c r="AV110" s="178">
        <f t="shared" si="171"/>
        <v>105.58071178571429</v>
      </c>
      <c r="AW110" s="2"/>
      <c r="AX110" s="2"/>
      <c r="AY110" s="2"/>
      <c r="AZ110" s="2"/>
    </row>
    <row r="111" spans="1:52" x14ac:dyDescent="0.25">
      <c r="A111" s="74" t="s">
        <v>1549</v>
      </c>
      <c r="B111" s="184">
        <v>7560</v>
      </c>
      <c r="C111" s="107">
        <v>0</v>
      </c>
      <c r="D111" s="107">
        <v>4792</v>
      </c>
      <c r="E111" s="107">
        <v>0</v>
      </c>
      <c r="F111" s="107">
        <v>0</v>
      </c>
      <c r="G111" s="107">
        <v>0</v>
      </c>
      <c r="H111" s="107">
        <v>0</v>
      </c>
      <c r="I111" s="107">
        <v>0</v>
      </c>
      <c r="J111" s="188">
        <v>13652</v>
      </c>
      <c r="K111" s="170">
        <f t="shared" si="148"/>
        <v>1300</v>
      </c>
      <c r="L111" s="86"/>
      <c r="M111" s="86"/>
      <c r="N111" s="86"/>
      <c r="O111" s="60" t="str">
        <f t="shared" si="181"/>
        <v>(vide)</v>
      </c>
      <c r="P111" s="71">
        <f t="shared" si="182"/>
        <v>7560</v>
      </c>
      <c r="Q111" s="71">
        <f t="shared" si="183"/>
        <v>0</v>
      </c>
      <c r="R111" s="71">
        <f t="shared" si="184"/>
        <v>4792</v>
      </c>
      <c r="S111" s="71">
        <f t="shared" si="185"/>
        <v>0</v>
      </c>
      <c r="T111" s="71">
        <f t="shared" si="186"/>
        <v>0</v>
      </c>
      <c r="U111" s="71">
        <f t="shared" si="187"/>
        <v>0</v>
      </c>
      <c r="V111" s="71">
        <f t="shared" si="188"/>
        <v>0</v>
      </c>
      <c r="W111" s="71">
        <f t="shared" si="189"/>
        <v>0</v>
      </c>
      <c r="X111" s="175">
        <f t="shared" si="190"/>
        <v>1300</v>
      </c>
      <c r="Z111" s="106" t="str">
        <f t="shared" si="172"/>
        <v>(vide)</v>
      </c>
      <c r="AA111" s="38">
        <f t="shared" si="173"/>
        <v>19.655999999999999</v>
      </c>
      <c r="AB111" s="38">
        <f t="shared" si="174"/>
        <v>0</v>
      </c>
      <c r="AC111" s="38">
        <f t="shared" si="175"/>
        <v>17.97</v>
      </c>
      <c r="AD111" s="38">
        <f t="shared" si="176"/>
        <v>0</v>
      </c>
      <c r="AE111" s="38">
        <f t="shared" si="177"/>
        <v>0</v>
      </c>
      <c r="AF111" s="38">
        <f t="shared" si="178"/>
        <v>0</v>
      </c>
      <c r="AG111" s="38">
        <f t="shared" si="179"/>
        <v>0</v>
      </c>
      <c r="AH111" s="38">
        <f t="shared" si="180"/>
        <v>0</v>
      </c>
      <c r="AI111" s="171">
        <f t="shared" si="150"/>
        <v>3.38</v>
      </c>
      <c r="AJ111" s="38">
        <f t="shared" si="151"/>
        <v>41.006</v>
      </c>
      <c r="AN111" s="48" t="s">
        <v>1514</v>
      </c>
      <c r="AW111" s="2"/>
      <c r="AX111" s="2"/>
      <c r="AY111" s="2"/>
      <c r="AZ111" s="2"/>
    </row>
    <row r="112" spans="1:52" ht="43.6" x14ac:dyDescent="0.25">
      <c r="A112" s="75" t="s">
        <v>1442</v>
      </c>
      <c r="B112" s="185">
        <v>246915.86132616556</v>
      </c>
      <c r="C112" s="186">
        <v>3362</v>
      </c>
      <c r="D112" s="186">
        <v>89502</v>
      </c>
      <c r="E112" s="186">
        <v>4767</v>
      </c>
      <c r="F112" s="186">
        <v>116838</v>
      </c>
      <c r="G112" s="186">
        <v>2200</v>
      </c>
      <c r="H112" s="186">
        <v>27888</v>
      </c>
      <c r="I112" s="186">
        <v>123127</v>
      </c>
      <c r="J112" s="189">
        <v>656507.82739759411</v>
      </c>
      <c r="K112" s="171">
        <f>SUM(K90:K111)</f>
        <v>41907.966071428571</v>
      </c>
      <c r="L112" s="86"/>
      <c r="M112" s="86"/>
      <c r="N112" s="86"/>
      <c r="X112" s="106"/>
      <c r="AI112" s="106"/>
      <c r="AM112" s="65" t="s">
        <v>1493</v>
      </c>
      <c r="AN112" s="81" t="s">
        <v>1504</v>
      </c>
      <c r="AO112" s="82" t="s">
        <v>1505</v>
      </c>
      <c r="AP112" s="82" t="s">
        <v>1506</v>
      </c>
      <c r="AQ112" s="82" t="s">
        <v>1507</v>
      </c>
      <c r="AR112" s="81" t="s">
        <v>1508</v>
      </c>
      <c r="AS112" s="82" t="s">
        <v>1509</v>
      </c>
      <c r="AT112" s="82" t="s">
        <v>1510</v>
      </c>
      <c r="AU112" s="83" t="s">
        <v>1511</v>
      </c>
      <c r="AV112" s="177" t="str">
        <f>AV89</f>
        <v>autres combustibles non-détaillés</v>
      </c>
      <c r="AW112" s="2"/>
      <c r="AX112" s="2"/>
      <c r="AY112" s="2"/>
      <c r="AZ112" s="2"/>
    </row>
    <row r="113" spans="1:52" x14ac:dyDescent="0.25">
      <c r="A113" s="168"/>
      <c r="B113" s="86"/>
      <c r="C113" s="86"/>
      <c r="D113" s="86"/>
      <c r="E113" s="86"/>
      <c r="F113" s="86"/>
      <c r="G113" s="86"/>
      <c r="H113" s="86"/>
      <c r="I113" s="86"/>
      <c r="J113" s="106"/>
      <c r="K113" s="106"/>
      <c r="L113" s="106"/>
      <c r="M113" s="106"/>
      <c r="N113" s="106"/>
      <c r="X113" s="106"/>
      <c r="AI113" s="106"/>
      <c r="AM113" s="84">
        <f t="shared" ref="AM113:AM130" si="191">AM90</f>
        <v>2001</v>
      </c>
      <c r="AN113" s="85">
        <f t="shared" ref="AN113:AV113" si="192">P90</f>
        <v>0</v>
      </c>
      <c r="AO113" s="86">
        <f t="shared" si="192"/>
        <v>0</v>
      </c>
      <c r="AP113" s="86">
        <f t="shared" si="192"/>
        <v>60</v>
      </c>
      <c r="AQ113" s="87">
        <f t="shared" si="192"/>
        <v>0</v>
      </c>
      <c r="AR113" s="91">
        <f t="shared" si="192"/>
        <v>0</v>
      </c>
      <c r="AS113" s="92">
        <f t="shared" si="192"/>
        <v>0</v>
      </c>
      <c r="AT113" s="92">
        <f t="shared" si="192"/>
        <v>0</v>
      </c>
      <c r="AU113" s="93">
        <f t="shared" si="192"/>
        <v>0</v>
      </c>
      <c r="AV113" s="178">
        <f t="shared" si="192"/>
        <v>0</v>
      </c>
      <c r="AW113" s="2"/>
      <c r="AX113" s="2"/>
      <c r="AY113" s="2"/>
      <c r="AZ113" s="2"/>
    </row>
    <row r="114" spans="1:52" x14ac:dyDescent="0.25">
      <c r="A114" s="168"/>
      <c r="B114" s="86"/>
      <c r="C114" s="86"/>
      <c r="D114" s="86"/>
      <c r="E114" s="86"/>
      <c r="F114" s="86"/>
      <c r="G114" s="86"/>
      <c r="H114" s="86"/>
      <c r="I114" s="86"/>
      <c r="J114" s="106"/>
      <c r="K114" s="106"/>
      <c r="L114" s="106"/>
      <c r="M114" s="106"/>
      <c r="N114" s="106"/>
      <c r="X114" s="106"/>
      <c r="AI114" s="106"/>
      <c r="AM114" s="59">
        <f t="shared" si="191"/>
        <v>2002</v>
      </c>
      <c r="AN114" s="85">
        <f t="shared" ref="AN114:AN130" si="193">P91+AN113</f>
        <v>25</v>
      </c>
      <c r="AO114" s="86">
        <f t="shared" ref="AO114:AO130" si="194">Q91+AO113</f>
        <v>0</v>
      </c>
      <c r="AP114" s="86">
        <f t="shared" ref="AP114:AP130" si="195">R91+AP113</f>
        <v>100</v>
      </c>
      <c r="AQ114" s="87">
        <f t="shared" ref="AQ114:AQ130" si="196">S91+AQ113</f>
        <v>0</v>
      </c>
      <c r="AR114" s="85">
        <f t="shared" ref="AR114:AR130" si="197">T91+AR113</f>
        <v>0</v>
      </c>
      <c r="AS114" s="86">
        <f t="shared" ref="AS114:AS130" si="198">U91+AS113</f>
        <v>0</v>
      </c>
      <c r="AT114" s="86">
        <f t="shared" ref="AT114:AT130" si="199">V91+AT113</f>
        <v>0</v>
      </c>
      <c r="AU114" s="87">
        <f t="shared" ref="AU114:AU130" si="200">W91+AU113</f>
        <v>0</v>
      </c>
      <c r="AV114" s="178">
        <f t="shared" ref="AV114:AV130" si="201">AV113+K91</f>
        <v>1200</v>
      </c>
      <c r="AW114" s="2"/>
      <c r="AX114" s="2"/>
      <c r="AY114" s="2"/>
      <c r="AZ114" s="2"/>
    </row>
    <row r="115" spans="1:52" x14ac:dyDescent="0.25">
      <c r="A115" s="168"/>
      <c r="B115" s="86"/>
      <c r="C115" s="86"/>
      <c r="D115" s="86"/>
      <c r="E115" s="86"/>
      <c r="F115" s="86"/>
      <c r="G115" s="86"/>
      <c r="H115" s="86"/>
      <c r="I115" s="86"/>
      <c r="J115" s="97"/>
      <c r="K115" s="97"/>
      <c r="L115" s="97"/>
      <c r="M115" s="97"/>
      <c r="N115" s="97"/>
      <c r="X115" s="106"/>
      <c r="AI115" s="106"/>
      <c r="AM115" s="59">
        <f t="shared" si="191"/>
        <v>2003</v>
      </c>
      <c r="AN115" s="85">
        <f t="shared" si="193"/>
        <v>25</v>
      </c>
      <c r="AO115" s="86">
        <f t="shared" si="194"/>
        <v>0</v>
      </c>
      <c r="AP115" s="86">
        <f t="shared" si="195"/>
        <v>550</v>
      </c>
      <c r="AQ115" s="87">
        <f t="shared" si="196"/>
        <v>0</v>
      </c>
      <c r="AR115" s="85">
        <f t="shared" si="197"/>
        <v>0</v>
      </c>
      <c r="AS115" s="86">
        <f t="shared" si="198"/>
        <v>0</v>
      </c>
      <c r="AT115" s="86">
        <f t="shared" si="199"/>
        <v>0</v>
      </c>
      <c r="AU115" s="87">
        <f t="shared" si="200"/>
        <v>0</v>
      </c>
      <c r="AV115" s="178">
        <f t="shared" si="201"/>
        <v>1200</v>
      </c>
      <c r="AW115" s="2"/>
      <c r="AX115" s="2"/>
      <c r="AY115" s="2"/>
      <c r="AZ115" s="2"/>
    </row>
    <row r="116" spans="1:52" x14ac:dyDescent="0.25">
      <c r="A116" s="168"/>
      <c r="B116" s="86"/>
      <c r="C116" s="86"/>
      <c r="D116" s="86"/>
      <c r="E116" s="86"/>
      <c r="F116" s="86"/>
      <c r="G116" s="86"/>
      <c r="H116" s="86"/>
      <c r="I116" s="86"/>
      <c r="J116" s="97"/>
      <c r="K116" s="97"/>
      <c r="L116" s="97"/>
      <c r="M116" s="97"/>
      <c r="N116" s="97"/>
      <c r="X116" s="106"/>
      <c r="AI116" s="106"/>
      <c r="AM116" s="59">
        <f t="shared" si="191"/>
        <v>2004</v>
      </c>
      <c r="AN116" s="85">
        <f t="shared" si="193"/>
        <v>25</v>
      </c>
      <c r="AO116" s="86">
        <f t="shared" si="194"/>
        <v>400</v>
      </c>
      <c r="AP116" s="86">
        <f t="shared" si="195"/>
        <v>550</v>
      </c>
      <c r="AQ116" s="87">
        <f t="shared" si="196"/>
        <v>0</v>
      </c>
      <c r="AR116" s="85">
        <f t="shared" si="197"/>
        <v>0</v>
      </c>
      <c r="AS116" s="86">
        <f t="shared" si="198"/>
        <v>0</v>
      </c>
      <c r="AT116" s="86">
        <f t="shared" si="199"/>
        <v>0</v>
      </c>
      <c r="AU116" s="87">
        <f t="shared" si="200"/>
        <v>0</v>
      </c>
      <c r="AV116" s="178">
        <f t="shared" si="201"/>
        <v>1200</v>
      </c>
      <c r="AW116" s="2"/>
      <c r="AX116" s="2"/>
      <c r="AY116" s="2"/>
      <c r="AZ116" s="2"/>
    </row>
    <row r="117" spans="1:52" x14ac:dyDescent="0.25">
      <c r="A117" s="168"/>
      <c r="B117" s="86"/>
      <c r="C117" s="86"/>
      <c r="D117" s="86"/>
      <c r="E117" s="86"/>
      <c r="F117" s="86"/>
      <c r="G117" s="86"/>
      <c r="H117" s="86"/>
      <c r="I117" s="86"/>
      <c r="J117" s="97"/>
      <c r="K117" s="97"/>
      <c r="L117" s="97"/>
      <c r="M117" s="97"/>
      <c r="N117" s="97"/>
      <c r="X117" s="106"/>
      <c r="AI117" s="106"/>
      <c r="AM117" s="59">
        <f t="shared" si="191"/>
        <v>2005</v>
      </c>
      <c r="AN117" s="85">
        <f t="shared" si="193"/>
        <v>275</v>
      </c>
      <c r="AO117" s="86">
        <f t="shared" si="194"/>
        <v>500</v>
      </c>
      <c r="AP117" s="86">
        <f t="shared" si="195"/>
        <v>550</v>
      </c>
      <c r="AQ117" s="87">
        <f t="shared" si="196"/>
        <v>0</v>
      </c>
      <c r="AR117" s="85">
        <f t="shared" si="197"/>
        <v>0</v>
      </c>
      <c r="AS117" s="86">
        <f t="shared" si="198"/>
        <v>0</v>
      </c>
      <c r="AT117" s="86">
        <f t="shared" si="199"/>
        <v>0</v>
      </c>
      <c r="AU117" s="87">
        <f t="shared" si="200"/>
        <v>0</v>
      </c>
      <c r="AV117" s="178">
        <f t="shared" si="201"/>
        <v>1910</v>
      </c>
      <c r="AW117" s="2"/>
      <c r="AX117" s="2"/>
      <c r="AY117" s="2"/>
      <c r="AZ117" s="2"/>
    </row>
    <row r="118" spans="1:52" x14ac:dyDescent="0.25">
      <c r="A118" s="168"/>
      <c r="B118" s="86"/>
      <c r="C118" s="86"/>
      <c r="D118" s="86"/>
      <c r="E118" s="86"/>
      <c r="F118" s="86"/>
      <c r="G118" s="86"/>
      <c r="H118" s="86"/>
      <c r="I118" s="86"/>
      <c r="J118" s="97"/>
      <c r="K118" s="97"/>
      <c r="L118" s="97"/>
      <c r="M118" s="97"/>
      <c r="N118" s="97"/>
      <c r="X118" s="106"/>
      <c r="AI118" s="106"/>
      <c r="AM118" s="59">
        <f t="shared" si="191"/>
        <v>2006</v>
      </c>
      <c r="AN118" s="85">
        <f t="shared" si="193"/>
        <v>1275</v>
      </c>
      <c r="AO118" s="86">
        <f t="shared" si="194"/>
        <v>500</v>
      </c>
      <c r="AP118" s="86">
        <f t="shared" si="195"/>
        <v>550</v>
      </c>
      <c r="AQ118" s="87">
        <f t="shared" si="196"/>
        <v>0</v>
      </c>
      <c r="AR118" s="85">
        <f t="shared" si="197"/>
        <v>0</v>
      </c>
      <c r="AS118" s="86">
        <f t="shared" si="198"/>
        <v>0</v>
      </c>
      <c r="AT118" s="86">
        <f t="shared" si="199"/>
        <v>0</v>
      </c>
      <c r="AU118" s="87">
        <f t="shared" si="200"/>
        <v>0</v>
      </c>
      <c r="AV118" s="178">
        <f t="shared" si="201"/>
        <v>1910</v>
      </c>
      <c r="AW118" s="2"/>
      <c r="AX118" s="2"/>
      <c r="AY118" s="2"/>
      <c r="AZ118" s="2"/>
    </row>
    <row r="119" spans="1:52" x14ac:dyDescent="0.25">
      <c r="A119" s="168"/>
      <c r="B119" s="86"/>
      <c r="C119" s="86"/>
      <c r="D119" s="86"/>
      <c r="E119" s="86"/>
      <c r="F119" s="86"/>
      <c r="G119" s="86"/>
      <c r="H119" s="86"/>
      <c r="I119" s="86"/>
      <c r="J119" s="97"/>
      <c r="K119" s="97"/>
      <c r="L119" s="97"/>
      <c r="M119" s="97"/>
      <c r="N119" s="97"/>
      <c r="X119" s="106"/>
      <c r="AI119" s="106"/>
      <c r="AM119" s="59">
        <f t="shared" si="191"/>
        <v>2007</v>
      </c>
      <c r="AN119" s="85">
        <f t="shared" si="193"/>
        <v>5190</v>
      </c>
      <c r="AO119" s="86">
        <f t="shared" si="194"/>
        <v>500</v>
      </c>
      <c r="AP119" s="86">
        <f t="shared" si="195"/>
        <v>550</v>
      </c>
      <c r="AQ119" s="87">
        <f t="shared" si="196"/>
        <v>0</v>
      </c>
      <c r="AR119" s="85">
        <f t="shared" si="197"/>
        <v>40</v>
      </c>
      <c r="AS119" s="86">
        <f t="shared" si="198"/>
        <v>0</v>
      </c>
      <c r="AT119" s="86">
        <f t="shared" si="199"/>
        <v>0</v>
      </c>
      <c r="AU119" s="87">
        <f t="shared" si="200"/>
        <v>0</v>
      </c>
      <c r="AV119" s="178">
        <f t="shared" si="201"/>
        <v>1910</v>
      </c>
      <c r="AW119" s="2"/>
      <c r="AX119" s="2"/>
      <c r="AY119" s="2"/>
      <c r="AZ119" s="2"/>
    </row>
    <row r="120" spans="1:52" x14ac:dyDescent="0.25">
      <c r="A120" s="168"/>
      <c r="B120" s="86"/>
      <c r="C120" s="86"/>
      <c r="D120" s="86"/>
      <c r="E120" s="86"/>
      <c r="F120" s="86"/>
      <c r="G120" s="86"/>
      <c r="H120" s="86"/>
      <c r="I120" s="86"/>
      <c r="J120" s="97"/>
      <c r="K120" s="97"/>
      <c r="L120" s="97"/>
      <c r="M120" s="97"/>
      <c r="N120" s="97"/>
      <c r="X120" s="106"/>
      <c r="AI120" s="106"/>
      <c r="AM120" s="59">
        <f t="shared" si="191"/>
        <v>2008</v>
      </c>
      <c r="AN120" s="85">
        <f t="shared" si="193"/>
        <v>6130</v>
      </c>
      <c r="AO120" s="86">
        <f t="shared" si="194"/>
        <v>500</v>
      </c>
      <c r="AP120" s="86">
        <f t="shared" si="195"/>
        <v>2310</v>
      </c>
      <c r="AQ120" s="87">
        <f t="shared" si="196"/>
        <v>0</v>
      </c>
      <c r="AR120" s="85">
        <f t="shared" si="197"/>
        <v>40</v>
      </c>
      <c r="AS120" s="86">
        <f t="shared" si="198"/>
        <v>0</v>
      </c>
      <c r="AT120" s="86">
        <f t="shared" si="199"/>
        <v>0</v>
      </c>
      <c r="AU120" s="87">
        <f t="shared" si="200"/>
        <v>0</v>
      </c>
      <c r="AV120" s="178">
        <f t="shared" si="201"/>
        <v>1939</v>
      </c>
      <c r="AW120" s="2"/>
      <c r="AX120" s="2"/>
      <c r="AY120" s="2"/>
      <c r="AZ120" s="2"/>
    </row>
    <row r="121" spans="1:52" x14ac:dyDescent="0.25">
      <c r="A121" s="168"/>
      <c r="B121" s="86"/>
      <c r="C121" s="86"/>
      <c r="D121" s="86"/>
      <c r="E121" s="86"/>
      <c r="F121" s="86"/>
      <c r="G121" s="86"/>
      <c r="H121" s="86"/>
      <c r="I121" s="86"/>
      <c r="J121" s="97"/>
      <c r="K121" s="97"/>
      <c r="L121" s="97"/>
      <c r="M121" s="97"/>
      <c r="N121" s="97"/>
      <c r="X121" s="106"/>
      <c r="AI121" s="106"/>
      <c r="AM121" s="59">
        <f t="shared" si="191"/>
        <v>2009</v>
      </c>
      <c r="AN121" s="85">
        <f t="shared" si="193"/>
        <v>15328</v>
      </c>
      <c r="AO121" s="86">
        <f t="shared" si="194"/>
        <v>500</v>
      </c>
      <c r="AP121" s="86">
        <f t="shared" si="195"/>
        <v>6930</v>
      </c>
      <c r="AQ121" s="87">
        <f t="shared" si="196"/>
        <v>30</v>
      </c>
      <c r="AR121" s="85">
        <f t="shared" si="197"/>
        <v>3940</v>
      </c>
      <c r="AS121" s="86">
        <f t="shared" si="198"/>
        <v>0</v>
      </c>
      <c r="AT121" s="86">
        <f t="shared" si="199"/>
        <v>6600</v>
      </c>
      <c r="AU121" s="87">
        <f t="shared" si="200"/>
        <v>0</v>
      </c>
      <c r="AV121" s="178">
        <f t="shared" si="201"/>
        <v>34034.6</v>
      </c>
      <c r="AW121" s="2"/>
      <c r="AX121" s="2"/>
      <c r="AY121" s="2"/>
      <c r="AZ121" s="2"/>
    </row>
    <row r="122" spans="1:52" x14ac:dyDescent="0.25">
      <c r="A122" s="168"/>
      <c r="B122" s="86"/>
      <c r="C122" s="86"/>
      <c r="D122" s="86"/>
      <c r="E122" s="86"/>
      <c r="F122" s="86"/>
      <c r="G122" s="86"/>
      <c r="H122" s="86"/>
      <c r="I122" s="86"/>
      <c r="J122" s="97"/>
      <c r="K122" s="97"/>
      <c r="L122" s="97"/>
      <c r="M122" s="97"/>
      <c r="N122" s="97"/>
      <c r="X122" s="106"/>
      <c r="AI122" s="106"/>
      <c r="AM122" s="59">
        <f t="shared" si="191"/>
        <v>2010</v>
      </c>
      <c r="AN122" s="85">
        <f t="shared" si="193"/>
        <v>15328</v>
      </c>
      <c r="AO122" s="86">
        <f t="shared" si="194"/>
        <v>500</v>
      </c>
      <c r="AP122" s="86">
        <f t="shared" si="195"/>
        <v>6930</v>
      </c>
      <c r="AQ122" s="87">
        <f t="shared" si="196"/>
        <v>100</v>
      </c>
      <c r="AR122" s="85">
        <f t="shared" si="197"/>
        <v>3940</v>
      </c>
      <c r="AS122" s="86">
        <f t="shared" si="198"/>
        <v>0</v>
      </c>
      <c r="AT122" s="86">
        <f t="shared" si="199"/>
        <v>6600</v>
      </c>
      <c r="AU122" s="87">
        <f t="shared" si="200"/>
        <v>6043</v>
      </c>
      <c r="AV122" s="178">
        <f t="shared" si="201"/>
        <v>34516.037499999999</v>
      </c>
      <c r="AW122" s="2"/>
      <c r="AX122" s="2"/>
      <c r="AY122" s="2"/>
      <c r="AZ122" s="2"/>
    </row>
    <row r="123" spans="1:52" x14ac:dyDescent="0.25">
      <c r="A123" s="168"/>
      <c r="B123" s="86"/>
      <c r="C123" s="86"/>
      <c r="D123" s="86"/>
      <c r="E123" s="86"/>
      <c r="F123" s="86"/>
      <c r="G123" s="86"/>
      <c r="H123" s="86"/>
      <c r="I123" s="86"/>
      <c r="J123" s="97"/>
      <c r="K123" s="97"/>
      <c r="L123" s="97"/>
      <c r="M123" s="97"/>
      <c r="N123" s="97"/>
      <c r="X123" s="106"/>
      <c r="AI123" s="106"/>
      <c r="AM123" s="59">
        <f t="shared" si="191"/>
        <v>2011</v>
      </c>
      <c r="AN123" s="85">
        <f t="shared" si="193"/>
        <v>30921.428571428572</v>
      </c>
      <c r="AO123" s="86">
        <f t="shared" si="194"/>
        <v>700</v>
      </c>
      <c r="AP123" s="86">
        <f t="shared" si="195"/>
        <v>17130</v>
      </c>
      <c r="AQ123" s="87">
        <f t="shared" si="196"/>
        <v>135</v>
      </c>
      <c r="AR123" s="85">
        <f t="shared" si="197"/>
        <v>10932</v>
      </c>
      <c r="AS123" s="86">
        <f t="shared" si="198"/>
        <v>0</v>
      </c>
      <c r="AT123" s="86">
        <f t="shared" si="199"/>
        <v>11180</v>
      </c>
      <c r="AU123" s="87">
        <f t="shared" si="200"/>
        <v>6533</v>
      </c>
      <c r="AV123" s="178">
        <f t="shared" si="201"/>
        <v>34590.966071428571</v>
      </c>
      <c r="AW123" s="2"/>
      <c r="AX123" s="2"/>
      <c r="AY123" s="2"/>
      <c r="AZ123" s="2"/>
    </row>
    <row r="124" spans="1:52" x14ac:dyDescent="0.25">
      <c r="J124" s="106"/>
      <c r="K124" s="106"/>
      <c r="L124" s="106"/>
      <c r="M124" s="106"/>
      <c r="N124" s="106"/>
      <c r="X124" s="106"/>
      <c r="AI124" s="106"/>
      <c r="AM124" s="59">
        <f t="shared" si="191"/>
        <v>2012</v>
      </c>
      <c r="AN124" s="85">
        <f t="shared" si="193"/>
        <v>40661.428571428572</v>
      </c>
      <c r="AO124" s="86">
        <f t="shared" si="194"/>
        <v>700</v>
      </c>
      <c r="AP124" s="86">
        <f t="shared" si="195"/>
        <v>17130</v>
      </c>
      <c r="AQ124" s="87">
        <f t="shared" si="196"/>
        <v>607</v>
      </c>
      <c r="AR124" s="85">
        <f t="shared" si="197"/>
        <v>10932</v>
      </c>
      <c r="AS124" s="86">
        <f t="shared" si="198"/>
        <v>0</v>
      </c>
      <c r="AT124" s="86">
        <f t="shared" si="199"/>
        <v>11180</v>
      </c>
      <c r="AU124" s="87">
        <f t="shared" si="200"/>
        <v>6533</v>
      </c>
      <c r="AV124" s="178">
        <f t="shared" si="201"/>
        <v>37761.966071428571</v>
      </c>
      <c r="AW124" s="2"/>
      <c r="AX124" s="2"/>
      <c r="AY124" s="2"/>
      <c r="AZ124" s="2"/>
    </row>
    <row r="125" spans="1:52" x14ac:dyDescent="0.25">
      <c r="A125" s="116" t="s">
        <v>1443</v>
      </c>
      <c r="B125" s="113" t="s">
        <v>1491</v>
      </c>
      <c r="C125" s="117" t="s">
        <v>1520</v>
      </c>
      <c r="D125" s="163" t="s">
        <v>1480</v>
      </c>
      <c r="E125" t="s">
        <v>2</v>
      </c>
      <c r="F125" t="s">
        <v>1515</v>
      </c>
      <c r="G125" t="s">
        <v>1521</v>
      </c>
      <c r="H125" t="s">
        <v>1516</v>
      </c>
      <c r="I125" s="2" t="s">
        <v>1517</v>
      </c>
      <c r="J125" s="106"/>
      <c r="K125" s="106"/>
      <c r="L125" s="106"/>
      <c r="M125" s="106"/>
      <c r="N125" s="106"/>
      <c r="X125" s="106"/>
      <c r="AI125" s="106"/>
      <c r="AM125" s="59">
        <f t="shared" si="191"/>
        <v>2013</v>
      </c>
      <c r="AN125" s="85">
        <f t="shared" si="193"/>
        <v>86032.42857142858</v>
      </c>
      <c r="AO125" s="86">
        <f t="shared" si="194"/>
        <v>700</v>
      </c>
      <c r="AP125" s="86">
        <f t="shared" si="195"/>
        <v>24980</v>
      </c>
      <c r="AQ125" s="87">
        <f t="shared" si="196"/>
        <v>611</v>
      </c>
      <c r="AR125" s="85">
        <f t="shared" si="197"/>
        <v>54122</v>
      </c>
      <c r="AS125" s="86">
        <f t="shared" si="198"/>
        <v>0</v>
      </c>
      <c r="AT125" s="86">
        <f t="shared" si="199"/>
        <v>11180</v>
      </c>
      <c r="AU125" s="87">
        <f t="shared" si="200"/>
        <v>6533</v>
      </c>
      <c r="AV125" s="178">
        <f t="shared" si="201"/>
        <v>37921.966071428571</v>
      </c>
      <c r="AW125" s="2"/>
      <c r="AX125" s="2"/>
      <c r="AY125" s="2"/>
      <c r="AZ125" s="2"/>
    </row>
    <row r="126" spans="1:52" x14ac:dyDescent="0.25">
      <c r="A126" s="119">
        <v>75</v>
      </c>
      <c r="B126" s="149">
        <v>810</v>
      </c>
      <c r="C126" s="150">
        <v>1</v>
      </c>
      <c r="D126" s="164">
        <v>2372.52</v>
      </c>
      <c r="E126">
        <f>A126</f>
        <v>75</v>
      </c>
      <c r="F126" s="97">
        <f>B127</f>
        <v>810</v>
      </c>
      <c r="G126" s="97">
        <f>C127</f>
        <v>1</v>
      </c>
      <c r="H126" s="97">
        <f>D127</f>
        <v>2372.52</v>
      </c>
      <c r="I126" s="97">
        <f>H126/1000</f>
        <v>2.3725200000000002</v>
      </c>
      <c r="J126" s="106"/>
      <c r="K126" s="106"/>
      <c r="L126" s="106"/>
      <c r="M126" s="106"/>
      <c r="N126" s="106"/>
      <c r="X126" s="106"/>
      <c r="AI126" s="106"/>
      <c r="AM126" s="59">
        <f t="shared" si="191"/>
        <v>2014</v>
      </c>
      <c r="AN126" s="85">
        <f t="shared" si="193"/>
        <v>106859.17257566868</v>
      </c>
      <c r="AO126" s="86">
        <f t="shared" si="194"/>
        <v>2152</v>
      </c>
      <c r="AP126" s="86">
        <f t="shared" si="195"/>
        <v>31547</v>
      </c>
      <c r="AQ126" s="87">
        <f t="shared" si="196"/>
        <v>611</v>
      </c>
      <c r="AR126" s="85">
        <f t="shared" si="197"/>
        <v>67657</v>
      </c>
      <c r="AS126" s="86">
        <f t="shared" si="198"/>
        <v>2200</v>
      </c>
      <c r="AT126" s="86">
        <f t="shared" si="199"/>
        <v>15430</v>
      </c>
      <c r="AU126" s="87">
        <f t="shared" si="200"/>
        <v>6533</v>
      </c>
      <c r="AV126" s="178">
        <f t="shared" si="201"/>
        <v>38565.966071428571</v>
      </c>
      <c r="AW126" s="2"/>
      <c r="AX126" s="2"/>
      <c r="AY126" s="2"/>
      <c r="AZ126" s="2"/>
    </row>
    <row r="127" spans="1:52" x14ac:dyDescent="0.25">
      <c r="A127" s="167" t="s">
        <v>28</v>
      </c>
      <c r="B127" s="152">
        <v>810</v>
      </c>
      <c r="C127" s="108">
        <v>1</v>
      </c>
      <c r="D127" s="165">
        <v>2372.52</v>
      </c>
      <c r="E127">
        <f>A128</f>
        <v>77</v>
      </c>
      <c r="F127" s="97">
        <f>B130</f>
        <v>18200</v>
      </c>
      <c r="G127" s="97">
        <f>C130</f>
        <v>21</v>
      </c>
      <c r="H127" s="97">
        <f>D130</f>
        <v>64918.20411323521</v>
      </c>
      <c r="I127" s="97">
        <f t="shared" ref="I127:I133" si="202">H127/1000</f>
        <v>64.918204113235205</v>
      </c>
      <c r="J127" s="106"/>
      <c r="K127" s="106"/>
      <c r="L127" s="106"/>
      <c r="M127" s="106"/>
      <c r="N127" s="106"/>
      <c r="X127" s="106"/>
      <c r="AI127" s="106"/>
      <c r="AM127" s="59">
        <f t="shared" si="191"/>
        <v>2015</v>
      </c>
      <c r="AN127" s="85">
        <f t="shared" si="193"/>
        <v>156194.86132616556</v>
      </c>
      <c r="AO127" s="86">
        <f t="shared" si="194"/>
        <v>2152</v>
      </c>
      <c r="AP127" s="86">
        <f t="shared" si="195"/>
        <v>55797</v>
      </c>
      <c r="AQ127" s="87">
        <f t="shared" si="196"/>
        <v>611</v>
      </c>
      <c r="AR127" s="85">
        <f t="shared" si="197"/>
        <v>89627</v>
      </c>
      <c r="AS127" s="86">
        <f t="shared" si="198"/>
        <v>2200</v>
      </c>
      <c r="AT127" s="86">
        <f t="shared" si="199"/>
        <v>25888</v>
      </c>
      <c r="AU127" s="87">
        <f t="shared" si="200"/>
        <v>6533</v>
      </c>
      <c r="AV127" s="178">
        <f t="shared" si="201"/>
        <v>39951.966071428571</v>
      </c>
      <c r="AW127" s="2"/>
      <c r="AX127" s="2"/>
      <c r="AY127" s="2"/>
      <c r="AZ127" s="2"/>
    </row>
    <row r="128" spans="1:52" x14ac:dyDescent="0.25">
      <c r="A128" s="120">
        <v>77</v>
      </c>
      <c r="B128" s="152">
        <v>20900</v>
      </c>
      <c r="C128" s="108">
        <v>24</v>
      </c>
      <c r="D128" s="165">
        <v>74921.104113235197</v>
      </c>
      <c r="E128">
        <f>A132</f>
        <v>78</v>
      </c>
      <c r="F128" s="97">
        <f>B134</f>
        <v>37036</v>
      </c>
      <c r="G128" s="97">
        <f>C134</f>
        <v>21</v>
      </c>
      <c r="H128" s="97">
        <f>D134</f>
        <v>158106.9634969144</v>
      </c>
      <c r="I128" s="97">
        <f t="shared" si="202"/>
        <v>158.1069634969144</v>
      </c>
      <c r="J128" s="106"/>
      <c r="K128" s="106"/>
      <c r="L128" s="106"/>
      <c r="M128" s="106"/>
      <c r="N128" s="106"/>
      <c r="X128" s="106"/>
      <c r="AI128" s="106"/>
      <c r="AK128" s="106"/>
      <c r="AM128" s="59">
        <f t="shared" si="191"/>
        <v>2016</v>
      </c>
      <c r="AN128" s="85">
        <f t="shared" si="193"/>
        <v>187399.86132616556</v>
      </c>
      <c r="AO128" s="86">
        <f t="shared" si="194"/>
        <v>2152</v>
      </c>
      <c r="AP128" s="86">
        <f t="shared" si="195"/>
        <v>68757</v>
      </c>
      <c r="AQ128" s="87">
        <f t="shared" si="196"/>
        <v>611</v>
      </c>
      <c r="AR128" s="85">
        <f t="shared" si="197"/>
        <v>107825</v>
      </c>
      <c r="AS128" s="86">
        <f t="shared" si="198"/>
        <v>2200</v>
      </c>
      <c r="AT128" s="86">
        <f t="shared" si="199"/>
        <v>25888</v>
      </c>
      <c r="AU128" s="87">
        <f t="shared" si="200"/>
        <v>90027</v>
      </c>
      <c r="AV128" s="178">
        <f t="shared" si="201"/>
        <v>40517.966071428571</v>
      </c>
      <c r="AW128" s="2"/>
      <c r="AX128" s="2"/>
      <c r="AY128" s="2"/>
      <c r="AZ128" s="2"/>
    </row>
    <row r="129" spans="1:52" x14ac:dyDescent="0.25">
      <c r="A129" s="167" t="s">
        <v>69</v>
      </c>
      <c r="B129" s="152">
        <v>1000</v>
      </c>
      <c r="C129" s="108">
        <v>1</v>
      </c>
      <c r="D129" s="165">
        <v>2674.9</v>
      </c>
      <c r="E129">
        <f>A137</f>
        <v>91</v>
      </c>
      <c r="F129" s="97">
        <f>B138</f>
        <v>56220</v>
      </c>
      <c r="G129" s="97">
        <f>C138</f>
        <v>15</v>
      </c>
      <c r="H129" s="97">
        <f>D138</f>
        <v>89282.691141719391</v>
      </c>
      <c r="I129" s="97">
        <f t="shared" si="202"/>
        <v>89.282691141719397</v>
      </c>
      <c r="J129" s="106"/>
      <c r="K129" s="106"/>
      <c r="L129" s="106"/>
      <c r="M129" s="106"/>
      <c r="N129" s="106"/>
      <c r="X129" s="106"/>
      <c r="AI129" s="106"/>
      <c r="AK129" s="106"/>
      <c r="AM129" s="59">
        <f t="shared" si="191"/>
        <v>2017</v>
      </c>
      <c r="AN129" s="85">
        <f t="shared" si="193"/>
        <v>203599.86132616556</v>
      </c>
      <c r="AO129" s="86">
        <f t="shared" si="194"/>
        <v>2152</v>
      </c>
      <c r="AP129" s="86">
        <f t="shared" si="195"/>
        <v>77257</v>
      </c>
      <c r="AQ129" s="87">
        <f t="shared" si="196"/>
        <v>1167</v>
      </c>
      <c r="AR129" s="85">
        <f t="shared" si="197"/>
        <v>112925</v>
      </c>
      <c r="AS129" s="86">
        <f t="shared" si="198"/>
        <v>2200</v>
      </c>
      <c r="AT129" s="86">
        <f t="shared" si="199"/>
        <v>27888</v>
      </c>
      <c r="AU129" s="87">
        <f t="shared" si="200"/>
        <v>90727</v>
      </c>
      <c r="AV129" s="178">
        <f t="shared" si="201"/>
        <v>40517.966071428571</v>
      </c>
      <c r="AW129" s="2"/>
      <c r="AX129" s="2"/>
      <c r="AY129" s="2"/>
      <c r="AZ129" s="2"/>
    </row>
    <row r="130" spans="1:52" x14ac:dyDescent="0.25">
      <c r="A130" s="167" t="s">
        <v>28</v>
      </c>
      <c r="B130" s="152">
        <v>18200</v>
      </c>
      <c r="C130" s="108">
        <v>21</v>
      </c>
      <c r="D130" s="165">
        <v>64918.20411323521</v>
      </c>
      <c r="E130">
        <f>A140</f>
        <v>92</v>
      </c>
      <c r="F130" s="97">
        <f>B141</f>
        <v>29190</v>
      </c>
      <c r="G130" s="97">
        <f>C141</f>
        <v>9</v>
      </c>
      <c r="H130" s="97">
        <f>D141</f>
        <v>122285.96100000001</v>
      </c>
      <c r="I130" s="97">
        <f t="shared" si="202"/>
        <v>122.28596100000001</v>
      </c>
      <c r="J130" s="106"/>
      <c r="K130" s="106"/>
      <c r="L130" s="106"/>
      <c r="M130" s="106"/>
      <c r="N130" s="106"/>
      <c r="X130" s="106"/>
      <c r="AI130" s="106"/>
      <c r="AK130" s="106"/>
      <c r="AM130" s="60">
        <f t="shared" si="191"/>
        <v>2018</v>
      </c>
      <c r="AN130" s="88">
        <f t="shared" si="193"/>
        <v>204499.86132616556</v>
      </c>
      <c r="AO130" s="89">
        <f t="shared" si="194"/>
        <v>2152</v>
      </c>
      <c r="AP130" s="89">
        <f t="shared" si="195"/>
        <v>78310</v>
      </c>
      <c r="AQ130" s="90">
        <f t="shared" si="196"/>
        <v>1167</v>
      </c>
      <c r="AR130" s="88">
        <f t="shared" si="197"/>
        <v>112925</v>
      </c>
      <c r="AS130" s="89">
        <f t="shared" si="198"/>
        <v>2200</v>
      </c>
      <c r="AT130" s="89">
        <f t="shared" si="199"/>
        <v>27888</v>
      </c>
      <c r="AU130" s="90">
        <f t="shared" si="200"/>
        <v>90727</v>
      </c>
      <c r="AV130" s="178">
        <f t="shared" si="201"/>
        <v>40517.966071428571</v>
      </c>
      <c r="AW130" s="2"/>
      <c r="AX130" s="2"/>
      <c r="AY130" s="2"/>
      <c r="AZ130" s="2"/>
    </row>
    <row r="131" spans="1:52" x14ac:dyDescent="0.25">
      <c r="A131" s="167" t="s">
        <v>31</v>
      </c>
      <c r="B131" s="152">
        <v>1700</v>
      </c>
      <c r="C131" s="108">
        <v>2</v>
      </c>
      <c r="D131" s="165">
        <v>7328.0000000000009</v>
      </c>
      <c r="E131">
        <f>A144</f>
        <v>93</v>
      </c>
      <c r="F131" s="97">
        <f>B145</f>
        <v>328710</v>
      </c>
      <c r="G131" s="97">
        <f>C145</f>
        <v>12</v>
      </c>
      <c r="H131" s="97">
        <f>D145</f>
        <v>838799.25999999989</v>
      </c>
      <c r="I131" s="97">
        <f t="shared" si="202"/>
        <v>838.79925999999989</v>
      </c>
      <c r="J131" s="106"/>
      <c r="K131" s="106"/>
      <c r="L131" s="106"/>
      <c r="M131" s="106"/>
      <c r="N131" s="106"/>
      <c r="AI131" s="106"/>
      <c r="AK131" s="106"/>
      <c r="AM131" s="60">
        <f t="shared" ref="AM131:AM133" si="203">AM108</f>
        <v>2019</v>
      </c>
      <c r="AN131" s="88">
        <f t="shared" ref="AN131:AU131" si="204">P108+AN130</f>
        <v>233124.86132616556</v>
      </c>
      <c r="AO131" s="89">
        <f t="shared" si="204"/>
        <v>3362</v>
      </c>
      <c r="AP131" s="89">
        <f t="shared" si="204"/>
        <v>82910</v>
      </c>
      <c r="AQ131" s="90">
        <f t="shared" si="204"/>
        <v>1167</v>
      </c>
      <c r="AR131" s="88">
        <f t="shared" si="204"/>
        <v>114761</v>
      </c>
      <c r="AS131" s="89">
        <f t="shared" si="204"/>
        <v>2200</v>
      </c>
      <c r="AT131" s="89">
        <f t="shared" si="204"/>
        <v>27888</v>
      </c>
      <c r="AU131" s="90">
        <f t="shared" si="204"/>
        <v>90727</v>
      </c>
      <c r="AV131" s="178">
        <f t="shared" ref="AV131:AV133" si="205">AV130+K108</f>
        <v>40607.966071428571</v>
      </c>
      <c r="AW131" s="2"/>
      <c r="AX131" s="2"/>
      <c r="AY131" s="2"/>
      <c r="AZ131" s="2"/>
    </row>
    <row r="132" spans="1:52" x14ac:dyDescent="0.25">
      <c r="A132" s="120">
        <v>78</v>
      </c>
      <c r="B132" s="152">
        <v>45584</v>
      </c>
      <c r="C132" s="108">
        <v>26</v>
      </c>
      <c r="D132" s="165">
        <v>203671.92349691436</v>
      </c>
      <c r="E132">
        <f>A147</f>
        <v>94</v>
      </c>
      <c r="F132" s="97">
        <f>B148</f>
        <v>20200</v>
      </c>
      <c r="G132" s="97">
        <f>C148</f>
        <v>3</v>
      </c>
      <c r="H132" s="97">
        <f>D148</f>
        <v>41286.66096885813</v>
      </c>
      <c r="I132" s="97">
        <f t="shared" si="202"/>
        <v>41.286660968858129</v>
      </c>
      <c r="J132" s="106"/>
      <c r="K132" s="106"/>
      <c r="L132" s="106"/>
      <c r="M132" s="106"/>
      <c r="N132" s="106"/>
      <c r="AI132" s="106"/>
      <c r="AK132" s="106"/>
      <c r="AM132" s="60">
        <f t="shared" si="203"/>
        <v>2020</v>
      </c>
      <c r="AN132" s="88">
        <f t="shared" ref="AN132:AU132" si="206">P109+AN131</f>
        <v>233124.86132616556</v>
      </c>
      <c r="AO132" s="89">
        <f t="shared" si="206"/>
        <v>3362</v>
      </c>
      <c r="AP132" s="89">
        <f t="shared" si="206"/>
        <v>82910</v>
      </c>
      <c r="AQ132" s="90">
        <f t="shared" si="206"/>
        <v>4767</v>
      </c>
      <c r="AR132" s="88">
        <f t="shared" si="206"/>
        <v>114761</v>
      </c>
      <c r="AS132" s="89">
        <f t="shared" si="206"/>
        <v>2200</v>
      </c>
      <c r="AT132" s="89">
        <f t="shared" si="206"/>
        <v>27888</v>
      </c>
      <c r="AU132" s="90">
        <f t="shared" si="206"/>
        <v>123127</v>
      </c>
      <c r="AV132" s="178">
        <f t="shared" si="205"/>
        <v>40607.966071428571</v>
      </c>
      <c r="AW132" s="2"/>
      <c r="AX132" s="2"/>
      <c r="AY132" s="2"/>
      <c r="AZ132" s="2"/>
    </row>
    <row r="133" spans="1:52" x14ac:dyDescent="0.25">
      <c r="A133" s="167" t="s">
        <v>69</v>
      </c>
      <c r="B133" s="152">
        <v>6380</v>
      </c>
      <c r="C133" s="108">
        <v>2</v>
      </c>
      <c r="D133" s="165">
        <v>33354.839999999997</v>
      </c>
      <c r="E133">
        <f>A151</f>
        <v>95</v>
      </c>
      <c r="F133" s="97">
        <f>B152</f>
        <v>54500</v>
      </c>
      <c r="G133" s="97">
        <f t="shared" ref="G133:H133" si="207">C152</f>
        <v>16</v>
      </c>
      <c r="H133" s="97">
        <f t="shared" si="207"/>
        <v>267347.18360000005</v>
      </c>
      <c r="I133" s="97">
        <f t="shared" si="202"/>
        <v>267.34718360000005</v>
      </c>
      <c r="J133" s="106"/>
      <c r="K133" s="106"/>
      <c r="L133" s="106"/>
      <c r="M133" s="106"/>
      <c r="N133" s="106"/>
      <c r="AI133" s="106"/>
      <c r="AK133" s="106"/>
      <c r="AM133" s="60">
        <f t="shared" si="203"/>
        <v>2021</v>
      </c>
      <c r="AN133" s="88">
        <f t="shared" ref="AN133:AU133" si="208">P110+AN132</f>
        <v>239355.86132616556</v>
      </c>
      <c r="AO133" s="89">
        <f t="shared" si="208"/>
        <v>3362</v>
      </c>
      <c r="AP133" s="89">
        <f t="shared" si="208"/>
        <v>84710</v>
      </c>
      <c r="AQ133" s="90">
        <f t="shared" si="208"/>
        <v>4767</v>
      </c>
      <c r="AR133" s="88">
        <f t="shared" si="208"/>
        <v>116838</v>
      </c>
      <c r="AS133" s="89">
        <f t="shared" si="208"/>
        <v>2200</v>
      </c>
      <c r="AT133" s="89">
        <f t="shared" si="208"/>
        <v>27888</v>
      </c>
      <c r="AU133" s="90">
        <f t="shared" si="208"/>
        <v>123127</v>
      </c>
      <c r="AV133" s="178">
        <f t="shared" si="205"/>
        <v>40607.966071428571</v>
      </c>
      <c r="AW133" s="2"/>
      <c r="AX133" s="2"/>
      <c r="AY133" s="2"/>
      <c r="AZ133" s="2"/>
    </row>
    <row r="134" spans="1:52" x14ac:dyDescent="0.25">
      <c r="A134" s="167" t="s">
        <v>28</v>
      </c>
      <c r="B134" s="152">
        <v>37036</v>
      </c>
      <c r="C134" s="108">
        <v>21</v>
      </c>
      <c r="D134" s="165">
        <v>158106.9634969144</v>
      </c>
      <c r="F134" s="97">
        <f>SUM(F126:F133)</f>
        <v>544866</v>
      </c>
      <c r="G134" s="97">
        <f>SUM(G126:G133)</f>
        <v>98</v>
      </c>
      <c r="H134" s="97">
        <f>SUM(H126:H133)</f>
        <v>1584399.4443207271</v>
      </c>
      <c r="I134" s="97">
        <f>SUM(I126:I133)</f>
        <v>1584.3994443207271</v>
      </c>
      <c r="J134" s="106"/>
      <c r="K134" s="106"/>
      <c r="L134" s="106"/>
      <c r="M134" s="106"/>
      <c r="N134" s="106"/>
      <c r="AI134" s="106"/>
      <c r="AK134" s="106"/>
      <c r="AM134" s="2"/>
      <c r="AN134" s="48" t="s">
        <v>1513</v>
      </c>
      <c r="AO134" s="2"/>
      <c r="AP134" s="2"/>
      <c r="AQ134" s="2"/>
      <c r="AR134" s="38"/>
      <c r="AS134" s="2"/>
      <c r="AT134" s="2"/>
      <c r="AU134" s="2"/>
      <c r="AV134" s="2">
        <v>32000</v>
      </c>
      <c r="AW134" s="2"/>
      <c r="AX134" s="2"/>
      <c r="AY134" s="2"/>
      <c r="AZ134" s="2"/>
    </row>
    <row r="135" spans="1:52" ht="43.6" x14ac:dyDescent="0.25">
      <c r="A135" s="167" t="s">
        <v>31</v>
      </c>
      <c r="B135" s="152">
        <v>2000</v>
      </c>
      <c r="C135" s="108">
        <v>1</v>
      </c>
      <c r="D135" s="165">
        <v>11909.12</v>
      </c>
      <c r="J135" s="106"/>
      <c r="K135" s="106"/>
      <c r="L135" s="106"/>
      <c r="M135" s="106"/>
      <c r="N135" s="106"/>
      <c r="AI135" s="106"/>
      <c r="AK135" s="106"/>
      <c r="AM135" s="65" t="s">
        <v>1493</v>
      </c>
      <c r="AN135" s="81" t="s">
        <v>18</v>
      </c>
      <c r="AO135" s="83" t="s">
        <v>1512</v>
      </c>
      <c r="AP135" s="179" t="s">
        <v>1548</v>
      </c>
      <c r="AQ135" s="2"/>
      <c r="AR135" s="38"/>
      <c r="AS135" s="2"/>
      <c r="AT135" s="2"/>
      <c r="AU135" s="2"/>
      <c r="AV135" s="2">
        <v>7799</v>
      </c>
      <c r="AW135" s="2"/>
      <c r="AX135" s="2"/>
      <c r="AY135" s="2"/>
      <c r="AZ135" s="2"/>
    </row>
    <row r="136" spans="1:52" x14ac:dyDescent="0.25">
      <c r="A136" s="167" t="s">
        <v>1518</v>
      </c>
      <c r="B136" s="152">
        <v>168</v>
      </c>
      <c r="C136" s="108">
        <v>2</v>
      </c>
      <c r="D136" s="165">
        <v>301</v>
      </c>
      <c r="J136" s="106"/>
      <c r="K136" s="106"/>
      <c r="L136" s="106"/>
      <c r="M136" s="106"/>
      <c r="N136" s="106"/>
      <c r="AI136" s="106"/>
      <c r="AK136" s="106"/>
      <c r="AM136" s="84">
        <f t="shared" ref="AM136:AM153" si="209">AM113</f>
        <v>2001</v>
      </c>
      <c r="AN136" s="85">
        <f t="shared" ref="AN136:AN153" si="210">SUM(AN90:AQ90)</f>
        <v>0.22500000000000001</v>
      </c>
      <c r="AO136" s="95">
        <f t="shared" ref="AO136:AO153" si="211">SUM(AR90:AU90)</f>
        <v>0</v>
      </c>
      <c r="AP136" s="171">
        <f t="shared" ref="AP136:AP153" si="212">AV90</f>
        <v>0</v>
      </c>
      <c r="AQ136" s="2"/>
      <c r="AR136" s="38"/>
      <c r="AS136" s="2"/>
      <c r="AT136" s="2"/>
      <c r="AU136" s="2"/>
      <c r="AV136" s="2">
        <v>8518</v>
      </c>
      <c r="AW136" s="2"/>
      <c r="AX136" s="2"/>
      <c r="AY136" s="2"/>
      <c r="AZ136" s="2"/>
    </row>
    <row r="137" spans="1:52" x14ac:dyDescent="0.25">
      <c r="A137" s="120">
        <v>91</v>
      </c>
      <c r="B137" s="152">
        <v>58420</v>
      </c>
      <c r="C137" s="108">
        <v>16</v>
      </c>
      <c r="D137" s="165">
        <v>99284.491141719394</v>
      </c>
      <c r="J137" s="106"/>
      <c r="K137" s="106"/>
      <c r="L137" s="106"/>
      <c r="M137" s="106"/>
      <c r="N137" s="106"/>
      <c r="AI137" s="106"/>
      <c r="AK137" s="106"/>
      <c r="AM137" s="59">
        <f t="shared" si="209"/>
        <v>2002</v>
      </c>
      <c r="AN137" s="85">
        <f t="shared" si="210"/>
        <v>0.44</v>
      </c>
      <c r="AO137" s="95">
        <f t="shared" si="211"/>
        <v>0</v>
      </c>
      <c r="AP137" s="171">
        <f t="shared" si="212"/>
        <v>3.12</v>
      </c>
      <c r="AQ137" s="2"/>
      <c r="AR137" s="2"/>
      <c r="AS137" s="2"/>
      <c r="AT137" s="2"/>
      <c r="AU137" s="2"/>
      <c r="AV137" s="2"/>
      <c r="AW137" s="2"/>
      <c r="AX137" s="2"/>
      <c r="AY137" s="2"/>
      <c r="AZ137" s="2"/>
    </row>
    <row r="138" spans="1:52" x14ac:dyDescent="0.25">
      <c r="A138" s="167" t="s">
        <v>28</v>
      </c>
      <c r="B138" s="152">
        <v>56220</v>
      </c>
      <c r="C138" s="108">
        <v>15</v>
      </c>
      <c r="D138" s="165">
        <v>89282.691141719391</v>
      </c>
      <c r="J138" s="106"/>
      <c r="K138" s="106"/>
      <c r="L138" s="106"/>
      <c r="M138" s="106"/>
      <c r="N138" s="106"/>
      <c r="AI138" s="106"/>
      <c r="AK138" s="106"/>
      <c r="AM138" s="59">
        <f t="shared" si="209"/>
        <v>2003</v>
      </c>
      <c r="AN138" s="85">
        <f t="shared" si="210"/>
        <v>2.1274999999999999</v>
      </c>
      <c r="AO138" s="95">
        <f t="shared" si="211"/>
        <v>0</v>
      </c>
      <c r="AP138" s="171">
        <f t="shared" si="212"/>
        <v>3.12</v>
      </c>
      <c r="AQ138" s="2"/>
      <c r="AR138" s="2"/>
      <c r="AS138" s="2"/>
      <c r="AT138" s="2"/>
      <c r="AU138" s="2"/>
      <c r="AV138" s="2"/>
      <c r="AW138" s="2"/>
      <c r="AX138" s="2"/>
      <c r="AY138" s="2"/>
      <c r="AZ138" s="2"/>
    </row>
    <row r="139" spans="1:52" x14ac:dyDescent="0.25">
      <c r="A139" s="167" t="s">
        <v>31</v>
      </c>
      <c r="B139" s="152">
        <v>2200</v>
      </c>
      <c r="C139" s="108">
        <v>1</v>
      </c>
      <c r="D139" s="165">
        <v>10001.800000000001</v>
      </c>
      <c r="J139" s="106"/>
      <c r="K139" s="106"/>
      <c r="L139" s="106"/>
      <c r="M139" s="106"/>
      <c r="N139" s="106"/>
      <c r="AI139" s="106"/>
      <c r="AK139" s="106"/>
      <c r="AM139" s="59">
        <f t="shared" si="209"/>
        <v>2004</v>
      </c>
      <c r="AN139" s="85">
        <f t="shared" si="210"/>
        <v>3.1675</v>
      </c>
      <c r="AO139" s="95">
        <f t="shared" si="211"/>
        <v>0</v>
      </c>
      <c r="AP139" s="171">
        <f t="shared" si="212"/>
        <v>3.12</v>
      </c>
      <c r="AQ139" s="2"/>
      <c r="AR139" s="2"/>
      <c r="AS139" s="2"/>
      <c r="AT139" s="2"/>
      <c r="AU139" s="2"/>
      <c r="AV139" s="2"/>
      <c r="AW139" s="2"/>
      <c r="AX139" s="2"/>
      <c r="AY139" s="2"/>
      <c r="AZ139" s="2"/>
    </row>
    <row r="140" spans="1:52" x14ac:dyDescent="0.25">
      <c r="A140" s="120">
        <v>92</v>
      </c>
      <c r="B140" s="152">
        <v>75960</v>
      </c>
      <c r="C140" s="108">
        <v>11</v>
      </c>
      <c r="D140" s="165">
        <v>313215.67100000003</v>
      </c>
      <c r="J140" s="106"/>
      <c r="K140" s="106"/>
      <c r="L140" s="106"/>
      <c r="M140" s="106"/>
      <c r="N140" s="106"/>
      <c r="AI140" s="106"/>
      <c r="AK140" s="106"/>
      <c r="AM140" s="59">
        <f t="shared" si="209"/>
        <v>2005</v>
      </c>
      <c r="AN140" s="85">
        <f t="shared" si="210"/>
        <v>4.0775000000000006</v>
      </c>
      <c r="AO140" s="95">
        <f t="shared" si="211"/>
        <v>0</v>
      </c>
      <c r="AP140" s="171">
        <f t="shared" si="212"/>
        <v>4.9660000000000002</v>
      </c>
      <c r="AQ140" s="2"/>
      <c r="AR140" s="2"/>
      <c r="AS140" s="2"/>
      <c r="AT140" s="2"/>
      <c r="AU140" s="2"/>
      <c r="AV140" s="2"/>
      <c r="AW140" s="2"/>
      <c r="AX140" s="2"/>
      <c r="AY140" s="2"/>
      <c r="AZ140" s="2"/>
    </row>
    <row r="141" spans="1:52" x14ac:dyDescent="0.25">
      <c r="A141" s="167" t="s">
        <v>28</v>
      </c>
      <c r="B141" s="152">
        <v>29190</v>
      </c>
      <c r="C141" s="108">
        <v>9</v>
      </c>
      <c r="D141" s="165">
        <v>122285.96100000001</v>
      </c>
      <c r="J141" s="106"/>
      <c r="K141" s="106"/>
      <c r="L141" s="106"/>
      <c r="M141" s="106"/>
      <c r="N141" s="106"/>
      <c r="AI141" s="106"/>
      <c r="AK141" s="106"/>
      <c r="AM141" s="59">
        <f t="shared" si="209"/>
        <v>2006</v>
      </c>
      <c r="AN141" s="85">
        <f t="shared" si="210"/>
        <v>6.6775000000000002</v>
      </c>
      <c r="AO141" s="95">
        <f t="shared" si="211"/>
        <v>0</v>
      </c>
      <c r="AP141" s="171">
        <f t="shared" si="212"/>
        <v>4.9660000000000002</v>
      </c>
      <c r="AQ141" s="2"/>
      <c r="AR141" s="2"/>
      <c r="AS141" s="2"/>
      <c r="AT141" s="2"/>
      <c r="AU141" s="2"/>
      <c r="AV141" s="2"/>
      <c r="AW141" s="2"/>
      <c r="AX141" s="2"/>
      <c r="AY141" s="2"/>
      <c r="AZ141" s="2"/>
    </row>
    <row r="142" spans="1:52" x14ac:dyDescent="0.25">
      <c r="A142" s="167" t="s">
        <v>31</v>
      </c>
      <c r="B142" s="152">
        <v>1770</v>
      </c>
      <c r="C142" s="108">
        <v>1</v>
      </c>
      <c r="D142" s="165">
        <v>10932.2</v>
      </c>
      <c r="J142" s="106"/>
      <c r="K142" s="106"/>
      <c r="L142" s="106"/>
      <c r="M142" s="106"/>
      <c r="N142" s="106"/>
      <c r="AI142" s="106"/>
      <c r="AK142" s="106"/>
      <c r="AM142" s="59">
        <f t="shared" si="209"/>
        <v>2007</v>
      </c>
      <c r="AN142" s="85">
        <f t="shared" si="210"/>
        <v>16.8565</v>
      </c>
      <c r="AO142" s="95">
        <f t="shared" si="211"/>
        <v>0.104</v>
      </c>
      <c r="AP142" s="171">
        <f t="shared" si="212"/>
        <v>4.9660000000000002</v>
      </c>
      <c r="AQ142" s="2"/>
      <c r="AR142" s="2"/>
      <c r="AS142" s="2"/>
      <c r="AT142" s="2"/>
      <c r="AU142" s="2"/>
      <c r="AV142" s="2"/>
      <c r="AW142" s="2"/>
      <c r="AX142" s="2"/>
      <c r="AY142" s="2"/>
      <c r="AZ142" s="2"/>
    </row>
    <row r="143" spans="1:52" x14ac:dyDescent="0.25">
      <c r="A143" s="167" t="s">
        <v>24</v>
      </c>
      <c r="B143" s="152">
        <v>45000</v>
      </c>
      <c r="C143" s="108">
        <v>1</v>
      </c>
      <c r="D143" s="165">
        <v>179997.51</v>
      </c>
      <c r="J143" s="106"/>
      <c r="K143" s="106"/>
      <c r="L143" s="106"/>
      <c r="M143" s="106"/>
      <c r="N143" s="106"/>
      <c r="AI143" s="106"/>
      <c r="AK143" s="106"/>
      <c r="AM143" s="59">
        <f t="shared" si="209"/>
        <v>2008</v>
      </c>
      <c r="AN143" s="85">
        <f t="shared" si="210"/>
        <v>25.900500000000001</v>
      </c>
      <c r="AO143" s="95">
        <f t="shared" si="211"/>
        <v>0.104</v>
      </c>
      <c r="AP143" s="171">
        <f t="shared" si="212"/>
        <v>5.0414000000000003</v>
      </c>
      <c r="AQ143" s="2"/>
      <c r="AR143" s="2"/>
      <c r="AS143" s="2"/>
      <c r="AT143" s="2"/>
      <c r="AU143" s="2"/>
      <c r="AV143" s="2"/>
      <c r="AW143" s="2"/>
      <c r="AX143" s="2"/>
      <c r="AY143" s="2"/>
      <c r="AZ143" s="2"/>
    </row>
    <row r="144" spans="1:52" x14ac:dyDescent="0.25">
      <c r="A144" s="120">
        <v>93</v>
      </c>
      <c r="B144" s="152">
        <v>333710</v>
      </c>
      <c r="C144" s="108">
        <v>13</v>
      </c>
      <c r="D144" s="165">
        <v>863094.32999999984</v>
      </c>
      <c r="J144" s="106"/>
      <c r="K144" s="106"/>
      <c r="L144" s="106"/>
      <c r="M144" s="106"/>
      <c r="N144" s="106"/>
      <c r="AI144" s="106"/>
      <c r="AK144" s="106"/>
      <c r="AM144" s="59">
        <f t="shared" si="209"/>
        <v>2009</v>
      </c>
      <c r="AN144" s="85">
        <f t="shared" si="210"/>
        <v>67.290300000000002</v>
      </c>
      <c r="AO144" s="95">
        <f t="shared" si="211"/>
        <v>34.994</v>
      </c>
      <c r="AP144" s="171">
        <f t="shared" si="212"/>
        <v>88.489959999999996</v>
      </c>
      <c r="AQ144" s="2"/>
      <c r="AR144" s="2"/>
      <c r="AS144" s="2"/>
      <c r="AT144" s="2"/>
      <c r="AU144" s="2"/>
      <c r="AV144" s="2"/>
      <c r="AW144" s="2"/>
      <c r="AX144" s="2"/>
      <c r="AY144" s="2"/>
      <c r="AZ144" s="2"/>
    </row>
    <row r="145" spans="1:52" x14ac:dyDescent="0.25">
      <c r="A145" s="167" t="s">
        <v>28</v>
      </c>
      <c r="B145" s="152">
        <v>328710</v>
      </c>
      <c r="C145" s="108">
        <v>12</v>
      </c>
      <c r="D145" s="165">
        <v>838799.25999999989</v>
      </c>
      <c r="J145" s="106"/>
      <c r="K145" s="106"/>
      <c r="L145" s="106"/>
      <c r="M145" s="106"/>
      <c r="N145" s="106"/>
      <c r="AI145" s="106"/>
      <c r="AK145" s="106"/>
      <c r="AM145" s="59">
        <f t="shared" si="209"/>
        <v>2010</v>
      </c>
      <c r="AN145" s="85">
        <f t="shared" si="210"/>
        <v>67.640299999999996</v>
      </c>
      <c r="AO145" s="95">
        <f t="shared" si="211"/>
        <v>65.209000000000003</v>
      </c>
      <c r="AP145" s="171">
        <f t="shared" si="212"/>
        <v>89.741697500000001</v>
      </c>
      <c r="AQ145" s="2"/>
      <c r="AR145" s="2"/>
      <c r="AS145" s="2"/>
      <c r="AT145" s="2"/>
      <c r="AU145" s="2"/>
      <c r="AV145" s="2"/>
      <c r="AW145" s="2"/>
      <c r="AX145" s="2"/>
      <c r="AY145" s="2"/>
      <c r="AZ145" s="2"/>
    </row>
    <row r="146" spans="1:52" x14ac:dyDescent="0.25">
      <c r="A146" s="167" t="s">
        <v>1518</v>
      </c>
      <c r="B146" s="152">
        <v>5000</v>
      </c>
      <c r="C146" s="108">
        <v>1</v>
      </c>
      <c r="D146" s="165">
        <v>24295.070000000003</v>
      </c>
      <c r="J146" s="106"/>
      <c r="K146" s="106"/>
      <c r="L146" s="106"/>
      <c r="M146" s="106"/>
      <c r="N146" s="106"/>
      <c r="AI146" s="106"/>
      <c r="AK146" s="106"/>
      <c r="AM146" s="59">
        <f t="shared" si="209"/>
        <v>2011</v>
      </c>
      <c r="AN146" s="85">
        <f t="shared" si="210"/>
        <v>147.12821428571431</v>
      </c>
      <c r="AO146" s="95">
        <f t="shared" si="211"/>
        <v>103.01319999999998</v>
      </c>
      <c r="AP146" s="171">
        <f t="shared" si="212"/>
        <v>89.936511785714288</v>
      </c>
      <c r="AQ146" s="2"/>
      <c r="AR146" s="2"/>
      <c r="AS146" s="2"/>
      <c r="AT146" s="2"/>
      <c r="AU146" s="2"/>
      <c r="AV146" s="2"/>
      <c r="AW146" s="2"/>
      <c r="AX146" s="2"/>
      <c r="AY146" s="2"/>
      <c r="AZ146" s="2"/>
    </row>
    <row r="147" spans="1:52" x14ac:dyDescent="0.25">
      <c r="A147" s="120">
        <v>94</v>
      </c>
      <c r="B147" s="152">
        <v>20600</v>
      </c>
      <c r="C147" s="108">
        <v>5</v>
      </c>
      <c r="D147" s="165">
        <v>41402.960968858133</v>
      </c>
      <c r="J147" s="106"/>
      <c r="K147" s="106"/>
      <c r="L147" s="106"/>
      <c r="M147" s="106"/>
      <c r="N147" s="106"/>
      <c r="AI147" s="106"/>
      <c r="AK147" s="106"/>
      <c r="AM147" s="59">
        <f t="shared" si="209"/>
        <v>2012</v>
      </c>
      <c r="AN147" s="85">
        <f t="shared" si="210"/>
        <v>174.81221428571428</v>
      </c>
      <c r="AO147" s="95">
        <f t="shared" si="211"/>
        <v>103.01319999999998</v>
      </c>
      <c r="AP147" s="171">
        <f t="shared" si="212"/>
        <v>98.181111785714293</v>
      </c>
      <c r="AQ147" s="2"/>
      <c r="AR147" s="2"/>
      <c r="AS147" s="2"/>
      <c r="AT147" s="2"/>
      <c r="AU147" s="2"/>
      <c r="AV147" s="2"/>
      <c r="AW147" s="2"/>
      <c r="AX147" s="2"/>
      <c r="AY147" s="2"/>
      <c r="AZ147" s="2"/>
    </row>
    <row r="148" spans="1:52" x14ac:dyDescent="0.25">
      <c r="A148" s="167" t="s">
        <v>28</v>
      </c>
      <c r="B148" s="152">
        <v>20200</v>
      </c>
      <c r="C148" s="108">
        <v>3</v>
      </c>
      <c r="D148" s="165">
        <v>41286.66096885813</v>
      </c>
      <c r="J148" s="106"/>
      <c r="K148" s="106"/>
      <c r="L148" s="106"/>
      <c r="M148" s="106"/>
      <c r="N148" s="106"/>
      <c r="AI148" s="106"/>
      <c r="AK148" s="106"/>
      <c r="AM148" s="59">
        <f t="shared" si="209"/>
        <v>2013</v>
      </c>
      <c r="AN148" s="85">
        <f t="shared" si="210"/>
        <v>322.23431428571428</v>
      </c>
      <c r="AO148" s="95">
        <f t="shared" si="211"/>
        <v>215.30719999999999</v>
      </c>
      <c r="AP148" s="171">
        <f t="shared" si="212"/>
        <v>98.59711178571429</v>
      </c>
      <c r="AQ148" s="2"/>
      <c r="AR148" s="2"/>
      <c r="AS148" s="2"/>
      <c r="AT148" s="2"/>
      <c r="AU148" s="2"/>
      <c r="AV148" s="2"/>
    </row>
    <row r="149" spans="1:52" x14ac:dyDescent="0.25">
      <c r="A149" s="167" t="s">
        <v>24</v>
      </c>
      <c r="B149" s="152">
        <v>200</v>
      </c>
      <c r="C149" s="108">
        <v>1</v>
      </c>
      <c r="D149" s="165">
        <v>0</v>
      </c>
      <c r="J149" s="106"/>
      <c r="K149" s="106"/>
      <c r="L149" s="106"/>
      <c r="M149" s="106"/>
      <c r="N149" s="106"/>
      <c r="AI149" s="106"/>
      <c r="AK149" s="106"/>
      <c r="AM149" s="59">
        <f t="shared" si="209"/>
        <v>2014</v>
      </c>
      <c r="AN149" s="85">
        <f t="shared" si="210"/>
        <v>404.78529869673849</v>
      </c>
      <c r="AO149" s="95">
        <f t="shared" si="211"/>
        <v>272.15570000000002</v>
      </c>
      <c r="AP149" s="171">
        <f t="shared" si="212"/>
        <v>100.2715117857143</v>
      </c>
      <c r="AQ149" s="2"/>
      <c r="AR149" s="2"/>
      <c r="AS149" s="2"/>
      <c r="AT149" s="2"/>
      <c r="AU149" s="2"/>
      <c r="AV149" s="2"/>
    </row>
    <row r="150" spans="1:52" x14ac:dyDescent="0.25">
      <c r="A150" s="167" t="s">
        <v>1518</v>
      </c>
      <c r="B150" s="152">
        <v>200</v>
      </c>
      <c r="C150" s="108">
        <v>1</v>
      </c>
      <c r="D150" s="165">
        <v>116.30000000000001</v>
      </c>
      <c r="J150" s="106"/>
      <c r="K150" s="106"/>
      <c r="L150" s="106"/>
      <c r="M150" s="106"/>
      <c r="N150" s="106"/>
      <c r="AI150" s="106"/>
      <c r="AK150" s="106"/>
      <c r="AM150" s="59">
        <f t="shared" si="209"/>
        <v>2015</v>
      </c>
      <c r="AN150" s="85">
        <f t="shared" si="210"/>
        <v>623.99558944803039</v>
      </c>
      <c r="AO150" s="95">
        <f t="shared" si="211"/>
        <v>368.49520000000001</v>
      </c>
      <c r="AP150" s="171">
        <f t="shared" si="212"/>
        <v>103.8751117857143</v>
      </c>
      <c r="AQ150" s="2"/>
      <c r="AR150" s="2"/>
      <c r="AS150" s="2"/>
      <c r="AT150" s="2"/>
      <c r="AU150" s="2"/>
      <c r="AV150" s="2"/>
    </row>
    <row r="151" spans="1:52" x14ac:dyDescent="0.25">
      <c r="A151" s="120">
        <v>95</v>
      </c>
      <c r="B151" s="152">
        <v>54500</v>
      </c>
      <c r="C151" s="108">
        <v>16</v>
      </c>
      <c r="D151" s="165">
        <v>267347.18360000005</v>
      </c>
      <c r="J151" s="106"/>
      <c r="K151" s="106"/>
      <c r="L151" s="106"/>
      <c r="M151" s="106"/>
      <c r="N151" s="106"/>
      <c r="AI151" s="106"/>
      <c r="AK151" s="106"/>
      <c r="AM151" s="59">
        <f t="shared" si="209"/>
        <v>2016</v>
      </c>
      <c r="AN151" s="85">
        <f t="shared" si="210"/>
        <v>753.72858944803045</v>
      </c>
      <c r="AO151" s="95">
        <f t="shared" si="211"/>
        <v>833.28</v>
      </c>
      <c r="AP151" s="171">
        <f t="shared" si="212"/>
        <v>105.34671178571429</v>
      </c>
    </row>
    <row r="152" spans="1:52" x14ac:dyDescent="0.25">
      <c r="A152" s="167" t="s">
        <v>28</v>
      </c>
      <c r="B152" s="152">
        <v>54500</v>
      </c>
      <c r="C152" s="108">
        <v>16</v>
      </c>
      <c r="D152" s="165">
        <v>267347.18360000005</v>
      </c>
      <c r="J152" s="106"/>
      <c r="K152" s="106"/>
      <c r="L152" s="106"/>
      <c r="M152" s="106"/>
      <c r="N152" s="106"/>
      <c r="AI152" s="106"/>
      <c r="AM152" s="59">
        <f t="shared" si="209"/>
        <v>2017</v>
      </c>
      <c r="AN152" s="85">
        <f t="shared" si="210"/>
        <v>830.50358944803043</v>
      </c>
      <c r="AO152" s="95">
        <f t="shared" si="211"/>
        <v>857.54</v>
      </c>
      <c r="AP152" s="171">
        <f t="shared" si="212"/>
        <v>105.34671178571429</v>
      </c>
    </row>
    <row r="153" spans="1:52" x14ac:dyDescent="0.25">
      <c r="A153" s="121" t="s">
        <v>1442</v>
      </c>
      <c r="B153" s="154">
        <v>610484</v>
      </c>
      <c r="C153" s="155">
        <v>112</v>
      </c>
      <c r="D153" s="166">
        <v>1865310.1843207276</v>
      </c>
      <c r="J153" s="106"/>
      <c r="K153" s="106"/>
      <c r="L153" s="106"/>
      <c r="M153" s="106"/>
      <c r="N153" s="106"/>
      <c r="AM153" s="60">
        <f t="shared" si="209"/>
        <v>2018</v>
      </c>
      <c r="AN153" s="88">
        <f t="shared" si="210"/>
        <v>836.79233944803048</v>
      </c>
      <c r="AO153" s="96">
        <f t="shared" si="211"/>
        <v>857.54</v>
      </c>
      <c r="AP153" s="171">
        <f t="shared" si="212"/>
        <v>105.34671178571429</v>
      </c>
    </row>
    <row r="154" spans="1:52" x14ac:dyDescent="0.25">
      <c r="J154" s="106"/>
      <c r="K154" s="106"/>
      <c r="L154" s="106"/>
      <c r="M154" s="106"/>
      <c r="N154" s="106"/>
      <c r="AM154" s="60">
        <f t="shared" ref="AM154:AM165" si="213">AM131</f>
        <v>2019</v>
      </c>
      <c r="AN154" s="88">
        <f t="shared" ref="AN154:AN156" si="214">SUM(AN108:AQ108)</f>
        <v>931.6133394480305</v>
      </c>
      <c r="AO154" s="96">
        <f t="shared" ref="AO154:AO156" si="215">SUM(AR108:AU108)</f>
        <v>862.31359999999995</v>
      </c>
      <c r="AP154" s="171">
        <f t="shared" ref="AP154:AP156" si="216">AV108</f>
        <v>105.58071178571429</v>
      </c>
    </row>
    <row r="155" spans="1:52" x14ac:dyDescent="0.25">
      <c r="A155" s="130" t="s">
        <v>17</v>
      </c>
      <c r="B155" s="131" t="s">
        <v>28</v>
      </c>
      <c r="J155" s="106"/>
      <c r="K155" s="106"/>
      <c r="L155" s="106"/>
      <c r="M155" s="106"/>
      <c r="N155" s="106"/>
      <c r="AM155" s="60">
        <f t="shared" si="213"/>
        <v>2020</v>
      </c>
      <c r="AN155" s="88">
        <f t="shared" si="214"/>
        <v>949.6133394480305</v>
      </c>
      <c r="AO155" s="96">
        <f t="shared" si="215"/>
        <v>1024.3136</v>
      </c>
      <c r="AP155" s="171">
        <f t="shared" si="216"/>
        <v>105.58071178571429</v>
      </c>
    </row>
    <row r="156" spans="1:52" x14ac:dyDescent="0.25">
      <c r="J156" s="106"/>
      <c r="K156" s="106"/>
      <c r="L156" s="106"/>
      <c r="M156" s="106"/>
      <c r="N156" s="106"/>
      <c r="AM156" s="60">
        <f t="shared" si="213"/>
        <v>2021</v>
      </c>
      <c r="AN156" s="88">
        <f t="shared" si="214"/>
        <v>972.56393944803051</v>
      </c>
      <c r="AO156" s="96">
        <f t="shared" si="215"/>
        <v>1029.7138</v>
      </c>
      <c r="AP156" s="171">
        <f t="shared" si="216"/>
        <v>105.58071178571429</v>
      </c>
    </row>
    <row r="157" spans="1:52" s="106" customFormat="1" x14ac:dyDescent="0.25">
      <c r="A157" s="116" t="s">
        <v>1443</v>
      </c>
      <c r="B157" s="113" t="s">
        <v>1491</v>
      </c>
      <c r="C157" s="117" t="s">
        <v>1520</v>
      </c>
      <c r="D157" s="163" t="s">
        <v>1480</v>
      </c>
      <c r="E157" s="106" t="s">
        <v>2</v>
      </c>
      <c r="F157" s="106" t="s">
        <v>1515</v>
      </c>
      <c r="G157" s="106" t="s">
        <v>1521</v>
      </c>
      <c r="H157" s="106" t="s">
        <v>1516</v>
      </c>
      <c r="I157" s="106" t="s">
        <v>1517</v>
      </c>
      <c r="AM157" s="59">
        <f t="shared" si="213"/>
        <v>0</v>
      </c>
      <c r="AN157" s="85">
        <f t="shared" ref="AN157:AN165" si="217">P134+AN156</f>
        <v>972.56393944803051</v>
      </c>
      <c r="AO157" s="86">
        <f t="shared" ref="AO157:AO165" si="218">Q134+AO156</f>
        <v>1029.7138</v>
      </c>
      <c r="AP157" s="86">
        <f t="shared" ref="AP157:AP165" si="219">R134+AP156</f>
        <v>105.58071178571429</v>
      </c>
      <c r="AQ157" s="87">
        <f t="shared" ref="AQ157:AQ165" si="220">S134+AQ156</f>
        <v>0</v>
      </c>
      <c r="AR157" s="85">
        <f t="shared" ref="AR157:AR165" si="221">T134+AR156</f>
        <v>0</v>
      </c>
      <c r="AS157" s="86">
        <f t="shared" ref="AS157:AS165" si="222">U134+AS156</f>
        <v>0</v>
      </c>
      <c r="AT157" s="86">
        <f t="shared" ref="AT157:AT165" si="223">V134+AT156</f>
        <v>0</v>
      </c>
      <c r="AU157" s="87">
        <f t="shared" ref="AU157:AU165" si="224">W134+AU156</f>
        <v>0</v>
      </c>
      <c r="AV157" s="178">
        <f t="shared" ref="AV157:AV165" si="225">AV156+K134</f>
        <v>0</v>
      </c>
    </row>
    <row r="158" spans="1:52" s="106" customFormat="1" x14ac:dyDescent="0.25">
      <c r="A158" s="119">
        <v>75</v>
      </c>
      <c r="B158" s="122">
        <v>810</v>
      </c>
      <c r="C158" s="150">
        <v>1</v>
      </c>
      <c r="D158" s="193">
        <v>2372.52</v>
      </c>
      <c r="E158" s="106">
        <f>A158</f>
        <v>75</v>
      </c>
      <c r="F158" s="97">
        <f>B159</f>
        <v>18200</v>
      </c>
      <c r="G158" s="97">
        <f>C159</f>
        <v>21</v>
      </c>
      <c r="H158" s="97">
        <f>D159</f>
        <v>64918.20411323521</v>
      </c>
      <c r="I158" s="97">
        <f>H158/1000</f>
        <v>64.918204113235205</v>
      </c>
      <c r="AM158" s="59" t="str">
        <f t="shared" si="213"/>
        <v>Année de mise en service</v>
      </c>
      <c r="AN158" s="85">
        <f t="shared" si="217"/>
        <v>972.56393944803051</v>
      </c>
      <c r="AO158" s="86">
        <f t="shared" si="218"/>
        <v>1029.7138</v>
      </c>
      <c r="AP158" s="86">
        <f t="shared" si="219"/>
        <v>105.58071178571429</v>
      </c>
      <c r="AQ158" s="87">
        <f t="shared" si="220"/>
        <v>0</v>
      </c>
      <c r="AR158" s="85">
        <f t="shared" si="221"/>
        <v>0</v>
      </c>
      <c r="AS158" s="86">
        <f t="shared" si="222"/>
        <v>0</v>
      </c>
      <c r="AT158" s="86">
        <f t="shared" si="223"/>
        <v>0</v>
      </c>
      <c r="AU158" s="87">
        <f t="shared" si="224"/>
        <v>0</v>
      </c>
      <c r="AV158" s="178">
        <f t="shared" si="225"/>
        <v>0</v>
      </c>
    </row>
    <row r="159" spans="1:52" s="106" customFormat="1" x14ac:dyDescent="0.25">
      <c r="A159" s="120">
        <v>77</v>
      </c>
      <c r="B159" s="125">
        <v>18200</v>
      </c>
      <c r="C159" s="108">
        <v>21</v>
      </c>
      <c r="D159" s="194">
        <v>64918.20411323521</v>
      </c>
      <c r="E159" s="106">
        <f>A160</f>
        <v>78</v>
      </c>
      <c r="F159" s="97">
        <f>B162</f>
        <v>29190</v>
      </c>
      <c r="G159" s="97">
        <f>C162</f>
        <v>9</v>
      </c>
      <c r="H159" s="97">
        <f>D162</f>
        <v>122285.96100000001</v>
      </c>
      <c r="I159" s="97">
        <f t="shared" ref="I159:I165" si="226">H159/1000</f>
        <v>122.28596100000001</v>
      </c>
      <c r="AM159" s="59">
        <f t="shared" si="213"/>
        <v>2001</v>
      </c>
      <c r="AN159" s="85">
        <f t="shared" si="217"/>
        <v>972.56393944803051</v>
      </c>
      <c r="AO159" s="86">
        <f t="shared" si="218"/>
        <v>1029.7138</v>
      </c>
      <c r="AP159" s="86">
        <f t="shared" si="219"/>
        <v>105.58071178571429</v>
      </c>
      <c r="AQ159" s="87">
        <f t="shared" si="220"/>
        <v>0</v>
      </c>
      <c r="AR159" s="85">
        <f t="shared" si="221"/>
        <v>0</v>
      </c>
      <c r="AS159" s="86">
        <f t="shared" si="222"/>
        <v>0</v>
      </c>
      <c r="AT159" s="86">
        <f t="shared" si="223"/>
        <v>0</v>
      </c>
      <c r="AU159" s="87">
        <f t="shared" si="224"/>
        <v>0</v>
      </c>
      <c r="AV159" s="178">
        <f t="shared" si="225"/>
        <v>0</v>
      </c>
    </row>
    <row r="160" spans="1:52" s="106" customFormat="1" x14ac:dyDescent="0.25">
      <c r="A160" s="120">
        <v>78</v>
      </c>
      <c r="B160" s="125">
        <v>37036</v>
      </c>
      <c r="C160" s="108">
        <v>21</v>
      </c>
      <c r="D160" s="194">
        <v>158106.9634969144</v>
      </c>
      <c r="E160" s="106">
        <f>A164</f>
        <v>94</v>
      </c>
      <c r="F160" s="97">
        <f>B166</f>
        <v>544866</v>
      </c>
      <c r="G160" s="97">
        <f>C166</f>
        <v>98</v>
      </c>
      <c r="H160" s="97">
        <f>D166</f>
        <v>1584399.4443207274</v>
      </c>
      <c r="I160" s="97">
        <f t="shared" si="226"/>
        <v>1584.3994443207273</v>
      </c>
      <c r="AM160" s="59">
        <f t="shared" si="213"/>
        <v>2002</v>
      </c>
      <c r="AN160" s="85">
        <f t="shared" si="217"/>
        <v>972.56393944803051</v>
      </c>
      <c r="AO160" s="86">
        <f t="shared" si="218"/>
        <v>1029.7138</v>
      </c>
      <c r="AP160" s="86">
        <f t="shared" si="219"/>
        <v>105.58071178571429</v>
      </c>
      <c r="AQ160" s="87">
        <f t="shared" si="220"/>
        <v>0</v>
      </c>
      <c r="AR160" s="85">
        <f t="shared" si="221"/>
        <v>0</v>
      </c>
      <c r="AS160" s="86">
        <f t="shared" si="222"/>
        <v>0</v>
      </c>
      <c r="AT160" s="86">
        <f t="shared" si="223"/>
        <v>0</v>
      </c>
      <c r="AU160" s="87">
        <f t="shared" si="224"/>
        <v>0</v>
      </c>
      <c r="AV160" s="178">
        <f t="shared" si="225"/>
        <v>0</v>
      </c>
    </row>
    <row r="161" spans="1:48" s="106" customFormat="1" x14ac:dyDescent="0.25">
      <c r="A161" s="120">
        <v>91</v>
      </c>
      <c r="B161" s="125">
        <v>56220</v>
      </c>
      <c r="C161" s="108">
        <v>15</v>
      </c>
      <c r="D161" s="194">
        <v>89282.691141719391</v>
      </c>
      <c r="E161" s="106">
        <f>A169</f>
        <v>0</v>
      </c>
      <c r="F161" s="97">
        <f>B170</f>
        <v>0</v>
      </c>
      <c r="G161" s="97">
        <f>C170</f>
        <v>0</v>
      </c>
      <c r="H161" s="97">
        <f>D170</f>
        <v>0</v>
      </c>
      <c r="I161" s="97">
        <f t="shared" si="226"/>
        <v>0</v>
      </c>
      <c r="AM161" s="59">
        <f t="shared" si="213"/>
        <v>2003</v>
      </c>
      <c r="AN161" s="85">
        <f t="shared" si="217"/>
        <v>972.56393944803051</v>
      </c>
      <c r="AO161" s="86">
        <f t="shared" si="218"/>
        <v>1029.7138</v>
      </c>
      <c r="AP161" s="86">
        <f t="shared" si="219"/>
        <v>105.58071178571429</v>
      </c>
      <c r="AQ161" s="87">
        <f t="shared" si="220"/>
        <v>0</v>
      </c>
      <c r="AR161" s="85">
        <f t="shared" si="221"/>
        <v>0</v>
      </c>
      <c r="AS161" s="86">
        <f t="shared" si="222"/>
        <v>0</v>
      </c>
      <c r="AT161" s="86">
        <f t="shared" si="223"/>
        <v>0</v>
      </c>
      <c r="AU161" s="87">
        <f t="shared" si="224"/>
        <v>0</v>
      </c>
      <c r="AV161" s="178">
        <f t="shared" si="225"/>
        <v>0</v>
      </c>
    </row>
    <row r="162" spans="1:48" s="106" customFormat="1" x14ac:dyDescent="0.25">
      <c r="A162" s="120">
        <v>92</v>
      </c>
      <c r="B162" s="125">
        <v>29190</v>
      </c>
      <c r="C162" s="108">
        <v>9</v>
      </c>
      <c r="D162" s="194">
        <v>122285.96100000001</v>
      </c>
      <c r="E162" s="106">
        <f>A172</f>
        <v>0</v>
      </c>
      <c r="F162" s="97">
        <f>B173</f>
        <v>0</v>
      </c>
      <c r="G162" s="97">
        <f>C173</f>
        <v>0</v>
      </c>
      <c r="H162" s="97">
        <f>D173</f>
        <v>0</v>
      </c>
      <c r="I162" s="97">
        <f t="shared" si="226"/>
        <v>0</v>
      </c>
      <c r="AM162" s="60">
        <f t="shared" si="213"/>
        <v>2004</v>
      </c>
      <c r="AN162" s="88">
        <f t="shared" si="217"/>
        <v>972.56393944803051</v>
      </c>
      <c r="AO162" s="89">
        <f t="shared" si="218"/>
        <v>1029.7138</v>
      </c>
      <c r="AP162" s="89">
        <f t="shared" si="219"/>
        <v>105.58071178571429</v>
      </c>
      <c r="AQ162" s="90">
        <f t="shared" si="220"/>
        <v>0</v>
      </c>
      <c r="AR162" s="88">
        <f t="shared" si="221"/>
        <v>0</v>
      </c>
      <c r="AS162" s="89">
        <f t="shared" si="222"/>
        <v>0</v>
      </c>
      <c r="AT162" s="89">
        <f t="shared" si="223"/>
        <v>0</v>
      </c>
      <c r="AU162" s="90">
        <f t="shared" si="224"/>
        <v>0</v>
      </c>
      <c r="AV162" s="178">
        <f t="shared" si="225"/>
        <v>0</v>
      </c>
    </row>
    <row r="163" spans="1:48" s="106" customFormat="1" x14ac:dyDescent="0.25">
      <c r="A163" s="120">
        <v>93</v>
      </c>
      <c r="B163" s="125">
        <v>328710</v>
      </c>
      <c r="C163" s="108">
        <v>12</v>
      </c>
      <c r="D163" s="194">
        <v>838799.25999999989</v>
      </c>
      <c r="E163" s="106">
        <f>A176</f>
        <v>0</v>
      </c>
      <c r="F163" s="97">
        <f>B177</f>
        <v>0</v>
      </c>
      <c r="G163" s="97">
        <f>C177</f>
        <v>0</v>
      </c>
      <c r="H163" s="97">
        <f>D177</f>
        <v>0</v>
      </c>
      <c r="I163" s="97">
        <f t="shared" si="226"/>
        <v>0</v>
      </c>
      <c r="AM163" s="60">
        <f t="shared" si="213"/>
        <v>2005</v>
      </c>
      <c r="AN163" s="88">
        <f t="shared" si="217"/>
        <v>972.56393944803051</v>
      </c>
      <c r="AO163" s="89">
        <f t="shared" si="218"/>
        <v>1029.7138</v>
      </c>
      <c r="AP163" s="89">
        <f t="shared" si="219"/>
        <v>105.58071178571429</v>
      </c>
      <c r="AQ163" s="90">
        <f t="shared" si="220"/>
        <v>0</v>
      </c>
      <c r="AR163" s="88">
        <f t="shared" si="221"/>
        <v>0</v>
      </c>
      <c r="AS163" s="89">
        <f t="shared" si="222"/>
        <v>0</v>
      </c>
      <c r="AT163" s="89">
        <f t="shared" si="223"/>
        <v>0</v>
      </c>
      <c r="AU163" s="90">
        <f t="shared" si="224"/>
        <v>0</v>
      </c>
      <c r="AV163" s="178">
        <f t="shared" si="225"/>
        <v>0</v>
      </c>
    </row>
    <row r="164" spans="1:48" s="106" customFormat="1" x14ac:dyDescent="0.25">
      <c r="A164" s="120">
        <v>94</v>
      </c>
      <c r="B164" s="125">
        <v>20200</v>
      </c>
      <c r="C164" s="108">
        <v>3</v>
      </c>
      <c r="D164" s="194">
        <v>41286.66096885813</v>
      </c>
      <c r="E164" s="106">
        <f>A179</f>
        <v>0</v>
      </c>
      <c r="F164" s="97">
        <f>B180</f>
        <v>0</v>
      </c>
      <c r="G164" s="97">
        <f>C180</f>
        <v>0</v>
      </c>
      <c r="H164" s="97">
        <f>D180</f>
        <v>0</v>
      </c>
      <c r="I164" s="97">
        <f t="shared" si="226"/>
        <v>0</v>
      </c>
      <c r="AM164" s="60">
        <f t="shared" si="213"/>
        <v>2006</v>
      </c>
      <c r="AN164" s="88">
        <f t="shared" si="217"/>
        <v>972.56393944803051</v>
      </c>
      <c r="AO164" s="89">
        <f t="shared" si="218"/>
        <v>1029.7138</v>
      </c>
      <c r="AP164" s="89">
        <f t="shared" si="219"/>
        <v>105.58071178571429</v>
      </c>
      <c r="AQ164" s="90">
        <f t="shared" si="220"/>
        <v>0</v>
      </c>
      <c r="AR164" s="88">
        <f t="shared" si="221"/>
        <v>0</v>
      </c>
      <c r="AS164" s="89">
        <f t="shared" si="222"/>
        <v>0</v>
      </c>
      <c r="AT164" s="89">
        <f t="shared" si="223"/>
        <v>0</v>
      </c>
      <c r="AU164" s="90">
        <f t="shared" si="224"/>
        <v>0</v>
      </c>
      <c r="AV164" s="178">
        <f t="shared" si="225"/>
        <v>0</v>
      </c>
    </row>
    <row r="165" spans="1:48" s="106" customFormat="1" x14ac:dyDescent="0.25">
      <c r="A165" s="120">
        <v>95</v>
      </c>
      <c r="B165" s="125">
        <v>54500</v>
      </c>
      <c r="C165" s="108">
        <v>16</v>
      </c>
      <c r="D165" s="194">
        <v>267347.18359999999</v>
      </c>
      <c r="E165" s="106">
        <f>A183</f>
        <v>0</v>
      </c>
      <c r="F165" s="97">
        <f>B184</f>
        <v>0</v>
      </c>
      <c r="G165" s="97">
        <f t="shared" ref="G165" si="227">C184</f>
        <v>0</v>
      </c>
      <c r="H165" s="97">
        <f t="shared" ref="H165" si="228">D184</f>
        <v>0</v>
      </c>
      <c r="I165" s="97">
        <f t="shared" si="226"/>
        <v>0</v>
      </c>
      <c r="AM165" s="60">
        <f t="shared" si="213"/>
        <v>2007</v>
      </c>
      <c r="AN165" s="88">
        <f t="shared" si="217"/>
        <v>972.56393944803051</v>
      </c>
      <c r="AO165" s="89">
        <f t="shared" si="218"/>
        <v>1029.7138</v>
      </c>
      <c r="AP165" s="89">
        <f t="shared" si="219"/>
        <v>105.58071178571429</v>
      </c>
      <c r="AQ165" s="90">
        <f t="shared" si="220"/>
        <v>0</v>
      </c>
      <c r="AR165" s="88">
        <f t="shared" si="221"/>
        <v>0</v>
      </c>
      <c r="AS165" s="89">
        <f t="shared" si="222"/>
        <v>0</v>
      </c>
      <c r="AT165" s="89">
        <f t="shared" si="223"/>
        <v>0</v>
      </c>
      <c r="AU165" s="90">
        <f t="shared" si="224"/>
        <v>0</v>
      </c>
      <c r="AV165" s="178">
        <f t="shared" si="225"/>
        <v>0</v>
      </c>
    </row>
    <row r="166" spans="1:48" s="106" customFormat="1" x14ac:dyDescent="0.25">
      <c r="A166" s="121" t="s">
        <v>1442</v>
      </c>
      <c r="B166" s="127">
        <v>544866</v>
      </c>
      <c r="C166" s="155">
        <v>98</v>
      </c>
      <c r="D166" s="195">
        <v>1584399.4443207274</v>
      </c>
      <c r="F166" s="97">
        <f>SUM(F158:F165)</f>
        <v>592256</v>
      </c>
      <c r="G166" s="97">
        <f>SUM(G158:G165)</f>
        <v>128</v>
      </c>
      <c r="H166" s="97">
        <f>SUM(H158:H165)</f>
        <v>1771603.6094339625</v>
      </c>
      <c r="I166" s="97">
        <f>SUM(I158:I165)</f>
        <v>1771.6036094339624</v>
      </c>
      <c r="AN166" s="48" t="s">
        <v>1513</v>
      </c>
      <c r="AR166" s="38"/>
      <c r="AV166" s="106">
        <v>32000</v>
      </c>
    </row>
    <row r="167" spans="1:48" s="106" customFormat="1" ht="43.6" x14ac:dyDescent="0.25">
      <c r="A167"/>
      <c r="B167"/>
      <c r="C167"/>
      <c r="D167"/>
      <c r="AM167" s="65" t="s">
        <v>1493</v>
      </c>
      <c r="AN167" s="81" t="s">
        <v>18</v>
      </c>
      <c r="AO167" s="83" t="s">
        <v>1512</v>
      </c>
      <c r="AP167" s="179" t="s">
        <v>1548</v>
      </c>
      <c r="AR167" s="38"/>
      <c r="AV167" s="106">
        <v>7799</v>
      </c>
    </row>
    <row r="168" spans="1:48" s="106" customFormat="1" x14ac:dyDescent="0.25">
      <c r="A168"/>
      <c r="B168"/>
      <c r="C168"/>
      <c r="D168"/>
      <c r="AM168" s="84">
        <f t="shared" ref="AM168:AM185" si="229">AM145</f>
        <v>2010</v>
      </c>
      <c r="AN168" s="85">
        <f t="shared" ref="AN168:AN185" si="230">SUM(AN122:AQ122)</f>
        <v>22858</v>
      </c>
      <c r="AO168" s="95">
        <f t="shared" ref="AO168:AO185" si="231">SUM(AR122:AU122)</f>
        <v>16583</v>
      </c>
      <c r="AP168" s="171">
        <f t="shared" ref="AP168:AP185" si="232">AV122</f>
        <v>34516.037499999999</v>
      </c>
      <c r="AR168" s="38"/>
      <c r="AV168" s="106">
        <v>8518</v>
      </c>
    </row>
    <row r="169" spans="1:48" s="106" customFormat="1" x14ac:dyDescent="0.25">
      <c r="A169"/>
      <c r="B169"/>
      <c r="C169"/>
      <c r="D169"/>
      <c r="AM169" s="59">
        <f t="shared" si="229"/>
        <v>2011</v>
      </c>
      <c r="AN169" s="85">
        <f t="shared" si="230"/>
        <v>48886.428571428572</v>
      </c>
      <c r="AO169" s="95">
        <f t="shared" si="231"/>
        <v>28645</v>
      </c>
      <c r="AP169" s="171">
        <f t="shared" si="232"/>
        <v>34590.966071428571</v>
      </c>
    </row>
    <row r="170" spans="1:48" s="106" customFormat="1" x14ac:dyDescent="0.25">
      <c r="A170"/>
      <c r="B170"/>
      <c r="C170"/>
      <c r="D170"/>
      <c r="AM170" s="59">
        <f t="shared" si="229"/>
        <v>2012</v>
      </c>
      <c r="AN170" s="85">
        <f t="shared" si="230"/>
        <v>59098.428571428572</v>
      </c>
      <c r="AO170" s="95">
        <f t="shared" si="231"/>
        <v>28645</v>
      </c>
      <c r="AP170" s="171">
        <f t="shared" si="232"/>
        <v>37761.966071428571</v>
      </c>
    </row>
    <row r="171" spans="1:48" s="106" customFormat="1" x14ac:dyDescent="0.25">
      <c r="A171"/>
      <c r="B171"/>
      <c r="C171"/>
      <c r="D171"/>
      <c r="AM171" s="59">
        <f t="shared" si="229"/>
        <v>2013</v>
      </c>
      <c r="AN171" s="85">
        <f t="shared" si="230"/>
        <v>112323.42857142858</v>
      </c>
      <c r="AO171" s="95">
        <f t="shared" si="231"/>
        <v>71835</v>
      </c>
      <c r="AP171" s="171">
        <f t="shared" si="232"/>
        <v>37921.966071428571</v>
      </c>
    </row>
    <row r="172" spans="1:48" s="106" customFormat="1" x14ac:dyDescent="0.25">
      <c r="A172"/>
      <c r="B172"/>
      <c r="C172"/>
      <c r="D172"/>
      <c r="AM172" s="59">
        <f t="shared" si="229"/>
        <v>2014</v>
      </c>
      <c r="AN172" s="85">
        <f t="shared" si="230"/>
        <v>141169.17257566866</v>
      </c>
      <c r="AO172" s="95">
        <f t="shared" si="231"/>
        <v>91820</v>
      </c>
      <c r="AP172" s="171">
        <f t="shared" si="232"/>
        <v>38565.966071428571</v>
      </c>
    </row>
    <row r="173" spans="1:48" s="106" customFormat="1" x14ac:dyDescent="0.25">
      <c r="A173"/>
      <c r="B173"/>
      <c r="C173"/>
      <c r="D173"/>
      <c r="AM173" s="59">
        <f t="shared" si="229"/>
        <v>2015</v>
      </c>
      <c r="AN173" s="85">
        <f t="shared" si="230"/>
        <v>214754.86132616556</v>
      </c>
      <c r="AO173" s="95">
        <f t="shared" si="231"/>
        <v>124248</v>
      </c>
      <c r="AP173" s="171">
        <f t="shared" si="232"/>
        <v>39951.966071428571</v>
      </c>
    </row>
    <row r="174" spans="1:48" s="106" customFormat="1" x14ac:dyDescent="0.25">
      <c r="A174"/>
      <c r="B174"/>
      <c r="C174"/>
      <c r="D174"/>
      <c r="AM174" s="59">
        <f t="shared" si="229"/>
        <v>2016</v>
      </c>
      <c r="AN174" s="85">
        <f t="shared" si="230"/>
        <v>258919.86132616556</v>
      </c>
      <c r="AO174" s="95">
        <f t="shared" si="231"/>
        <v>225940</v>
      </c>
      <c r="AP174" s="171">
        <f t="shared" si="232"/>
        <v>40517.966071428571</v>
      </c>
    </row>
    <row r="175" spans="1:48" s="106" customFormat="1" x14ac:dyDescent="0.25">
      <c r="A175"/>
      <c r="B175"/>
      <c r="C175"/>
      <c r="D175"/>
      <c r="AM175" s="59">
        <f t="shared" si="229"/>
        <v>2017</v>
      </c>
      <c r="AN175" s="85">
        <f t="shared" si="230"/>
        <v>284175.86132616556</v>
      </c>
      <c r="AO175" s="95">
        <f t="shared" si="231"/>
        <v>233740</v>
      </c>
      <c r="AP175" s="171">
        <f t="shared" si="232"/>
        <v>40517.966071428571</v>
      </c>
    </row>
    <row r="176" spans="1:48" s="106" customFormat="1" x14ac:dyDescent="0.25">
      <c r="A176"/>
      <c r="B176"/>
      <c r="C176"/>
      <c r="D176"/>
      <c r="AM176" s="59">
        <f t="shared" si="229"/>
        <v>2018</v>
      </c>
      <c r="AN176" s="85">
        <f t="shared" si="230"/>
        <v>286128.86132616556</v>
      </c>
      <c r="AO176" s="95">
        <f t="shared" si="231"/>
        <v>233740</v>
      </c>
      <c r="AP176" s="171">
        <f t="shared" si="232"/>
        <v>40517.966071428571</v>
      </c>
    </row>
    <row r="177" spans="1:42" s="106" customFormat="1" x14ac:dyDescent="0.25">
      <c r="A177"/>
      <c r="B177"/>
      <c r="C177"/>
      <c r="D177"/>
      <c r="AM177" s="59">
        <f t="shared" si="229"/>
        <v>2019</v>
      </c>
      <c r="AN177" s="85">
        <f t="shared" si="230"/>
        <v>320563.86132616556</v>
      </c>
      <c r="AO177" s="95">
        <f t="shared" si="231"/>
        <v>235576</v>
      </c>
      <c r="AP177" s="171">
        <f t="shared" si="232"/>
        <v>40607.966071428571</v>
      </c>
    </row>
    <row r="178" spans="1:42" s="106" customFormat="1" x14ac:dyDescent="0.25">
      <c r="A178"/>
      <c r="B178"/>
      <c r="C178"/>
      <c r="D178"/>
      <c r="AM178" s="59">
        <f t="shared" si="229"/>
        <v>2020</v>
      </c>
      <c r="AN178" s="85">
        <f t="shared" si="230"/>
        <v>324163.86132616556</v>
      </c>
      <c r="AO178" s="95">
        <f t="shared" si="231"/>
        <v>267976</v>
      </c>
      <c r="AP178" s="171">
        <f t="shared" si="232"/>
        <v>40607.966071428571</v>
      </c>
    </row>
    <row r="179" spans="1:42" s="106" customFormat="1" x14ac:dyDescent="0.25">
      <c r="A179"/>
      <c r="B179"/>
      <c r="C179"/>
      <c r="D179"/>
      <c r="AM179" s="59">
        <f t="shared" si="229"/>
        <v>2021</v>
      </c>
      <c r="AN179" s="85">
        <f t="shared" si="230"/>
        <v>332194.86132616556</v>
      </c>
      <c r="AO179" s="95">
        <f t="shared" si="231"/>
        <v>270053</v>
      </c>
      <c r="AP179" s="171">
        <f t="shared" si="232"/>
        <v>40607.966071428571</v>
      </c>
    </row>
    <row r="180" spans="1:42" s="106" customFormat="1" x14ac:dyDescent="0.25">
      <c r="A180"/>
      <c r="B180"/>
      <c r="C180"/>
      <c r="D180"/>
      <c r="AM180" s="59">
        <f t="shared" si="229"/>
        <v>0</v>
      </c>
      <c r="AN180" s="85">
        <f t="shared" si="230"/>
        <v>0</v>
      </c>
      <c r="AO180" s="95">
        <f t="shared" si="231"/>
        <v>0</v>
      </c>
      <c r="AP180" s="171">
        <f t="shared" si="232"/>
        <v>32000</v>
      </c>
    </row>
    <row r="181" spans="1:42" s="106" customFormat="1" x14ac:dyDescent="0.25">
      <c r="A181"/>
      <c r="B181"/>
      <c r="C181"/>
      <c r="D181"/>
      <c r="AM181" s="59" t="str">
        <f t="shared" si="229"/>
        <v>Année de mise en service</v>
      </c>
      <c r="AN181" s="85">
        <f t="shared" si="230"/>
        <v>0</v>
      </c>
      <c r="AO181" s="95">
        <f t="shared" si="231"/>
        <v>0</v>
      </c>
      <c r="AP181" s="171">
        <f t="shared" si="232"/>
        <v>7799</v>
      </c>
    </row>
    <row r="182" spans="1:42" s="106" customFormat="1" x14ac:dyDescent="0.25">
      <c r="A182"/>
      <c r="B182"/>
      <c r="C182"/>
      <c r="D182"/>
      <c r="AM182" s="59">
        <f t="shared" si="229"/>
        <v>2001</v>
      </c>
      <c r="AN182" s="85">
        <f t="shared" si="230"/>
        <v>0.22500000000000001</v>
      </c>
      <c r="AO182" s="95">
        <f t="shared" si="231"/>
        <v>0</v>
      </c>
      <c r="AP182" s="171">
        <f t="shared" si="232"/>
        <v>8518</v>
      </c>
    </row>
    <row r="183" spans="1:42" s="106" customFormat="1" x14ac:dyDescent="0.25">
      <c r="A183"/>
      <c r="B183"/>
      <c r="C183"/>
      <c r="D183"/>
      <c r="AM183" s="59">
        <f t="shared" si="229"/>
        <v>2002</v>
      </c>
      <c r="AN183" s="85">
        <f t="shared" si="230"/>
        <v>3.56</v>
      </c>
      <c r="AO183" s="95">
        <f t="shared" si="231"/>
        <v>0</v>
      </c>
      <c r="AP183" s="171">
        <f t="shared" si="232"/>
        <v>0</v>
      </c>
    </row>
    <row r="184" spans="1:42" s="106" customFormat="1" x14ac:dyDescent="0.25">
      <c r="A184"/>
      <c r="B184"/>
      <c r="C184"/>
      <c r="D184"/>
      <c r="AM184" s="59">
        <f t="shared" si="229"/>
        <v>2003</v>
      </c>
      <c r="AN184" s="85">
        <f t="shared" si="230"/>
        <v>5.2475000000000005</v>
      </c>
      <c r="AO184" s="95">
        <f t="shared" si="231"/>
        <v>0</v>
      </c>
      <c r="AP184" s="171">
        <f t="shared" si="232"/>
        <v>0</v>
      </c>
    </row>
    <row r="185" spans="1:42" s="106" customFormat="1" x14ac:dyDescent="0.25">
      <c r="A185"/>
      <c r="B185"/>
      <c r="C185"/>
      <c r="D185"/>
      <c r="AM185" s="60">
        <f t="shared" si="229"/>
        <v>2004</v>
      </c>
      <c r="AN185" s="88">
        <f t="shared" si="230"/>
        <v>6.2874999999999996</v>
      </c>
      <c r="AO185" s="96">
        <f t="shared" si="231"/>
        <v>0</v>
      </c>
      <c r="AP185" s="171">
        <f t="shared" si="232"/>
        <v>0</v>
      </c>
    </row>
    <row r="186" spans="1:42" x14ac:dyDescent="0.25">
      <c r="J186" s="106"/>
      <c r="K186" s="106"/>
      <c r="L186" s="106"/>
      <c r="M186" s="106"/>
    </row>
    <row r="187" spans="1:42" x14ac:dyDescent="0.25">
      <c r="J187" s="106"/>
      <c r="K187" s="106"/>
      <c r="L187" s="106"/>
      <c r="M187" s="106"/>
    </row>
    <row r="188" spans="1:42" x14ac:dyDescent="0.25">
      <c r="J188" s="106"/>
      <c r="K188" s="106"/>
      <c r="L188" s="106"/>
      <c r="M188" s="106"/>
    </row>
    <row r="189" spans="1:42" x14ac:dyDescent="0.25">
      <c r="J189" s="106"/>
      <c r="K189" s="106"/>
      <c r="L189" s="106"/>
      <c r="M189" s="106"/>
    </row>
    <row r="190" spans="1:42" x14ac:dyDescent="0.25">
      <c r="J190" s="106"/>
      <c r="K190" s="106"/>
      <c r="L190" s="106"/>
      <c r="M190" s="106"/>
    </row>
    <row r="191" spans="1:42" x14ac:dyDescent="0.25">
      <c r="J191" s="106"/>
      <c r="K191" s="106"/>
      <c r="L191" s="106"/>
      <c r="M191" s="106"/>
    </row>
    <row r="192" spans="1:42" x14ac:dyDescent="0.25">
      <c r="J192" s="106"/>
      <c r="K192" s="106"/>
      <c r="L192" s="106"/>
      <c r="M192" s="106"/>
    </row>
    <row r="193" spans="10:13" x14ac:dyDescent="0.25">
      <c r="J193" s="106"/>
      <c r="K193" s="106"/>
      <c r="L193" s="106"/>
      <c r="M193" s="106"/>
    </row>
    <row r="194" spans="10:13" x14ac:dyDescent="0.25">
      <c r="J194" s="106"/>
      <c r="K194" s="106"/>
      <c r="L194" s="106"/>
      <c r="M194" s="106"/>
    </row>
    <row r="195" spans="10:13" x14ac:dyDescent="0.25">
      <c r="J195" s="106"/>
      <c r="K195" s="106"/>
      <c r="L195" s="106"/>
      <c r="M195" s="106"/>
    </row>
    <row r="196" spans="10:13" x14ac:dyDescent="0.25">
      <c r="J196" s="106"/>
      <c r="K196" s="106"/>
      <c r="L196" s="106"/>
      <c r="M196" s="106"/>
    </row>
    <row r="197" spans="10:13" x14ac:dyDescent="0.25">
      <c r="J197" s="106"/>
      <c r="K197" s="106"/>
      <c r="L197" s="106"/>
      <c r="M197" s="106"/>
    </row>
    <row r="198" spans="10:13" x14ac:dyDescent="0.25">
      <c r="J198" s="106"/>
      <c r="K198" s="106"/>
      <c r="L198" s="106"/>
      <c r="M198" s="106"/>
    </row>
    <row r="199" spans="10:13" x14ac:dyDescent="0.25">
      <c r="J199" s="106"/>
      <c r="K199" s="106"/>
      <c r="L199" s="106"/>
      <c r="M199" s="106"/>
    </row>
  </sheetData>
  <phoneticPr fontId="27" type="noConversion"/>
  <pageMargins left="0.7" right="0.7" top="0.75" bottom="0.75" header="0.3" footer="0.3"/>
  <pageSetup paperSize="9" orientation="portrait" r:id="rId7"/>
  <drawing r:id="rId8"/>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249977111117893"/>
  </sheetPr>
  <dimension ref="A1:K32"/>
  <sheetViews>
    <sheetView zoomScale="70" zoomScaleNormal="70" workbookViewId="0">
      <selection activeCell="D37" sqref="D37"/>
    </sheetView>
  </sheetViews>
  <sheetFormatPr baseColWidth="10" defaultRowHeight="14.55" x14ac:dyDescent="0.25"/>
  <cols>
    <col min="1" max="1" width="25.33203125" bestFit="1" customWidth="1"/>
    <col min="2" max="2" width="18.44140625" bestFit="1" customWidth="1"/>
    <col min="3" max="3" width="17.6640625" customWidth="1"/>
    <col min="4" max="4" width="20.109375" customWidth="1"/>
    <col min="5" max="5" width="15.44140625" customWidth="1"/>
    <col min="6" max="6" width="15" customWidth="1"/>
    <col min="7" max="7" width="14.6640625" customWidth="1"/>
    <col min="8" max="8" width="14.44140625" customWidth="1"/>
    <col min="9" max="10" width="15" customWidth="1"/>
    <col min="11" max="11" width="14.6640625" customWidth="1"/>
  </cols>
  <sheetData>
    <row r="1" spans="1:11" ht="18.149999999999999" thickBot="1" x14ac:dyDescent="0.3">
      <c r="A1" s="46" t="s">
        <v>1471</v>
      </c>
    </row>
    <row r="2" spans="1:11" ht="45.7" customHeight="1" thickBot="1" x14ac:dyDescent="0.3">
      <c r="B2" s="317" t="s">
        <v>1462</v>
      </c>
      <c r="C2" s="318"/>
      <c r="D2" s="319" t="s">
        <v>1463</v>
      </c>
      <c r="E2" s="320"/>
      <c r="F2" s="320"/>
      <c r="G2" s="320"/>
      <c r="H2" s="320"/>
      <c r="I2" s="320"/>
      <c r="J2" s="320"/>
      <c r="K2" s="321"/>
    </row>
    <row r="3" spans="1:11" ht="46.45" customHeight="1" thickBot="1" x14ac:dyDescent="0.3">
      <c r="A3" s="72" t="s">
        <v>1443</v>
      </c>
      <c r="B3" s="42" t="s">
        <v>1444</v>
      </c>
      <c r="C3" s="43" t="s">
        <v>1445</v>
      </c>
      <c r="D3" s="45" t="s">
        <v>1454</v>
      </c>
      <c r="E3" s="45" t="s">
        <v>1455</v>
      </c>
      <c r="F3" s="45" t="s">
        <v>1456</v>
      </c>
      <c r="G3" s="45" t="s">
        <v>1457</v>
      </c>
      <c r="H3" s="45" t="s">
        <v>1458</v>
      </c>
      <c r="I3" s="45" t="s">
        <v>1459</v>
      </c>
      <c r="J3" s="45" t="s">
        <v>1460</v>
      </c>
      <c r="K3" s="43" t="s">
        <v>1461</v>
      </c>
    </row>
    <row r="4" spans="1:11" x14ac:dyDescent="0.25">
      <c r="A4" s="73" t="s">
        <v>69</v>
      </c>
      <c r="B4" s="40">
        <v>13652</v>
      </c>
      <c r="C4" s="41">
        <v>3098</v>
      </c>
      <c r="D4" s="44">
        <v>7560</v>
      </c>
      <c r="E4" s="44">
        <v>0</v>
      </c>
      <c r="F4" s="44">
        <v>4792</v>
      </c>
      <c r="G4" s="44">
        <v>0</v>
      </c>
      <c r="H4" s="44"/>
      <c r="I4" s="44"/>
      <c r="J4" s="44"/>
      <c r="K4" s="41"/>
    </row>
    <row r="5" spans="1:11" x14ac:dyDescent="0.25">
      <c r="A5" s="74" t="s">
        <v>28</v>
      </c>
      <c r="B5" s="34">
        <v>557868.82739759411</v>
      </c>
      <c r="C5" s="35">
        <v>135811.83012216055</v>
      </c>
      <c r="D5" s="33">
        <v>203613.86132616556</v>
      </c>
      <c r="E5" s="33">
        <v>2152</v>
      </c>
      <c r="F5" s="33">
        <v>77257</v>
      </c>
      <c r="G5" s="33">
        <v>1167</v>
      </c>
      <c r="H5" s="33">
        <v>113285</v>
      </c>
      <c r="I5" s="33">
        <v>2200</v>
      </c>
      <c r="J5" s="33">
        <v>27888</v>
      </c>
      <c r="K5" s="35">
        <v>90727</v>
      </c>
    </row>
    <row r="6" spans="1:11" x14ac:dyDescent="0.25">
      <c r="A6" s="74" t="s">
        <v>31</v>
      </c>
      <c r="B6" s="36">
        <v>31430</v>
      </c>
      <c r="C6" s="37">
        <v>2425.8813413585553</v>
      </c>
      <c r="D6" s="32">
        <v>24994</v>
      </c>
      <c r="E6" s="32"/>
      <c r="F6" s="32">
        <v>4600</v>
      </c>
      <c r="G6" s="32"/>
      <c r="H6" s="32">
        <v>1836</v>
      </c>
      <c r="I6" s="32"/>
      <c r="J6" s="32"/>
      <c r="K6" s="37"/>
    </row>
    <row r="7" spans="1:11" x14ac:dyDescent="0.25">
      <c r="A7" s="74" t="s">
        <v>24</v>
      </c>
      <c r="B7" s="36">
        <v>52902</v>
      </c>
      <c r="C7" s="37">
        <v>19022</v>
      </c>
      <c r="D7" s="32">
        <v>10762</v>
      </c>
      <c r="E7" s="32">
        <v>1210</v>
      </c>
      <c r="F7" s="32">
        <v>2853</v>
      </c>
      <c r="G7" s="32">
        <v>3600</v>
      </c>
      <c r="H7" s="32">
        <v>2077</v>
      </c>
      <c r="I7" s="32"/>
      <c r="J7" s="32"/>
      <c r="K7" s="37">
        <v>32400</v>
      </c>
    </row>
    <row r="8" spans="1:11" ht="15.15" thickBot="1" x14ac:dyDescent="0.3">
      <c r="A8" s="75" t="s">
        <v>1442</v>
      </c>
      <c r="B8" s="78">
        <v>655852.82739759411</v>
      </c>
      <c r="C8" s="79">
        <v>160357.71146351911</v>
      </c>
      <c r="D8" s="80">
        <v>246929.86132616556</v>
      </c>
      <c r="E8" s="80">
        <v>3362</v>
      </c>
      <c r="F8" s="80">
        <v>89502</v>
      </c>
      <c r="G8" s="80">
        <v>4767</v>
      </c>
      <c r="H8" s="80">
        <v>117198</v>
      </c>
      <c r="I8" s="80">
        <v>2200</v>
      </c>
      <c r="J8" s="80">
        <v>27888</v>
      </c>
      <c r="K8" s="79">
        <v>123127</v>
      </c>
    </row>
    <row r="10" spans="1:11" x14ac:dyDescent="0.25">
      <c r="C10" s="316" t="s">
        <v>1468</v>
      </c>
      <c r="D10" t="s">
        <v>1464</v>
      </c>
      <c r="E10" s="38">
        <f>D5+H5</f>
        <v>316898.86132616556</v>
      </c>
    </row>
    <row r="11" spans="1:11" x14ac:dyDescent="0.25">
      <c r="C11" s="316"/>
      <c r="D11" t="s">
        <v>1465</v>
      </c>
      <c r="E11" s="38">
        <f>E5+I5</f>
        <v>4352</v>
      </c>
    </row>
    <row r="12" spans="1:11" x14ac:dyDescent="0.25">
      <c r="C12" s="316"/>
      <c r="D12" t="s">
        <v>1466</v>
      </c>
      <c r="E12" s="38">
        <f>F5+J5</f>
        <v>105145</v>
      </c>
    </row>
    <row r="13" spans="1:11" x14ac:dyDescent="0.25">
      <c r="C13" s="316"/>
      <c r="D13" t="s">
        <v>1467</v>
      </c>
      <c r="E13" s="38">
        <f>G5+K5</f>
        <v>91894</v>
      </c>
    </row>
    <row r="14" spans="1:11" x14ac:dyDescent="0.25">
      <c r="E14" s="39">
        <f>SUM(E10:E13)</f>
        <v>518289.86132616556</v>
      </c>
    </row>
    <row r="15" spans="1:11" x14ac:dyDescent="0.25">
      <c r="D15" t="s">
        <v>1469</v>
      </c>
      <c r="E15" s="38">
        <f>B5-E14</f>
        <v>39578.966071428556</v>
      </c>
    </row>
    <row r="17" spans="1:11" ht="17.55" x14ac:dyDescent="0.25">
      <c r="A17" s="46" t="s">
        <v>1472</v>
      </c>
    </row>
    <row r="18" spans="1:11" ht="15.15" thickBot="1" x14ac:dyDescent="0.3">
      <c r="A18" s="76" t="s">
        <v>15</v>
      </c>
      <c r="B18" s="77" t="s">
        <v>1470</v>
      </c>
    </row>
    <row r="19" spans="1:11" s="2" customFormat="1" ht="45.7" customHeight="1" thickBot="1" x14ac:dyDescent="0.3">
      <c r="B19" s="317" t="s">
        <v>1462</v>
      </c>
      <c r="C19" s="318"/>
      <c r="D19" s="319" t="s">
        <v>1463</v>
      </c>
      <c r="E19" s="320"/>
      <c r="F19" s="320"/>
      <c r="G19" s="320"/>
      <c r="H19" s="320"/>
      <c r="I19" s="320"/>
      <c r="J19" s="320"/>
      <c r="K19" s="321"/>
    </row>
    <row r="20" spans="1:11" s="2" customFormat="1" ht="46.45" customHeight="1" thickBot="1" x14ac:dyDescent="0.3">
      <c r="A20" s="72" t="s">
        <v>1443</v>
      </c>
      <c r="B20" s="42" t="s">
        <v>1444</v>
      </c>
      <c r="C20" s="43" t="s">
        <v>1445</v>
      </c>
      <c r="D20" s="45" t="s">
        <v>1454</v>
      </c>
      <c r="E20" s="45" t="s">
        <v>1455</v>
      </c>
      <c r="F20" s="45" t="s">
        <v>1456</v>
      </c>
      <c r="G20" s="45" t="s">
        <v>1457</v>
      </c>
      <c r="H20" s="45" t="s">
        <v>1458</v>
      </c>
      <c r="I20" s="45" t="s">
        <v>1459</v>
      </c>
      <c r="J20" s="45" t="s">
        <v>1460</v>
      </c>
      <c r="K20" s="43" t="s">
        <v>1461</v>
      </c>
    </row>
    <row r="21" spans="1:11" s="2" customFormat="1" x14ac:dyDescent="0.25">
      <c r="A21" s="73" t="s">
        <v>69</v>
      </c>
      <c r="B21" s="40">
        <v>13652</v>
      </c>
      <c r="C21" s="41">
        <v>3098</v>
      </c>
      <c r="D21" s="44">
        <v>7560</v>
      </c>
      <c r="E21" s="44">
        <v>0</v>
      </c>
      <c r="F21" s="44">
        <v>4792</v>
      </c>
      <c r="G21" s="44">
        <v>0</v>
      </c>
      <c r="H21" s="44"/>
      <c r="I21" s="44"/>
      <c r="J21" s="44"/>
      <c r="K21" s="41"/>
    </row>
    <row r="22" spans="1:11" s="2" customFormat="1" x14ac:dyDescent="0.25">
      <c r="A22" s="74" t="s">
        <v>28</v>
      </c>
      <c r="B22" s="34">
        <v>524812.82739759411</v>
      </c>
      <c r="C22" s="35">
        <v>129154.83012216055</v>
      </c>
      <c r="D22" s="33">
        <v>187413.86132616556</v>
      </c>
      <c r="E22" s="33">
        <v>2152</v>
      </c>
      <c r="F22" s="33">
        <v>68757</v>
      </c>
      <c r="G22" s="33">
        <v>611</v>
      </c>
      <c r="H22" s="33">
        <v>108185</v>
      </c>
      <c r="I22" s="33">
        <v>2200</v>
      </c>
      <c r="J22" s="33">
        <v>25888</v>
      </c>
      <c r="K22" s="35">
        <v>90027</v>
      </c>
    </row>
    <row r="23" spans="1:11" s="2" customFormat="1" ht="15.15" thickBot="1" x14ac:dyDescent="0.3">
      <c r="A23" s="75" t="s">
        <v>1442</v>
      </c>
      <c r="B23" s="78">
        <v>538464.82739759411</v>
      </c>
      <c r="C23" s="79">
        <v>132252.83012216055</v>
      </c>
      <c r="D23" s="80">
        <v>194973.86132616556</v>
      </c>
      <c r="E23" s="80">
        <v>2152</v>
      </c>
      <c r="F23" s="80">
        <v>73549</v>
      </c>
      <c r="G23" s="80">
        <v>611</v>
      </c>
      <c r="H23" s="80">
        <v>108185</v>
      </c>
      <c r="I23" s="80">
        <v>2200</v>
      </c>
      <c r="J23" s="80">
        <v>25888</v>
      </c>
      <c r="K23" s="79">
        <v>90027</v>
      </c>
    </row>
    <row r="24" spans="1:11" s="2" customFormat="1" x14ac:dyDescent="0.25">
      <c r="A24"/>
      <c r="B24"/>
      <c r="C24"/>
      <c r="D24"/>
      <c r="E24"/>
      <c r="F24"/>
      <c r="G24"/>
      <c r="H24"/>
      <c r="I24"/>
      <c r="J24"/>
      <c r="K24"/>
    </row>
    <row r="25" spans="1:11" s="2" customFormat="1" ht="15.15" thickBot="1" x14ac:dyDescent="0.3">
      <c r="A25"/>
      <c r="B25"/>
      <c r="C25"/>
      <c r="D25"/>
      <c r="E25"/>
      <c r="F25"/>
      <c r="G25"/>
      <c r="H25"/>
      <c r="I25"/>
      <c r="J25"/>
      <c r="K25"/>
    </row>
    <row r="26" spans="1:11" s="2" customFormat="1" x14ac:dyDescent="0.25"/>
    <row r="27" spans="1:11" s="2" customFormat="1" x14ac:dyDescent="0.25">
      <c r="C27" s="316" t="s">
        <v>1473</v>
      </c>
      <c r="D27" s="2" t="s">
        <v>1464</v>
      </c>
      <c r="E27" s="38">
        <f>D22+H22</f>
        <v>295598.86132616556</v>
      </c>
    </row>
    <row r="28" spans="1:11" s="2" customFormat="1" x14ac:dyDescent="0.25">
      <c r="C28" s="316"/>
      <c r="D28" s="2" t="s">
        <v>1465</v>
      </c>
      <c r="E28" s="38">
        <f>E22+I22</f>
        <v>4352</v>
      </c>
    </row>
    <row r="29" spans="1:11" s="2" customFormat="1" x14ac:dyDescent="0.25">
      <c r="C29" s="316"/>
      <c r="D29" s="2" t="s">
        <v>1466</v>
      </c>
      <c r="E29" s="38">
        <f>F22+J22</f>
        <v>94645</v>
      </c>
    </row>
    <row r="30" spans="1:11" s="2" customFormat="1" x14ac:dyDescent="0.25">
      <c r="C30" s="316"/>
      <c r="D30" s="2" t="s">
        <v>1467</v>
      </c>
      <c r="E30" s="38">
        <f>G22+K22</f>
        <v>90638</v>
      </c>
    </row>
    <row r="31" spans="1:11" s="2" customFormat="1" x14ac:dyDescent="0.25">
      <c r="E31" s="39">
        <f>SUM(E27:E30)</f>
        <v>485233.86132616556</v>
      </c>
    </row>
    <row r="32" spans="1:11" s="2" customFormat="1" x14ac:dyDescent="0.25">
      <c r="D32" s="2" t="s">
        <v>1469</v>
      </c>
      <c r="E32" s="38">
        <f>B22-E31</f>
        <v>39578.966071428556</v>
      </c>
    </row>
  </sheetData>
  <mergeCells count="6">
    <mergeCell ref="C27:C30"/>
    <mergeCell ref="B2:C2"/>
    <mergeCell ref="D2:K2"/>
    <mergeCell ref="C10:C13"/>
    <mergeCell ref="B19:C19"/>
    <mergeCell ref="D19:K19"/>
  </mergeCells>
  <phoneticPr fontId="27" type="noConversion"/>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249977111117893"/>
    <pageSetUpPr fitToPage="1"/>
  </sheetPr>
  <dimension ref="A1:L36"/>
  <sheetViews>
    <sheetView zoomScale="70" zoomScaleNormal="70" workbookViewId="0">
      <selection activeCell="A29" sqref="A29"/>
    </sheetView>
  </sheetViews>
  <sheetFormatPr baseColWidth="10" defaultRowHeight="14.55" x14ac:dyDescent="0.25"/>
  <cols>
    <col min="1" max="1" width="38.88671875" customWidth="1"/>
    <col min="2" max="2" width="26.33203125" customWidth="1"/>
    <col min="3" max="3" width="32" customWidth="1"/>
    <col min="4" max="4" width="31.5546875" customWidth="1"/>
    <col min="5" max="5" width="27.33203125" customWidth="1"/>
    <col min="6" max="6" width="13.5546875" customWidth="1"/>
    <col min="7" max="7" width="23.44140625" bestFit="1" customWidth="1"/>
    <col min="8" max="8" width="27.33203125" bestFit="1" customWidth="1"/>
    <col min="9" max="9" width="23.44140625" bestFit="1" customWidth="1"/>
    <col min="10" max="10" width="28.88671875" bestFit="1" customWidth="1"/>
    <col min="11" max="11" width="28.6640625" bestFit="1" customWidth="1"/>
  </cols>
  <sheetData>
    <row r="1" spans="1:12" x14ac:dyDescent="0.25">
      <c r="A1" s="130" t="s">
        <v>17</v>
      </c>
      <c r="B1" s="131" t="s">
        <v>28</v>
      </c>
    </row>
    <row r="3" spans="1:12" x14ac:dyDescent="0.25">
      <c r="A3" s="116" t="s">
        <v>1480</v>
      </c>
      <c r="B3" s="116" t="s">
        <v>1474</v>
      </c>
      <c r="C3" s="114"/>
      <c r="D3" s="114"/>
      <c r="E3" s="114"/>
      <c r="F3" s="115"/>
    </row>
    <row r="4" spans="1:12" x14ac:dyDescent="0.25">
      <c r="A4" s="116" t="s">
        <v>1443</v>
      </c>
      <c r="B4" s="113" t="s">
        <v>23</v>
      </c>
      <c r="C4" s="117" t="s">
        <v>1426</v>
      </c>
      <c r="D4" s="117" t="s">
        <v>66</v>
      </c>
      <c r="E4" s="117" t="s">
        <v>70</v>
      </c>
      <c r="F4" s="118" t="s">
        <v>1442</v>
      </c>
      <c r="I4" t="s">
        <v>1528</v>
      </c>
      <c r="J4" t="s">
        <v>1529</v>
      </c>
      <c r="K4" t="s">
        <v>1489</v>
      </c>
    </row>
    <row r="5" spans="1:12" x14ac:dyDescent="0.25">
      <c r="A5" s="119" t="s">
        <v>1526</v>
      </c>
      <c r="B5" s="122">
        <v>46289.393320727111</v>
      </c>
      <c r="C5" s="123">
        <v>2954.02</v>
      </c>
      <c r="D5" s="123">
        <v>4465.92</v>
      </c>
      <c r="E5" s="123">
        <v>2275.991</v>
      </c>
      <c r="F5" s="124">
        <v>55985.324320727108</v>
      </c>
      <c r="H5" t="str">
        <f>A5</f>
        <v>&lt;1 MW</v>
      </c>
      <c r="I5" s="38">
        <f>B5</f>
        <v>46289.393320727111</v>
      </c>
      <c r="J5" s="38">
        <f>C5+D5+E5</f>
        <v>9695.9310000000005</v>
      </c>
      <c r="K5" s="38">
        <f>I5+J5</f>
        <v>55985.324320727115</v>
      </c>
      <c r="L5" s="132">
        <f>K5/K7</f>
        <v>3.5335359729774127E-2</v>
      </c>
    </row>
    <row r="6" spans="1:12" x14ac:dyDescent="0.25">
      <c r="A6" s="120" t="s">
        <v>1527</v>
      </c>
      <c r="B6" s="125">
        <v>98006.010000000009</v>
      </c>
      <c r="C6" s="107">
        <v>666875.35</v>
      </c>
      <c r="D6" s="107">
        <v>46799.12000000001</v>
      </c>
      <c r="E6" s="107">
        <v>716733.64</v>
      </c>
      <c r="F6" s="126">
        <v>1528414.12</v>
      </c>
      <c r="H6" s="106" t="str">
        <f>A6</f>
        <v>&gt;1 MW</v>
      </c>
      <c r="I6" s="38">
        <f>B6</f>
        <v>98006.010000000009</v>
      </c>
      <c r="J6" s="38">
        <f>C6+D6+E6</f>
        <v>1430408.1099999999</v>
      </c>
      <c r="K6" s="38">
        <f>I6+J6</f>
        <v>1528414.1199999999</v>
      </c>
      <c r="L6" s="132">
        <f>K6/K7</f>
        <v>0.96466464027022591</v>
      </c>
    </row>
    <row r="7" spans="1:12" x14ac:dyDescent="0.25">
      <c r="A7" s="121" t="s">
        <v>1442</v>
      </c>
      <c r="B7" s="127">
        <v>144295.40332072711</v>
      </c>
      <c r="C7" s="128">
        <v>669829.37</v>
      </c>
      <c r="D7" s="128">
        <v>51265.040000000008</v>
      </c>
      <c r="E7" s="128">
        <v>719009.63100000005</v>
      </c>
      <c r="F7" s="129">
        <v>1584399.4443207271</v>
      </c>
      <c r="H7" t="s">
        <v>1489</v>
      </c>
      <c r="I7" s="38">
        <f>SUM(I5:I6)</f>
        <v>144295.40332072711</v>
      </c>
      <c r="J7" s="38">
        <f>SUM(J5:J6)</f>
        <v>1440104.041</v>
      </c>
      <c r="K7" s="38">
        <f>SUM(K5:K6)</f>
        <v>1584399.4443207269</v>
      </c>
    </row>
    <row r="10" spans="1:12" s="106" customFormat="1" x14ac:dyDescent="0.25">
      <c r="A10" s="130" t="s">
        <v>17</v>
      </c>
      <c r="B10" s="131" t="s">
        <v>28</v>
      </c>
    </row>
    <row r="11" spans="1:12" s="106" customFormat="1" x14ac:dyDescent="0.25"/>
    <row r="12" spans="1:12" s="106" customFormat="1" x14ac:dyDescent="0.25">
      <c r="A12" s="116" t="s">
        <v>1479</v>
      </c>
      <c r="B12" s="116" t="s">
        <v>1474</v>
      </c>
      <c r="C12" s="114"/>
      <c r="D12" s="114"/>
      <c r="E12" s="114"/>
      <c r="F12" s="115"/>
    </row>
    <row r="13" spans="1:12" s="106" customFormat="1" x14ac:dyDescent="0.25">
      <c r="A13" s="116" t="s">
        <v>1443</v>
      </c>
      <c r="B13" s="113" t="s">
        <v>23</v>
      </c>
      <c r="C13" s="117" t="s">
        <v>1426</v>
      </c>
      <c r="D13" s="117" t="s">
        <v>66</v>
      </c>
      <c r="E13" s="117" t="s">
        <v>70</v>
      </c>
      <c r="F13" s="118" t="s">
        <v>1442</v>
      </c>
      <c r="I13" s="106" t="s">
        <v>1528</v>
      </c>
      <c r="J13" s="106" t="s">
        <v>1529</v>
      </c>
    </row>
    <row r="14" spans="1:12" s="106" customFormat="1" x14ac:dyDescent="0.25">
      <c r="A14" s="119" t="s">
        <v>1526</v>
      </c>
      <c r="B14" s="122">
        <v>56</v>
      </c>
      <c r="C14" s="123">
        <v>2</v>
      </c>
      <c r="D14" s="123">
        <v>3</v>
      </c>
      <c r="E14" s="123">
        <v>1</v>
      </c>
      <c r="F14" s="124">
        <v>62</v>
      </c>
      <c r="H14" s="106" t="str">
        <f>A14</f>
        <v>&lt;1 MW</v>
      </c>
      <c r="I14" s="38">
        <f>B14</f>
        <v>56</v>
      </c>
      <c r="J14" s="38">
        <f>C14+D14+E14</f>
        <v>6</v>
      </c>
      <c r="K14" s="38">
        <f>I14+J14</f>
        <v>62</v>
      </c>
      <c r="L14" s="132">
        <f>K14/K16</f>
        <v>0.63265306122448983</v>
      </c>
    </row>
    <row r="15" spans="1:12" s="106" customFormat="1" x14ac:dyDescent="0.25">
      <c r="A15" s="120" t="s">
        <v>1527</v>
      </c>
      <c r="B15" s="125">
        <v>11</v>
      </c>
      <c r="C15" s="107">
        <v>7</v>
      </c>
      <c r="D15" s="107">
        <v>4</v>
      </c>
      <c r="E15" s="107">
        <v>14</v>
      </c>
      <c r="F15" s="126">
        <v>36</v>
      </c>
      <c r="H15" s="106" t="str">
        <f>A15</f>
        <v>&gt;1 MW</v>
      </c>
      <c r="I15" s="38">
        <f>B15</f>
        <v>11</v>
      </c>
      <c r="J15" s="38">
        <f>C15+D15+E15</f>
        <v>25</v>
      </c>
      <c r="K15" s="38">
        <f>I15+J15</f>
        <v>36</v>
      </c>
      <c r="L15" s="132">
        <f>K15/K16</f>
        <v>0.36734693877551022</v>
      </c>
    </row>
    <row r="16" spans="1:12" s="106" customFormat="1" x14ac:dyDescent="0.25">
      <c r="A16" s="121" t="s">
        <v>1442</v>
      </c>
      <c r="B16" s="127">
        <v>67</v>
      </c>
      <c r="C16" s="128">
        <v>9</v>
      </c>
      <c r="D16" s="128">
        <v>7</v>
      </c>
      <c r="E16" s="128">
        <v>15</v>
      </c>
      <c r="F16" s="129">
        <v>98</v>
      </c>
      <c r="H16" s="106" t="s">
        <v>1489</v>
      </c>
      <c r="I16" s="38">
        <f>SUM(I14:I15)</f>
        <v>67</v>
      </c>
      <c r="J16" s="38">
        <f>SUM(J14:J15)</f>
        <v>31</v>
      </c>
      <c r="K16" s="38">
        <f>SUM(K14:K15)</f>
        <v>98</v>
      </c>
    </row>
    <row r="17" spans="1:12" s="106" customFormat="1" x14ac:dyDescent="0.25"/>
    <row r="20" spans="1:12" s="106" customFormat="1" x14ac:dyDescent="0.25">
      <c r="A20" s="130" t="s">
        <v>17</v>
      </c>
      <c r="B20" s="131" t="s">
        <v>28</v>
      </c>
    </row>
    <row r="21" spans="1:12" s="106" customFormat="1" x14ac:dyDescent="0.25"/>
    <row r="22" spans="1:12" s="106" customFormat="1" x14ac:dyDescent="0.25">
      <c r="A22" s="116" t="s">
        <v>1480</v>
      </c>
      <c r="B22" s="116" t="s">
        <v>1474</v>
      </c>
      <c r="C22" s="114"/>
      <c r="D22" s="114"/>
      <c r="E22" s="114"/>
      <c r="F22" s="115"/>
    </row>
    <row r="23" spans="1:12" s="106" customFormat="1" x14ac:dyDescent="0.25">
      <c r="A23" s="116" t="s">
        <v>1443</v>
      </c>
      <c r="B23" s="113" t="s">
        <v>23</v>
      </c>
      <c r="C23" s="117" t="s">
        <v>1426</v>
      </c>
      <c r="D23" s="117" t="s">
        <v>66</v>
      </c>
      <c r="E23" s="117" t="s">
        <v>70</v>
      </c>
      <c r="F23" s="118" t="s">
        <v>1442</v>
      </c>
      <c r="I23" s="106" t="s">
        <v>1528</v>
      </c>
      <c r="J23" s="106" t="s">
        <v>1529</v>
      </c>
    </row>
    <row r="24" spans="1:12" s="106" customFormat="1" x14ac:dyDescent="0.25">
      <c r="A24" s="119" t="s">
        <v>1543</v>
      </c>
      <c r="B24" s="122">
        <v>49138.743320727117</v>
      </c>
      <c r="C24" s="123">
        <v>2954.02</v>
      </c>
      <c r="D24" s="123">
        <v>4465.92</v>
      </c>
      <c r="E24" s="123">
        <v>2275.991</v>
      </c>
      <c r="F24" s="124">
        <v>58834.674320727114</v>
      </c>
      <c r="H24" s="106" t="str">
        <f>A24</f>
        <v>&lt;1 200 MWh/an</v>
      </c>
      <c r="I24" s="38">
        <f>B24</f>
        <v>49138.743320727117</v>
      </c>
      <c r="J24" s="38">
        <f>C24+D24+E24</f>
        <v>9695.9310000000005</v>
      </c>
      <c r="K24" s="38">
        <f>I24+J24</f>
        <v>58834.674320727121</v>
      </c>
      <c r="L24" s="132">
        <f>K24/K26</f>
        <v>3.7133738295364697E-2</v>
      </c>
    </row>
    <row r="25" spans="1:12" s="106" customFormat="1" x14ac:dyDescent="0.25">
      <c r="A25" s="120" t="s">
        <v>1544</v>
      </c>
      <c r="B25" s="125">
        <v>95156.66</v>
      </c>
      <c r="C25" s="107">
        <v>666875.35</v>
      </c>
      <c r="D25" s="107">
        <v>46799.12000000001</v>
      </c>
      <c r="E25" s="107">
        <v>716733.64</v>
      </c>
      <c r="F25" s="126">
        <v>1525564.77</v>
      </c>
      <c r="H25" s="106" t="str">
        <f>A25</f>
        <v>&gt;1 200 MWh/an</v>
      </c>
      <c r="I25" s="38">
        <f>B25</f>
        <v>95156.66</v>
      </c>
      <c r="J25" s="38">
        <f>C25+D25+E25</f>
        <v>1430408.1099999999</v>
      </c>
      <c r="K25" s="38">
        <f>I25+J25</f>
        <v>1525564.7699999998</v>
      </c>
      <c r="L25" s="132">
        <f>K25/K26</f>
        <v>0.9628662617046353</v>
      </c>
    </row>
    <row r="26" spans="1:12" s="106" customFormat="1" x14ac:dyDescent="0.25">
      <c r="A26" s="121" t="s">
        <v>1442</v>
      </c>
      <c r="B26" s="127">
        <v>144295.40332072711</v>
      </c>
      <c r="C26" s="128">
        <v>669829.37</v>
      </c>
      <c r="D26" s="128">
        <v>51265.040000000008</v>
      </c>
      <c r="E26" s="128">
        <v>719009.63100000005</v>
      </c>
      <c r="F26" s="129">
        <v>1584399.4443207271</v>
      </c>
      <c r="H26" s="106" t="s">
        <v>1489</v>
      </c>
      <c r="I26" s="38">
        <f>SUM(I24:I25)</f>
        <v>144295.40332072711</v>
      </c>
      <c r="J26" s="38">
        <f>SUM(J24:J25)</f>
        <v>1440104.041</v>
      </c>
      <c r="K26" s="38">
        <f>SUM(K24:K25)</f>
        <v>1584399.4443207269</v>
      </c>
    </row>
    <row r="27" spans="1:12" s="106" customFormat="1" x14ac:dyDescent="0.25"/>
    <row r="28" spans="1:12" s="106" customFormat="1" x14ac:dyDescent="0.25"/>
    <row r="29" spans="1:12" s="106" customFormat="1" x14ac:dyDescent="0.25">
      <c r="A29" s="130" t="s">
        <v>17</v>
      </c>
      <c r="B29" s="131" t="s">
        <v>28</v>
      </c>
    </row>
    <row r="30" spans="1:12" s="106" customFormat="1" x14ac:dyDescent="0.25"/>
    <row r="31" spans="1:12" s="106" customFormat="1" x14ac:dyDescent="0.25">
      <c r="A31" s="116" t="s">
        <v>1479</v>
      </c>
      <c r="B31" s="116" t="s">
        <v>1474</v>
      </c>
      <c r="C31" s="114"/>
      <c r="D31" s="114"/>
      <c r="E31" s="114"/>
      <c r="F31" s="115"/>
    </row>
    <row r="32" spans="1:12" s="106" customFormat="1" x14ac:dyDescent="0.25">
      <c r="A32" s="116" t="s">
        <v>1443</v>
      </c>
      <c r="B32" s="113" t="s">
        <v>23</v>
      </c>
      <c r="C32" s="117" t="s">
        <v>1426</v>
      </c>
      <c r="D32" s="117" t="s">
        <v>66</v>
      </c>
      <c r="E32" s="117" t="s">
        <v>70</v>
      </c>
      <c r="F32" s="118" t="s">
        <v>1442</v>
      </c>
      <c r="I32" s="106" t="s">
        <v>1528</v>
      </c>
      <c r="J32" s="106" t="s">
        <v>1529</v>
      </c>
    </row>
    <row r="33" spans="1:12" s="106" customFormat="1" x14ac:dyDescent="0.25">
      <c r="A33" s="119" t="s">
        <v>1543</v>
      </c>
      <c r="B33" s="122">
        <v>57</v>
      </c>
      <c r="C33" s="123">
        <v>2</v>
      </c>
      <c r="D33" s="123">
        <v>3</v>
      </c>
      <c r="E33" s="123">
        <v>1</v>
      </c>
      <c r="F33" s="124">
        <v>63</v>
      </c>
      <c r="H33" s="106" t="str">
        <f>A33</f>
        <v>&lt;1 200 MWh/an</v>
      </c>
      <c r="I33" s="38">
        <f>B33</f>
        <v>57</v>
      </c>
      <c r="J33" s="38">
        <f>C33+D33+E33</f>
        <v>6</v>
      </c>
      <c r="K33" s="38">
        <f>I33+J33</f>
        <v>63</v>
      </c>
      <c r="L33" s="132">
        <f>K33/K35</f>
        <v>0.6428571428571429</v>
      </c>
    </row>
    <row r="34" spans="1:12" s="106" customFormat="1" x14ac:dyDescent="0.25">
      <c r="A34" s="120" t="s">
        <v>1544</v>
      </c>
      <c r="B34" s="125">
        <v>10</v>
      </c>
      <c r="C34" s="107">
        <v>7</v>
      </c>
      <c r="D34" s="107">
        <v>4</v>
      </c>
      <c r="E34" s="107">
        <v>14</v>
      </c>
      <c r="F34" s="126">
        <v>35</v>
      </c>
      <c r="H34" s="106" t="str">
        <f>A34</f>
        <v>&gt;1 200 MWh/an</v>
      </c>
      <c r="I34" s="38">
        <f>B34</f>
        <v>10</v>
      </c>
      <c r="J34" s="38">
        <f>C34+D34+E34</f>
        <v>25</v>
      </c>
      <c r="K34" s="38">
        <f>I34+J34</f>
        <v>35</v>
      </c>
      <c r="L34" s="132">
        <f>K34/K35</f>
        <v>0.35714285714285715</v>
      </c>
    </row>
    <row r="35" spans="1:12" s="106" customFormat="1" x14ac:dyDescent="0.25">
      <c r="A35" s="121" t="s">
        <v>1442</v>
      </c>
      <c r="B35" s="127">
        <v>67</v>
      </c>
      <c r="C35" s="128">
        <v>9</v>
      </c>
      <c r="D35" s="128">
        <v>7</v>
      </c>
      <c r="E35" s="128">
        <v>15</v>
      </c>
      <c r="F35" s="129">
        <v>98</v>
      </c>
      <c r="H35" s="106" t="s">
        <v>1489</v>
      </c>
      <c r="I35" s="38">
        <f>SUM(I33:I34)</f>
        <v>67</v>
      </c>
      <c r="J35" s="38">
        <f>SUM(J33:J34)</f>
        <v>31</v>
      </c>
      <c r="K35" s="38">
        <f>SUM(K33:K34)</f>
        <v>98</v>
      </c>
    </row>
    <row r="36" spans="1:12" s="106" customFormat="1" x14ac:dyDescent="0.25">
      <c r="A36"/>
      <c r="B36"/>
      <c r="C36"/>
      <c r="D36"/>
      <c r="E36"/>
      <c r="F36"/>
    </row>
  </sheetData>
  <phoneticPr fontId="27" type="noConversion"/>
  <pageMargins left="0.25" right="0.25" top="0.75" bottom="0.75" header="0.3" footer="0.3"/>
  <pageSetup paperSize="9" scale="46" orientation="landscape" r:id="rId5"/>
  <drawing r:id="rId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theme="8" tint="-0.249977111117893"/>
  </sheetPr>
  <dimension ref="A1:AN126"/>
  <sheetViews>
    <sheetView topLeftCell="N1" zoomScale="70" zoomScaleNormal="70" workbookViewId="0">
      <selection activeCell="AM1" sqref="AM1:AM1048576"/>
    </sheetView>
  </sheetViews>
  <sheetFormatPr baseColWidth="10" defaultRowHeight="14.55" x14ac:dyDescent="0.25"/>
  <cols>
    <col min="6" max="6" width="22.6640625" customWidth="1"/>
    <col min="13" max="13" width="11.44140625" style="106"/>
    <col min="18" max="18" width="11.44140625" style="106"/>
    <col min="20" max="20" width="11.44140625" style="51"/>
    <col min="24" max="24" width="26.44140625" bestFit="1" customWidth="1"/>
    <col min="27" max="27" width="11.44140625" style="106"/>
  </cols>
  <sheetData>
    <row r="1" spans="1:40" ht="72.599999999999994" x14ac:dyDescent="0.25">
      <c r="A1" s="31" t="e">
        <f>'Base biomasse'!#REF!</f>
        <v>#REF!</v>
      </c>
      <c r="B1" s="31" t="str">
        <f>'Base biomasse'!V2</f>
        <v>Nombre de chaudières</v>
      </c>
      <c r="C1" s="31" t="e">
        <f>'Base biomasse'!#REF!</f>
        <v>#REF!</v>
      </c>
      <c r="D1" s="31" t="str">
        <f>'Base biomasse'!F2</f>
        <v>Département</v>
      </c>
      <c r="E1" s="31" t="str">
        <f>'Base biomasse'!D2</f>
        <v>Code INSEE</v>
      </c>
      <c r="F1" s="31" t="str">
        <f>'Base biomasse'!G2</f>
        <v>Nom commune</v>
      </c>
      <c r="G1" s="31" t="e">
        <f>'Base biomasse'!#REF!</f>
        <v>#REF!</v>
      </c>
      <c r="H1" s="31" t="str">
        <f>'Base biomasse'!J2</f>
        <v>Contact Maître d'ouvrage</v>
      </c>
      <c r="I1" s="31" t="str">
        <f>'Base biomasse'!W2</f>
        <v>Type chaufferie</v>
      </c>
      <c r="J1" s="31" t="str">
        <f>'Base biomasse'!X2</f>
        <v>Catégorie chaufferie</v>
      </c>
      <c r="K1" s="31" t="str">
        <f>'Base biomasse'!Y2</f>
        <v>Secteurs desservis</v>
      </c>
      <c r="L1" s="31" t="str">
        <f>'Base biomasse'!AA2</f>
        <v>Puissance biomasse totale (kW)</v>
      </c>
      <c r="M1" s="31" t="str">
        <f>'Base biomasse'!AB2</f>
        <v>Classe puissance totale</v>
      </c>
      <c r="N1" s="31" t="str">
        <f>'Base biomasse'!AC2</f>
        <v>Puissance d'appoint (kW)</v>
      </c>
      <c r="O1" s="31" t="str">
        <f>'Base biomasse'!AD2</f>
        <v>Type d'appoint</v>
      </c>
      <c r="P1" s="31" t="e">
        <f>'Base biomasse'!#REF!</f>
        <v>#REF!</v>
      </c>
      <c r="Q1" s="31" t="str">
        <f>'Base biomasse'!AR2</f>
        <v>Production estimée (TEP/an)</v>
      </c>
      <c r="R1" s="31" t="str">
        <f>'Base biomasse'!AS2</f>
        <v>Production estimée (MWh/an)</v>
      </c>
      <c r="S1" s="31" t="str">
        <f>'Base biomasse'!AT2</f>
        <v>classe production</v>
      </c>
      <c r="T1" s="31" t="str">
        <f>'Base biomasse'!AU2</f>
        <v>Commentaires</v>
      </c>
      <c r="U1" s="31" t="str">
        <f>'Base biomasse'!AE2</f>
        <v>Type approvisionnement</v>
      </c>
      <c r="V1" s="31" t="str">
        <f>'Base biomasse'!O2</f>
        <v>Année de mise en service</v>
      </c>
      <c r="W1" s="31" t="str">
        <f>'Base biomasse'!P2</f>
        <v>Année de mise en arret ou de rénovation</v>
      </c>
      <c r="X1" s="31" t="str">
        <f>'Base biomasse'!Q2</f>
        <v>État chaufferie au plus récent</v>
      </c>
      <c r="Y1" s="31" t="str">
        <f>'Base biomasse'!R2</f>
        <v>Aide ADEME</v>
      </c>
      <c r="Z1" s="31" t="str">
        <f>'Base biomasse'!S2</f>
        <v>Aide Région</v>
      </c>
      <c r="AA1" s="31" t="e">
        <f>'Base biomasse'!#REF!</f>
        <v>#REF!</v>
      </c>
      <c r="AB1" s="31" t="str">
        <f>'Base biomasse'!T2</f>
        <v>Aide autres</v>
      </c>
      <c r="AC1" s="24" t="s">
        <v>1446</v>
      </c>
      <c r="AD1" s="24" t="s">
        <v>1447</v>
      </c>
      <c r="AE1" s="24" t="s">
        <v>1448</v>
      </c>
      <c r="AF1" s="24" t="s">
        <v>1449</v>
      </c>
      <c r="AG1" s="24" t="s">
        <v>18</v>
      </c>
      <c r="AH1" s="24" t="s">
        <v>1450</v>
      </c>
      <c r="AI1" s="24" t="s">
        <v>1451</v>
      </c>
      <c r="AJ1" s="24" t="s">
        <v>1452</v>
      </c>
      <c r="AK1" s="24" t="s">
        <v>1453</v>
      </c>
      <c r="AL1" s="24" t="s">
        <v>1522</v>
      </c>
      <c r="AM1" s="112" t="s">
        <v>1523</v>
      </c>
      <c r="AN1" s="112" t="s">
        <v>1524</v>
      </c>
    </row>
    <row r="2" spans="1:40" x14ac:dyDescent="0.25">
      <c r="A2" s="8" t="str">
        <f>'Base biomasse'!C3</f>
        <v xml:space="preserve">BDD ADEME/ARENE </v>
      </c>
      <c r="B2" s="8">
        <f>'Base biomasse'!V3</f>
        <v>6</v>
      </c>
      <c r="C2" s="8" t="e">
        <f>'Base biomasse'!#REF!</f>
        <v>#REF!</v>
      </c>
      <c r="D2" s="8">
        <f>'Base biomasse'!F3</f>
        <v>75</v>
      </c>
      <c r="E2" s="8">
        <f>'Base biomasse'!D3</f>
        <v>75116</v>
      </c>
      <c r="F2" s="8" t="str">
        <f>'Base biomasse'!G3</f>
        <v>PARIS 16E ARRONDISSEMENT</v>
      </c>
      <c r="G2" s="8" t="e">
        <f>'Base biomasse'!#REF!</f>
        <v>#REF!</v>
      </c>
      <c r="H2" s="8">
        <f>'Base biomasse'!J3</f>
        <v>0</v>
      </c>
      <c r="I2" s="8" t="str">
        <f>'Base biomasse'!W3</f>
        <v>Collective</v>
      </c>
      <c r="J2" s="8" t="str">
        <f>'Base biomasse'!X3</f>
        <v>Chaufferie sur réseau de chaleur</v>
      </c>
      <c r="K2" s="8" t="str">
        <f>'Base biomasse'!Y3</f>
        <v>Résidentiel/Tertiaire</v>
      </c>
      <c r="L2" s="8">
        <f>'Base biomasse'!AA3</f>
        <v>810</v>
      </c>
      <c r="M2" s="8" t="str">
        <f>'Base biomasse'!AB3</f>
        <v>&lt;1 MW</v>
      </c>
      <c r="N2" s="8">
        <f>'Base biomasse'!AC3</f>
        <v>2000</v>
      </c>
      <c r="O2" s="8" t="str">
        <f>'Base biomasse'!AD3</f>
        <v>gaz</v>
      </c>
      <c r="P2" s="8" t="e">
        <f>'Base biomasse'!#REF!</f>
        <v>#REF!</v>
      </c>
      <c r="Q2" s="8">
        <f>'Base biomasse'!AR3</f>
        <v>214.96130696474634</v>
      </c>
      <c r="R2" s="8">
        <f>'Base biomasse'!AS3</f>
        <v>2500</v>
      </c>
      <c r="S2" s="8" t="str">
        <f>'Base biomasse'!AT3</f>
        <v>&gt;1 200 MWh/an</v>
      </c>
      <c r="T2" s="8">
        <f>'Base biomasse'!AU3</f>
        <v>0</v>
      </c>
      <c r="U2" s="8" t="str">
        <f>'Base biomasse'!AE3</f>
        <v xml:space="preserve">Polycombustibles </v>
      </c>
      <c r="V2" s="8">
        <f>'Base biomasse'!O3</f>
        <v>2017</v>
      </c>
      <c r="W2" s="8">
        <f>'Base biomasse'!P3</f>
        <v>0</v>
      </c>
      <c r="X2" s="8" t="str">
        <f>'Base biomasse'!Q3</f>
        <v>2 - En fonctionnement</v>
      </c>
      <c r="Y2" s="8" t="str">
        <f>'Base biomasse'!R3</f>
        <v>oui</v>
      </c>
      <c r="Z2" s="8">
        <f>'Base biomasse'!S3</f>
        <v>0</v>
      </c>
      <c r="AA2" s="8" t="e">
        <f>'Base biomasse'!#REF!</f>
        <v>#REF!</v>
      </c>
      <c r="AB2" s="8">
        <f>'Base biomasse'!T3</f>
        <v>0</v>
      </c>
      <c r="AC2" s="8">
        <f>'Base biomasse'!AF3</f>
        <v>0</v>
      </c>
      <c r="AD2" s="8">
        <f>'Base biomasse'!AG3</f>
        <v>0</v>
      </c>
      <c r="AE2" s="8">
        <f>'Base biomasse'!AH3</f>
        <v>0</v>
      </c>
      <c r="AF2" s="8">
        <f>'Base biomasse'!AI3</f>
        <v>556</v>
      </c>
      <c r="AG2" s="8">
        <f>'Base biomasse'!AJ3</f>
        <v>556</v>
      </c>
      <c r="AH2" s="8">
        <f>'Base biomasse'!AK3</f>
        <v>0</v>
      </c>
      <c r="AI2" s="8">
        <f>'Base biomasse'!AL3</f>
        <v>0</v>
      </c>
      <c r="AJ2" s="8">
        <f>'Base biomasse'!AM3</f>
        <v>0</v>
      </c>
      <c r="AK2" s="8">
        <f>'Base biomasse'!AN3</f>
        <v>0</v>
      </c>
      <c r="AL2" s="8">
        <f>'Base biomasse'!AP3</f>
        <v>0</v>
      </c>
      <c r="AM2" s="8">
        <f>'Base biomasse'!AQ3</f>
        <v>556</v>
      </c>
      <c r="AN2" s="8" t="e">
        <f>'Base biomasse'!#REF!</f>
        <v>#REF!</v>
      </c>
    </row>
    <row r="3" spans="1:40" hidden="1" x14ac:dyDescent="0.25">
      <c r="A3" s="8" t="s">
        <v>1433</v>
      </c>
      <c r="B3" s="8">
        <v>1</v>
      </c>
      <c r="C3" s="9">
        <v>42780</v>
      </c>
      <c r="D3" s="15">
        <f>VLOOKUP(E3,'Commune et code insee et postal'!A$2:D$1302,3,FALSE)</f>
        <v>77</v>
      </c>
      <c r="E3" s="8">
        <v>77058</v>
      </c>
      <c r="F3" s="8" t="str">
        <f>'Base biomasse'!G4</f>
        <v>BUSSY-SAINT-GEORGES</v>
      </c>
      <c r="G3" s="8" t="e">
        <f>'Base biomasse'!#REF!</f>
        <v>#REF!</v>
      </c>
      <c r="H3" s="8">
        <f>'Base biomasse'!J4</f>
        <v>0</v>
      </c>
      <c r="I3" s="8" t="str">
        <f>'Base biomasse'!W4</f>
        <v>Collective</v>
      </c>
      <c r="J3" s="8" t="str">
        <f>'Base biomasse'!X4</f>
        <v>Chaufferie sur réseau de chaleur</v>
      </c>
      <c r="K3" s="8" t="str">
        <f>'Base biomasse'!Y4</f>
        <v>Résidentiel/Tertiaire</v>
      </c>
      <c r="L3" s="8">
        <f>'Base biomasse'!AA4</f>
        <v>1500</v>
      </c>
      <c r="M3" s="8" t="str">
        <f>'Base biomasse'!AB4</f>
        <v>&gt;1 MW</v>
      </c>
      <c r="N3" s="8">
        <f>'Base biomasse'!AC4</f>
        <v>0</v>
      </c>
      <c r="O3" s="8" t="str">
        <f>'Base biomasse'!AD4</f>
        <v>gaz</v>
      </c>
      <c r="P3" s="8" t="e">
        <f>'Base biomasse'!#REF!</f>
        <v>#REF!</v>
      </c>
      <c r="Q3" s="8">
        <f>'Base biomasse'!AR4</f>
        <v>600</v>
      </c>
      <c r="R3" s="8">
        <f>'Base biomasse'!AS4</f>
        <v>6978.0000000000009</v>
      </c>
      <c r="S3" s="8" t="str">
        <f>'Base biomasse'!AT4</f>
        <v>&gt;1 200 MWh/an</v>
      </c>
      <c r="T3" s="8" t="str">
        <f>'Base biomasse'!AU4</f>
        <v>Chaufferie centrale de 1000 m², réseau d'1km. Objectif de mise en service définitive en octobre 2020</v>
      </c>
      <c r="U3" s="8" t="str">
        <f>'Base biomasse'!AE4</f>
        <v>(Provenance Quincy-sous-Sénart)</v>
      </c>
      <c r="V3" s="8">
        <f>'Base biomasse'!O4</f>
        <v>2020</v>
      </c>
      <c r="W3" s="8">
        <f>'Base biomasse'!P4</f>
        <v>0</v>
      </c>
      <c r="X3" s="8" t="str">
        <f>'Base biomasse'!Q4</f>
        <v>3 - En cours de construction</v>
      </c>
      <c r="Y3" s="8" t="str">
        <f>'Base biomasse'!R4</f>
        <v>oui</v>
      </c>
      <c r="Z3" s="8" t="str">
        <f>'Base biomasse'!S4</f>
        <v>oui</v>
      </c>
      <c r="AA3" s="8" t="e">
        <f>'Base biomasse'!#REF!</f>
        <v>#REF!</v>
      </c>
      <c r="AB3" s="8">
        <f>'Base biomasse'!T4</f>
        <v>0</v>
      </c>
      <c r="AC3" s="8">
        <f>'Base biomasse'!AF4</f>
        <v>5600</v>
      </c>
      <c r="AD3" s="8">
        <f>'Base biomasse'!AG4</f>
        <v>0</v>
      </c>
      <c r="AE3" s="8">
        <f>'Base biomasse'!AH4</f>
        <v>2400</v>
      </c>
      <c r="AF3" s="8">
        <f>'Base biomasse'!AI4</f>
        <v>0</v>
      </c>
      <c r="AG3" s="8">
        <f>'Base biomasse'!AJ4</f>
        <v>8000</v>
      </c>
      <c r="AH3" s="8">
        <f>'Base biomasse'!AK4</f>
        <v>0</v>
      </c>
      <c r="AI3" s="8">
        <f>'Base biomasse'!AL4</f>
        <v>0</v>
      </c>
      <c r="AJ3" s="8">
        <f>'Base biomasse'!AM4</f>
        <v>0</v>
      </c>
      <c r="AK3" s="8">
        <f>'Base biomasse'!AN4</f>
        <v>0</v>
      </c>
      <c r="AL3" s="8">
        <f>'Base biomasse'!AP4</f>
        <v>0</v>
      </c>
      <c r="AM3" s="8">
        <f>'Base biomasse'!AQ4</f>
        <v>8000</v>
      </c>
      <c r="AN3" s="8" t="e">
        <f>'Base biomasse'!#REF!</f>
        <v>#REF!</v>
      </c>
    </row>
    <row r="4" spans="1:40" x14ac:dyDescent="0.25">
      <c r="A4" s="8" t="s">
        <v>1433</v>
      </c>
      <c r="B4" s="8">
        <v>1</v>
      </c>
      <c r="C4" s="9">
        <v>42256</v>
      </c>
      <c r="D4" s="15">
        <f>VLOOKUP(E4,'Commune et code insee et postal'!A$2:D$1302,3,FALSE)</f>
        <v>77</v>
      </c>
      <c r="E4" s="8">
        <v>77067</v>
      </c>
      <c r="F4" s="8" t="str">
        <f>'Base biomasse'!G5</f>
        <v>CESSON</v>
      </c>
      <c r="G4" s="8" t="e">
        <f>'Base biomasse'!#REF!</f>
        <v>#REF!</v>
      </c>
      <c r="H4" s="8">
        <f>'Base biomasse'!J5</f>
        <v>0</v>
      </c>
      <c r="I4" s="8" t="str">
        <f>'Base biomasse'!W5</f>
        <v>Collective</v>
      </c>
      <c r="J4" s="8" t="str">
        <f>'Base biomasse'!X5</f>
        <v>Chaufferie dédiée</v>
      </c>
      <c r="K4" s="8" t="str">
        <f>'Base biomasse'!Y5</f>
        <v>Tertiaire/Résidentiel</v>
      </c>
      <c r="L4" s="8">
        <f>'Base biomasse'!AA5</f>
        <v>112</v>
      </c>
      <c r="M4" s="8" t="str">
        <f>'Base biomasse'!AB5</f>
        <v>&lt;1 MW</v>
      </c>
      <c r="N4" s="8">
        <f>'Base biomasse'!AC5</f>
        <v>0</v>
      </c>
      <c r="O4" s="8">
        <f>'Base biomasse'!AD5</f>
        <v>0</v>
      </c>
      <c r="P4" s="8" t="e">
        <f>'Base biomasse'!#REF!</f>
        <v>#REF!</v>
      </c>
      <c r="Q4" s="8">
        <f>'Base biomasse'!AR5</f>
        <v>8.1230769230769226</v>
      </c>
      <c r="R4" s="8">
        <f>'Base biomasse'!AS5</f>
        <v>94.471384615384622</v>
      </c>
      <c r="S4" s="8" t="str">
        <f>'Base biomasse'!AT5</f>
        <v>&lt;1 200 MWh/an</v>
      </c>
      <c r="T4" s="8" t="str">
        <f>'Base biomasse'!AU5</f>
        <v>Chaufferie maison de la petite enfance / granulés provenance Provins 4 fois 8 tonnes par an</v>
      </c>
      <c r="U4" s="8" t="str">
        <f>'Base biomasse'!AE5</f>
        <v>Granulés (provenance Provins)</v>
      </c>
      <c r="V4" s="8">
        <f>'Base biomasse'!O5</f>
        <v>2012</v>
      </c>
      <c r="W4" s="8">
        <f>'Base biomasse'!P5</f>
        <v>0</v>
      </c>
      <c r="X4" s="8" t="str">
        <f>'Base biomasse'!Q5</f>
        <v>2 - En fonctionnement</v>
      </c>
      <c r="Y4" s="8">
        <f>'Base biomasse'!R5</f>
        <v>0</v>
      </c>
      <c r="Z4" s="8">
        <f>'Base biomasse'!S5</f>
        <v>0</v>
      </c>
      <c r="AA4" s="8" t="e">
        <f>'Base biomasse'!#REF!</f>
        <v>#REF!</v>
      </c>
      <c r="AB4" s="8">
        <f>'Base biomasse'!T5</f>
        <v>0</v>
      </c>
      <c r="AC4" s="8">
        <f>'Base biomasse'!AF5</f>
        <v>0</v>
      </c>
      <c r="AD4" s="8">
        <f>'Base biomasse'!AG5</f>
        <v>0</v>
      </c>
      <c r="AE4" s="8">
        <f>'Base biomasse'!AH5</f>
        <v>0</v>
      </c>
      <c r="AF4" s="8">
        <f>'Base biomasse'!AI5</f>
        <v>32</v>
      </c>
      <c r="AG4" s="8">
        <f>'Base biomasse'!AJ5</f>
        <v>32</v>
      </c>
      <c r="AH4" s="8">
        <f>'Base biomasse'!AK5</f>
        <v>0</v>
      </c>
      <c r="AI4" s="8">
        <f>'Base biomasse'!AL5</f>
        <v>0</v>
      </c>
      <c r="AJ4" s="8">
        <f>'Base biomasse'!AM5</f>
        <v>0</v>
      </c>
      <c r="AK4" s="8">
        <f>'Base biomasse'!AN5</f>
        <v>0</v>
      </c>
      <c r="AL4" s="8">
        <f>'Base biomasse'!AP5</f>
        <v>0</v>
      </c>
      <c r="AM4" s="8">
        <f>'Base biomasse'!AQ5</f>
        <v>32</v>
      </c>
      <c r="AN4" s="8" t="e">
        <f>'Base biomasse'!#REF!</f>
        <v>#REF!</v>
      </c>
    </row>
    <row r="5" spans="1:40" x14ac:dyDescent="0.25">
      <c r="A5" s="8" t="s">
        <v>1433</v>
      </c>
      <c r="B5" s="8">
        <v>1</v>
      </c>
      <c r="C5" s="9">
        <v>41753</v>
      </c>
      <c r="D5" s="15">
        <f>VLOOKUP(E5,'Commune et code insee et postal'!A$2:D$1302,3,FALSE)</f>
        <v>77</v>
      </c>
      <c r="E5" s="19">
        <v>77067</v>
      </c>
      <c r="F5" s="8" t="str">
        <f>'Base biomasse'!G6</f>
        <v>CESSON</v>
      </c>
      <c r="G5" s="8" t="e">
        <f>'Base biomasse'!#REF!</f>
        <v>#REF!</v>
      </c>
      <c r="H5" s="8">
        <f>'Base biomasse'!J6</f>
        <v>0</v>
      </c>
      <c r="I5" s="8" t="str">
        <f>'Base biomasse'!W6</f>
        <v>Collective</v>
      </c>
      <c r="J5" s="8" t="str">
        <f>'Base biomasse'!X6</f>
        <v>Chaufferie dédiée</v>
      </c>
      <c r="K5" s="8" t="str">
        <f>'Base biomasse'!Y6</f>
        <v>Résidentiel</v>
      </c>
      <c r="L5" s="8">
        <f>'Base biomasse'!AA6</f>
        <v>150</v>
      </c>
      <c r="M5" s="8" t="str">
        <f>'Base biomasse'!AB6</f>
        <v>&lt;1 MW</v>
      </c>
      <c r="N5" s="8">
        <f>'Base biomasse'!AC6</f>
        <v>0</v>
      </c>
      <c r="O5" s="8">
        <f>'Base biomasse'!AD6</f>
        <v>0</v>
      </c>
      <c r="P5" s="8" t="e">
        <f>'Base biomasse'!#REF!</f>
        <v>#REF!</v>
      </c>
      <c r="Q5" s="8">
        <f>'Base biomasse'!AR6</f>
        <v>32</v>
      </c>
      <c r="R5" s="8">
        <f>'Base biomasse'!AS6</f>
        <v>372.16</v>
      </c>
      <c r="S5" s="8" t="str">
        <f>'Base biomasse'!AT6</f>
        <v>&lt;1 200 MWh/an</v>
      </c>
      <c r="T5" s="8" t="str">
        <f>'Base biomasse'!AU6</f>
        <v>Construction de 49 logements en BBC</v>
      </c>
      <c r="U5" s="8" t="str">
        <f>'Base biomasse'!AE6</f>
        <v>Granulés</v>
      </c>
      <c r="V5" s="8">
        <f>'Base biomasse'!O6</f>
        <v>2013</v>
      </c>
      <c r="W5" s="8">
        <f>'Base biomasse'!P6</f>
        <v>0</v>
      </c>
      <c r="X5" s="8" t="str">
        <f>'Base biomasse'!Q6</f>
        <v>2 - En fonctionnement</v>
      </c>
      <c r="Y5" s="8">
        <f>'Base biomasse'!R6</f>
        <v>0</v>
      </c>
      <c r="Z5" s="8" t="str">
        <f>'Base biomasse'!S6</f>
        <v>oui</v>
      </c>
      <c r="AA5" s="8" t="e">
        <f>'Base biomasse'!#REF!</f>
        <v>#REF!</v>
      </c>
      <c r="AB5" s="8">
        <f>'Base biomasse'!T6</f>
        <v>0</v>
      </c>
      <c r="AC5" s="8">
        <f>'Base biomasse'!AF6</f>
        <v>0</v>
      </c>
      <c r="AD5" s="8">
        <f>'Base biomasse'!AG6</f>
        <v>0</v>
      </c>
      <c r="AE5" s="8">
        <f>'Base biomasse'!AH6</f>
        <v>0</v>
      </c>
      <c r="AF5" s="8">
        <f>'Base biomasse'!AI6</f>
        <v>0</v>
      </c>
      <c r="AG5" s="8">
        <f>'Base biomasse'!AJ6</f>
        <v>0</v>
      </c>
      <c r="AH5" s="8">
        <f>'Base biomasse'!AK6</f>
        <v>0</v>
      </c>
      <c r="AI5" s="8">
        <f>'Base biomasse'!AL6</f>
        <v>0</v>
      </c>
      <c r="AJ5" s="8">
        <f>'Base biomasse'!AM6</f>
        <v>0</v>
      </c>
      <c r="AK5" s="8">
        <f>'Base biomasse'!AN6</f>
        <v>0</v>
      </c>
      <c r="AL5" s="8">
        <f>'Base biomasse'!AP6</f>
        <v>160</v>
      </c>
      <c r="AM5" s="8">
        <f>'Base biomasse'!AQ6</f>
        <v>160</v>
      </c>
      <c r="AN5" s="8" t="e">
        <f>'Base biomasse'!#REF!</f>
        <v>#REF!</v>
      </c>
    </row>
    <row r="6" spans="1:40" x14ac:dyDescent="0.25">
      <c r="A6" s="8" t="s">
        <v>1433</v>
      </c>
      <c r="B6" s="8">
        <v>1</v>
      </c>
      <c r="C6" s="9">
        <v>42464</v>
      </c>
      <c r="D6" s="15">
        <f>VLOOKUP(E6,'Commune et code insee et postal'!A$2:D$1302,3,FALSE)</f>
        <v>77</v>
      </c>
      <c r="E6" s="8">
        <v>77088</v>
      </c>
      <c r="F6" s="8" t="str">
        <f>'Base biomasse'!G7</f>
        <v>LA CHAPELLE-LA-REINE</v>
      </c>
      <c r="G6" s="8" t="e">
        <f>'Base biomasse'!#REF!</f>
        <v>#REF!</v>
      </c>
      <c r="H6" s="8">
        <f>'Base biomasse'!J7</f>
        <v>0</v>
      </c>
      <c r="I6" s="8" t="str">
        <f>'Base biomasse'!W7</f>
        <v>Collective</v>
      </c>
      <c r="J6" s="8" t="str">
        <f>'Base biomasse'!X7</f>
        <v>Chaufferie dédiée</v>
      </c>
      <c r="K6" s="8" t="str">
        <f>'Base biomasse'!Y7</f>
        <v>Résidentiel</v>
      </c>
      <c r="L6" s="8">
        <f>'Base biomasse'!AA7</f>
        <v>540</v>
      </c>
      <c r="M6" s="8" t="str">
        <f>'Base biomasse'!AB7</f>
        <v>&lt;1 MW</v>
      </c>
      <c r="N6" s="8">
        <f>'Base biomasse'!AC7</f>
        <v>0</v>
      </c>
      <c r="O6" s="8" t="str">
        <f>'Base biomasse'!AD7</f>
        <v>gaz</v>
      </c>
      <c r="P6" s="8" t="e">
        <f>'Base biomasse'!#REF!</f>
        <v>#REF!</v>
      </c>
      <c r="Q6" s="8">
        <f>'Base biomasse'!AR7</f>
        <v>95</v>
      </c>
      <c r="R6" s="8">
        <f>'Base biomasse'!AS7</f>
        <v>1104.8500000000001</v>
      </c>
      <c r="S6" s="8" t="str">
        <f>'Base biomasse'!AT7</f>
        <v>&lt;1 200 MWh/an</v>
      </c>
      <c r="T6" s="8" t="str">
        <f>'Base biomasse'!AU7</f>
        <v>Réhabilitation de 189 logements (budget de 5,3 M€ - 680 000 € pour chaufferie)</v>
      </c>
      <c r="U6" s="8" t="str">
        <f>'Base biomasse'!AE7</f>
        <v>Plaquette forestière (PFA-1A) en provenance de la Région</v>
      </c>
      <c r="V6" s="8">
        <f>'Base biomasse'!O7</f>
        <v>2016</v>
      </c>
      <c r="W6" s="8">
        <f>'Base biomasse'!P7</f>
        <v>0</v>
      </c>
      <c r="X6" s="8" t="str">
        <f>'Base biomasse'!Q7</f>
        <v>2 - En fonctionnement</v>
      </c>
      <c r="Y6" s="8">
        <f>'Base biomasse'!R7</f>
        <v>0</v>
      </c>
      <c r="Z6" s="8" t="str">
        <f>'Base biomasse'!S7</f>
        <v>oui</v>
      </c>
      <c r="AA6" s="8" t="e">
        <f>'Base biomasse'!#REF!</f>
        <v>#REF!</v>
      </c>
      <c r="AB6" s="8">
        <f>'Base biomasse'!T7</f>
        <v>0</v>
      </c>
      <c r="AC6" s="8">
        <f>'Base biomasse'!AF7</f>
        <v>18</v>
      </c>
      <c r="AD6" s="8">
        <f>'Base biomasse'!AG7</f>
        <v>0</v>
      </c>
      <c r="AE6" s="8">
        <f>'Base biomasse'!AH7</f>
        <v>0</v>
      </c>
      <c r="AF6" s="8">
        <f>'Base biomasse'!AI7</f>
        <v>0</v>
      </c>
      <c r="AG6" s="8">
        <f>'Base biomasse'!AJ7</f>
        <v>18</v>
      </c>
      <c r="AH6" s="8">
        <f>'Base biomasse'!AK7</f>
        <v>0</v>
      </c>
      <c r="AI6" s="8">
        <f>'Base biomasse'!AL7</f>
        <v>0</v>
      </c>
      <c r="AJ6" s="8">
        <f>'Base biomasse'!AM7</f>
        <v>0</v>
      </c>
      <c r="AK6" s="8">
        <f>'Base biomasse'!AN7</f>
        <v>0</v>
      </c>
      <c r="AL6" s="8">
        <f>'Base biomasse'!AP7</f>
        <v>0</v>
      </c>
      <c r="AM6" s="8">
        <f>'Base biomasse'!AQ7</f>
        <v>18</v>
      </c>
      <c r="AN6" s="8" t="e">
        <f>'Base biomasse'!#REF!</f>
        <v>#REF!</v>
      </c>
    </row>
    <row r="7" spans="1:40" x14ac:dyDescent="0.25">
      <c r="A7" s="8" t="s">
        <v>1433</v>
      </c>
      <c r="B7" s="8">
        <v>1</v>
      </c>
      <c r="C7" s="9">
        <v>43215</v>
      </c>
      <c r="D7" s="15">
        <f>VLOOKUP(E7,'Commune et code insee et postal'!A$2:D$1302,3,FALSE)</f>
        <v>77</v>
      </c>
      <c r="E7" s="8">
        <v>77088</v>
      </c>
      <c r="F7" s="8" t="str">
        <f>'Base biomasse'!G8</f>
        <v>LA CHAPELLE-LA-REINE</v>
      </c>
      <c r="G7" s="8" t="e">
        <f>'Base biomasse'!#REF!</f>
        <v>#REF!</v>
      </c>
      <c r="H7" s="8">
        <f>'Base biomasse'!J8</f>
        <v>0</v>
      </c>
      <c r="I7" s="8" t="str">
        <f>'Base biomasse'!W8</f>
        <v>Collective</v>
      </c>
      <c r="J7" s="8" t="str">
        <f>'Base biomasse'!X8</f>
        <v>Chaufferie sur réseau de chaleur</v>
      </c>
      <c r="K7" s="8">
        <f>'Base biomasse'!Y8</f>
        <v>0</v>
      </c>
      <c r="L7" s="8">
        <f>'Base biomasse'!AA8</f>
        <v>150</v>
      </c>
      <c r="M7" s="8" t="str">
        <f>'Base biomasse'!AB8</f>
        <v>&lt;1 MW</v>
      </c>
      <c r="N7" s="8">
        <f>'Base biomasse'!AC8</f>
        <v>0</v>
      </c>
      <c r="O7" s="8">
        <f>'Base biomasse'!AD8</f>
        <v>0</v>
      </c>
      <c r="P7" s="8" t="e">
        <f>'Base biomasse'!#REF!</f>
        <v>#REF!</v>
      </c>
      <c r="Q7" s="8">
        <f>'Base biomasse'!AR8</f>
        <v>50</v>
      </c>
      <c r="R7" s="8">
        <f>'Base biomasse'!AS8</f>
        <v>581.5</v>
      </c>
      <c r="S7" s="8" t="str">
        <f>'Base biomasse'!AT8</f>
        <v>&lt;1 200 MWh/an</v>
      </c>
      <c r="T7" s="8">
        <f>'Base biomasse'!AU8</f>
        <v>0</v>
      </c>
      <c r="U7" s="8">
        <f>'Base biomasse'!AE8</f>
        <v>0</v>
      </c>
      <c r="V7" s="8">
        <f>'Base biomasse'!O8</f>
        <v>2018</v>
      </c>
      <c r="W7" s="8">
        <f>'Base biomasse'!P8</f>
        <v>0</v>
      </c>
      <c r="X7" s="8" t="str">
        <f>'Base biomasse'!Q8</f>
        <v>2 - En fonctionnement</v>
      </c>
      <c r="Y7" s="8">
        <f>'Base biomasse'!R8</f>
        <v>0</v>
      </c>
      <c r="Z7" s="8" t="str">
        <f>'Base biomasse'!S8</f>
        <v>oui</v>
      </c>
      <c r="AA7" s="8" t="e">
        <f>'Base biomasse'!#REF!</f>
        <v>#REF!</v>
      </c>
      <c r="AB7" s="8">
        <f>'Base biomasse'!T8</f>
        <v>0</v>
      </c>
      <c r="AC7" s="8">
        <f>'Base biomasse'!AF8</f>
        <v>0</v>
      </c>
      <c r="AD7" s="8">
        <f>'Base biomasse'!AG8</f>
        <v>0</v>
      </c>
      <c r="AE7" s="8">
        <f>'Base biomasse'!AH8</f>
        <v>0</v>
      </c>
      <c r="AF7" s="8">
        <f>'Base biomasse'!AI8</f>
        <v>0</v>
      </c>
      <c r="AG7" s="8">
        <f>'Base biomasse'!AJ8</f>
        <v>0</v>
      </c>
      <c r="AH7" s="8">
        <f>'Base biomasse'!AK8</f>
        <v>0</v>
      </c>
      <c r="AI7" s="8">
        <f>'Base biomasse'!AL8</f>
        <v>0</v>
      </c>
      <c r="AJ7" s="8">
        <f>'Base biomasse'!AM8</f>
        <v>0</v>
      </c>
      <c r="AK7" s="8">
        <f>'Base biomasse'!AN8</f>
        <v>0</v>
      </c>
      <c r="AL7" s="8">
        <f>'Base biomasse'!AP8</f>
        <v>0</v>
      </c>
      <c r="AM7" s="8">
        <f>'Base biomasse'!AQ8</f>
        <v>0</v>
      </c>
      <c r="AN7" s="8" t="e">
        <f>'Base biomasse'!#REF!</f>
        <v>#REF!</v>
      </c>
    </row>
    <row r="8" spans="1:40" x14ac:dyDescent="0.25">
      <c r="A8" s="8" t="s">
        <v>1433</v>
      </c>
      <c r="B8" s="8">
        <v>1</v>
      </c>
      <c r="C8" s="9">
        <v>41753</v>
      </c>
      <c r="D8" s="15">
        <f>VLOOKUP(E8,'Commune et code insee et postal'!A$2:D$1302,3,FALSE)</f>
        <v>77</v>
      </c>
      <c r="E8" s="8">
        <v>77091</v>
      </c>
      <c r="F8" s="8" t="str">
        <f>'Base biomasse'!G9</f>
        <v>LES CHAPELLES-BOURBON</v>
      </c>
      <c r="G8" s="8" t="e">
        <f>'Base biomasse'!#REF!</f>
        <v>#REF!</v>
      </c>
      <c r="H8" s="8">
        <f>'Base biomasse'!J9</f>
        <v>0</v>
      </c>
      <c r="I8" s="8" t="str">
        <f>'Base biomasse'!W9</f>
        <v>Collective</v>
      </c>
      <c r="J8" s="8" t="str">
        <f>'Base biomasse'!X9</f>
        <v>Chaufferie dédiée</v>
      </c>
      <c r="K8" s="8" t="str">
        <f>'Base biomasse'!Y9</f>
        <v>Tertiaire</v>
      </c>
      <c r="L8" s="8">
        <f>'Base biomasse'!AA9</f>
        <v>100</v>
      </c>
      <c r="M8" s="8" t="str">
        <f>'Base biomasse'!AB9</f>
        <v>&lt;1 MW</v>
      </c>
      <c r="N8" s="8">
        <f>'Base biomasse'!AC9</f>
        <v>0</v>
      </c>
      <c r="O8" s="8">
        <f>'Base biomasse'!AD9</f>
        <v>0</v>
      </c>
      <c r="P8" s="8" t="e">
        <f>'Base biomasse'!#REF!</f>
        <v>#REF!</v>
      </c>
      <c r="Q8" s="8">
        <f>'Base biomasse'!AR9</f>
        <v>13</v>
      </c>
      <c r="R8" s="8">
        <f>'Base biomasse'!AS9</f>
        <v>151.19</v>
      </c>
      <c r="S8" s="8" t="str">
        <f>'Base biomasse'!AT9</f>
        <v>&lt;1 200 MWh/an</v>
      </c>
      <c r="T8" s="8" t="str">
        <f>'Base biomasse'!AU9</f>
        <v>Chaufferie pour l'école, mairie et salle des fêtes</v>
      </c>
      <c r="U8" s="8">
        <f>'Base biomasse'!AE9</f>
        <v>0</v>
      </c>
      <c r="V8" s="8">
        <f>'Base biomasse'!O9</f>
        <v>2009</v>
      </c>
      <c r="W8" s="8">
        <f>'Base biomasse'!P9</f>
        <v>0</v>
      </c>
      <c r="X8" s="8" t="str">
        <f>'Base biomasse'!Q9</f>
        <v>2 - En fonctionnement</v>
      </c>
      <c r="Y8" s="8">
        <f>'Base biomasse'!R9</f>
        <v>0</v>
      </c>
      <c r="Z8" s="8">
        <f>'Base biomasse'!S9</f>
        <v>0</v>
      </c>
      <c r="AA8" s="8" t="e">
        <f>'Base biomasse'!#REF!</f>
        <v>#REF!</v>
      </c>
      <c r="AB8" s="8">
        <f>'Base biomasse'!T9</f>
        <v>0</v>
      </c>
      <c r="AC8" s="8">
        <f>'Base biomasse'!AF9</f>
        <v>0</v>
      </c>
      <c r="AD8" s="8">
        <f>'Base biomasse'!AG9</f>
        <v>0</v>
      </c>
      <c r="AE8" s="8">
        <f>'Base biomasse'!AH9</f>
        <v>0</v>
      </c>
      <c r="AF8" s="8">
        <f>'Base biomasse'!AI9</f>
        <v>30</v>
      </c>
      <c r="AG8" s="8">
        <f>'Base biomasse'!AJ9</f>
        <v>30</v>
      </c>
      <c r="AH8" s="8">
        <f>'Base biomasse'!AK9</f>
        <v>0</v>
      </c>
      <c r="AI8" s="8">
        <f>'Base biomasse'!AL9</f>
        <v>0</v>
      </c>
      <c r="AJ8" s="8">
        <f>'Base biomasse'!AM9</f>
        <v>0</v>
      </c>
      <c r="AK8" s="8">
        <f>'Base biomasse'!AN9</f>
        <v>0</v>
      </c>
      <c r="AL8" s="8">
        <f>'Base biomasse'!AP9</f>
        <v>0</v>
      </c>
      <c r="AM8" s="8">
        <f>'Base biomasse'!AQ9</f>
        <v>30</v>
      </c>
      <c r="AN8" s="8" t="e">
        <f>'Base biomasse'!#REF!</f>
        <v>#REF!</v>
      </c>
    </row>
    <row r="9" spans="1:40" x14ac:dyDescent="0.25">
      <c r="A9" s="8" t="s">
        <v>1433</v>
      </c>
      <c r="B9" s="8">
        <v>1</v>
      </c>
      <c r="C9" s="9">
        <v>42097</v>
      </c>
      <c r="D9" s="15">
        <f>VLOOKUP(E9,'Commune et code insee et postal'!A$2:D$1302,3,FALSE)</f>
        <v>77</v>
      </c>
      <c r="E9" s="14">
        <v>77099</v>
      </c>
      <c r="F9" s="8" t="str">
        <f>'Base biomasse'!G10</f>
        <v>CHÂTEAU-LANDON</v>
      </c>
      <c r="G9" s="8" t="e">
        <f>'Base biomasse'!#REF!</f>
        <v>#REF!</v>
      </c>
      <c r="H9" s="8">
        <f>'Base biomasse'!J10</f>
        <v>0</v>
      </c>
      <c r="I9" s="8" t="str">
        <f>'Base biomasse'!W10</f>
        <v>Industrielle</v>
      </c>
      <c r="J9" s="8" t="str">
        <f>'Base biomasse'!X10</f>
        <v>Chaufferie dédiée</v>
      </c>
      <c r="K9" s="8" t="str">
        <f>'Base biomasse'!Y10</f>
        <v>Industrie</v>
      </c>
      <c r="L9" s="8">
        <f>'Base biomasse'!AA10</f>
        <v>1200</v>
      </c>
      <c r="M9" s="8" t="str">
        <f>'Base biomasse'!AB10</f>
        <v>&gt;1 MW</v>
      </c>
      <c r="N9" s="8">
        <f>'Base biomasse'!AC10</f>
        <v>0</v>
      </c>
      <c r="O9" s="8">
        <f>'Base biomasse'!AD10</f>
        <v>0</v>
      </c>
      <c r="P9" s="8" t="e">
        <f>'Base biomasse'!#REF!</f>
        <v>#REF!</v>
      </c>
      <c r="Q9" s="8">
        <f>'Base biomasse'!AR10</f>
        <v>540</v>
      </c>
      <c r="R9" s="8">
        <f>'Base biomasse'!AS10</f>
        <v>6280.2000000000007</v>
      </c>
      <c r="S9" s="8" t="str">
        <f>'Base biomasse'!AT10</f>
        <v>&gt;1 200 MWh/an</v>
      </c>
      <c r="T9" s="8" t="str">
        <f>'Base biomasse'!AU10</f>
        <v>Batiments charpentes</v>
      </c>
      <c r="U9" s="8">
        <f>'Base biomasse'!AE10</f>
        <v>0</v>
      </c>
      <c r="V9" s="8">
        <f>'Base biomasse'!O10</f>
        <v>2004</v>
      </c>
      <c r="W9" s="8">
        <f>'Base biomasse'!P10</f>
        <v>0</v>
      </c>
      <c r="X9" s="8" t="str">
        <f>'Base biomasse'!Q10</f>
        <v>2 - En fonctionnement</v>
      </c>
      <c r="Y9" s="8" t="str">
        <f>'Base biomasse'!R10</f>
        <v>oui</v>
      </c>
      <c r="Z9" s="8">
        <f>'Base biomasse'!S10</f>
        <v>0</v>
      </c>
      <c r="AA9" s="8" t="e">
        <f>'Base biomasse'!#REF!</f>
        <v>#REF!</v>
      </c>
      <c r="AB9" s="8">
        <f>'Base biomasse'!T10</f>
        <v>0</v>
      </c>
      <c r="AC9" s="8">
        <f>'Base biomasse'!AF10</f>
        <v>0</v>
      </c>
      <c r="AD9" s="8">
        <f>'Base biomasse'!AG10</f>
        <v>400</v>
      </c>
      <c r="AE9" s="8">
        <f>'Base biomasse'!AH10</f>
        <v>0</v>
      </c>
      <c r="AF9" s="8">
        <f>'Base biomasse'!AI10</f>
        <v>0</v>
      </c>
      <c r="AG9" s="8">
        <f>'Base biomasse'!AJ10</f>
        <v>400</v>
      </c>
      <c r="AH9" s="8">
        <f>'Base biomasse'!AK10</f>
        <v>0</v>
      </c>
      <c r="AI9" s="8">
        <f>'Base biomasse'!AL10</f>
        <v>0</v>
      </c>
      <c r="AJ9" s="8">
        <f>'Base biomasse'!AM10</f>
        <v>0</v>
      </c>
      <c r="AK9" s="8">
        <f>'Base biomasse'!AN10</f>
        <v>0</v>
      </c>
      <c r="AL9" s="8">
        <f>'Base biomasse'!AP10</f>
        <v>0</v>
      </c>
      <c r="AM9" s="8">
        <f>'Base biomasse'!AQ10</f>
        <v>400</v>
      </c>
      <c r="AN9" s="8" t="e">
        <f>'Base biomasse'!#REF!</f>
        <v>#REF!</v>
      </c>
    </row>
    <row r="10" spans="1:40" x14ac:dyDescent="0.25">
      <c r="A10" s="8" t="s">
        <v>1433</v>
      </c>
      <c r="B10" s="8">
        <v>1</v>
      </c>
      <c r="C10" s="9">
        <v>41927</v>
      </c>
      <c r="D10" s="15">
        <f>VLOOKUP(E10,'Commune et code insee et postal'!A$2:D$1302,3,FALSE)</f>
        <v>77</v>
      </c>
      <c r="E10" s="8">
        <v>77122</v>
      </c>
      <c r="F10" s="8" t="str">
        <f>'Base biomasse'!G11</f>
        <v>COMBS-LA-VILLE</v>
      </c>
      <c r="G10" s="8" t="e">
        <f>'Base biomasse'!#REF!</f>
        <v>#REF!</v>
      </c>
      <c r="H10" s="8">
        <f>'Base biomasse'!J11</f>
        <v>0</v>
      </c>
      <c r="I10" s="8" t="str">
        <f>'Base biomasse'!W11</f>
        <v>Collective</v>
      </c>
      <c r="J10" s="8" t="str">
        <f>'Base biomasse'!X11</f>
        <v>Chaufferie dédiée</v>
      </c>
      <c r="K10" s="8" t="str">
        <f>'Base biomasse'!Y11</f>
        <v>Tertiaire</v>
      </c>
      <c r="L10" s="8">
        <f>'Base biomasse'!AA11</f>
        <v>112</v>
      </c>
      <c r="M10" s="8" t="str">
        <f>'Base biomasse'!AB11</f>
        <v>&lt;1 MW</v>
      </c>
      <c r="N10" s="8">
        <f>'Base biomasse'!AC11</f>
        <v>0</v>
      </c>
      <c r="O10" s="8">
        <f>'Base biomasse'!AD11</f>
        <v>0</v>
      </c>
      <c r="P10" s="8" t="e">
        <f>'Base biomasse'!#REF!</f>
        <v>#REF!</v>
      </c>
      <c r="Q10" s="8">
        <f>'Base biomasse'!AR11</f>
        <v>3.0507352941176471</v>
      </c>
      <c r="R10" s="8">
        <f>'Base biomasse'!AS11</f>
        <v>35.480051470588236</v>
      </c>
      <c r="S10" s="8" t="str">
        <f>'Base biomasse'!AT11</f>
        <v>&lt;1 200 MWh/an</v>
      </c>
      <c r="T10" s="8" t="str">
        <f>'Base biomasse'!AU11</f>
        <v>2 silos textile de 8,5 tonnes de capacité par silo</v>
      </c>
      <c r="U10" s="8" t="str">
        <f>'Base biomasse'!AE11</f>
        <v>Plaquettes forestières en provenance de Seine et Marne et des Vosges</v>
      </c>
      <c r="V10" s="8">
        <f>'Base biomasse'!O11</f>
        <v>2014</v>
      </c>
      <c r="W10" s="8">
        <f>'Base biomasse'!P11</f>
        <v>0</v>
      </c>
      <c r="X10" s="8" t="str">
        <f>'Base biomasse'!Q11</f>
        <v>2 - En fonctionnement</v>
      </c>
      <c r="Y10" s="8">
        <f>'Base biomasse'!R11</f>
        <v>0</v>
      </c>
      <c r="Z10" s="8">
        <f>'Base biomasse'!S11</f>
        <v>0</v>
      </c>
      <c r="AA10" s="8" t="e">
        <f>'Base biomasse'!#REF!</f>
        <v>#REF!</v>
      </c>
      <c r="AB10" s="8">
        <f>'Base biomasse'!T11</f>
        <v>0</v>
      </c>
      <c r="AC10" s="8">
        <f>'Base biomasse'!AF11</f>
        <v>0</v>
      </c>
      <c r="AD10" s="8">
        <f>'Base biomasse'!AG11</f>
        <v>0</v>
      </c>
      <c r="AE10" s="8">
        <f>'Base biomasse'!AH11</f>
        <v>0</v>
      </c>
      <c r="AF10" s="8">
        <f>'Base biomasse'!AI11</f>
        <v>0</v>
      </c>
      <c r="AG10" s="8">
        <f>'Base biomasse'!AJ11</f>
        <v>0</v>
      </c>
      <c r="AH10" s="8">
        <f>'Base biomasse'!AK11</f>
        <v>0</v>
      </c>
      <c r="AI10" s="8">
        <f>'Base biomasse'!AL11</f>
        <v>0</v>
      </c>
      <c r="AJ10" s="8">
        <f>'Base biomasse'!AM11</f>
        <v>0</v>
      </c>
      <c r="AK10" s="8">
        <f>'Base biomasse'!AN11</f>
        <v>0</v>
      </c>
      <c r="AL10" s="8">
        <f>'Base biomasse'!AP11</f>
        <v>15</v>
      </c>
      <c r="AM10" s="8">
        <f>'Base biomasse'!AQ11</f>
        <v>15</v>
      </c>
      <c r="AN10" s="8" t="e">
        <f>'Base biomasse'!#REF!</f>
        <v>#REF!</v>
      </c>
    </row>
    <row r="11" spans="1:40" x14ac:dyDescent="0.25">
      <c r="A11" s="105" t="s">
        <v>1433</v>
      </c>
      <c r="B11" s="105">
        <v>1</v>
      </c>
      <c r="C11" s="26">
        <v>41471</v>
      </c>
      <c r="D11" s="27">
        <f>VLOOKUP(E11,'Commune et code insee et postal'!A$2:D$1302,3,FALSE)</f>
        <v>77</v>
      </c>
      <c r="E11" s="105">
        <v>77153</v>
      </c>
      <c r="F11" s="8" t="str">
        <f>'Base biomasse'!G12</f>
        <v>DAMMARTIN-EN-GOËLE</v>
      </c>
      <c r="G11" s="8" t="e">
        <f>'Base biomasse'!#REF!</f>
        <v>#REF!</v>
      </c>
      <c r="H11" s="8">
        <f>'Base biomasse'!J12</f>
        <v>0</v>
      </c>
      <c r="I11" s="8" t="str">
        <f>'Base biomasse'!W12</f>
        <v>Collective</v>
      </c>
      <c r="J11" s="8" t="str">
        <f>'Base biomasse'!X12</f>
        <v>Chaufferie dédiée</v>
      </c>
      <c r="K11" s="8" t="str">
        <f>'Base biomasse'!Y12</f>
        <v>Tertiaire</v>
      </c>
      <c r="L11" s="8">
        <f>'Base biomasse'!AA12</f>
        <v>56</v>
      </c>
      <c r="M11" s="8" t="str">
        <f>'Base biomasse'!AB12</f>
        <v>&lt;1 MW</v>
      </c>
      <c r="N11" s="8">
        <f>'Base biomasse'!AC12</f>
        <v>0</v>
      </c>
      <c r="O11" s="8">
        <f>'Base biomasse'!AD12</f>
        <v>0</v>
      </c>
      <c r="P11" s="8" t="e">
        <f>'Base biomasse'!#REF!</f>
        <v>#REF!</v>
      </c>
      <c r="Q11" s="8">
        <f>'Base biomasse'!AR12</f>
        <v>2</v>
      </c>
      <c r="R11" s="8">
        <f>'Base biomasse'!AS12</f>
        <v>23.26</v>
      </c>
      <c r="S11" s="8" t="str">
        <f>'Base biomasse'!AT12</f>
        <v>&lt;1 200 MWh/an</v>
      </c>
      <c r="T11" s="8" t="str">
        <f>'Base biomasse'!AU12</f>
        <v>Réhabilitation batiment la chaumière, espace jeunesse</v>
      </c>
      <c r="U11" s="8" t="str">
        <f>'Base biomasse'!AE12</f>
        <v>Granulés</v>
      </c>
      <c r="V11" s="8">
        <f>'Base biomasse'!O12</f>
        <v>2013</v>
      </c>
      <c r="W11" s="8">
        <f>'Base biomasse'!P12</f>
        <v>0</v>
      </c>
      <c r="X11" s="8" t="str">
        <f>'Base biomasse'!Q12</f>
        <v>2 - En fonctionnement</v>
      </c>
      <c r="Y11" s="8">
        <f>'Base biomasse'!R12</f>
        <v>0</v>
      </c>
      <c r="Z11" s="8" t="str">
        <f>'Base biomasse'!S12</f>
        <v>oui</v>
      </c>
      <c r="AA11" s="8" t="e">
        <f>'Base biomasse'!#REF!</f>
        <v>#REF!</v>
      </c>
      <c r="AB11" s="8">
        <f>'Base biomasse'!T12</f>
        <v>0</v>
      </c>
      <c r="AC11" s="8">
        <f>'Base biomasse'!AF12</f>
        <v>0</v>
      </c>
      <c r="AD11" s="8">
        <f>'Base biomasse'!AG12</f>
        <v>0</v>
      </c>
      <c r="AE11" s="8">
        <f>'Base biomasse'!AH12</f>
        <v>0</v>
      </c>
      <c r="AF11" s="8">
        <f>'Base biomasse'!AI12</f>
        <v>4</v>
      </c>
      <c r="AG11" s="8">
        <f>'Base biomasse'!AJ12</f>
        <v>4</v>
      </c>
      <c r="AH11" s="8">
        <f>'Base biomasse'!AK12</f>
        <v>0</v>
      </c>
      <c r="AI11" s="8">
        <f>'Base biomasse'!AL12</f>
        <v>0</v>
      </c>
      <c r="AJ11" s="8">
        <f>'Base biomasse'!AM12</f>
        <v>0</v>
      </c>
      <c r="AK11" s="8">
        <f>'Base biomasse'!AN12</f>
        <v>0</v>
      </c>
      <c r="AL11" s="8">
        <f>'Base biomasse'!AP12</f>
        <v>0</v>
      </c>
      <c r="AM11" s="8">
        <f>'Base biomasse'!AQ12</f>
        <v>4</v>
      </c>
      <c r="AN11" s="8" t="e">
        <f>'Base biomasse'!#REF!</f>
        <v>#REF!</v>
      </c>
    </row>
    <row r="12" spans="1:40" x14ac:dyDescent="0.25">
      <c r="A12" s="8" t="s">
        <v>1433</v>
      </c>
      <c r="B12" s="8">
        <v>1</v>
      </c>
      <c r="C12" s="9">
        <v>41694</v>
      </c>
      <c r="D12" s="15">
        <f>VLOOKUP(E12,'Commune et code insee et postal'!A$2:D$1302,3,FALSE)</f>
        <v>77</v>
      </c>
      <c r="E12" s="8">
        <v>77186</v>
      </c>
      <c r="F12" s="8" t="str">
        <f>'Base biomasse'!G13</f>
        <v>FONTAINEBLEAU</v>
      </c>
      <c r="G12" s="8" t="e">
        <f>'Base biomasse'!#REF!</f>
        <v>#REF!</v>
      </c>
      <c r="H12" s="8">
        <f>'Base biomasse'!J13</f>
        <v>0</v>
      </c>
      <c r="I12" s="8" t="str">
        <f>'Base biomasse'!W13</f>
        <v>Collective</v>
      </c>
      <c r="J12" s="8" t="str">
        <f>'Base biomasse'!X13</f>
        <v>Chaufferie dédiée</v>
      </c>
      <c r="K12" s="8" t="str">
        <f>'Base biomasse'!Y13</f>
        <v>Résidentiel/Tertiaire</v>
      </c>
      <c r="L12" s="8">
        <f>'Base biomasse'!AA13</f>
        <v>1500</v>
      </c>
      <c r="M12" s="8" t="str">
        <f>'Base biomasse'!AB13</f>
        <v>&gt;1 MW</v>
      </c>
      <c r="N12" s="8">
        <f>'Base biomasse'!AC13</f>
        <v>0</v>
      </c>
      <c r="O12" s="8">
        <f>'Base biomasse'!AD13</f>
        <v>0</v>
      </c>
      <c r="P12" s="8" t="e">
        <f>'Base biomasse'!#REF!</f>
        <v>#REF!</v>
      </c>
      <c r="Q12" s="8">
        <f>'Base biomasse'!AR13</f>
        <v>133.96388650042991</v>
      </c>
      <c r="R12" s="8">
        <f>'Base biomasse'!AS13</f>
        <v>1558</v>
      </c>
      <c r="S12" s="8" t="str">
        <f>'Base biomasse'!AT13</f>
        <v>&gt;1 200 MWh/an</v>
      </c>
      <c r="T12" s="8" t="str">
        <f>'Base biomasse'!AU13</f>
        <v>Chaufferie bois de la faisandrie desservant 365 logements (logements sociaux, étudiants et résidence) + école + commerce</v>
      </c>
      <c r="U12" s="8" t="str">
        <f>'Base biomasse'!AE13</f>
        <v>Plaquette forestière (PFA-1A)</v>
      </c>
      <c r="V12" s="8">
        <f>'Base biomasse'!O13</f>
        <v>2014</v>
      </c>
      <c r="W12" s="8">
        <f>'Base biomasse'!P13</f>
        <v>0</v>
      </c>
      <c r="X12" s="8" t="str">
        <f>'Base biomasse'!Q13</f>
        <v>2 - En fonctionnement</v>
      </c>
      <c r="Y12" s="8">
        <f>'Base biomasse'!R13</f>
        <v>0</v>
      </c>
      <c r="Z12" s="8" t="str">
        <f>'Base biomasse'!S13</f>
        <v>oui</v>
      </c>
      <c r="AA12" s="8" t="e">
        <f>'Base biomasse'!#REF!</f>
        <v>#REF!</v>
      </c>
      <c r="AB12" s="8">
        <f>'Base biomasse'!T13</f>
        <v>0</v>
      </c>
      <c r="AC12" s="8">
        <f>'Base biomasse'!AF13</f>
        <v>0</v>
      </c>
      <c r="AD12" s="8">
        <f>'Base biomasse'!AG13</f>
        <v>0</v>
      </c>
      <c r="AE12" s="8">
        <f>'Base biomasse'!AH13</f>
        <v>0</v>
      </c>
      <c r="AF12" s="8">
        <f>'Base biomasse'!AI13</f>
        <v>0</v>
      </c>
      <c r="AG12" s="8">
        <f>'Base biomasse'!AJ13</f>
        <v>0</v>
      </c>
      <c r="AH12" s="8">
        <f>'Base biomasse'!AK13</f>
        <v>0</v>
      </c>
      <c r="AI12" s="8">
        <f>'Base biomasse'!AL13</f>
        <v>0</v>
      </c>
      <c r="AJ12" s="8">
        <f>'Base biomasse'!AM13</f>
        <v>0</v>
      </c>
      <c r="AK12" s="8">
        <f>'Base biomasse'!AN13</f>
        <v>0</v>
      </c>
      <c r="AL12" s="8">
        <f>'Base biomasse'!AP13</f>
        <v>478</v>
      </c>
      <c r="AM12" s="8">
        <f>'Base biomasse'!AQ13</f>
        <v>478</v>
      </c>
      <c r="AN12" s="8" t="e">
        <f>'Base biomasse'!#REF!</f>
        <v>#REF!</v>
      </c>
    </row>
    <row r="13" spans="1:40" x14ac:dyDescent="0.25">
      <c r="A13" s="8" t="s">
        <v>1433</v>
      </c>
      <c r="B13" s="8">
        <v>1</v>
      </c>
      <c r="C13" s="9">
        <v>41085</v>
      </c>
      <c r="D13" s="15">
        <f>VLOOKUP(E13,'Commune et code insee et postal'!A$2:D$1302,3,FALSE)</f>
        <v>77</v>
      </c>
      <c r="E13" s="8">
        <v>77251</v>
      </c>
      <c r="F13" s="8" t="str">
        <f>'Base biomasse'!G14</f>
        <v>LIEUSAINT</v>
      </c>
      <c r="G13" s="8" t="e">
        <f>'Base biomasse'!#REF!</f>
        <v>#REF!</v>
      </c>
      <c r="H13" s="8">
        <f>'Base biomasse'!J14</f>
        <v>0</v>
      </c>
      <c r="I13" s="8" t="str">
        <f>'Base biomasse'!W14</f>
        <v>Industrielle</v>
      </c>
      <c r="J13" s="8" t="str">
        <f>'Base biomasse'!X14</f>
        <v>Chaufferie dédiée</v>
      </c>
      <c r="K13" s="8" t="str">
        <f>'Base biomasse'!Y14</f>
        <v>Agriculture</v>
      </c>
      <c r="L13" s="8">
        <f>'Base biomasse'!AA14</f>
        <v>80</v>
      </c>
      <c r="M13" s="8" t="str">
        <f>'Base biomasse'!AB14</f>
        <v>&lt;1 MW</v>
      </c>
      <c r="N13" s="8">
        <f>'Base biomasse'!AC14</f>
        <v>0</v>
      </c>
      <c r="O13" s="8">
        <f>'Base biomasse'!AD14</f>
        <v>0</v>
      </c>
      <c r="P13" s="8" t="e">
        <f>'Base biomasse'!#REF!</f>
        <v>#REF!</v>
      </c>
      <c r="Q13" s="8">
        <f>'Base biomasse'!AR14</f>
        <v>17</v>
      </c>
      <c r="R13" s="8">
        <f>'Base biomasse'!AS14</f>
        <v>197.71</v>
      </c>
      <c r="S13" s="8" t="str">
        <f>'Base biomasse'!AT14</f>
        <v>&lt;1 200 MWh/an</v>
      </c>
      <c r="T13" s="8">
        <f>'Base biomasse'!AU14</f>
        <v>0</v>
      </c>
      <c r="U13" s="8" t="str">
        <f>'Base biomasse'!AE14</f>
        <v>PF + granulés</v>
      </c>
      <c r="V13" s="8">
        <f>'Base biomasse'!O14</f>
        <v>2009</v>
      </c>
      <c r="W13" s="8">
        <f>'Base biomasse'!P14</f>
        <v>0</v>
      </c>
      <c r="X13" s="8" t="str">
        <f>'Base biomasse'!Q14</f>
        <v>2 - En fonctionnement</v>
      </c>
      <c r="Y13" s="8">
        <f>'Base biomasse'!R14</f>
        <v>0</v>
      </c>
      <c r="Z13" s="8">
        <f>'Base biomasse'!S14</f>
        <v>0</v>
      </c>
      <c r="AA13" s="8" t="e">
        <f>'Base biomasse'!#REF!</f>
        <v>#REF!</v>
      </c>
      <c r="AB13" s="8">
        <f>'Base biomasse'!T14</f>
        <v>0</v>
      </c>
      <c r="AC13" s="8">
        <f>'Base biomasse'!AF14</f>
        <v>0</v>
      </c>
      <c r="AD13" s="8">
        <f>'Base biomasse'!AG14</f>
        <v>0</v>
      </c>
      <c r="AE13" s="8">
        <f>'Base biomasse'!AH14</f>
        <v>0</v>
      </c>
      <c r="AF13" s="8">
        <f>'Base biomasse'!AI14</f>
        <v>0</v>
      </c>
      <c r="AG13" s="8">
        <f>'Base biomasse'!AJ14</f>
        <v>0</v>
      </c>
      <c r="AH13" s="8">
        <f>'Base biomasse'!AK14</f>
        <v>0</v>
      </c>
      <c r="AI13" s="8">
        <f>'Base biomasse'!AL14</f>
        <v>0</v>
      </c>
      <c r="AJ13" s="8">
        <f>'Base biomasse'!AM14</f>
        <v>0</v>
      </c>
      <c r="AK13" s="8">
        <f>'Base biomasse'!AN14</f>
        <v>0</v>
      </c>
      <c r="AL13" s="8">
        <f>'Base biomasse'!AP14</f>
        <v>45</v>
      </c>
      <c r="AM13" s="8">
        <f>'Base biomasse'!AQ14</f>
        <v>45</v>
      </c>
      <c r="AN13" s="8" t="e">
        <f>'Base biomasse'!#REF!</f>
        <v>#REF!</v>
      </c>
    </row>
    <row r="14" spans="1:40" hidden="1" x14ac:dyDescent="0.25">
      <c r="A14" s="109" t="s">
        <v>1519</v>
      </c>
      <c r="B14" s="109">
        <v>1</v>
      </c>
      <c r="C14" s="110">
        <v>43377</v>
      </c>
      <c r="D14" s="111">
        <v>77</v>
      </c>
      <c r="E14" s="111">
        <v>77283</v>
      </c>
      <c r="F14" s="8" t="str">
        <f>'Base biomasse'!G15</f>
        <v>MAY-EN-MULTIEN</v>
      </c>
      <c r="G14" s="8" t="e">
        <f>'Base biomasse'!#REF!</f>
        <v>#REF!</v>
      </c>
      <c r="H14" s="8">
        <f>'Base biomasse'!J15</f>
        <v>0</v>
      </c>
      <c r="I14" s="8" t="str">
        <f>'Base biomasse'!W15</f>
        <v>Collective</v>
      </c>
      <c r="J14" s="8" t="str">
        <f>'Base biomasse'!X15</f>
        <v>Chaufferie dédiée</v>
      </c>
      <c r="K14" s="8" t="str">
        <f>'Base biomasse'!Y15</f>
        <v>Résidentiel</v>
      </c>
      <c r="L14" s="8">
        <f>'Base biomasse'!AA15</f>
        <v>200</v>
      </c>
      <c r="M14" s="8" t="str">
        <f>'Base biomasse'!AB15</f>
        <v>&lt;1 MW</v>
      </c>
      <c r="N14" s="8">
        <f>'Base biomasse'!AC15</f>
        <v>0</v>
      </c>
      <c r="O14" s="8">
        <f>'Base biomasse'!AD15</f>
        <v>0</v>
      </c>
      <c r="P14" s="8" t="e">
        <f>'Base biomasse'!#REF!</f>
        <v>#REF!</v>
      </c>
      <c r="Q14" s="8">
        <f>'Base biomasse'!AR15</f>
        <v>30.094582975064487</v>
      </c>
      <c r="R14" s="8">
        <f>'Base biomasse'!AS15</f>
        <v>350</v>
      </c>
      <c r="S14" s="8" t="str">
        <f>'Base biomasse'!AT15</f>
        <v>&lt;1 200 MWh/an</v>
      </c>
      <c r="T14" s="8" t="str">
        <f>'Base biomasse'!AU15</f>
        <v>Chaufferie miscanthus</v>
      </c>
      <c r="U14" s="8" t="str">
        <f>'Base biomasse'!AE15</f>
        <v>Miscanthus</v>
      </c>
      <c r="V14" s="8">
        <f>'Base biomasse'!O15</f>
        <v>2019</v>
      </c>
      <c r="W14" s="8">
        <f>'Base biomasse'!P15</f>
        <v>0</v>
      </c>
      <c r="X14" s="8" t="str">
        <f>'Base biomasse'!Q15</f>
        <v>3 - En cours de construction</v>
      </c>
      <c r="Y14" s="8">
        <f>'Base biomasse'!R15</f>
        <v>0</v>
      </c>
      <c r="Z14" s="8" t="str">
        <f>'Base biomasse'!S15</f>
        <v>oui</v>
      </c>
      <c r="AA14" s="8" t="e">
        <f>'Base biomasse'!#REF!</f>
        <v>#REF!</v>
      </c>
      <c r="AB14" s="8">
        <f>'Base biomasse'!T15</f>
        <v>0</v>
      </c>
      <c r="AC14" s="8">
        <f>'Base biomasse'!AF15</f>
        <v>0</v>
      </c>
      <c r="AD14" s="8">
        <f>'Base biomasse'!AG15</f>
        <v>0</v>
      </c>
      <c r="AE14" s="8">
        <f>'Base biomasse'!AH15</f>
        <v>0</v>
      </c>
      <c r="AF14" s="8">
        <f>'Base biomasse'!AI15</f>
        <v>0</v>
      </c>
      <c r="AG14" s="8">
        <f>'Base biomasse'!AJ15</f>
        <v>0</v>
      </c>
      <c r="AH14" s="8">
        <f>'Base biomasse'!AK15</f>
        <v>0</v>
      </c>
      <c r="AI14" s="8">
        <f>'Base biomasse'!AL15</f>
        <v>0</v>
      </c>
      <c r="AJ14" s="8">
        <f>'Base biomasse'!AM15</f>
        <v>0</v>
      </c>
      <c r="AK14" s="8">
        <f>'Base biomasse'!AN15</f>
        <v>0</v>
      </c>
      <c r="AL14" s="8">
        <f>'Base biomasse'!AP15</f>
        <v>90</v>
      </c>
      <c r="AM14" s="8">
        <f>'Base biomasse'!AQ15</f>
        <v>90</v>
      </c>
      <c r="AN14" s="8" t="e">
        <f>'Base biomasse'!#REF!</f>
        <v>#REF!</v>
      </c>
    </row>
    <row r="15" spans="1:40" x14ac:dyDescent="0.25">
      <c r="A15" s="8" t="s">
        <v>1433</v>
      </c>
      <c r="B15" s="8">
        <v>1</v>
      </c>
      <c r="C15" s="9">
        <v>41753</v>
      </c>
      <c r="D15" s="15">
        <f>VLOOKUP(E15,'Commune et code insee et postal'!A$2:D$1302,3,FALSE)</f>
        <v>77</v>
      </c>
      <c r="E15" s="19">
        <v>77294</v>
      </c>
      <c r="F15" s="8" t="str">
        <f>'Base biomasse'!G16</f>
        <v>MITRY-MORY</v>
      </c>
      <c r="G15" s="8" t="e">
        <f>'Base biomasse'!#REF!</f>
        <v>#REF!</v>
      </c>
      <c r="H15" s="8">
        <f>'Base biomasse'!J16</f>
        <v>0</v>
      </c>
      <c r="I15" s="8" t="str">
        <f>'Base biomasse'!W16</f>
        <v>Industrielle</v>
      </c>
      <c r="J15" s="8" t="str">
        <f>'Base biomasse'!X16</f>
        <v>Chaufferie dédiée</v>
      </c>
      <c r="K15" s="8" t="str">
        <f>'Base biomasse'!Y16</f>
        <v>Industrie</v>
      </c>
      <c r="L15" s="8">
        <f>'Base biomasse'!AA16</f>
        <v>500</v>
      </c>
      <c r="M15" s="8" t="str">
        <f>'Base biomasse'!AB16</f>
        <v>&lt;1 MW</v>
      </c>
      <c r="N15" s="8">
        <f>'Base biomasse'!AC16</f>
        <v>0</v>
      </c>
      <c r="O15" s="8" t="str">
        <f>'Base biomasse'!AD16</f>
        <v>gaz</v>
      </c>
      <c r="P15" s="8" t="e">
        <f>'Base biomasse'!#REF!</f>
        <v>#REF!</v>
      </c>
      <c r="Q15" s="8">
        <f>'Base biomasse'!AR16</f>
        <v>94.58297506448838</v>
      </c>
      <c r="R15" s="8">
        <f>'Base biomasse'!AS16</f>
        <v>1100</v>
      </c>
      <c r="S15" s="8" t="str">
        <f>'Base biomasse'!AT16</f>
        <v>&lt;1 200 MWh/an</v>
      </c>
      <c r="T15" s="8" t="str">
        <f>'Base biomasse'!AU16</f>
        <v>Ce site logistique gère les approvisionnements de produits capillaires de tous les salons de coiffure de France. Un silo de 54m3
permet une autonomie de 3 semaines
fiche dispo ici : http://www.weya.fr/home/images/stories/doc_pdf/Fiche_loreal_new.pdf?phpMyAdmin=j6ycv8n6GpcsqXP27wPM4XrPh7b</v>
      </c>
      <c r="U15" s="8" t="str">
        <f>'Base biomasse'!AE16</f>
        <v>Granulés</v>
      </c>
      <c r="V15" s="8">
        <f>'Base biomasse'!O16</f>
        <v>2012</v>
      </c>
      <c r="W15" s="8">
        <f>'Base biomasse'!P16</f>
        <v>0</v>
      </c>
      <c r="X15" s="8" t="str">
        <f>'Base biomasse'!Q16</f>
        <v>2 - En fonctionnement</v>
      </c>
      <c r="Y15" s="8">
        <f>'Base biomasse'!R16</f>
        <v>0</v>
      </c>
      <c r="Z15" s="8">
        <f>'Base biomasse'!S16</f>
        <v>0</v>
      </c>
      <c r="AA15" s="8" t="e">
        <f>'Base biomasse'!#REF!</f>
        <v>#REF!</v>
      </c>
      <c r="AB15" s="8">
        <f>'Base biomasse'!T16</f>
        <v>0</v>
      </c>
      <c r="AC15" s="8">
        <f>'Base biomasse'!AF16</f>
        <v>0</v>
      </c>
      <c r="AD15" s="8">
        <f>'Base biomasse'!AG16</f>
        <v>0</v>
      </c>
      <c r="AE15" s="8">
        <f>'Base biomasse'!AH16</f>
        <v>0</v>
      </c>
      <c r="AF15" s="8">
        <f>'Base biomasse'!AI16</f>
        <v>220</v>
      </c>
      <c r="AG15" s="8">
        <f>'Base biomasse'!AJ16</f>
        <v>220</v>
      </c>
      <c r="AH15" s="8">
        <f>'Base biomasse'!AK16</f>
        <v>0</v>
      </c>
      <c r="AI15" s="8">
        <f>'Base biomasse'!AL16</f>
        <v>0</v>
      </c>
      <c r="AJ15" s="8">
        <f>'Base biomasse'!AM16</f>
        <v>0</v>
      </c>
      <c r="AK15" s="8">
        <f>'Base biomasse'!AN16</f>
        <v>0</v>
      </c>
      <c r="AL15" s="8">
        <f>'Base biomasse'!AP16</f>
        <v>0</v>
      </c>
      <c r="AM15" s="8">
        <f>'Base biomasse'!AQ16</f>
        <v>220</v>
      </c>
      <c r="AN15" s="8" t="e">
        <f>'Base biomasse'!#REF!</f>
        <v>#REF!</v>
      </c>
    </row>
    <row r="16" spans="1:40" x14ac:dyDescent="0.25">
      <c r="A16" s="8" t="s">
        <v>1433</v>
      </c>
      <c r="B16" s="8">
        <v>1</v>
      </c>
      <c r="C16" s="9">
        <v>42283</v>
      </c>
      <c r="D16" s="15">
        <f>VLOOKUP(E16,'Commune et code insee et postal'!A$2:D$1302,3,FALSE)</f>
        <v>77</v>
      </c>
      <c r="E16" s="8">
        <v>77305</v>
      </c>
      <c r="F16" s="8" t="str">
        <f>'Base biomasse'!G17</f>
        <v>MONTEREAU-FAULT-YONNE</v>
      </c>
      <c r="G16" s="8" t="e">
        <f>'Base biomasse'!#REF!</f>
        <v>#REF!</v>
      </c>
      <c r="H16" s="8">
        <f>'Base biomasse'!J17</f>
        <v>0</v>
      </c>
      <c r="I16" s="8" t="str">
        <f>'Base biomasse'!W17</f>
        <v>Collective</v>
      </c>
      <c r="J16" s="8" t="str">
        <f>'Base biomasse'!X17</f>
        <v>Création d'un réseau de chaleur</v>
      </c>
      <c r="K16" s="8">
        <f>'Base biomasse'!Y17</f>
        <v>0</v>
      </c>
      <c r="L16" s="8">
        <f>'Base biomasse'!AA17</f>
        <v>6000</v>
      </c>
      <c r="M16" s="8" t="str">
        <f>'Base biomasse'!AB17</f>
        <v>&gt;1 MW</v>
      </c>
      <c r="N16" s="8">
        <f>'Base biomasse'!AC17</f>
        <v>0</v>
      </c>
      <c r="O16" s="8">
        <f>'Base biomasse'!AD17</f>
        <v>0</v>
      </c>
      <c r="P16" s="8" t="e">
        <f>'Base biomasse'!#REF!</f>
        <v>#REF!</v>
      </c>
      <c r="Q16" s="8">
        <f>'Base biomasse'!AR17</f>
        <v>1985</v>
      </c>
      <c r="R16" s="8">
        <f>'Base biomasse'!AS17</f>
        <v>23085.550000000003</v>
      </c>
      <c r="S16" s="8" t="str">
        <f>'Base biomasse'!AT17</f>
        <v>&gt;1 200 MWh/an</v>
      </c>
      <c r="T16" s="8" t="str">
        <f>'Base biomasse'!AU17</f>
        <v>Extension du réseau de chaleur vers la future UIOM de Montereau</v>
      </c>
      <c r="U16" s="8" t="str">
        <f>'Base biomasse'!AE17</f>
        <v>Bois et miscanthus</v>
      </c>
      <c r="V16" s="8">
        <f>'Base biomasse'!O17</f>
        <v>2012</v>
      </c>
      <c r="W16" s="8">
        <f>'Base biomasse'!P17</f>
        <v>0</v>
      </c>
      <c r="X16" s="8" t="str">
        <f>'Base biomasse'!Q17</f>
        <v>2 - En fonctionnement</v>
      </c>
      <c r="Y16" s="8" t="str">
        <f>'Base biomasse'!R17</f>
        <v>oui</v>
      </c>
      <c r="Z16" s="8" t="str">
        <f>'Base biomasse'!S17</f>
        <v>oui</v>
      </c>
      <c r="AA16" s="8" t="e">
        <f>'Base biomasse'!#REF!</f>
        <v>#REF!</v>
      </c>
      <c r="AB16" s="8">
        <f>'Base biomasse'!T17</f>
        <v>0</v>
      </c>
      <c r="AC16" s="8">
        <f>'Base biomasse'!AF17</f>
        <v>9500</v>
      </c>
      <c r="AD16" s="8">
        <f>'Base biomasse'!AG17</f>
        <v>0</v>
      </c>
      <c r="AE16" s="8">
        <f>'Base biomasse'!AH17</f>
        <v>0</v>
      </c>
      <c r="AF16" s="8">
        <f>'Base biomasse'!AI17</f>
        <v>0</v>
      </c>
      <c r="AG16" s="8">
        <f>'Base biomasse'!AJ17</f>
        <v>9500</v>
      </c>
      <c r="AH16" s="8">
        <f>'Base biomasse'!AK17</f>
        <v>0</v>
      </c>
      <c r="AI16" s="8">
        <f>'Base biomasse'!AL17</f>
        <v>0</v>
      </c>
      <c r="AJ16" s="8">
        <f>'Base biomasse'!AM17</f>
        <v>0</v>
      </c>
      <c r="AK16" s="8">
        <f>'Base biomasse'!AN17</f>
        <v>0</v>
      </c>
      <c r="AL16" s="8">
        <f>'Base biomasse'!AP17</f>
        <v>0</v>
      </c>
      <c r="AM16" s="8">
        <f>'Base biomasse'!AQ17</f>
        <v>9500</v>
      </c>
      <c r="AN16" s="8" t="e">
        <f>'Base biomasse'!#REF!</f>
        <v>#REF!</v>
      </c>
    </row>
    <row r="17" spans="1:40" x14ac:dyDescent="0.25">
      <c r="A17" s="8" t="s">
        <v>1433</v>
      </c>
      <c r="B17" s="8">
        <v>1</v>
      </c>
      <c r="C17" s="9">
        <v>41085</v>
      </c>
      <c r="D17" s="15">
        <f>VLOOKUP(E17,'Commune et code insee et postal'!A$2:D$1302,3,FALSE)</f>
        <v>77</v>
      </c>
      <c r="E17" s="8">
        <v>77327</v>
      </c>
      <c r="F17" s="8" t="str">
        <f>'Base biomasse'!G18</f>
        <v>NANGIS</v>
      </c>
      <c r="G17" s="8" t="e">
        <f>'Base biomasse'!#REF!</f>
        <v>#REF!</v>
      </c>
      <c r="H17" s="8">
        <f>'Base biomasse'!J18</f>
        <v>0</v>
      </c>
      <c r="I17" s="8" t="str">
        <f>'Base biomasse'!W18</f>
        <v>Industrielle</v>
      </c>
      <c r="J17" s="8" t="str">
        <f>'Base biomasse'!X18</f>
        <v>Chaufferie dédiée</v>
      </c>
      <c r="K17" s="8" t="str">
        <f>'Base biomasse'!Y18</f>
        <v>Industrie</v>
      </c>
      <c r="L17" s="8">
        <f>'Base biomasse'!AA18</f>
        <v>100</v>
      </c>
      <c r="M17" s="8" t="str">
        <f>'Base biomasse'!AB18</f>
        <v>&lt;1 MW</v>
      </c>
      <c r="N17" s="8">
        <f>'Base biomasse'!AC18</f>
        <v>0</v>
      </c>
      <c r="O17" s="8">
        <f>'Base biomasse'!AD18</f>
        <v>0</v>
      </c>
      <c r="P17" s="8" t="e">
        <f>'Base biomasse'!#REF!</f>
        <v>#REF!</v>
      </c>
      <c r="Q17" s="8">
        <f>'Base biomasse'!AR18</f>
        <v>30</v>
      </c>
      <c r="R17" s="8">
        <f>'Base biomasse'!AS18</f>
        <v>348.90000000000003</v>
      </c>
      <c r="S17" s="8" t="str">
        <f>'Base biomasse'!AT18</f>
        <v>&lt;1 200 MWh/an</v>
      </c>
      <c r="T17" s="8" t="str">
        <f>'Base biomasse'!AU18</f>
        <v>Centre de tri</v>
      </c>
      <c r="U17" s="8" t="str">
        <f>'Base biomasse'!AE18</f>
        <v>Produits connexes de scieries CIB</v>
      </c>
      <c r="V17" s="8">
        <f>'Base biomasse'!O18</f>
        <v>2005</v>
      </c>
      <c r="W17" s="8">
        <f>'Base biomasse'!P18</f>
        <v>0</v>
      </c>
      <c r="X17" s="8" t="str">
        <f>'Base biomasse'!Q18</f>
        <v>2 - En fonctionnement</v>
      </c>
      <c r="Y17" s="8" t="str">
        <f>'Base biomasse'!R18</f>
        <v>oui</v>
      </c>
      <c r="Z17" s="8" t="str">
        <f>'Base biomasse'!S18</f>
        <v>oui</v>
      </c>
      <c r="AA17" s="8" t="e">
        <f>'Base biomasse'!#REF!</f>
        <v>#REF!</v>
      </c>
      <c r="AB17" s="8">
        <f>'Base biomasse'!T18</f>
        <v>0</v>
      </c>
      <c r="AC17" s="8">
        <f>'Base biomasse'!AF18</f>
        <v>0</v>
      </c>
      <c r="AD17" s="8">
        <f>'Base biomasse'!AG18</f>
        <v>100</v>
      </c>
      <c r="AE17" s="8">
        <f>'Base biomasse'!AH18</f>
        <v>0</v>
      </c>
      <c r="AF17" s="8">
        <f>'Base biomasse'!AI18</f>
        <v>0</v>
      </c>
      <c r="AG17" s="8">
        <f>'Base biomasse'!AJ18</f>
        <v>100</v>
      </c>
      <c r="AH17" s="8">
        <f>'Base biomasse'!AK18</f>
        <v>0</v>
      </c>
      <c r="AI17" s="8">
        <f>'Base biomasse'!AL18</f>
        <v>0</v>
      </c>
      <c r="AJ17" s="8">
        <f>'Base biomasse'!AM18</f>
        <v>0</v>
      </c>
      <c r="AK17" s="8">
        <f>'Base biomasse'!AN18</f>
        <v>0</v>
      </c>
      <c r="AL17" s="8">
        <f>'Base biomasse'!AP18</f>
        <v>0</v>
      </c>
      <c r="AM17" s="8">
        <f>'Base biomasse'!AQ18</f>
        <v>100</v>
      </c>
      <c r="AN17" s="8" t="e">
        <f>'Base biomasse'!#REF!</f>
        <v>#REF!</v>
      </c>
    </row>
    <row r="18" spans="1:40" x14ac:dyDescent="0.25">
      <c r="A18" s="8" t="s">
        <v>1433</v>
      </c>
      <c r="B18" s="8">
        <v>1</v>
      </c>
      <c r="C18" s="9">
        <v>43202</v>
      </c>
      <c r="D18" s="15">
        <f>VLOOKUP(E18,'Commune et code insee et postal'!A$2:D$1302,3,FALSE)</f>
        <v>77</v>
      </c>
      <c r="E18" s="8">
        <v>77333</v>
      </c>
      <c r="F18" s="8" t="str">
        <f>'Base biomasse'!G19</f>
        <v>NEMOURS</v>
      </c>
      <c r="G18" s="8" t="e">
        <f>'Base biomasse'!#REF!</f>
        <v>#REF!</v>
      </c>
      <c r="H18" s="8">
        <f>'Base biomasse'!J19</f>
        <v>0</v>
      </c>
      <c r="I18" s="8" t="str">
        <f>'Base biomasse'!W19</f>
        <v>Collective</v>
      </c>
      <c r="J18" s="8" t="str">
        <f>'Base biomasse'!X19</f>
        <v>Chaufferie sur réseau de chaleur</v>
      </c>
      <c r="K18" s="8" t="str">
        <f>'Base biomasse'!Y19</f>
        <v>Résidentiel/Tertiaire</v>
      </c>
      <c r="L18" s="8">
        <f>'Base biomasse'!AA19</f>
        <v>3300</v>
      </c>
      <c r="M18" s="8" t="str">
        <f>'Base biomasse'!AB19</f>
        <v>&gt;1 MW</v>
      </c>
      <c r="N18" s="8">
        <f>'Base biomasse'!AC19</f>
        <v>14000</v>
      </c>
      <c r="O18" s="8" t="str">
        <f>'Base biomasse'!AD19</f>
        <v>gaz</v>
      </c>
      <c r="P18" s="8" t="e">
        <f>'Base biomasse'!#REF!</f>
        <v>#REF!</v>
      </c>
      <c r="Q18" s="8">
        <f>'Base biomasse'!AR19</f>
        <v>1567</v>
      </c>
      <c r="R18" s="8">
        <f>'Base biomasse'!AS19</f>
        <v>18224.210000000003</v>
      </c>
      <c r="S18" s="8" t="str">
        <f>'Base biomasse'!AT19</f>
        <v>&gt;1 200 MWh/an</v>
      </c>
      <c r="T18" s="8" t="str">
        <f>'Base biomasse'!AU19</f>
        <v>https://www.ademe.fr/sites/default/files/assets/documents/chaleur-biomasse-collectivites-ilslontfait-010613-v3.pdf (p86)
http://www.seine-et-marne.gouv.fr/content/download/2305/16068/file/AP_PC_Nemours_Energie_Organisation.pdf</v>
      </c>
      <c r="U18" s="8" t="str">
        <f>'Base biomasse'!AE19</f>
        <v>Plaquettes forestières</v>
      </c>
      <c r="V18" s="8">
        <f>'Base biomasse'!O19</f>
        <v>2013</v>
      </c>
      <c r="W18" s="8">
        <f>'Base biomasse'!P19</f>
        <v>0</v>
      </c>
      <c r="X18" s="8" t="str">
        <f>'Base biomasse'!Q19</f>
        <v>2 - En fonctionnement</v>
      </c>
      <c r="Y18" s="8" t="str">
        <f>'Base biomasse'!R19</f>
        <v>oui</v>
      </c>
      <c r="Z18" s="8" t="str">
        <f>'Base biomasse'!S19</f>
        <v>oui</v>
      </c>
      <c r="AA18" s="8" t="e">
        <f>'Base biomasse'!#REF!</f>
        <v>#REF!</v>
      </c>
      <c r="AB18" s="8">
        <f>'Base biomasse'!T19</f>
        <v>0</v>
      </c>
      <c r="AC18" s="8">
        <f>'Base biomasse'!AF19</f>
        <v>5500</v>
      </c>
      <c r="AD18" s="8">
        <f>'Base biomasse'!AG19</f>
        <v>0</v>
      </c>
      <c r="AE18" s="8">
        <f>'Base biomasse'!AH19</f>
        <v>0</v>
      </c>
      <c r="AF18" s="8">
        <f>'Base biomasse'!AI19</f>
        <v>0</v>
      </c>
      <c r="AG18" s="8">
        <f>'Base biomasse'!AJ19</f>
        <v>5500</v>
      </c>
      <c r="AH18" s="8">
        <f>'Base biomasse'!AK19</f>
        <v>0</v>
      </c>
      <c r="AI18" s="8">
        <f>'Base biomasse'!AL19</f>
        <v>0</v>
      </c>
      <c r="AJ18" s="8">
        <f>'Base biomasse'!AM19</f>
        <v>0</v>
      </c>
      <c r="AK18" s="8">
        <f>'Base biomasse'!AN19</f>
        <v>0</v>
      </c>
      <c r="AL18" s="8">
        <f>'Base biomasse'!AP19</f>
        <v>0</v>
      </c>
      <c r="AM18" s="8">
        <f>'Base biomasse'!AQ19</f>
        <v>5500</v>
      </c>
      <c r="AN18" s="8" t="e">
        <f>'Base biomasse'!#REF!</f>
        <v>#REF!</v>
      </c>
    </row>
    <row r="19" spans="1:40" x14ac:dyDescent="0.25">
      <c r="A19" s="8" t="s">
        <v>1433</v>
      </c>
      <c r="B19" s="8">
        <v>1</v>
      </c>
      <c r="C19" s="9">
        <v>42464</v>
      </c>
      <c r="D19" s="15">
        <f>VLOOKUP(E19,'Commune et code insee et postal'!A$2:D$1302,3,FALSE)</f>
        <v>77</v>
      </c>
      <c r="E19" s="18">
        <v>77333</v>
      </c>
      <c r="F19" s="8" t="str">
        <f>'Base biomasse'!G20</f>
        <v>NEMOURS</v>
      </c>
      <c r="G19" s="8" t="e">
        <f>'Base biomasse'!#REF!</f>
        <v>#REF!</v>
      </c>
      <c r="H19" s="8">
        <f>'Base biomasse'!J20</f>
        <v>0</v>
      </c>
      <c r="I19" s="8" t="str">
        <f>'Base biomasse'!W20</f>
        <v>Collective</v>
      </c>
      <c r="J19" s="8" t="str">
        <f>'Base biomasse'!X20</f>
        <v>Chaufferie dédiée</v>
      </c>
      <c r="K19" s="8" t="str">
        <f>'Base biomasse'!Y20</f>
        <v>Résidentiel</v>
      </c>
      <c r="L19" s="8">
        <f>'Base biomasse'!AA20</f>
        <v>0</v>
      </c>
      <c r="M19" s="8" t="str">
        <f>'Base biomasse'!AB20</f>
        <v/>
      </c>
      <c r="N19" s="8">
        <f>'Base biomasse'!AC20</f>
        <v>0</v>
      </c>
      <c r="O19" s="8" t="str">
        <f>'Base biomasse'!AD20</f>
        <v>gaz</v>
      </c>
      <c r="P19" s="8" t="e">
        <f>'Base biomasse'!#REF!</f>
        <v>#REF!</v>
      </c>
      <c r="Q19" s="8">
        <f>'Base biomasse'!AR20</f>
        <v>0</v>
      </c>
      <c r="R19" s="8">
        <f>'Base biomasse'!AS20</f>
        <v>0</v>
      </c>
      <c r="S19" s="8" t="str">
        <f>'Base biomasse'!AT20</f>
        <v/>
      </c>
      <c r="T19" s="8" t="str">
        <f>'Base biomasse'!AU20</f>
        <v>389 logements</v>
      </c>
      <c r="U19" s="8" t="str">
        <f>'Base biomasse'!AE20</f>
        <v>Agropellets bois miscanthus</v>
      </c>
      <c r="V19" s="8">
        <f>'Base biomasse'!O20</f>
        <v>2014</v>
      </c>
      <c r="W19" s="8">
        <f>'Base biomasse'!P20</f>
        <v>0</v>
      </c>
      <c r="X19" s="8" t="str">
        <f>'Base biomasse'!Q20</f>
        <v>2 - En fonctionnement</v>
      </c>
      <c r="Y19" s="8">
        <f>'Base biomasse'!R20</f>
        <v>0</v>
      </c>
      <c r="Z19" s="8">
        <f>'Base biomasse'!S20</f>
        <v>0</v>
      </c>
      <c r="AA19" s="8" t="e">
        <f>'Base biomasse'!#REF!</f>
        <v>#REF!</v>
      </c>
      <c r="AB19" s="8">
        <f>'Base biomasse'!T20</f>
        <v>0</v>
      </c>
      <c r="AC19" s="8">
        <f>'Base biomasse'!AF20</f>
        <v>0</v>
      </c>
      <c r="AD19" s="8">
        <f>'Base biomasse'!AG20</f>
        <v>0</v>
      </c>
      <c r="AE19" s="8">
        <f>'Base biomasse'!AH20</f>
        <v>0</v>
      </c>
      <c r="AF19" s="8">
        <f>'Base biomasse'!AI20</f>
        <v>0</v>
      </c>
      <c r="AG19" s="8">
        <f>'Base biomasse'!AJ20</f>
        <v>0</v>
      </c>
      <c r="AH19" s="8">
        <f>'Base biomasse'!AK20</f>
        <v>0</v>
      </c>
      <c r="AI19" s="8">
        <f>'Base biomasse'!AL20</f>
        <v>0</v>
      </c>
      <c r="AJ19" s="8">
        <f>'Base biomasse'!AM20</f>
        <v>0</v>
      </c>
      <c r="AK19" s="8">
        <f>'Base biomasse'!AN20</f>
        <v>0</v>
      </c>
      <c r="AL19" s="8">
        <f>'Base biomasse'!AP20</f>
        <v>0</v>
      </c>
      <c r="AM19" s="8">
        <f>'Base biomasse'!AQ20</f>
        <v>0</v>
      </c>
      <c r="AN19" s="8" t="e">
        <f>'Base biomasse'!#REF!</f>
        <v>#REF!</v>
      </c>
    </row>
    <row r="20" spans="1:40" x14ac:dyDescent="0.25">
      <c r="A20" s="8" t="s">
        <v>1433</v>
      </c>
      <c r="B20" s="8">
        <v>1</v>
      </c>
      <c r="C20" s="9">
        <v>42122</v>
      </c>
      <c r="D20" s="15">
        <f>VLOOKUP(E20,'Commune et code insee et postal'!A$2:D$1302,3,FALSE)</f>
        <v>77</v>
      </c>
      <c r="E20" s="8">
        <v>77348</v>
      </c>
      <c r="F20" s="8" t="str">
        <f>'Base biomasse'!G21</f>
        <v>ORMESSON</v>
      </c>
      <c r="G20" s="8" t="e">
        <f>'Base biomasse'!#REF!</f>
        <v>#REF!</v>
      </c>
      <c r="H20" s="8">
        <f>'Base biomasse'!J21</f>
        <v>0</v>
      </c>
      <c r="I20" s="8" t="str">
        <f>'Base biomasse'!W21</f>
        <v>Collective</v>
      </c>
      <c r="J20" s="8" t="str">
        <f>'Base biomasse'!X21</f>
        <v>Chaufferie dédiée</v>
      </c>
      <c r="K20" s="8" t="str">
        <f>'Base biomasse'!Y21</f>
        <v>Tertiaire</v>
      </c>
      <c r="L20" s="8">
        <f>'Base biomasse'!AA21</f>
        <v>40</v>
      </c>
      <c r="M20" s="8" t="str">
        <f>'Base biomasse'!AB21</f>
        <v>&lt;1 MW</v>
      </c>
      <c r="N20" s="8">
        <f>'Base biomasse'!AC21</f>
        <v>0</v>
      </c>
      <c r="O20" s="8">
        <f>'Base biomasse'!AD21</f>
        <v>0</v>
      </c>
      <c r="P20" s="8" t="e">
        <f>'Base biomasse'!#REF!</f>
        <v>#REF!</v>
      </c>
      <c r="Q20" s="8">
        <f>'Base biomasse'!AR21</f>
        <v>3.2869885768898195</v>
      </c>
      <c r="R20" s="8">
        <f>'Base biomasse'!AS21</f>
        <v>38.227677149228604</v>
      </c>
      <c r="S20" s="8" t="str">
        <f>'Base biomasse'!AT21</f>
        <v>&lt;1 200 MWh/an</v>
      </c>
      <c r="T20" s="8" t="str">
        <f>'Base biomasse'!AU21</f>
        <v>Chauffage de la mairie et de la salle polyvalente, 40kw annoncé et 40 tonnes consommées en théorie : http://www.levaudoue.fr/medias/files/pdm-plaquette-bilan-annee-2014.pdf</v>
      </c>
      <c r="U20" s="8">
        <f>'Base biomasse'!AE21</f>
        <v>0</v>
      </c>
      <c r="V20" s="8">
        <f>'Base biomasse'!O21</f>
        <v>2014</v>
      </c>
      <c r="W20" s="8">
        <f>'Base biomasse'!P21</f>
        <v>0</v>
      </c>
      <c r="X20" s="8" t="str">
        <f>'Base biomasse'!Q21</f>
        <v>2 - En fonctionnement</v>
      </c>
      <c r="Y20" s="8">
        <f>'Base biomasse'!R21</f>
        <v>0</v>
      </c>
      <c r="Z20" s="8">
        <f>'Base biomasse'!S21</f>
        <v>0</v>
      </c>
      <c r="AA20" s="8" t="e">
        <f>'Base biomasse'!#REF!</f>
        <v>#REF!</v>
      </c>
      <c r="AB20" s="8">
        <f>'Base biomasse'!T21</f>
        <v>0</v>
      </c>
      <c r="AC20" s="8">
        <f>'Base biomasse'!AF21</f>
        <v>40</v>
      </c>
      <c r="AD20" s="8">
        <f>'Base biomasse'!AG21</f>
        <v>0</v>
      </c>
      <c r="AE20" s="8">
        <f>'Base biomasse'!AH21</f>
        <v>0</v>
      </c>
      <c r="AF20" s="8">
        <f>'Base biomasse'!AI21</f>
        <v>0</v>
      </c>
      <c r="AG20" s="8">
        <f>'Base biomasse'!AJ21</f>
        <v>40</v>
      </c>
      <c r="AH20" s="8">
        <f>'Base biomasse'!AK21</f>
        <v>0</v>
      </c>
      <c r="AI20" s="8">
        <f>'Base biomasse'!AL21</f>
        <v>0</v>
      </c>
      <c r="AJ20" s="8">
        <f>'Base biomasse'!AM21</f>
        <v>0</v>
      </c>
      <c r="AK20" s="8">
        <f>'Base biomasse'!AN21</f>
        <v>0</v>
      </c>
      <c r="AL20" s="8">
        <f>'Base biomasse'!AP21</f>
        <v>0</v>
      </c>
      <c r="AM20" s="8">
        <f>'Base biomasse'!AQ21</f>
        <v>40</v>
      </c>
      <c r="AN20" s="8" t="e">
        <f>'Base biomasse'!#REF!</f>
        <v>#REF!</v>
      </c>
    </row>
    <row r="21" spans="1:40" x14ac:dyDescent="0.25">
      <c r="A21" s="8" t="s">
        <v>1433</v>
      </c>
      <c r="B21" s="8">
        <v>1</v>
      </c>
      <c r="C21" s="9">
        <v>41085</v>
      </c>
      <c r="D21" s="15">
        <f>VLOOKUP(E21,'Commune et code insee et postal'!A$2:D$1302,3,FALSE)</f>
        <v>77</v>
      </c>
      <c r="E21" s="8">
        <v>77390</v>
      </c>
      <c r="F21" s="8" t="str">
        <f>'Base biomasse'!G22</f>
        <v>ROISSY-EN-BRIE</v>
      </c>
      <c r="G21" s="8" t="e">
        <f>'Base biomasse'!#REF!</f>
        <v>#REF!</v>
      </c>
      <c r="H21" s="8">
        <f>'Base biomasse'!J22</f>
        <v>0</v>
      </c>
      <c r="I21" s="8" t="str">
        <f>'Base biomasse'!W22</f>
        <v>Collective</v>
      </c>
      <c r="J21" s="8" t="str">
        <f>'Base biomasse'!X22</f>
        <v>Chaufferie dédiée</v>
      </c>
      <c r="K21" s="8" t="str">
        <f>'Base biomasse'!Y22</f>
        <v>Résidentiel</v>
      </c>
      <c r="L21" s="8">
        <f>'Base biomasse'!AA22</f>
        <v>2500</v>
      </c>
      <c r="M21" s="8" t="str">
        <f>'Base biomasse'!AB22</f>
        <v>&gt;1 MW</v>
      </c>
      <c r="N21" s="8">
        <f>'Base biomasse'!AC22</f>
        <v>0</v>
      </c>
      <c r="O21" s="8">
        <f>'Base biomasse'!AD22</f>
        <v>0</v>
      </c>
      <c r="P21" s="8" t="e">
        <f>'Base biomasse'!#REF!</f>
        <v>#REF!</v>
      </c>
      <c r="Q21" s="8">
        <f>'Base biomasse'!AR22</f>
        <v>619</v>
      </c>
      <c r="R21" s="8">
        <f>'Base biomasse'!AS22</f>
        <v>7198.97</v>
      </c>
      <c r="S21" s="8" t="str">
        <f>'Base biomasse'!AT22</f>
        <v>&gt;1 200 MWh/an</v>
      </c>
      <c r="T21" s="8">
        <f>'Base biomasse'!AU22</f>
        <v>0</v>
      </c>
      <c r="U21" s="8" t="str">
        <f>'Base biomasse'!AE22</f>
        <v>Produits connexes de scieries (Champagne-Ardenne) - broyat de palettes</v>
      </c>
      <c r="V21" s="8">
        <f>'Base biomasse'!O22</f>
        <v>2008</v>
      </c>
      <c r="W21" s="8">
        <f>'Base biomasse'!P22</f>
        <v>0</v>
      </c>
      <c r="X21" s="8" t="str">
        <f>'Base biomasse'!Q22</f>
        <v>2 - En fonctionnement</v>
      </c>
      <c r="Y21" s="8" t="str">
        <f>'Base biomasse'!R22</f>
        <v>oui</v>
      </c>
      <c r="Z21" s="8" t="str">
        <f>'Base biomasse'!S22</f>
        <v>oui</v>
      </c>
      <c r="AA21" s="8" t="e">
        <f>'Base biomasse'!#REF!</f>
        <v>#REF!</v>
      </c>
      <c r="AB21" s="8">
        <f>'Base biomasse'!T22</f>
        <v>0</v>
      </c>
      <c r="AC21" s="8">
        <f>'Base biomasse'!AF22</f>
        <v>440</v>
      </c>
      <c r="AD21" s="8">
        <f>'Base biomasse'!AG22</f>
        <v>0</v>
      </c>
      <c r="AE21" s="8">
        <f>'Base biomasse'!AH22</f>
        <v>1760</v>
      </c>
      <c r="AF21" s="8">
        <f>'Base biomasse'!AI22</f>
        <v>0</v>
      </c>
      <c r="AG21" s="8">
        <f>'Base biomasse'!AJ22</f>
        <v>2200</v>
      </c>
      <c r="AH21" s="8">
        <f>'Base biomasse'!AK22</f>
        <v>0</v>
      </c>
      <c r="AI21" s="8">
        <f>'Base biomasse'!AL22</f>
        <v>0</v>
      </c>
      <c r="AJ21" s="8">
        <f>'Base biomasse'!AM22</f>
        <v>0</v>
      </c>
      <c r="AK21" s="8">
        <f>'Base biomasse'!AN22</f>
        <v>0</v>
      </c>
      <c r="AL21" s="8">
        <f>'Base biomasse'!AP22</f>
        <v>0</v>
      </c>
      <c r="AM21" s="8">
        <f>'Base biomasse'!AQ22</f>
        <v>2200</v>
      </c>
      <c r="AN21" s="8" t="e">
        <f>'Base biomasse'!#REF!</f>
        <v>#REF!</v>
      </c>
    </row>
    <row r="22" spans="1:40" x14ac:dyDescent="0.25">
      <c r="A22" s="8" t="s">
        <v>1433</v>
      </c>
      <c r="B22" s="8">
        <v>1</v>
      </c>
      <c r="C22" s="9">
        <v>41085</v>
      </c>
      <c r="D22" s="15">
        <f>VLOOKUP(E22,'Commune et code insee et postal'!A$2:D$1302,3,FALSE)</f>
        <v>77</v>
      </c>
      <c r="E22" s="8">
        <v>77470</v>
      </c>
      <c r="F22" s="8" t="str">
        <f>'Base biomasse'!G23</f>
        <v>TOURNAN-EN-BRIE</v>
      </c>
      <c r="G22" s="8" t="e">
        <f>'Base biomasse'!#REF!</f>
        <v>#REF!</v>
      </c>
      <c r="H22" s="8">
        <f>'Base biomasse'!J23</f>
        <v>0</v>
      </c>
      <c r="I22" s="8" t="str">
        <f>'Base biomasse'!W23</f>
        <v>Collective</v>
      </c>
      <c r="J22" s="8" t="str">
        <f>'Base biomasse'!X23</f>
        <v>Chaufferie dédiée</v>
      </c>
      <c r="K22" s="8" t="str">
        <f>'Base biomasse'!Y23</f>
        <v>Résidentiel/Tertiaire</v>
      </c>
      <c r="L22" s="8">
        <f>'Base biomasse'!AA23</f>
        <v>750</v>
      </c>
      <c r="M22" s="8" t="str">
        <f>'Base biomasse'!AB23</f>
        <v>&lt;1 MW</v>
      </c>
      <c r="N22" s="8">
        <f>'Base biomasse'!AC23</f>
        <v>520</v>
      </c>
      <c r="O22" s="8" t="str">
        <f>'Base biomasse'!AD23</f>
        <v>gaz</v>
      </c>
      <c r="P22" s="8" t="e">
        <f>'Base biomasse'!#REF!</f>
        <v>#REF!</v>
      </c>
      <c r="Q22" s="8">
        <f>'Base biomasse'!AR23</f>
        <v>69.733447979363703</v>
      </c>
      <c r="R22" s="8">
        <f>'Base biomasse'!AS23</f>
        <v>811</v>
      </c>
      <c r="S22" s="8" t="str">
        <f>'Base biomasse'!AT23</f>
        <v>&lt;1 200 MWh/an</v>
      </c>
      <c r="T22" s="8" t="str">
        <f>'Base biomasse'!AU23</f>
        <v>199 logements et écoles élémentaires Odette-Marteau et maternelle de La Madeleine (aide Région : 231 764 €)</v>
      </c>
      <c r="U22" s="8" t="str">
        <f>'Base biomasse'!AE23</f>
        <v>Broyat de palettes, connexes scierie + PF (50/50)</v>
      </c>
      <c r="V22" s="8">
        <f>'Base biomasse'!O23</f>
        <v>2011</v>
      </c>
      <c r="W22" s="8">
        <f>'Base biomasse'!P23</f>
        <v>0</v>
      </c>
      <c r="X22" s="8" t="str">
        <f>'Base biomasse'!Q23</f>
        <v>2 - En fonctionnement</v>
      </c>
      <c r="Y22" s="8">
        <f>'Base biomasse'!R23</f>
        <v>0</v>
      </c>
      <c r="Z22" s="8" t="str">
        <f>'Base biomasse'!S23</f>
        <v>oui</v>
      </c>
      <c r="AA22" s="8" t="e">
        <f>'Base biomasse'!#REF!</f>
        <v>#REF!</v>
      </c>
      <c r="AB22" s="8">
        <f>'Base biomasse'!T23</f>
        <v>0</v>
      </c>
      <c r="AC22" s="8">
        <f>'Base biomasse'!AF23</f>
        <v>500</v>
      </c>
      <c r="AD22" s="8">
        <f>'Base biomasse'!AG23</f>
        <v>0</v>
      </c>
      <c r="AE22" s="8">
        <f>'Base biomasse'!AH23</f>
        <v>0</v>
      </c>
      <c r="AF22" s="8">
        <f>'Base biomasse'!AI23</f>
        <v>0</v>
      </c>
      <c r="AG22" s="8">
        <f>'Base biomasse'!AJ23</f>
        <v>500</v>
      </c>
      <c r="AH22" s="8">
        <f>'Base biomasse'!AK23</f>
        <v>0</v>
      </c>
      <c r="AI22" s="8">
        <f>'Base biomasse'!AL23</f>
        <v>0</v>
      </c>
      <c r="AJ22" s="8">
        <f>'Base biomasse'!AM23</f>
        <v>0</v>
      </c>
      <c r="AK22" s="8">
        <f>'Base biomasse'!AN23</f>
        <v>0</v>
      </c>
      <c r="AL22" s="8">
        <f>'Base biomasse'!AP23</f>
        <v>0</v>
      </c>
      <c r="AM22" s="8">
        <f>'Base biomasse'!AQ23</f>
        <v>500</v>
      </c>
      <c r="AN22" s="8" t="e">
        <f>'Base biomasse'!#REF!</f>
        <v>#REF!</v>
      </c>
    </row>
    <row r="23" spans="1:40" x14ac:dyDescent="0.25">
      <c r="A23" s="21" t="s">
        <v>1433</v>
      </c>
      <c r="B23" s="21">
        <v>1</v>
      </c>
      <c r="C23" s="22">
        <v>41471</v>
      </c>
      <c r="D23" s="23">
        <f>VLOOKUP(E23,'Commune et code insee et postal'!A$2:D$1302,3,FALSE)</f>
        <v>77</v>
      </c>
      <c r="E23" s="21">
        <v>77470</v>
      </c>
      <c r="F23" s="8" t="str">
        <f>'Base biomasse'!G24</f>
        <v>TOURNAN-EN-BRIE</v>
      </c>
      <c r="G23" s="8" t="e">
        <f>'Base biomasse'!#REF!</f>
        <v>#REF!</v>
      </c>
      <c r="H23" s="8">
        <f>'Base biomasse'!J24</f>
        <v>0</v>
      </c>
      <c r="I23" s="8" t="str">
        <f>'Base biomasse'!W24</f>
        <v>Collective</v>
      </c>
      <c r="J23" s="8" t="str">
        <f>'Base biomasse'!X24</f>
        <v>Création d'un réseau de chaleur</v>
      </c>
      <c r="K23" s="8">
        <f>'Base biomasse'!Y24</f>
        <v>0</v>
      </c>
      <c r="L23" s="8">
        <f>'Base biomasse'!AA24</f>
        <v>500</v>
      </c>
      <c r="M23" s="8" t="str">
        <f>'Base biomasse'!AB24</f>
        <v>&lt;1 MW</v>
      </c>
      <c r="N23" s="8">
        <f>'Base biomasse'!AC24</f>
        <v>0</v>
      </c>
      <c r="O23" s="8">
        <f>'Base biomasse'!AD24</f>
        <v>0</v>
      </c>
      <c r="P23" s="8" t="e">
        <f>'Base biomasse'!#REF!</f>
        <v>#REF!</v>
      </c>
      <c r="Q23" s="8">
        <f>'Base biomasse'!AR24</f>
        <v>105</v>
      </c>
      <c r="R23" s="8">
        <f>'Base biomasse'!AS24</f>
        <v>1221.1500000000001</v>
      </c>
      <c r="S23" s="8" t="str">
        <f>'Base biomasse'!AT24</f>
        <v>&gt;1 200 MWh/an</v>
      </c>
      <c r="T23" s="8" t="str">
        <f>'Base biomasse'!AU24</f>
        <v>SMAVOM est le syndicat pour les centres scolaires</v>
      </c>
      <c r="U23" s="8">
        <f>'Base biomasse'!AE24</f>
        <v>0</v>
      </c>
      <c r="V23" s="8">
        <f>'Base biomasse'!O24</f>
        <v>2014</v>
      </c>
      <c r="W23" s="8">
        <f>'Base biomasse'!P24</f>
        <v>0</v>
      </c>
      <c r="X23" s="8" t="str">
        <f>'Base biomasse'!Q24</f>
        <v>2 - En fonctionnement</v>
      </c>
      <c r="Y23" s="8">
        <f>'Base biomasse'!R24</f>
        <v>0</v>
      </c>
      <c r="Z23" s="8" t="str">
        <f>'Base biomasse'!S24</f>
        <v>oui</v>
      </c>
      <c r="AA23" s="8" t="e">
        <f>'Base biomasse'!#REF!</f>
        <v>#REF!</v>
      </c>
      <c r="AB23" s="8">
        <f>'Base biomasse'!T24</f>
        <v>0</v>
      </c>
      <c r="AC23" s="8">
        <f>'Base biomasse'!AF24</f>
        <v>600</v>
      </c>
      <c r="AD23" s="8">
        <f>'Base biomasse'!AG24</f>
        <v>0</v>
      </c>
      <c r="AE23" s="8">
        <f>'Base biomasse'!AH24</f>
        <v>0</v>
      </c>
      <c r="AF23" s="8">
        <f>'Base biomasse'!AI24</f>
        <v>0</v>
      </c>
      <c r="AG23" s="8">
        <f>'Base biomasse'!AJ24</f>
        <v>600</v>
      </c>
      <c r="AH23" s="8">
        <f>'Base biomasse'!AK24</f>
        <v>0</v>
      </c>
      <c r="AI23" s="8">
        <f>'Base biomasse'!AL24</f>
        <v>0</v>
      </c>
      <c r="AJ23" s="8">
        <f>'Base biomasse'!AM24</f>
        <v>0</v>
      </c>
      <c r="AK23" s="8">
        <f>'Base biomasse'!AN24</f>
        <v>0</v>
      </c>
      <c r="AL23" s="8">
        <f>'Base biomasse'!AP24</f>
        <v>0</v>
      </c>
      <c r="AM23" s="8">
        <f>'Base biomasse'!AQ24</f>
        <v>600</v>
      </c>
      <c r="AN23" s="8" t="e">
        <f>'Base biomasse'!#REF!</f>
        <v>#REF!</v>
      </c>
    </row>
    <row r="24" spans="1:40" x14ac:dyDescent="0.25">
      <c r="A24" s="21" t="s">
        <v>1433</v>
      </c>
      <c r="B24" s="21">
        <v>1</v>
      </c>
      <c r="C24" s="22">
        <v>41085</v>
      </c>
      <c r="D24" s="23">
        <f>VLOOKUP(E24,'Commune et code insee et postal'!A$2:D$1302,3,FALSE)</f>
        <v>77</v>
      </c>
      <c r="E24" s="21">
        <v>77479</v>
      </c>
      <c r="F24" s="8" t="str">
        <f>'Base biomasse'!G25</f>
        <v>VAIRES-SUR-MARNE</v>
      </c>
      <c r="G24" s="8" t="e">
        <f>'Base biomasse'!#REF!</f>
        <v>#REF!</v>
      </c>
      <c r="H24" s="8">
        <f>'Base biomasse'!J25</f>
        <v>0</v>
      </c>
      <c r="I24" s="8" t="str">
        <f>'Base biomasse'!W25</f>
        <v>Collective</v>
      </c>
      <c r="J24" s="8" t="str">
        <f>'Base biomasse'!X25</f>
        <v>Chaufferie dédiée</v>
      </c>
      <c r="K24" s="8" t="str">
        <f>'Base biomasse'!Y25</f>
        <v>Résidentiel</v>
      </c>
      <c r="L24" s="8">
        <f>'Base biomasse'!AA25</f>
        <v>750</v>
      </c>
      <c r="M24" s="8" t="str">
        <f>'Base biomasse'!AB25</f>
        <v>&lt;1 MW</v>
      </c>
      <c r="N24" s="8">
        <f>'Base biomasse'!AC25</f>
        <v>485</v>
      </c>
      <c r="O24" s="8" t="str">
        <f>'Base biomasse'!AD25</f>
        <v>gaz</v>
      </c>
      <c r="P24" s="8" t="e">
        <f>'Base biomasse'!#REF!</f>
        <v>#REF!</v>
      </c>
      <c r="Q24" s="8">
        <f>'Base biomasse'!AR25</f>
        <v>72.484952708512466</v>
      </c>
      <c r="R24" s="8">
        <f>'Base biomasse'!AS25</f>
        <v>843</v>
      </c>
      <c r="S24" s="8" t="str">
        <f>'Base biomasse'!AT25</f>
        <v>&lt;1 200 MWh/an</v>
      </c>
      <c r="T24" s="8" t="str">
        <f>'Base biomasse'!AU25</f>
        <v xml:space="preserve"> 220 logements et d’une école (aide région 224 609 €)</v>
      </c>
      <c r="U24" s="8" t="str">
        <f>'Base biomasse'!AE25</f>
        <v>Broyat de palettes + PF Broyat de palettes+PF</v>
      </c>
      <c r="V24" s="8">
        <f>'Base biomasse'!O25</f>
        <v>2011</v>
      </c>
      <c r="W24" s="8">
        <f>'Base biomasse'!P25</f>
        <v>0</v>
      </c>
      <c r="X24" s="8" t="str">
        <f>'Base biomasse'!Q25</f>
        <v>2 - En fonctionnement</v>
      </c>
      <c r="Y24" s="8">
        <f>'Base biomasse'!R25</f>
        <v>0</v>
      </c>
      <c r="Z24" s="8" t="str">
        <f>'Base biomasse'!S25</f>
        <v>oui</v>
      </c>
      <c r="AA24" s="8" t="e">
        <f>'Base biomasse'!#REF!</f>
        <v>#REF!</v>
      </c>
      <c r="AB24" s="8">
        <f>'Base biomasse'!T25</f>
        <v>0</v>
      </c>
      <c r="AC24" s="8">
        <f>'Base biomasse'!AF25</f>
        <v>800</v>
      </c>
      <c r="AD24" s="8">
        <f>'Base biomasse'!AG25</f>
        <v>0</v>
      </c>
      <c r="AE24" s="8">
        <f>'Base biomasse'!AH25</f>
        <v>0</v>
      </c>
      <c r="AF24" s="8">
        <f>'Base biomasse'!AI25</f>
        <v>0</v>
      </c>
      <c r="AG24" s="8">
        <f>'Base biomasse'!AJ25</f>
        <v>800</v>
      </c>
      <c r="AH24" s="8">
        <f>'Base biomasse'!AK25</f>
        <v>0</v>
      </c>
      <c r="AI24" s="8">
        <f>'Base biomasse'!AL25</f>
        <v>0</v>
      </c>
      <c r="AJ24" s="8">
        <f>'Base biomasse'!AM25</f>
        <v>0</v>
      </c>
      <c r="AK24" s="8">
        <f>'Base biomasse'!AN25</f>
        <v>0</v>
      </c>
      <c r="AL24" s="8">
        <f>'Base biomasse'!AP25</f>
        <v>0</v>
      </c>
      <c r="AM24" s="8">
        <f>'Base biomasse'!AQ25</f>
        <v>800</v>
      </c>
      <c r="AN24" s="8" t="e">
        <f>'Base biomasse'!#REF!</f>
        <v>#REF!</v>
      </c>
    </row>
    <row r="25" spans="1:40" x14ac:dyDescent="0.25">
      <c r="A25" s="8" t="s">
        <v>1433</v>
      </c>
      <c r="B25" s="8">
        <v>1</v>
      </c>
      <c r="C25" s="9">
        <v>41170</v>
      </c>
      <c r="D25" s="15">
        <f>VLOOKUP(E25,'Commune et code insee et postal'!A$2:D$1302,3,FALSE)</f>
        <v>77</v>
      </c>
      <c r="E25" s="8">
        <v>77495</v>
      </c>
      <c r="F25" s="8" t="str">
        <f>'Base biomasse'!G26</f>
        <v>VERT-SAINT-DENIS</v>
      </c>
      <c r="G25" s="8" t="e">
        <f>'Base biomasse'!#REF!</f>
        <v>#REF!</v>
      </c>
      <c r="H25" s="8">
        <f>'Base biomasse'!J26</f>
        <v>0</v>
      </c>
      <c r="I25" s="8" t="str">
        <f>'Base biomasse'!W26</f>
        <v>Collective</v>
      </c>
      <c r="J25" s="8" t="str">
        <f>'Base biomasse'!X26</f>
        <v>Chaufferie dédiée</v>
      </c>
      <c r="K25" s="8" t="str">
        <f>'Base biomasse'!Y26</f>
        <v>Tertiaire</v>
      </c>
      <c r="L25" s="8">
        <f>'Base biomasse'!AA26</f>
        <v>90</v>
      </c>
      <c r="M25" s="8" t="str">
        <f>'Base biomasse'!AB26</f>
        <v>&lt;1 MW</v>
      </c>
      <c r="N25" s="8">
        <f>'Base biomasse'!AC26</f>
        <v>0</v>
      </c>
      <c r="O25" s="8">
        <f>'Base biomasse'!AD26</f>
        <v>0</v>
      </c>
      <c r="P25" s="8" t="e">
        <f>'Base biomasse'!#REF!</f>
        <v>#REF!</v>
      </c>
      <c r="Q25" s="8">
        <f>'Base biomasse'!AR26</f>
        <v>64.5</v>
      </c>
      <c r="R25" s="8">
        <f>'Base biomasse'!AS26</f>
        <v>750.1350000000001</v>
      </c>
      <c r="S25" s="8" t="str">
        <f>'Base biomasse'!AT26</f>
        <v>&lt;1 200 MWh/an</v>
      </c>
      <c r="T25" s="8" t="str">
        <f>'Base biomasse'!AU26</f>
        <v>Couverture bois 100%, 220m réseau, 808m2 de surfaces chauffées , Silo de 11M3 soit 7 tonnes de stockage / http://www.weya.fr/home/images/stories/doc_pdf/Ref___Maison_Environnement_Senart_V.pdf?phpMyAdmin=j6ycv8n6GpcsqXP27wPM4XrPh7b</v>
      </c>
      <c r="U25" s="8" t="str">
        <f>'Base biomasse'!AE26</f>
        <v>Granulés bois DIN plus</v>
      </c>
      <c r="V25" s="8">
        <f>'Base biomasse'!O26</f>
        <v>2011</v>
      </c>
      <c r="W25" s="8">
        <f>'Base biomasse'!P26</f>
        <v>0</v>
      </c>
      <c r="X25" s="8" t="str">
        <f>'Base biomasse'!Q26</f>
        <v>2 - En fonctionnement</v>
      </c>
      <c r="Y25" s="8">
        <f>'Base biomasse'!R26</f>
        <v>0</v>
      </c>
      <c r="Z25" s="8">
        <f>'Base biomasse'!S26</f>
        <v>0</v>
      </c>
      <c r="AA25" s="8" t="e">
        <f>'Base biomasse'!#REF!</f>
        <v>#REF!</v>
      </c>
      <c r="AB25" s="8">
        <f>'Base biomasse'!T26</f>
        <v>0</v>
      </c>
      <c r="AC25" s="8">
        <f>'Base biomasse'!AF26</f>
        <v>0</v>
      </c>
      <c r="AD25" s="8">
        <f>'Base biomasse'!AG26</f>
        <v>0</v>
      </c>
      <c r="AE25" s="8">
        <f>'Base biomasse'!AH26</f>
        <v>0</v>
      </c>
      <c r="AF25" s="8">
        <f>'Base biomasse'!AI26</f>
        <v>36</v>
      </c>
      <c r="AG25" s="8">
        <f>'Base biomasse'!AJ26</f>
        <v>36</v>
      </c>
      <c r="AH25" s="8">
        <f>'Base biomasse'!AK26</f>
        <v>0</v>
      </c>
      <c r="AI25" s="8">
        <f>'Base biomasse'!AL26</f>
        <v>0</v>
      </c>
      <c r="AJ25" s="8">
        <f>'Base biomasse'!AM26</f>
        <v>0</v>
      </c>
      <c r="AK25" s="8">
        <f>'Base biomasse'!AN26</f>
        <v>0</v>
      </c>
      <c r="AL25" s="8">
        <f>'Base biomasse'!AP26</f>
        <v>0</v>
      </c>
      <c r="AM25" s="8">
        <f>'Base biomasse'!AQ26</f>
        <v>36</v>
      </c>
      <c r="AN25" s="8" t="e">
        <f>'Base biomasse'!#REF!</f>
        <v>#REF!</v>
      </c>
    </row>
    <row r="26" spans="1:40" hidden="1" x14ac:dyDescent="0.25">
      <c r="A26" s="8" t="s">
        <v>1434</v>
      </c>
      <c r="B26" s="8">
        <v>1</v>
      </c>
      <c r="C26" s="9">
        <v>41085</v>
      </c>
      <c r="D26" s="15">
        <f>VLOOKUP(E26,'Commune et code insee et postal'!A$2:D$1302,3,FALSE)</f>
        <v>77</v>
      </c>
      <c r="E26" s="8">
        <v>77514</v>
      </c>
      <c r="F26" s="8" t="str">
        <f>'Base biomasse'!G27</f>
        <v>VILLEPARISIS</v>
      </c>
      <c r="G26" s="8" t="e">
        <f>'Base biomasse'!#REF!</f>
        <v>#REF!</v>
      </c>
      <c r="H26" s="8">
        <f>'Base biomasse'!J27</f>
        <v>0</v>
      </c>
      <c r="I26" s="8" t="str">
        <f>'Base biomasse'!W27</f>
        <v>Collective</v>
      </c>
      <c r="J26" s="8" t="str">
        <f>'Base biomasse'!X27</f>
        <v>Chaufferie dédiée</v>
      </c>
      <c r="K26" s="8" t="str">
        <f>'Base biomasse'!Y27</f>
        <v>Résidentiel</v>
      </c>
      <c r="L26" s="8">
        <f>'Base biomasse'!AA27</f>
        <v>1000</v>
      </c>
      <c r="M26" s="8" t="str">
        <f>'Base biomasse'!AB27</f>
        <v>&gt;1 MW</v>
      </c>
      <c r="N26" s="8">
        <f>'Base biomasse'!AC27</f>
        <v>0</v>
      </c>
      <c r="O26" s="8">
        <f>'Base biomasse'!AD27</f>
        <v>0</v>
      </c>
      <c r="P26" s="8" t="e">
        <f>'Base biomasse'!#REF!</f>
        <v>#REF!</v>
      </c>
      <c r="Q26" s="8">
        <f>'Base biomasse'!AR27</f>
        <v>230</v>
      </c>
      <c r="R26" s="8">
        <f>'Base biomasse'!AS27</f>
        <v>2674.9</v>
      </c>
      <c r="S26" s="8" t="str">
        <f>'Base biomasse'!AT27</f>
        <v>&gt;1 200 MWh/an</v>
      </c>
      <c r="T26" s="8" t="str">
        <f>'Base biomasse'!AU27</f>
        <v>Chaufferie paille</v>
      </c>
      <c r="U26" s="8" t="str">
        <f>'Base biomasse'!AE27</f>
        <v>Paille</v>
      </c>
      <c r="V26" s="105"/>
      <c r="W26" s="8">
        <f>'Base biomasse'!P27</f>
        <v>2013</v>
      </c>
      <c r="X26" s="8" t="str">
        <f>'Base biomasse'!Q27</f>
        <v>2 - En fonctionnement</v>
      </c>
      <c r="Y26" s="8">
        <f>'Base biomasse'!R27</f>
        <v>0</v>
      </c>
      <c r="Z26" s="8" t="str">
        <f>'Base biomasse'!S27</f>
        <v>oui</v>
      </c>
      <c r="AA26" s="8" t="e">
        <f>'Base biomasse'!#REF!</f>
        <v>#REF!</v>
      </c>
      <c r="AB26" s="8">
        <f>'Base biomasse'!T27</f>
        <v>0</v>
      </c>
      <c r="AC26" s="8">
        <f>'Base biomasse'!AF27</f>
        <v>0</v>
      </c>
      <c r="AD26" s="8">
        <f>'Base biomasse'!AG27</f>
        <v>0</v>
      </c>
      <c r="AE26" s="8">
        <f>'Base biomasse'!AH27</f>
        <v>0</v>
      </c>
      <c r="AF26" s="8">
        <f>'Base biomasse'!AI27</f>
        <v>0</v>
      </c>
      <c r="AG26" s="8">
        <f>'Base biomasse'!AJ27</f>
        <v>0</v>
      </c>
      <c r="AH26" s="8">
        <f>'Base biomasse'!AK27</f>
        <v>0</v>
      </c>
      <c r="AI26" s="8">
        <f>'Base biomasse'!AL27</f>
        <v>0</v>
      </c>
      <c r="AJ26" s="8">
        <f>'Base biomasse'!AM27</f>
        <v>0</v>
      </c>
      <c r="AK26" s="8">
        <f>'Base biomasse'!AN27</f>
        <v>0</v>
      </c>
      <c r="AL26" s="8">
        <f>'Base biomasse'!AP27</f>
        <v>700</v>
      </c>
      <c r="AM26" s="8">
        <f>'Base biomasse'!AQ27</f>
        <v>700</v>
      </c>
      <c r="AN26" s="8" t="e">
        <f>'Base biomasse'!#REF!</f>
        <v>#REF!</v>
      </c>
    </row>
    <row r="27" spans="1:40" x14ac:dyDescent="0.25">
      <c r="A27" s="8" t="s">
        <v>1433</v>
      </c>
      <c r="B27" s="8">
        <v>1</v>
      </c>
      <c r="C27" s="9">
        <v>41754</v>
      </c>
      <c r="D27" s="15">
        <f>VLOOKUP(E27,'Commune et code insee et postal'!A$2:D$1302,3,FALSE)</f>
        <v>78</v>
      </c>
      <c r="E27" s="8">
        <v>78005</v>
      </c>
      <c r="F27" s="8" t="str">
        <f>'Base biomasse'!G28</f>
        <v>ACHÈRES</v>
      </c>
      <c r="G27" s="8" t="e">
        <f>'Base biomasse'!#REF!</f>
        <v>#REF!</v>
      </c>
      <c r="H27" s="8">
        <f>'Base biomasse'!J28</f>
        <v>0</v>
      </c>
      <c r="I27" s="8" t="str">
        <f>'Base biomasse'!W28</f>
        <v>Collective</v>
      </c>
      <c r="J27" s="8" t="str">
        <f>'Base biomasse'!X28</f>
        <v>Chaufferie dédiée</v>
      </c>
      <c r="K27" s="8" t="str">
        <f>'Base biomasse'!Y28</f>
        <v>Résidentiel</v>
      </c>
      <c r="L27" s="8">
        <f>'Base biomasse'!AA28</f>
        <v>2500</v>
      </c>
      <c r="M27" s="8" t="str">
        <f>'Base biomasse'!AB28</f>
        <v>&gt;1 MW</v>
      </c>
      <c r="N27" s="8">
        <f>'Base biomasse'!AC28</f>
        <v>0</v>
      </c>
      <c r="O27" s="8">
        <f>'Base biomasse'!AD28</f>
        <v>0</v>
      </c>
      <c r="P27" s="8" t="e">
        <f>'Base biomasse'!#REF!</f>
        <v>#REF!</v>
      </c>
      <c r="Q27" s="8">
        <f>'Base biomasse'!AR28</f>
        <v>807.65262252794491</v>
      </c>
      <c r="R27" s="8">
        <f>'Base biomasse'!AS28</f>
        <v>9393</v>
      </c>
      <c r="S27" s="8" t="str">
        <f>'Base biomasse'!AT28</f>
        <v>&gt;1 200 MWh/an</v>
      </c>
      <c r="T27" s="8">
        <f>'Base biomasse'!AU28</f>
        <v>0</v>
      </c>
      <c r="U27" s="8" t="str">
        <f>'Base biomasse'!AE28</f>
        <v>Plaquette forestière (PFA-1A)</v>
      </c>
      <c r="V27" s="8">
        <f>'Base biomasse'!O28</f>
        <v>2007</v>
      </c>
      <c r="W27" s="8">
        <f>'Base biomasse'!P28</f>
        <v>0</v>
      </c>
      <c r="X27" s="8" t="str">
        <f>'Base biomasse'!Q28</f>
        <v>2 - En fonctionnement</v>
      </c>
      <c r="Y27" s="8" t="str">
        <f>'Base biomasse'!R28</f>
        <v>oui</v>
      </c>
      <c r="Z27" s="8" t="str">
        <f>'Base biomasse'!S28</f>
        <v>oui</v>
      </c>
      <c r="AA27" s="8" t="e">
        <f>'Base biomasse'!#REF!</f>
        <v>#REF!</v>
      </c>
      <c r="AB27" s="8">
        <f>'Base biomasse'!T28</f>
        <v>0</v>
      </c>
      <c r="AC27" s="8">
        <f>'Base biomasse'!AF28</f>
        <v>3248</v>
      </c>
      <c r="AD27" s="8">
        <f>'Base biomasse'!AG28</f>
        <v>0</v>
      </c>
      <c r="AE27" s="8">
        <f>'Base biomasse'!AH28</f>
        <v>0</v>
      </c>
      <c r="AF27" s="8">
        <f>'Base biomasse'!AI28</f>
        <v>0</v>
      </c>
      <c r="AG27" s="8">
        <f>'Base biomasse'!AJ28</f>
        <v>3248</v>
      </c>
      <c r="AH27" s="8">
        <f>'Base biomasse'!AK28</f>
        <v>0</v>
      </c>
      <c r="AI27" s="8">
        <f>'Base biomasse'!AL28</f>
        <v>0</v>
      </c>
      <c r="AJ27" s="8">
        <f>'Base biomasse'!AM28</f>
        <v>0</v>
      </c>
      <c r="AK27" s="8">
        <f>'Base biomasse'!AN28</f>
        <v>0</v>
      </c>
      <c r="AL27" s="8">
        <f>'Base biomasse'!AP28</f>
        <v>0</v>
      </c>
      <c r="AM27" s="8">
        <f>'Base biomasse'!AQ28</f>
        <v>3248</v>
      </c>
      <c r="AN27" s="8" t="e">
        <f>'Base biomasse'!#REF!</f>
        <v>#REF!</v>
      </c>
    </row>
    <row r="28" spans="1:40" x14ac:dyDescent="0.25">
      <c r="A28" s="8" t="s">
        <v>1433</v>
      </c>
      <c r="B28" s="8">
        <v>1</v>
      </c>
      <c r="C28" s="9">
        <v>43215</v>
      </c>
      <c r="D28" s="15">
        <f>VLOOKUP(E28,'Commune et code insee et postal'!A$2:D$1302,3,FALSE)</f>
        <v>78</v>
      </c>
      <c r="E28" s="8">
        <v>78076</v>
      </c>
      <c r="F28" s="8" t="str">
        <f>'Base biomasse'!G29</f>
        <v>BOISSETS</v>
      </c>
      <c r="G28" s="8" t="e">
        <f>'Base biomasse'!#REF!</f>
        <v>#REF!</v>
      </c>
      <c r="H28" s="8">
        <f>'Base biomasse'!J29</f>
        <v>0</v>
      </c>
      <c r="I28" s="8" t="str">
        <f>'Base biomasse'!W29</f>
        <v>Collective</v>
      </c>
      <c r="J28" s="8" t="str">
        <f>'Base biomasse'!X29</f>
        <v>Chaufferie dédiée</v>
      </c>
      <c r="K28" s="8">
        <f>'Base biomasse'!Y29</f>
        <v>0</v>
      </c>
      <c r="L28" s="8">
        <f>'Base biomasse'!AA29</f>
        <v>45</v>
      </c>
      <c r="M28" s="8" t="str">
        <f>'Base biomasse'!AB29</f>
        <v>&lt;1 MW</v>
      </c>
      <c r="N28" s="8">
        <f>'Base biomasse'!AC29</f>
        <v>0</v>
      </c>
      <c r="O28" s="8">
        <f>'Base biomasse'!AD29</f>
        <v>0</v>
      </c>
      <c r="P28" s="8" t="e">
        <f>'Base biomasse'!#REF!</f>
        <v>#REF!</v>
      </c>
      <c r="Q28" s="8">
        <f>'Base biomasse'!AR29</f>
        <v>4</v>
      </c>
      <c r="R28" s="8">
        <f>'Base biomasse'!AS29</f>
        <v>46.52</v>
      </c>
      <c r="S28" s="8" t="str">
        <f>'Base biomasse'!AT29</f>
        <v>&lt;1 200 MWh/an</v>
      </c>
      <c r="T28" s="8">
        <f>'Base biomasse'!AU29</f>
        <v>0</v>
      </c>
      <c r="U28" s="8">
        <f>'Base biomasse'!AE29</f>
        <v>0</v>
      </c>
      <c r="V28" s="8">
        <f>'Base biomasse'!O29</f>
        <v>2018</v>
      </c>
      <c r="W28" s="8">
        <f>'Base biomasse'!P29</f>
        <v>0</v>
      </c>
      <c r="X28" s="8" t="str">
        <f>'Base biomasse'!Q29</f>
        <v>2 - En fonctionnement</v>
      </c>
      <c r="Y28" s="8">
        <f>'Base biomasse'!R29</f>
        <v>0</v>
      </c>
      <c r="Z28" s="8" t="str">
        <f>'Base biomasse'!S29</f>
        <v>oui</v>
      </c>
      <c r="AA28" s="8" t="e">
        <f>'Base biomasse'!#REF!</f>
        <v>#REF!</v>
      </c>
      <c r="AB28" s="8">
        <f>'Base biomasse'!T29</f>
        <v>0</v>
      </c>
      <c r="AC28" s="8">
        <f>'Base biomasse'!AF29</f>
        <v>0</v>
      </c>
      <c r="AD28" s="8">
        <f>'Base biomasse'!AG29</f>
        <v>0</v>
      </c>
      <c r="AE28" s="8">
        <f>'Base biomasse'!AH29</f>
        <v>0</v>
      </c>
      <c r="AF28" s="8">
        <f>'Base biomasse'!AI29</f>
        <v>0</v>
      </c>
      <c r="AG28" s="8">
        <f>'Base biomasse'!AJ29</f>
        <v>0</v>
      </c>
      <c r="AH28" s="8">
        <f>'Base biomasse'!AK29</f>
        <v>0</v>
      </c>
      <c r="AI28" s="8">
        <f>'Base biomasse'!AL29</f>
        <v>0</v>
      </c>
      <c r="AJ28" s="8">
        <f>'Base biomasse'!AM29</f>
        <v>0</v>
      </c>
      <c r="AK28" s="8">
        <f>'Base biomasse'!AN29</f>
        <v>0</v>
      </c>
      <c r="AL28" s="8">
        <f>'Base biomasse'!AP29</f>
        <v>0</v>
      </c>
      <c r="AM28" s="8">
        <f>'Base biomasse'!AQ29</f>
        <v>0</v>
      </c>
      <c r="AN28" s="8" t="e">
        <f>'Base biomasse'!#REF!</f>
        <v>#REF!</v>
      </c>
    </row>
    <row r="29" spans="1:40" x14ac:dyDescent="0.25">
      <c r="A29" s="8" t="s">
        <v>1433</v>
      </c>
      <c r="B29" s="8">
        <v>1</v>
      </c>
      <c r="C29" s="9">
        <v>41085</v>
      </c>
      <c r="D29" s="15">
        <f>VLOOKUP(E29,'Commune et code insee et postal'!A$2:D$1302,3,FALSE)</f>
        <v>78</v>
      </c>
      <c r="E29" s="8">
        <v>78077</v>
      </c>
      <c r="F29" s="8" t="str">
        <f>'Base biomasse'!G30</f>
        <v>LA BOISSIÈRE-ÉCOLE</v>
      </c>
      <c r="G29" s="8" t="e">
        <f>'Base biomasse'!#REF!</f>
        <v>#REF!</v>
      </c>
      <c r="H29" s="8">
        <f>'Base biomasse'!J30</f>
        <v>0</v>
      </c>
      <c r="I29" s="8" t="str">
        <f>'Base biomasse'!W30</f>
        <v>Industrielle</v>
      </c>
      <c r="J29" s="8" t="str">
        <f>'Base biomasse'!X30</f>
        <v>Chaufferie dédiée</v>
      </c>
      <c r="K29" s="8" t="str">
        <f>'Base biomasse'!Y30</f>
        <v>Agriculture</v>
      </c>
      <c r="L29" s="8">
        <f>'Base biomasse'!AA30</f>
        <v>500</v>
      </c>
      <c r="M29" s="8" t="str">
        <f>'Base biomasse'!AB30</f>
        <v>&lt;1 MW</v>
      </c>
      <c r="N29" s="8">
        <f>'Base biomasse'!AC30</f>
        <v>0</v>
      </c>
      <c r="O29" s="8">
        <f>'Base biomasse'!AD30</f>
        <v>0</v>
      </c>
      <c r="P29" s="8" t="e">
        <f>'Base biomasse'!#REF!</f>
        <v>#REF!</v>
      </c>
      <c r="Q29" s="8">
        <f>'Base biomasse'!AR30</f>
        <v>164</v>
      </c>
      <c r="R29" s="8">
        <f>'Base biomasse'!AS30</f>
        <v>1907.3200000000002</v>
      </c>
      <c r="S29" s="8" t="str">
        <f>'Base biomasse'!AT30</f>
        <v>&gt;1 200 MWh/an</v>
      </c>
      <c r="T29" s="8" t="str">
        <f>'Base biomasse'!AU30</f>
        <v>Élevage et production de fromages, dans la fromagerie expérimentale de la SCI La Tremblaye appartenant à M. Bongrain et les labos du groupe SOREDAB. Source : page 9 du rapport d'activité 2004 de Biomasse Normandie. La Ferme de la Tremblaye étant propriétaire d’une forêt de 230 ha attenante à l’exploitation, il était logique d’utiliser le bois produit sur place pour répondre à ces besoins énergétiques 
http://www.yvelines.fr/projet/la-boissiere-ecole-la-chaufferie-bois-de-la-ferme-de-la-tremblaye/</v>
      </c>
      <c r="U29" s="8" t="str">
        <f>'Base biomasse'!AE30</f>
        <v>Élagage et plaquettes forestières CIB</v>
      </c>
      <c r="V29" s="8">
        <f>'Base biomasse'!O30</f>
        <v>2007</v>
      </c>
      <c r="W29" s="8">
        <f>'Base biomasse'!P30</f>
        <v>0</v>
      </c>
      <c r="X29" s="8" t="str">
        <f>'Base biomasse'!Q30</f>
        <v>2 - En fonctionnement</v>
      </c>
      <c r="Y29" s="8" t="str">
        <f>'Base biomasse'!R30</f>
        <v>oui</v>
      </c>
      <c r="Z29" s="8">
        <f>'Base biomasse'!S30</f>
        <v>0</v>
      </c>
      <c r="AA29" s="8" t="e">
        <f>'Base biomasse'!#REF!</f>
        <v>#REF!</v>
      </c>
      <c r="AB29" s="8">
        <f>'Base biomasse'!T30</f>
        <v>0</v>
      </c>
      <c r="AC29" s="8">
        <f>'Base biomasse'!AF30</f>
        <v>390</v>
      </c>
      <c r="AD29" s="8">
        <f>'Base biomasse'!AG30</f>
        <v>0</v>
      </c>
      <c r="AE29" s="8">
        <f>'Base biomasse'!AH30</f>
        <v>0</v>
      </c>
      <c r="AF29" s="8">
        <f>'Base biomasse'!AI30</f>
        <v>0</v>
      </c>
      <c r="AG29" s="8">
        <f>'Base biomasse'!AJ30</f>
        <v>390</v>
      </c>
      <c r="AH29" s="8">
        <f>'Base biomasse'!AK30</f>
        <v>0</v>
      </c>
      <c r="AI29" s="8">
        <f>'Base biomasse'!AL30</f>
        <v>0</v>
      </c>
      <c r="AJ29" s="8">
        <f>'Base biomasse'!AM30</f>
        <v>0</v>
      </c>
      <c r="AK29" s="8">
        <f>'Base biomasse'!AN30</f>
        <v>0</v>
      </c>
      <c r="AL29" s="8">
        <f>'Base biomasse'!AP30</f>
        <v>0</v>
      </c>
      <c r="AM29" s="8">
        <f>'Base biomasse'!AQ30</f>
        <v>390</v>
      </c>
      <c r="AN29" s="8" t="e">
        <f>'Base biomasse'!#REF!</f>
        <v>#REF!</v>
      </c>
    </row>
    <row r="30" spans="1:40" ht="15.15" x14ac:dyDescent="0.3">
      <c r="A30" s="8" t="s">
        <v>1433</v>
      </c>
      <c r="B30" s="8">
        <v>1</v>
      </c>
      <c r="C30" s="13">
        <v>41754</v>
      </c>
      <c r="D30" s="15">
        <f>VLOOKUP(E30,'Commune et code insee et postal'!A$2:D$1302,3,FALSE)</f>
        <v>78</v>
      </c>
      <c r="E30" s="14">
        <v>78092</v>
      </c>
      <c r="F30" s="8" t="str">
        <f>'Base biomasse'!G31</f>
        <v>BOUGIVAL</v>
      </c>
      <c r="G30" s="8" t="e">
        <f>'Base biomasse'!#REF!</f>
        <v>#REF!</v>
      </c>
      <c r="H30" s="8">
        <f>'Base biomasse'!J31</f>
        <v>0</v>
      </c>
      <c r="I30" s="8" t="str">
        <f>'Base biomasse'!W31</f>
        <v>Collective</v>
      </c>
      <c r="J30" s="8" t="str">
        <f>'Base biomasse'!X31</f>
        <v>Chaufferie dédiée</v>
      </c>
      <c r="K30" s="8" t="str">
        <f>'Base biomasse'!Y31</f>
        <v>Tertiaire</v>
      </c>
      <c r="L30" s="8">
        <f>'Base biomasse'!AA31</f>
        <v>200</v>
      </c>
      <c r="M30" s="8" t="str">
        <f>'Base biomasse'!AB31</f>
        <v>&lt;1 MW</v>
      </c>
      <c r="N30" s="8">
        <f>'Base biomasse'!AC31</f>
        <v>0</v>
      </c>
      <c r="O30" s="8">
        <f>'Base biomasse'!AD31</f>
        <v>0</v>
      </c>
      <c r="P30" s="8" t="e">
        <f>'Base biomasse'!#REF!</f>
        <v>#REF!</v>
      </c>
      <c r="Q30" s="8">
        <f>'Base biomasse'!AR31</f>
        <v>5</v>
      </c>
      <c r="R30" s="8">
        <f>'Base biomasse'!AS31</f>
        <v>58.150000000000006</v>
      </c>
      <c r="S30" s="8" t="str">
        <f>'Base biomasse'!AT31</f>
        <v>&lt;1 200 MWh/an</v>
      </c>
      <c r="T30" s="8">
        <f>'Base biomasse'!AU31</f>
        <v>0</v>
      </c>
      <c r="U30" s="8" t="str">
        <f>'Base biomasse'!AE31</f>
        <v>Granulés</v>
      </c>
      <c r="V30" s="8">
        <f>'Base biomasse'!O31</f>
        <v>2012</v>
      </c>
      <c r="W30" s="8">
        <f>'Base biomasse'!P31</f>
        <v>0</v>
      </c>
      <c r="X30" s="8" t="str">
        <f>'Base biomasse'!Q31</f>
        <v>2 - En fonctionnement</v>
      </c>
      <c r="Y30" s="8">
        <f>'Base biomasse'!R31</f>
        <v>0</v>
      </c>
      <c r="Z30" s="8" t="str">
        <f>'Base biomasse'!S31</f>
        <v>oui</v>
      </c>
      <c r="AA30" s="8" t="e">
        <f>'Base biomasse'!#REF!</f>
        <v>#REF!</v>
      </c>
      <c r="AB30" s="8">
        <f>'Base biomasse'!T31</f>
        <v>0</v>
      </c>
      <c r="AC30" s="8">
        <f>'Base biomasse'!AF31</f>
        <v>0</v>
      </c>
      <c r="AD30" s="8">
        <f>'Base biomasse'!AG31</f>
        <v>0</v>
      </c>
      <c r="AE30" s="8">
        <f>'Base biomasse'!AH31</f>
        <v>0</v>
      </c>
      <c r="AF30" s="8">
        <f>'Base biomasse'!AI31</f>
        <v>0</v>
      </c>
      <c r="AG30" s="8">
        <f>'Base biomasse'!AJ31</f>
        <v>0</v>
      </c>
      <c r="AH30" s="8">
        <f>'Base biomasse'!AK31</f>
        <v>0</v>
      </c>
      <c r="AI30" s="8">
        <f>'Base biomasse'!AL31</f>
        <v>0</v>
      </c>
      <c r="AJ30" s="8">
        <f>'Base biomasse'!AM31</f>
        <v>0</v>
      </c>
      <c r="AK30" s="8">
        <f>'Base biomasse'!AN31</f>
        <v>0</v>
      </c>
      <c r="AL30" s="8">
        <f>'Base biomasse'!AP31</f>
        <v>16</v>
      </c>
      <c r="AM30" s="8">
        <f>'Base biomasse'!AQ31</f>
        <v>16</v>
      </c>
      <c r="AN30" s="8" t="e">
        <f>'Base biomasse'!#REF!</f>
        <v>#REF!</v>
      </c>
    </row>
    <row r="31" spans="1:40" x14ac:dyDescent="0.25">
      <c r="A31" s="8" t="s">
        <v>1433</v>
      </c>
      <c r="B31" s="8">
        <v>1</v>
      </c>
      <c r="C31" s="9">
        <v>43202</v>
      </c>
      <c r="D31" s="15">
        <f>VLOOKUP(E31,'Commune et code insee et postal'!A$2:D$1302,3,FALSE)</f>
        <v>78</v>
      </c>
      <c r="E31" s="8">
        <v>78123</v>
      </c>
      <c r="F31" s="8" t="str">
        <f>'Base biomasse'!G32</f>
        <v>CARRIÈRES-SOUS-POISSY</v>
      </c>
      <c r="G31" s="8" t="e">
        <f>'Base biomasse'!#REF!</f>
        <v>#REF!</v>
      </c>
      <c r="H31" s="8">
        <f>'Base biomasse'!J32</f>
        <v>0</v>
      </c>
      <c r="I31" s="8" t="str">
        <f>'Base biomasse'!W32</f>
        <v>Collective</v>
      </c>
      <c r="J31" s="8" t="str">
        <f>'Base biomasse'!X32</f>
        <v>Création d'un réseau de chaleur</v>
      </c>
      <c r="K31" s="8" t="str">
        <f>'Base biomasse'!Y32</f>
        <v>Résidentiel/Tertiaire</v>
      </c>
      <c r="L31" s="8">
        <f>'Base biomasse'!AA32</f>
        <v>600</v>
      </c>
      <c r="M31" s="8" t="str">
        <f>'Base biomasse'!AB32</f>
        <v>&lt;1 MW</v>
      </c>
      <c r="N31" s="8">
        <f>'Base biomasse'!AC32</f>
        <v>1800</v>
      </c>
      <c r="O31" s="8">
        <f>'Base biomasse'!AD32</f>
        <v>0</v>
      </c>
      <c r="P31" s="8" t="e">
        <f>'Base biomasse'!#REF!</f>
        <v>#REF!</v>
      </c>
      <c r="Q31" s="8">
        <f>'Base biomasse'!AR32</f>
        <v>241</v>
      </c>
      <c r="R31" s="8">
        <f>'Base biomasse'!AS32</f>
        <v>2802.8300000000004</v>
      </c>
      <c r="S31" s="8" t="str">
        <f>'Base biomasse'!AT32</f>
        <v>&gt;1 200 MWh/an</v>
      </c>
      <c r="T31" s="8" t="str">
        <f>'Base biomasse'!AU32</f>
        <v>1 566 800 euros dont 534 000 ADEME / 800 logements du quartier Beauregard représentant 7 copropriétés, 4 bailleurs sociaux et un groupe scolaire</v>
      </c>
      <c r="U31" s="8" t="str">
        <f>'Base biomasse'!AE32</f>
        <v>Granulés</v>
      </c>
      <c r="V31" s="8">
        <f>'Base biomasse'!O32</f>
        <v>2017</v>
      </c>
      <c r="W31" s="8">
        <f>'Base biomasse'!P32</f>
        <v>0</v>
      </c>
      <c r="X31" s="8" t="str">
        <f>'Base biomasse'!Q32</f>
        <v>2 - En fonctionnement</v>
      </c>
      <c r="Y31" s="8" t="str">
        <f>'Base biomasse'!R32</f>
        <v>oui</v>
      </c>
      <c r="Z31" s="8">
        <f>'Base biomasse'!S32</f>
        <v>0</v>
      </c>
      <c r="AA31" s="8" t="e">
        <f>'Base biomasse'!#REF!</f>
        <v>#REF!</v>
      </c>
      <c r="AB31" s="8">
        <f>'Base biomasse'!T32</f>
        <v>0</v>
      </c>
      <c r="AC31" s="8">
        <f>'Base biomasse'!AF32</f>
        <v>0</v>
      </c>
      <c r="AD31" s="8">
        <f>'Base biomasse'!AG32</f>
        <v>0</v>
      </c>
      <c r="AE31" s="8">
        <f>'Base biomasse'!AH32</f>
        <v>0</v>
      </c>
      <c r="AF31" s="8">
        <f>'Base biomasse'!AI32</f>
        <v>0</v>
      </c>
      <c r="AG31" s="8">
        <f>'Base biomasse'!AJ32</f>
        <v>0</v>
      </c>
      <c r="AH31" s="8">
        <f>'Base biomasse'!AK32</f>
        <v>0</v>
      </c>
      <c r="AI31" s="8">
        <f>'Base biomasse'!AL32</f>
        <v>0</v>
      </c>
      <c r="AJ31" s="8">
        <f>'Base biomasse'!AM32</f>
        <v>0</v>
      </c>
      <c r="AK31" s="8">
        <f>'Base biomasse'!AN32</f>
        <v>700</v>
      </c>
      <c r="AL31" s="8">
        <f>'Base biomasse'!AP32</f>
        <v>0</v>
      </c>
      <c r="AM31" s="8">
        <f>'Base biomasse'!AQ32</f>
        <v>700</v>
      </c>
      <c r="AN31" s="8" t="e">
        <f>'Base biomasse'!#REF!</f>
        <v>#REF!</v>
      </c>
    </row>
    <row r="32" spans="1:40" hidden="1" x14ac:dyDescent="0.25">
      <c r="A32" s="8" t="s">
        <v>1433</v>
      </c>
      <c r="B32" s="8">
        <v>1</v>
      </c>
      <c r="C32" s="9">
        <v>42102</v>
      </c>
      <c r="D32" s="15">
        <f>VLOOKUP(E32,'Commune et code insee et postal'!A$2:D$1302,3,FALSE)</f>
        <v>78</v>
      </c>
      <c r="E32" s="8">
        <v>78124</v>
      </c>
      <c r="F32" s="8" t="str">
        <f>'Base biomasse'!G33</f>
        <v>CARRIÈRES-SUR-SEINE</v>
      </c>
      <c r="G32" s="8" t="e">
        <f>'Base biomasse'!#REF!</f>
        <v>#REF!</v>
      </c>
      <c r="H32" s="8">
        <f>'Base biomasse'!J33</f>
        <v>0</v>
      </c>
      <c r="I32" s="8" t="str">
        <f>'Base biomasse'!W33</f>
        <v>Collective</v>
      </c>
      <c r="J32" s="8" t="str">
        <f>'Base biomasse'!X33</f>
        <v>Chaufferie dédiée</v>
      </c>
      <c r="K32" s="8">
        <f>'Base biomasse'!Y33</f>
        <v>0</v>
      </c>
      <c r="L32" s="8">
        <f>'Base biomasse'!AA33</f>
        <v>56</v>
      </c>
      <c r="M32" s="8" t="str">
        <f>'Base biomasse'!AB33</f>
        <v>&lt;1 MW</v>
      </c>
      <c r="N32" s="8">
        <f>'Base biomasse'!AC33</f>
        <v>0</v>
      </c>
      <c r="O32" s="8">
        <f>'Base biomasse'!AD33</f>
        <v>0</v>
      </c>
      <c r="P32" s="8" t="e">
        <f>'Base biomasse'!#REF!</f>
        <v>#REF!</v>
      </c>
      <c r="Q32" s="8">
        <f>'Base biomasse'!AR33</f>
        <v>7.308684436801375</v>
      </c>
      <c r="R32" s="8">
        <f>'Base biomasse'!AS33</f>
        <v>85</v>
      </c>
      <c r="S32" s="8" t="str">
        <f>'Base biomasse'!AT33</f>
        <v>&lt;1 200 MWh/an</v>
      </c>
      <c r="T32" s="8">
        <f>'Base biomasse'!AU33</f>
        <v>0</v>
      </c>
      <c r="U32" s="8">
        <f>'Base biomasse'!AE33</f>
        <v>0</v>
      </c>
      <c r="V32" s="8">
        <f>'Base biomasse'!O33</f>
        <v>2021</v>
      </c>
      <c r="W32" s="8">
        <f>'Base biomasse'!P33</f>
        <v>0</v>
      </c>
      <c r="X32" s="8" t="str">
        <f>'Base biomasse'!Q33</f>
        <v>5 - A l'étude</v>
      </c>
      <c r="Y32" s="8">
        <f>'Base biomasse'!R33</f>
        <v>0</v>
      </c>
      <c r="Z32" s="8">
        <f>'Base biomasse'!S33</f>
        <v>0</v>
      </c>
      <c r="AA32" s="8" t="e">
        <f>'Base biomasse'!#REF!</f>
        <v>#REF!</v>
      </c>
      <c r="AB32" s="8">
        <f>'Base biomasse'!T33</f>
        <v>0</v>
      </c>
      <c r="AC32" s="8">
        <f>'Base biomasse'!AF33</f>
        <v>0</v>
      </c>
      <c r="AD32" s="8">
        <f>'Base biomasse'!AG33</f>
        <v>0</v>
      </c>
      <c r="AE32" s="8">
        <f>'Base biomasse'!AH33</f>
        <v>0</v>
      </c>
      <c r="AF32" s="8">
        <f>'Base biomasse'!AI33</f>
        <v>0</v>
      </c>
      <c r="AG32" s="8">
        <f>'Base biomasse'!AJ33</f>
        <v>0</v>
      </c>
      <c r="AH32" s="8">
        <f>'Base biomasse'!AK33</f>
        <v>0</v>
      </c>
      <c r="AI32" s="8">
        <f>'Base biomasse'!AL33</f>
        <v>0</v>
      </c>
      <c r="AJ32" s="8">
        <f>'Base biomasse'!AM33</f>
        <v>0</v>
      </c>
      <c r="AK32" s="8">
        <f>'Base biomasse'!AN33</f>
        <v>0</v>
      </c>
      <c r="AL32" s="8">
        <f>'Base biomasse'!AP33</f>
        <v>0</v>
      </c>
      <c r="AM32" s="8">
        <f>'Base biomasse'!AQ33</f>
        <v>0</v>
      </c>
      <c r="AN32" s="8" t="e">
        <f>'Base biomasse'!#REF!</f>
        <v>#REF!</v>
      </c>
    </row>
    <row r="33" spans="1:40" hidden="1" x14ac:dyDescent="0.25">
      <c r="A33" s="8" t="s">
        <v>1433</v>
      </c>
      <c r="B33" s="8">
        <v>1</v>
      </c>
      <c r="C33" s="9">
        <v>42102</v>
      </c>
      <c r="D33" s="15">
        <f>VLOOKUP(E33,'Commune et code insee et postal'!A$2:D$1302,3,FALSE)</f>
        <v>78</v>
      </c>
      <c r="E33" s="8">
        <v>78124</v>
      </c>
      <c r="F33" s="8" t="str">
        <f>'Base biomasse'!G34</f>
        <v>CARRIÈRES-SUR-SEINE</v>
      </c>
      <c r="G33" s="8" t="e">
        <f>'Base biomasse'!#REF!</f>
        <v>#REF!</v>
      </c>
      <c r="H33" s="8">
        <f>'Base biomasse'!J34</f>
        <v>0</v>
      </c>
      <c r="I33" s="8" t="str">
        <f>'Base biomasse'!W34</f>
        <v>Collective</v>
      </c>
      <c r="J33" s="8" t="str">
        <f>'Base biomasse'!X34</f>
        <v>Chaufferie dédiée</v>
      </c>
      <c r="K33" s="8">
        <f>'Base biomasse'!Y34</f>
        <v>0</v>
      </c>
      <c r="L33" s="8">
        <f>'Base biomasse'!AA34</f>
        <v>112</v>
      </c>
      <c r="M33" s="8" t="str">
        <f>'Base biomasse'!AB34</f>
        <v>&lt;1 MW</v>
      </c>
      <c r="N33" s="8">
        <f>'Base biomasse'!AC34</f>
        <v>0</v>
      </c>
      <c r="O33" s="8">
        <f>'Base biomasse'!AD34</f>
        <v>0</v>
      </c>
      <c r="P33" s="8" t="e">
        <f>'Base biomasse'!#REF!</f>
        <v>#REF!</v>
      </c>
      <c r="Q33" s="8">
        <f>'Base biomasse'!AR34</f>
        <v>18.572656921754081</v>
      </c>
      <c r="R33" s="8">
        <f>'Base biomasse'!AS34</f>
        <v>215.99999999999997</v>
      </c>
      <c r="S33" s="8" t="str">
        <f>'Base biomasse'!AT34</f>
        <v>&lt;1 200 MWh/an</v>
      </c>
      <c r="T33" s="8">
        <f>'Base biomasse'!AU34</f>
        <v>0</v>
      </c>
      <c r="U33" s="8">
        <f>'Base biomasse'!AE34</f>
        <v>0</v>
      </c>
      <c r="V33" s="8">
        <f>'Base biomasse'!O34</f>
        <v>2021</v>
      </c>
      <c r="W33" s="8">
        <f>'Base biomasse'!P34</f>
        <v>0</v>
      </c>
      <c r="X33" s="8" t="str">
        <f>'Base biomasse'!Q34</f>
        <v>5 - A l'étude</v>
      </c>
      <c r="Y33" s="8">
        <f>'Base biomasse'!R34</f>
        <v>0</v>
      </c>
      <c r="Z33" s="8">
        <f>'Base biomasse'!S34</f>
        <v>0</v>
      </c>
      <c r="AA33" s="8" t="e">
        <f>'Base biomasse'!#REF!</f>
        <v>#REF!</v>
      </c>
      <c r="AB33" s="8">
        <f>'Base biomasse'!T34</f>
        <v>0</v>
      </c>
      <c r="AC33" s="8">
        <f>'Base biomasse'!AF34</f>
        <v>0</v>
      </c>
      <c r="AD33" s="8">
        <f>'Base biomasse'!AG34</f>
        <v>0</v>
      </c>
      <c r="AE33" s="8">
        <f>'Base biomasse'!AH34</f>
        <v>0</v>
      </c>
      <c r="AF33" s="8">
        <f>'Base biomasse'!AI34</f>
        <v>0</v>
      </c>
      <c r="AG33" s="8">
        <f>'Base biomasse'!AJ34</f>
        <v>0</v>
      </c>
      <c r="AH33" s="8">
        <f>'Base biomasse'!AK34</f>
        <v>0</v>
      </c>
      <c r="AI33" s="8">
        <f>'Base biomasse'!AL34</f>
        <v>0</v>
      </c>
      <c r="AJ33" s="8">
        <f>'Base biomasse'!AM34</f>
        <v>0</v>
      </c>
      <c r="AK33" s="8">
        <f>'Base biomasse'!AN34</f>
        <v>0</v>
      </c>
      <c r="AL33" s="8">
        <f>'Base biomasse'!AP34</f>
        <v>0</v>
      </c>
      <c r="AM33" s="8">
        <f>'Base biomasse'!AQ34</f>
        <v>0</v>
      </c>
      <c r="AN33" s="8" t="e">
        <f>'Base biomasse'!#REF!</f>
        <v>#REF!</v>
      </c>
    </row>
    <row r="34" spans="1:40" x14ac:dyDescent="0.25">
      <c r="A34" s="8" t="s">
        <v>1433</v>
      </c>
      <c r="B34" s="8">
        <v>1</v>
      </c>
      <c r="C34" s="9">
        <v>41085</v>
      </c>
      <c r="D34" s="15">
        <f>VLOOKUP(E34,'Commune et code insee et postal'!A$2:D$1302,3,FALSE)</f>
        <v>78</v>
      </c>
      <c r="E34" s="8">
        <v>78128</v>
      </c>
      <c r="F34" s="8" t="str">
        <f>'Base biomasse'!G35</f>
        <v>CERNAY-LA-VILLE</v>
      </c>
      <c r="G34" s="8" t="e">
        <f>'Base biomasse'!#REF!</f>
        <v>#REF!</v>
      </c>
      <c r="H34" s="8">
        <f>'Base biomasse'!J35</f>
        <v>0</v>
      </c>
      <c r="I34" s="8" t="str">
        <f>'Base biomasse'!W35</f>
        <v>Collective</v>
      </c>
      <c r="J34" s="8" t="str">
        <f>'Base biomasse'!X35</f>
        <v>Chaufferie dédiée</v>
      </c>
      <c r="K34" s="8" t="str">
        <f>'Base biomasse'!Y35</f>
        <v>Tertiaire</v>
      </c>
      <c r="L34" s="8">
        <f>'Base biomasse'!AA35</f>
        <v>100</v>
      </c>
      <c r="M34" s="8" t="str">
        <f>'Base biomasse'!AB35</f>
        <v>&lt;1 MW</v>
      </c>
      <c r="N34" s="8">
        <f>'Base biomasse'!AC35</f>
        <v>0</v>
      </c>
      <c r="O34" s="8">
        <f>'Base biomasse'!AD35</f>
        <v>0</v>
      </c>
      <c r="P34" s="8" t="e">
        <f>'Base biomasse'!#REF!</f>
        <v>#REF!</v>
      </c>
      <c r="Q34" s="8">
        <f>'Base biomasse'!AR35</f>
        <v>8</v>
      </c>
      <c r="R34" s="8">
        <f>'Base biomasse'!AS35</f>
        <v>93.04</v>
      </c>
      <c r="S34" s="8" t="str">
        <f>'Base biomasse'!AT35</f>
        <v>&lt;1 200 MWh/an</v>
      </c>
      <c r="T34" s="8">
        <f>'Base biomasse'!AU35</f>
        <v>0</v>
      </c>
      <c r="U34" s="8" t="str">
        <f>'Base biomasse'!AE35</f>
        <v>Granulés</v>
      </c>
      <c r="V34" s="8">
        <f>'Base biomasse'!O35</f>
        <v>2008</v>
      </c>
      <c r="W34" s="8">
        <f>'Base biomasse'!P35</f>
        <v>0</v>
      </c>
      <c r="X34" s="8" t="str">
        <f>'Base biomasse'!Q35</f>
        <v>2 - En fonctionnement</v>
      </c>
      <c r="Y34" s="8" t="str">
        <f>'Base biomasse'!R35</f>
        <v>oui</v>
      </c>
      <c r="Z34" s="8" t="str">
        <f>'Base biomasse'!S35</f>
        <v>oui</v>
      </c>
      <c r="AA34" s="8" t="e">
        <f>'Base biomasse'!#REF!</f>
        <v>#REF!</v>
      </c>
      <c r="AB34" s="8">
        <f>'Base biomasse'!T35</f>
        <v>0</v>
      </c>
      <c r="AC34" s="8">
        <f>'Base biomasse'!AF35</f>
        <v>0</v>
      </c>
      <c r="AD34" s="8">
        <f>'Base biomasse'!AG35</f>
        <v>0</v>
      </c>
      <c r="AE34" s="8">
        <f>'Base biomasse'!AH35</f>
        <v>0</v>
      </c>
      <c r="AF34" s="8">
        <f>'Base biomasse'!AI35</f>
        <v>0</v>
      </c>
      <c r="AG34" s="8">
        <f>'Base biomasse'!AJ35</f>
        <v>0</v>
      </c>
      <c r="AH34" s="8">
        <f>'Base biomasse'!AK35</f>
        <v>0</v>
      </c>
      <c r="AI34" s="8">
        <f>'Base biomasse'!AL35</f>
        <v>0</v>
      </c>
      <c r="AJ34" s="8">
        <f>'Base biomasse'!AM35</f>
        <v>0</v>
      </c>
      <c r="AK34" s="8">
        <f>'Base biomasse'!AN35</f>
        <v>0</v>
      </c>
      <c r="AL34" s="8">
        <f>'Base biomasse'!AP35</f>
        <v>29</v>
      </c>
      <c r="AM34" s="8">
        <f>'Base biomasse'!AQ35</f>
        <v>29</v>
      </c>
      <c r="AN34" s="8" t="e">
        <f>'Base biomasse'!#REF!</f>
        <v>#REF!</v>
      </c>
    </row>
    <row r="35" spans="1:40" x14ac:dyDescent="0.25">
      <c r="A35" s="8" t="s">
        <v>1433</v>
      </c>
      <c r="B35" s="8">
        <v>1</v>
      </c>
      <c r="C35" s="9">
        <v>42464</v>
      </c>
      <c r="D35" s="15">
        <f>VLOOKUP(E35,'Commune et code insee et postal'!A$2:D$1302,3,FALSE)</f>
        <v>78</v>
      </c>
      <c r="E35" s="18">
        <v>78317</v>
      </c>
      <c r="F35" s="8" t="str">
        <f>'Base biomasse'!G36</f>
        <v>JAMBVILLE</v>
      </c>
      <c r="G35" s="8" t="e">
        <f>'Base biomasse'!#REF!</f>
        <v>#REF!</v>
      </c>
      <c r="H35" s="8">
        <f>'Base biomasse'!J36</f>
        <v>0</v>
      </c>
      <c r="I35" s="8" t="str">
        <f>'Base biomasse'!W36</f>
        <v>Collective</v>
      </c>
      <c r="J35" s="8" t="str">
        <f>'Base biomasse'!X36</f>
        <v>Chaufferie dédiée</v>
      </c>
      <c r="K35" s="8">
        <f>'Base biomasse'!Y36</f>
        <v>0</v>
      </c>
      <c r="L35" s="8">
        <f>'Base biomasse'!AA36</f>
        <v>220</v>
      </c>
      <c r="M35" s="8" t="str">
        <f>'Base biomasse'!AB36</f>
        <v>&lt;1 MW</v>
      </c>
      <c r="N35" s="8">
        <f>'Base biomasse'!AC36</f>
        <v>0</v>
      </c>
      <c r="O35" s="8">
        <f>'Base biomasse'!AD36</f>
        <v>0</v>
      </c>
      <c r="P35" s="8" t="e">
        <f>'Base biomasse'!#REF!</f>
        <v>#REF!</v>
      </c>
      <c r="Q35" s="8">
        <f>'Base biomasse'!AR36</f>
        <v>28</v>
      </c>
      <c r="R35" s="8">
        <f>'Base biomasse'!AS36</f>
        <v>325.64000000000004</v>
      </c>
      <c r="S35" s="8" t="str">
        <f>'Base biomasse'!AT36</f>
        <v>&lt;1 200 MWh/an</v>
      </c>
      <c r="T35" s="8" t="str">
        <f>'Base biomasse'!AU36</f>
        <v>Assure 80% des besoins sur la base de 405MWh/an</v>
      </c>
      <c r="U35" s="8" t="str">
        <f>'Base biomasse'!AE36</f>
        <v>Élagage et plaquettes forestières</v>
      </c>
      <c r="V35" s="8">
        <f>'Base biomasse'!O36</f>
        <v>2016</v>
      </c>
      <c r="W35" s="8">
        <f>'Base biomasse'!P36</f>
        <v>0</v>
      </c>
      <c r="X35" s="8" t="str">
        <f>'Base biomasse'!Q36</f>
        <v>2 - En fonctionnement</v>
      </c>
      <c r="Y35" s="8">
        <f>'Base biomasse'!R36</f>
        <v>0</v>
      </c>
      <c r="Z35" s="8" t="str">
        <f>'Base biomasse'!S36</f>
        <v>oui</v>
      </c>
      <c r="AA35" s="8" t="e">
        <f>'Base biomasse'!#REF!</f>
        <v>#REF!</v>
      </c>
      <c r="AB35" s="8">
        <f>'Base biomasse'!T36</f>
        <v>0</v>
      </c>
      <c r="AC35" s="8">
        <f>'Base biomasse'!AF36</f>
        <v>0</v>
      </c>
      <c r="AD35" s="8">
        <f>'Base biomasse'!AG36</f>
        <v>0</v>
      </c>
      <c r="AE35" s="8">
        <f>'Base biomasse'!AH36</f>
        <v>0</v>
      </c>
      <c r="AF35" s="8">
        <f>'Base biomasse'!AI36</f>
        <v>0</v>
      </c>
      <c r="AG35" s="8">
        <f>'Base biomasse'!AJ36</f>
        <v>0</v>
      </c>
      <c r="AH35" s="8">
        <f>'Base biomasse'!AK36</f>
        <v>0</v>
      </c>
      <c r="AI35" s="8">
        <f>'Base biomasse'!AL36</f>
        <v>0</v>
      </c>
      <c r="AJ35" s="8">
        <f>'Base biomasse'!AM36</f>
        <v>0</v>
      </c>
      <c r="AK35" s="8">
        <f>'Base biomasse'!AN36</f>
        <v>0</v>
      </c>
      <c r="AL35" s="8">
        <f>'Base biomasse'!AP36</f>
        <v>116</v>
      </c>
      <c r="AM35" s="8">
        <f>'Base biomasse'!AQ36</f>
        <v>116</v>
      </c>
      <c r="AN35" s="8" t="e">
        <f>'Base biomasse'!#REF!</f>
        <v>#REF!</v>
      </c>
    </row>
    <row r="36" spans="1:40" x14ac:dyDescent="0.25">
      <c r="A36" s="8" t="s">
        <v>1433</v>
      </c>
      <c r="B36" s="11">
        <v>1</v>
      </c>
      <c r="C36" s="12">
        <v>41960</v>
      </c>
      <c r="D36" s="15">
        <f>VLOOKUP(E36,'Commune et code insee et postal'!A$2:D$1302,3,FALSE)</f>
        <v>78</v>
      </c>
      <c r="E36" s="11">
        <v>78356</v>
      </c>
      <c r="F36" s="8" t="str">
        <f>'Base biomasse'!G37</f>
        <v>MAGNY-LES-HAMEAUX</v>
      </c>
      <c r="G36" s="8" t="e">
        <f>'Base biomasse'!#REF!</f>
        <v>#REF!</v>
      </c>
      <c r="H36" s="8">
        <f>'Base biomasse'!J37</f>
        <v>0</v>
      </c>
      <c r="I36" s="8" t="str">
        <f>'Base biomasse'!W37</f>
        <v>Collective</v>
      </c>
      <c r="J36" s="8" t="str">
        <f>'Base biomasse'!X37</f>
        <v>Chaufferie dédiée</v>
      </c>
      <c r="K36" s="8" t="str">
        <f>'Base biomasse'!Y37</f>
        <v>Tertiaire</v>
      </c>
      <c r="L36" s="8">
        <f>'Base biomasse'!AA37</f>
        <v>175</v>
      </c>
      <c r="M36" s="8" t="str">
        <f>'Base biomasse'!AB37</f>
        <v>&lt;1 MW</v>
      </c>
      <c r="N36" s="8">
        <f>'Base biomasse'!AC37</f>
        <v>0</v>
      </c>
      <c r="O36" s="8">
        <f>'Base biomasse'!AD37</f>
        <v>0</v>
      </c>
      <c r="P36" s="8" t="e">
        <f>'Base biomasse'!#REF!</f>
        <v>#REF!</v>
      </c>
      <c r="Q36" s="8">
        <f>'Base biomasse'!AR37</f>
        <v>4.7667738970588243</v>
      </c>
      <c r="R36" s="8">
        <f>'Base biomasse'!AS37</f>
        <v>55.437580422794127</v>
      </c>
      <c r="S36" s="8" t="str">
        <f>'Base biomasse'!AT37</f>
        <v>&lt;1 200 MWh/an</v>
      </c>
      <c r="T36" s="8">
        <f>'Base biomasse'!AU37</f>
        <v>0</v>
      </c>
      <c r="U36" s="8" t="str">
        <f>'Base biomasse'!AE37</f>
        <v>Plaquettes</v>
      </c>
      <c r="V36" s="8">
        <f>'Base biomasse'!O37</f>
        <v>2010</v>
      </c>
      <c r="W36" s="8">
        <f>'Base biomasse'!P37</f>
        <v>0</v>
      </c>
      <c r="X36" s="8" t="str">
        <f>'Base biomasse'!Q37</f>
        <v>2 - En fonctionnement</v>
      </c>
      <c r="Y36" s="8" t="str">
        <f>'Base biomasse'!R37</f>
        <v>oui</v>
      </c>
      <c r="Z36" s="8">
        <f>'Base biomasse'!S37</f>
        <v>0</v>
      </c>
      <c r="AA36" s="8" t="e">
        <f>'Base biomasse'!#REF!</f>
        <v>#REF!</v>
      </c>
      <c r="AB36" s="8">
        <f>'Base biomasse'!T37</f>
        <v>0</v>
      </c>
      <c r="AC36" s="8">
        <f>'Base biomasse'!AF37</f>
        <v>0</v>
      </c>
      <c r="AD36" s="8">
        <f>'Base biomasse'!AG37</f>
        <v>0</v>
      </c>
      <c r="AE36" s="8">
        <f>'Base biomasse'!AH37</f>
        <v>0</v>
      </c>
      <c r="AF36" s="8">
        <f>'Base biomasse'!AI37</f>
        <v>0</v>
      </c>
      <c r="AG36" s="8">
        <f>'Base biomasse'!AJ37</f>
        <v>0</v>
      </c>
      <c r="AH36" s="8">
        <f>'Base biomasse'!AK37</f>
        <v>0</v>
      </c>
      <c r="AI36" s="8">
        <f>'Base biomasse'!AL37</f>
        <v>0</v>
      </c>
      <c r="AJ36" s="8">
        <f>'Base biomasse'!AM37</f>
        <v>0</v>
      </c>
      <c r="AK36" s="8">
        <f>'Base biomasse'!AN37</f>
        <v>0</v>
      </c>
      <c r="AL36" s="8">
        <f>'Base biomasse'!AP37</f>
        <v>23.4375</v>
      </c>
      <c r="AM36" s="8">
        <f>'Base biomasse'!AQ37</f>
        <v>23.4375</v>
      </c>
      <c r="AN36" s="8" t="e">
        <f>'Base biomasse'!#REF!</f>
        <v>#REF!</v>
      </c>
    </row>
    <row r="37" spans="1:40" x14ac:dyDescent="0.25">
      <c r="A37" s="8" t="s">
        <v>1433</v>
      </c>
      <c r="B37" s="8">
        <v>1</v>
      </c>
      <c r="C37" s="9">
        <v>41085</v>
      </c>
      <c r="D37" s="15">
        <f>VLOOKUP(E37,'Commune et code insee et postal'!A$2:D$1302,3,FALSE)</f>
        <v>78</v>
      </c>
      <c r="E37" s="8">
        <v>78356</v>
      </c>
      <c r="F37" s="8" t="str">
        <f>'Base biomasse'!G38</f>
        <v>MAGNY-LES-HAMEAUX</v>
      </c>
      <c r="G37" s="8" t="e">
        <f>'Base biomasse'!#REF!</f>
        <v>#REF!</v>
      </c>
      <c r="H37" s="8">
        <f>'Base biomasse'!J38</f>
        <v>0</v>
      </c>
      <c r="I37" s="8" t="str">
        <f>'Base biomasse'!W38</f>
        <v>Industrielle</v>
      </c>
      <c r="J37" s="8" t="str">
        <f>'Base biomasse'!X38</f>
        <v>Chaufferie dédiée</v>
      </c>
      <c r="K37" s="8" t="str">
        <f>'Base biomasse'!Y38</f>
        <v>Tertiaire</v>
      </c>
      <c r="L37" s="8">
        <f>'Base biomasse'!AA38</f>
        <v>300</v>
      </c>
      <c r="M37" s="8" t="str">
        <f>'Base biomasse'!AB38</f>
        <v>&lt;1 MW</v>
      </c>
      <c r="N37" s="8">
        <f>'Base biomasse'!AC38</f>
        <v>0</v>
      </c>
      <c r="O37" s="8">
        <f>'Base biomasse'!AD38</f>
        <v>0</v>
      </c>
      <c r="P37" s="8" t="e">
        <f>'Base biomasse'!#REF!</f>
        <v>#REF!</v>
      </c>
      <c r="Q37" s="8">
        <f>'Base biomasse'!AR38</f>
        <v>38.693035253654337</v>
      </c>
      <c r="R37" s="8">
        <f>'Base biomasse'!AS38</f>
        <v>450</v>
      </c>
      <c r="S37" s="8" t="str">
        <f>'Base biomasse'!AT38</f>
        <v>&lt;1 200 MWh/an</v>
      </c>
      <c r="T37" s="8" t="str">
        <f>'Base biomasse'!AU38</f>
        <v>Chaufferie bois : 170 000 €  HT</v>
      </c>
      <c r="U37" s="8" t="str">
        <f>'Base biomasse'!AE38</f>
        <v>PF</v>
      </c>
      <c r="V37" s="8">
        <f>'Base biomasse'!O38</f>
        <v>2009</v>
      </c>
      <c r="W37" s="8">
        <f>'Base biomasse'!P38</f>
        <v>0</v>
      </c>
      <c r="X37" s="8" t="str">
        <f>'Base biomasse'!Q38</f>
        <v>2 - En fonctionnement</v>
      </c>
      <c r="Y37" s="8">
        <f>'Base biomasse'!R38</f>
        <v>0</v>
      </c>
      <c r="Z37" s="8">
        <f>'Base biomasse'!S38</f>
        <v>0</v>
      </c>
      <c r="AA37" s="8" t="e">
        <f>'Base biomasse'!#REF!</f>
        <v>#REF!</v>
      </c>
      <c r="AB37" s="8">
        <f>'Base biomasse'!T38</f>
        <v>0</v>
      </c>
      <c r="AC37" s="8">
        <f>'Base biomasse'!AF38</f>
        <v>204</v>
      </c>
      <c r="AD37" s="8">
        <f>'Base biomasse'!AG38</f>
        <v>0</v>
      </c>
      <c r="AE37" s="8">
        <f>'Base biomasse'!AH38</f>
        <v>0</v>
      </c>
      <c r="AF37" s="8">
        <f>'Base biomasse'!AI38</f>
        <v>0</v>
      </c>
      <c r="AG37" s="8">
        <f>'Base biomasse'!AJ38</f>
        <v>204</v>
      </c>
      <c r="AH37" s="8">
        <f>'Base biomasse'!AK38</f>
        <v>0</v>
      </c>
      <c r="AI37" s="8">
        <f>'Base biomasse'!AL38</f>
        <v>0</v>
      </c>
      <c r="AJ37" s="8">
        <f>'Base biomasse'!AM38</f>
        <v>0</v>
      </c>
      <c r="AK37" s="8">
        <f>'Base biomasse'!AN38</f>
        <v>0</v>
      </c>
      <c r="AL37" s="8">
        <f>'Base biomasse'!AP38</f>
        <v>0</v>
      </c>
      <c r="AM37" s="8">
        <f>'Base biomasse'!AQ38</f>
        <v>204</v>
      </c>
      <c r="AN37" s="8" t="e">
        <f>'Base biomasse'!#REF!</f>
        <v>#REF!</v>
      </c>
    </row>
    <row r="38" spans="1:40" x14ac:dyDescent="0.25">
      <c r="A38" s="105" t="s">
        <v>1433</v>
      </c>
      <c r="B38" s="105">
        <v>1</v>
      </c>
      <c r="C38" s="26">
        <v>43200</v>
      </c>
      <c r="D38" s="27">
        <f>VLOOKUP(E38,'Commune et code insee et postal'!A$2:D$1302,3,FALSE)</f>
        <v>78</v>
      </c>
      <c r="E38" s="28">
        <v>78361</v>
      </c>
      <c r="F38" s="8" t="str">
        <f>'Base biomasse'!G39</f>
        <v>MANTES-LA-JOLIE</v>
      </c>
      <c r="G38" s="8" t="e">
        <f>'Base biomasse'!#REF!</f>
        <v>#REF!</v>
      </c>
      <c r="H38" s="8">
        <f>'Base biomasse'!J39</f>
        <v>0</v>
      </c>
      <c r="I38" s="8" t="str">
        <f>'Base biomasse'!W39</f>
        <v>Collective</v>
      </c>
      <c r="J38" s="8" t="str">
        <f>'Base biomasse'!X39</f>
        <v>Chaufferie sur réseau de chaleur</v>
      </c>
      <c r="K38" s="8" t="str">
        <f>'Base biomasse'!Y39</f>
        <v>Résidentiel/Tertiaire</v>
      </c>
      <c r="L38" s="8">
        <f>'Base biomasse'!AA39</f>
        <v>14000</v>
      </c>
      <c r="M38" s="8" t="str">
        <f>'Base biomasse'!AB39</f>
        <v>&gt;1 MW</v>
      </c>
      <c r="N38" s="8">
        <f>'Base biomasse'!AC39</f>
        <v>0</v>
      </c>
      <c r="O38" s="8">
        <f>'Base biomasse'!AD39</f>
        <v>0</v>
      </c>
      <c r="P38" s="8" t="e">
        <f>'Base biomasse'!#REF!</f>
        <v>#REF!</v>
      </c>
      <c r="Q38" s="8">
        <f>'Base biomasse'!AR39</f>
        <v>7087</v>
      </c>
      <c r="R38" s="8">
        <f>'Base biomasse'!AS39</f>
        <v>82421.810000000012</v>
      </c>
      <c r="S38" s="8" t="str">
        <f>'Base biomasse'!AT39</f>
        <v>&gt;1 200 MWh/an</v>
      </c>
      <c r="T38" s="8" t="str">
        <f>'Base biomasse'!AU39</f>
        <v>6MW+8MW sur le Val Fourré, biomasse 72% des besoins sur la ville de Mantes</v>
      </c>
      <c r="U38" s="8" t="str">
        <f>'Base biomasse'!AE39</f>
        <v>PF + BFVBD</v>
      </c>
      <c r="V38" s="8">
        <f>'Base biomasse'!O39</f>
        <v>2013</v>
      </c>
      <c r="W38" s="8">
        <f>'Base biomasse'!P39</f>
        <v>0</v>
      </c>
      <c r="X38" s="8" t="str">
        <f>'Base biomasse'!Q39</f>
        <v>2 - En fonctionnement</v>
      </c>
      <c r="Y38" s="8" t="str">
        <f>'Base biomasse'!R39</f>
        <v>oui</v>
      </c>
      <c r="Z38" s="8" t="str">
        <f>'Base biomasse'!S39</f>
        <v>oui</v>
      </c>
      <c r="AA38" s="8" t="e">
        <f>'Base biomasse'!#REF!</f>
        <v>#REF!</v>
      </c>
      <c r="AB38" s="8">
        <f>'Base biomasse'!T39</f>
        <v>0</v>
      </c>
      <c r="AC38" s="8">
        <f>'Base biomasse'!AF39</f>
        <v>18000</v>
      </c>
      <c r="AD38" s="8">
        <f>'Base biomasse'!AG39</f>
        <v>0</v>
      </c>
      <c r="AE38" s="8">
        <f>'Base biomasse'!AH39</f>
        <v>6000</v>
      </c>
      <c r="AF38" s="8">
        <f>'Base biomasse'!AI39</f>
        <v>0</v>
      </c>
      <c r="AG38" s="8">
        <f>'Base biomasse'!AJ39</f>
        <v>24000</v>
      </c>
      <c r="AH38" s="8">
        <f>'Base biomasse'!AK39</f>
        <v>6000</v>
      </c>
      <c r="AI38" s="8">
        <f>'Base biomasse'!AL39</f>
        <v>0</v>
      </c>
      <c r="AJ38" s="8">
        <f>'Base biomasse'!AM39</f>
        <v>0</v>
      </c>
      <c r="AK38" s="8">
        <f>'Base biomasse'!AN39</f>
        <v>0</v>
      </c>
      <c r="AL38" s="8">
        <f>'Base biomasse'!AP39</f>
        <v>0</v>
      </c>
      <c r="AM38" s="8">
        <f>'Base biomasse'!AQ39</f>
        <v>30000</v>
      </c>
      <c r="AN38" s="8" t="e">
        <f>'Base biomasse'!#REF!</f>
        <v>#REF!</v>
      </c>
    </row>
    <row r="39" spans="1:40" x14ac:dyDescent="0.25">
      <c r="A39" s="8" t="s">
        <v>1433</v>
      </c>
      <c r="B39" s="8">
        <v>1</v>
      </c>
      <c r="C39" s="9">
        <v>41960</v>
      </c>
      <c r="D39" s="15">
        <f>VLOOKUP(E39,'Commune et code insee et postal'!A$2:D$1302,3,FALSE)</f>
        <v>78</v>
      </c>
      <c r="E39" s="8">
        <v>78423</v>
      </c>
      <c r="F39" s="8" t="str">
        <f>'Base biomasse'!G40</f>
        <v>MONTIGNY-LE-BRETONNEUX</v>
      </c>
      <c r="G39" s="8" t="e">
        <f>'Base biomasse'!#REF!</f>
        <v>#REF!</v>
      </c>
      <c r="H39" s="8">
        <f>'Base biomasse'!J40</f>
        <v>0</v>
      </c>
      <c r="I39" s="8" t="str">
        <f>'Base biomasse'!W40</f>
        <v>Collective</v>
      </c>
      <c r="J39" s="8" t="str">
        <f>'Base biomasse'!X40</f>
        <v>Chaufferie dédiée</v>
      </c>
      <c r="K39" s="8" t="str">
        <f>'Base biomasse'!Y40</f>
        <v>Tertiaire</v>
      </c>
      <c r="L39" s="8">
        <f>'Base biomasse'!AA40</f>
        <v>440</v>
      </c>
      <c r="M39" s="8" t="str">
        <f>'Base biomasse'!AB40</f>
        <v>&lt;1 MW</v>
      </c>
      <c r="N39" s="8">
        <f>'Base biomasse'!AC40</f>
        <v>0</v>
      </c>
      <c r="O39" s="8">
        <f>'Base biomasse'!AD40</f>
        <v>0</v>
      </c>
      <c r="P39" s="8" t="e">
        <f>'Base biomasse'!#REF!</f>
        <v>#REF!</v>
      </c>
      <c r="Q39" s="8">
        <f>'Base biomasse'!AR40</f>
        <v>11.985031512605042</v>
      </c>
      <c r="R39" s="8">
        <f>'Base biomasse'!AS40</f>
        <v>139.38591649159665</v>
      </c>
      <c r="S39" s="8" t="str">
        <f>'Base biomasse'!AT40</f>
        <v>&lt;1 200 MWh/an</v>
      </c>
      <c r="T39" s="8" t="str">
        <f>'Base biomasse'!AU40</f>
        <v>Deux silos de 15 m3.  Ces chaudières permettent de chauffer le bâtiment, produire l’eau chaude sanitaire et prétraiter l’air neuf provenant des centrales de traitement d’air. L’été, les chaudières agissent en complément du solaire thermique pour refroidir le bâtiment via le groupe froid à absorption. 
Surface : 11 813 m en R+7, et  trois niveaux de stationnement en sous-sol (600 postes de travail)
https://www.bouygues-construction.com/sites/default/files/dp_australia_15.03.11_fr_1.pdf</v>
      </c>
      <c r="U39" s="8" t="str">
        <f>'Base biomasse'!AE40</f>
        <v>Granulés</v>
      </c>
      <c r="V39" s="8">
        <f>'Base biomasse'!O40</f>
        <v>2011</v>
      </c>
      <c r="W39" s="8">
        <f>'Base biomasse'!P40</f>
        <v>0</v>
      </c>
      <c r="X39" s="8" t="str">
        <f>'Base biomasse'!Q40</f>
        <v>2 - En fonctionnement</v>
      </c>
      <c r="Y39" s="8">
        <f>'Base biomasse'!R40</f>
        <v>0</v>
      </c>
      <c r="Z39" s="8">
        <f>'Base biomasse'!S40</f>
        <v>0</v>
      </c>
      <c r="AA39" s="8" t="e">
        <f>'Base biomasse'!#REF!</f>
        <v>#REF!</v>
      </c>
      <c r="AB39" s="8">
        <f>'Base biomasse'!T40</f>
        <v>0</v>
      </c>
      <c r="AC39" s="8">
        <f>'Base biomasse'!AF40</f>
        <v>0</v>
      </c>
      <c r="AD39" s="8">
        <f>'Base biomasse'!AG40</f>
        <v>0</v>
      </c>
      <c r="AE39" s="8">
        <f>'Base biomasse'!AH40</f>
        <v>0</v>
      </c>
      <c r="AF39" s="8">
        <f>'Base biomasse'!AI40</f>
        <v>0</v>
      </c>
      <c r="AG39" s="8">
        <f>'Base biomasse'!AJ40</f>
        <v>0</v>
      </c>
      <c r="AH39" s="8">
        <f>'Base biomasse'!AK40</f>
        <v>0</v>
      </c>
      <c r="AI39" s="8">
        <f>'Base biomasse'!AL40</f>
        <v>0</v>
      </c>
      <c r="AJ39" s="8">
        <f>'Base biomasse'!AM40</f>
        <v>0</v>
      </c>
      <c r="AK39" s="8">
        <f>'Base biomasse'!AN40</f>
        <v>0</v>
      </c>
      <c r="AL39" s="8">
        <f>'Base biomasse'!AP40</f>
        <v>58.928571428571423</v>
      </c>
      <c r="AM39" s="8">
        <f>'Base biomasse'!AQ40</f>
        <v>58.928571428571423</v>
      </c>
      <c r="AN39" s="8" t="e">
        <f>'Base biomasse'!#REF!</f>
        <v>#REF!</v>
      </c>
    </row>
    <row r="40" spans="1:40" ht="15.15" x14ac:dyDescent="0.3">
      <c r="A40" s="8" t="s">
        <v>1433</v>
      </c>
      <c r="B40" s="8">
        <v>1</v>
      </c>
      <c r="C40" s="13">
        <v>41754</v>
      </c>
      <c r="D40" s="15">
        <f>VLOOKUP(E40,'Commune et code insee et postal'!A$2:D$1302,3,FALSE)</f>
        <v>78</v>
      </c>
      <c r="E40" s="10">
        <v>78440</v>
      </c>
      <c r="F40" s="8" t="str">
        <f>'Base biomasse'!G41</f>
        <v>LES MUREAUX</v>
      </c>
      <c r="G40" s="8" t="e">
        <f>'Base biomasse'!#REF!</f>
        <v>#REF!</v>
      </c>
      <c r="H40" s="8">
        <f>'Base biomasse'!J41</f>
        <v>0</v>
      </c>
      <c r="I40" s="8" t="str">
        <f>'Base biomasse'!W41</f>
        <v>Industrielle</v>
      </c>
      <c r="J40" s="8" t="str">
        <f>'Base biomasse'!X41</f>
        <v>Chaufferie dédiée</v>
      </c>
      <c r="K40" s="8" t="str">
        <f>'Base biomasse'!Y41</f>
        <v>Tertiaire</v>
      </c>
      <c r="L40" s="8">
        <f>'Base biomasse'!AA41</f>
        <v>4000</v>
      </c>
      <c r="M40" s="8" t="str">
        <f>'Base biomasse'!AB41</f>
        <v>&gt;1 MW</v>
      </c>
      <c r="N40" s="8">
        <f>'Base biomasse'!AC41</f>
        <v>6000</v>
      </c>
      <c r="O40" s="8" t="str">
        <f>'Base biomasse'!AD41</f>
        <v>gaz</v>
      </c>
      <c r="P40" s="8" t="e">
        <f>'Base biomasse'!#REF!</f>
        <v>#REF!</v>
      </c>
      <c r="Q40" s="8">
        <f>'Base biomasse'!AR41</f>
        <v>1633.7059329320721</v>
      </c>
      <c r="R40" s="8">
        <f>'Base biomasse'!AS41</f>
        <v>19000</v>
      </c>
      <c r="S40" s="8" t="str">
        <f>'Base biomasse'!AT41</f>
        <v>&gt;1 200 MWh/an</v>
      </c>
      <c r="T40" s="8" t="str">
        <f>'Base biomasse'!AU41</f>
        <v>121 000m2 de locaux Astrium, BCIAT 2011 / https://www.ademe.fr/sites/default/files/assets/documents/biomasse-mureaux-2014-emr134.pdf</v>
      </c>
      <c r="U40" s="8" t="str">
        <f>'Base biomasse'!AE41</f>
        <v>PF</v>
      </c>
      <c r="V40" s="8">
        <f>'Base biomasse'!O41</f>
        <v>2014</v>
      </c>
      <c r="W40" s="8">
        <f>'Base biomasse'!P41</f>
        <v>0</v>
      </c>
      <c r="X40" s="8" t="str">
        <f>'Base biomasse'!Q41</f>
        <v>2 - En fonctionnement</v>
      </c>
      <c r="Y40" s="8" t="str">
        <f>'Base biomasse'!R41</f>
        <v>oui</v>
      </c>
      <c r="Z40" s="8">
        <f>'Base biomasse'!S41</f>
        <v>0</v>
      </c>
      <c r="AA40" s="8" t="e">
        <f>'Base biomasse'!#REF!</f>
        <v>#REF!</v>
      </c>
      <c r="AB40" s="8">
        <f>'Base biomasse'!T41</f>
        <v>0</v>
      </c>
      <c r="AC40" s="8">
        <f>'Base biomasse'!AF41</f>
        <v>4080</v>
      </c>
      <c r="AD40" s="8">
        <f>'Base biomasse'!AG41</f>
        <v>0</v>
      </c>
      <c r="AE40" s="8">
        <f>'Base biomasse'!AH41</f>
        <v>0</v>
      </c>
      <c r="AF40" s="8">
        <f>'Base biomasse'!AI41</f>
        <v>0</v>
      </c>
      <c r="AG40" s="8">
        <f>'Base biomasse'!AJ41</f>
        <v>4080</v>
      </c>
      <c r="AH40" s="8">
        <f>'Base biomasse'!AK41</f>
        <v>2720</v>
      </c>
      <c r="AI40" s="8">
        <f>'Base biomasse'!AL41</f>
        <v>0</v>
      </c>
      <c r="AJ40" s="8">
        <f>'Base biomasse'!AM41</f>
        <v>0</v>
      </c>
      <c r="AK40" s="8">
        <f>'Base biomasse'!AN41</f>
        <v>0</v>
      </c>
      <c r="AL40" s="8">
        <f>'Base biomasse'!AP41</f>
        <v>0</v>
      </c>
      <c r="AM40" s="8">
        <f>'Base biomasse'!AQ41</f>
        <v>6800</v>
      </c>
      <c r="AN40" s="8" t="e">
        <f>'Base biomasse'!#REF!</f>
        <v>#REF!</v>
      </c>
    </row>
    <row r="41" spans="1:40" hidden="1" x14ac:dyDescent="0.25">
      <c r="A41" s="8" t="s">
        <v>1433</v>
      </c>
      <c r="B41" s="8">
        <v>1</v>
      </c>
      <c r="C41" s="9">
        <v>42215</v>
      </c>
      <c r="D41" s="15">
        <f>VLOOKUP(E41,'Commune et code insee et postal'!A$2:D$1302,3,FALSE)</f>
        <v>78</v>
      </c>
      <c r="E41" s="8">
        <v>78440</v>
      </c>
      <c r="F41" s="8" t="str">
        <f>'Base biomasse'!G42</f>
        <v>LES MUREAUX</v>
      </c>
      <c r="G41" s="8" t="e">
        <f>'Base biomasse'!#REF!</f>
        <v>#REF!</v>
      </c>
      <c r="H41" s="8" t="str">
        <f>'Base biomasse'!J42</f>
        <v>01 30 91 37 37</v>
      </c>
      <c r="I41" s="8" t="str">
        <f>'Base biomasse'!W42</f>
        <v>Collective</v>
      </c>
      <c r="J41" s="8" t="str">
        <f>'Base biomasse'!X42</f>
        <v>Réseau de chaleur existant</v>
      </c>
      <c r="K41" s="8" t="str">
        <f>'Base biomasse'!Y42</f>
        <v>Résidentiel/Tertiaire</v>
      </c>
      <c r="L41" s="8">
        <f>'Base biomasse'!AA42</f>
        <v>5800</v>
      </c>
      <c r="M41" s="8" t="str">
        <f>'Base biomasse'!AB42</f>
        <v>&gt;1 MW</v>
      </c>
      <c r="N41" s="8">
        <f>'Base biomasse'!AC42</f>
        <v>0</v>
      </c>
      <c r="O41" s="8" t="str">
        <f>'Base biomasse'!AD42</f>
        <v>gaz</v>
      </c>
      <c r="P41" s="8" t="e">
        <f>'Base biomasse'!#REF!</f>
        <v>#REF!</v>
      </c>
      <c r="Q41" s="8">
        <f>'Base biomasse'!AR42</f>
        <v>2828</v>
      </c>
      <c r="R41" s="8">
        <f>'Base biomasse'!AS42</f>
        <v>32889.64</v>
      </c>
      <c r="S41" s="8" t="str">
        <f>'Base biomasse'!AT42</f>
        <v>&gt;1 200 MWh/an</v>
      </c>
      <c r="T41" s="8" t="str">
        <f>'Base biomasse'!AU42</f>
        <v>réseau de chaleur des Mureaux, long de 9km, s’étend sur plusieurs quartiers de la ville et alimente 3500 équivalent-logements : des bailleurs sociaux, des établissements publics, des logements privés ou encore un centre commercial
2016 : Création d’une extension du réseau de chaleur des Mureaux permettant la desserte du plateau de Bécheville
Rayon max de 80km</v>
      </c>
      <c r="U41" s="8" t="str">
        <f>'Base biomasse'!AE42</f>
        <v>Minimum 50% Plaquettes forestières</v>
      </c>
      <c r="V41" s="105"/>
      <c r="W41" s="8">
        <f>'Base biomasse'!P42</f>
        <v>0</v>
      </c>
      <c r="X41" s="8" t="str">
        <f>'Base biomasse'!Q42</f>
        <v>2 - En fonctionnement</v>
      </c>
      <c r="Y41" s="8" t="str">
        <f>'Base biomasse'!R42</f>
        <v>oui</v>
      </c>
      <c r="Z41" s="8" t="str">
        <f>'Base biomasse'!S42</f>
        <v>oui</v>
      </c>
      <c r="AA41" s="8" t="e">
        <f>'Base biomasse'!#REF!</f>
        <v>#REF!</v>
      </c>
      <c r="AB41" s="8">
        <f>'Base biomasse'!T42</f>
        <v>0</v>
      </c>
      <c r="AC41" s="8">
        <f>'Base biomasse'!AF42</f>
        <v>7560</v>
      </c>
      <c r="AD41" s="8">
        <f>'Base biomasse'!AG42</f>
        <v>0</v>
      </c>
      <c r="AE41" s="8">
        <f>'Base biomasse'!AH42</f>
        <v>4792</v>
      </c>
      <c r="AF41" s="8">
        <f>'Base biomasse'!AI42</f>
        <v>0</v>
      </c>
      <c r="AG41" s="8">
        <f>'Base biomasse'!AJ42</f>
        <v>12352</v>
      </c>
      <c r="AH41" s="8">
        <f>'Base biomasse'!AK42</f>
        <v>0</v>
      </c>
      <c r="AI41" s="8">
        <f>'Base biomasse'!AL42</f>
        <v>0</v>
      </c>
      <c r="AJ41" s="8">
        <f>'Base biomasse'!AM42</f>
        <v>0</v>
      </c>
      <c r="AK41" s="8">
        <f>'Base biomasse'!AN42</f>
        <v>0</v>
      </c>
      <c r="AL41" s="8">
        <f>'Base biomasse'!AP42</f>
        <v>0</v>
      </c>
      <c r="AM41" s="8">
        <f>'Base biomasse'!AQ42</f>
        <v>12352</v>
      </c>
      <c r="AN41" s="8" t="e">
        <f>'Base biomasse'!#REF!</f>
        <v>#REF!</v>
      </c>
    </row>
    <row r="42" spans="1:40" hidden="1" x14ac:dyDescent="0.25">
      <c r="A42" s="8" t="s">
        <v>1433</v>
      </c>
      <c r="B42" s="8">
        <v>1</v>
      </c>
      <c r="C42" s="9">
        <v>43202</v>
      </c>
      <c r="D42" s="15">
        <f>VLOOKUP(E42,'Commune et code insee et postal'!A$2:D$1302,3,FALSE)</f>
        <v>78</v>
      </c>
      <c r="E42" s="8">
        <v>78440</v>
      </c>
      <c r="F42" s="8" t="str">
        <f>'Base biomasse'!G43</f>
        <v>LES MUREAUX</v>
      </c>
      <c r="G42" s="8" t="e">
        <f>'Base biomasse'!#REF!</f>
        <v>#REF!</v>
      </c>
      <c r="H42" s="8">
        <f>'Base biomasse'!J43</f>
        <v>0</v>
      </c>
      <c r="I42" s="8" t="str">
        <f>'Base biomasse'!W43</f>
        <v>Industrielle</v>
      </c>
      <c r="J42" s="8" t="str">
        <f>'Base biomasse'!X43</f>
        <v>Chaufferie dédiée</v>
      </c>
      <c r="K42" s="8" t="str">
        <f>'Base biomasse'!Y43</f>
        <v>Industrie</v>
      </c>
      <c r="L42" s="8">
        <f>'Base biomasse'!AA43</f>
        <v>4500</v>
      </c>
      <c r="M42" s="8" t="str">
        <f>'Base biomasse'!AB43</f>
        <v>&gt;1 MW</v>
      </c>
      <c r="N42" s="8">
        <f>'Base biomasse'!AC43</f>
        <v>6000</v>
      </c>
      <c r="O42" s="8" t="str">
        <f>'Base biomasse'!AD43</f>
        <v>gaz</v>
      </c>
      <c r="P42" s="8" t="e">
        <f>'Base biomasse'!#REF!</f>
        <v>#REF!</v>
      </c>
      <c r="Q42" s="8">
        <f>'Base biomasse'!AR43</f>
        <v>1375.7523645743765</v>
      </c>
      <c r="R42" s="8">
        <f>'Base biomasse'!AS43</f>
        <v>16000</v>
      </c>
      <c r="S42" s="8" t="str">
        <f>'Base biomasse'!AT43</f>
        <v>&gt;1 200 MWh/an</v>
      </c>
      <c r="T42" s="8">
        <f>'Base biomasse'!AU43</f>
        <v>0</v>
      </c>
      <c r="U42" s="8">
        <f>'Base biomasse'!AE43</f>
        <v>0</v>
      </c>
      <c r="V42" s="8">
        <f>'Base biomasse'!O43</f>
        <v>2019</v>
      </c>
      <c r="W42" s="8">
        <f>'Base biomasse'!P43</f>
        <v>0</v>
      </c>
      <c r="X42" s="8" t="str">
        <f>'Base biomasse'!Q43</f>
        <v>3 - En cours de construction</v>
      </c>
      <c r="Y42" s="8" t="str">
        <f>'Base biomasse'!R43</f>
        <v>oui</v>
      </c>
      <c r="Z42" s="8">
        <f>'Base biomasse'!S43</f>
        <v>0</v>
      </c>
      <c r="AA42" s="8" t="e">
        <f>'Base biomasse'!#REF!</f>
        <v>#REF!</v>
      </c>
      <c r="AB42" s="8">
        <f>'Base biomasse'!T43</f>
        <v>0</v>
      </c>
      <c r="AC42" s="8">
        <f>'Base biomasse'!AF43</f>
        <v>3631</v>
      </c>
      <c r="AD42" s="8">
        <f>'Base biomasse'!AG43</f>
        <v>1210</v>
      </c>
      <c r="AE42" s="8">
        <f>'Base biomasse'!AH43</f>
        <v>0</v>
      </c>
      <c r="AF42" s="8">
        <f>'Base biomasse'!AI43</f>
        <v>0</v>
      </c>
      <c r="AG42" s="8">
        <f>'Base biomasse'!AJ43</f>
        <v>4841</v>
      </c>
      <c r="AH42" s="8">
        <f>'Base biomasse'!AK43</f>
        <v>0</v>
      </c>
      <c r="AI42" s="8">
        <f>'Base biomasse'!AL43</f>
        <v>0</v>
      </c>
      <c r="AJ42" s="8">
        <f>'Base biomasse'!AM43</f>
        <v>0</v>
      </c>
      <c r="AK42" s="8">
        <f>'Base biomasse'!AN43</f>
        <v>0</v>
      </c>
      <c r="AL42" s="8">
        <f>'Base biomasse'!AP43</f>
        <v>0</v>
      </c>
      <c r="AM42" s="8">
        <f>'Base biomasse'!AQ43</f>
        <v>4841</v>
      </c>
      <c r="AN42" s="8" t="e">
        <f>'Base biomasse'!#REF!</f>
        <v>#REF!</v>
      </c>
    </row>
    <row r="43" spans="1:40" x14ac:dyDescent="0.25">
      <c r="A43" s="8" t="s">
        <v>1433</v>
      </c>
      <c r="B43" s="8">
        <v>1</v>
      </c>
      <c r="C43" s="9">
        <v>41621</v>
      </c>
      <c r="D43" s="15">
        <f>VLOOKUP(E43,'Commune et code insee et postal'!A$2:D$1302,3,FALSE)</f>
        <v>78</v>
      </c>
      <c r="E43" s="8">
        <v>78466</v>
      </c>
      <c r="F43" s="8" t="str">
        <f>'Base biomasse'!G44</f>
        <v>ORGEVAL</v>
      </c>
      <c r="G43" s="8" t="e">
        <f>'Base biomasse'!#REF!</f>
        <v>#REF!</v>
      </c>
      <c r="H43" s="8">
        <f>'Base biomasse'!J44</f>
        <v>0</v>
      </c>
      <c r="I43" s="8" t="str">
        <f>'Base biomasse'!W44</f>
        <v>Collective</v>
      </c>
      <c r="J43" s="8" t="str">
        <f>'Base biomasse'!X44</f>
        <v>Chaufferie dédiée</v>
      </c>
      <c r="K43" s="8" t="str">
        <f>'Base biomasse'!Y44</f>
        <v>Tertiaire</v>
      </c>
      <c r="L43" s="8">
        <f>'Base biomasse'!AA44</f>
        <v>260</v>
      </c>
      <c r="M43" s="8" t="str">
        <f>'Base biomasse'!AB44</f>
        <v>&lt;1 MW</v>
      </c>
      <c r="N43" s="8">
        <f>'Base biomasse'!AC44</f>
        <v>0</v>
      </c>
      <c r="O43" s="8">
        <f>'Base biomasse'!AD44</f>
        <v>0</v>
      </c>
      <c r="P43" s="8" t="e">
        <f>'Base biomasse'!#REF!</f>
        <v>#REF!</v>
      </c>
      <c r="Q43" s="8">
        <f>'Base biomasse'!AR44</f>
        <v>17</v>
      </c>
      <c r="R43" s="8">
        <f>'Base biomasse'!AS44</f>
        <v>197.71</v>
      </c>
      <c r="S43" s="8" t="str">
        <f>'Base biomasse'!AT44</f>
        <v>&lt;1 200 MWh/an</v>
      </c>
      <c r="T43" s="8">
        <f>'Base biomasse'!AU44</f>
        <v>0</v>
      </c>
      <c r="U43" s="8">
        <f>'Base biomasse'!AE44</f>
        <v>0</v>
      </c>
      <c r="V43" s="8">
        <f>'Base biomasse'!O44</f>
        <v>2012</v>
      </c>
      <c r="W43" s="8">
        <f>'Base biomasse'!P44</f>
        <v>0</v>
      </c>
      <c r="X43" s="8" t="str">
        <f>'Base biomasse'!Q44</f>
        <v>2 - En fonctionnement</v>
      </c>
      <c r="Y43" s="8">
        <f>'Base biomasse'!R44</f>
        <v>0</v>
      </c>
      <c r="Z43" s="8" t="str">
        <f>'Base biomasse'!S44</f>
        <v>oui</v>
      </c>
      <c r="AA43" s="8" t="e">
        <f>'Base biomasse'!#REF!</f>
        <v>#REF!</v>
      </c>
      <c r="AB43" s="8">
        <f>'Base biomasse'!T44</f>
        <v>0</v>
      </c>
      <c r="AC43" s="8">
        <f>'Base biomasse'!AF44</f>
        <v>0</v>
      </c>
      <c r="AD43" s="8">
        <f>'Base biomasse'!AG44</f>
        <v>0</v>
      </c>
      <c r="AE43" s="8">
        <f>'Base biomasse'!AH44</f>
        <v>0</v>
      </c>
      <c r="AF43" s="8">
        <f>'Base biomasse'!AI44</f>
        <v>0</v>
      </c>
      <c r="AG43" s="8">
        <f>'Base biomasse'!AJ44</f>
        <v>0</v>
      </c>
      <c r="AH43" s="8">
        <f>'Base biomasse'!AK44</f>
        <v>0</v>
      </c>
      <c r="AI43" s="8">
        <f>'Base biomasse'!AL44</f>
        <v>0</v>
      </c>
      <c r="AJ43" s="8">
        <f>'Base biomasse'!AM44</f>
        <v>0</v>
      </c>
      <c r="AK43" s="8">
        <f>'Base biomasse'!AN44</f>
        <v>0</v>
      </c>
      <c r="AL43" s="8">
        <f>'Base biomasse'!AP44</f>
        <v>85</v>
      </c>
      <c r="AM43" s="8">
        <f>'Base biomasse'!AQ44</f>
        <v>85</v>
      </c>
      <c r="AN43" s="8" t="e">
        <f>'Base biomasse'!#REF!</f>
        <v>#REF!</v>
      </c>
    </row>
    <row r="44" spans="1:40" x14ac:dyDescent="0.25">
      <c r="A44" s="8" t="s">
        <v>1433</v>
      </c>
      <c r="B44" s="8">
        <v>1</v>
      </c>
      <c r="C44" s="9">
        <v>41085</v>
      </c>
      <c r="D44" s="15">
        <f>VLOOKUP(E44,'Commune et code insee et postal'!A$2:D$1302,3,FALSE)</f>
        <v>78</v>
      </c>
      <c r="E44" s="8">
        <v>78517</v>
      </c>
      <c r="F44" s="8" t="str">
        <f>'Base biomasse'!G45</f>
        <v>RAMBOUILLET</v>
      </c>
      <c r="G44" s="8" t="e">
        <f>'Base biomasse'!#REF!</f>
        <v>#REF!</v>
      </c>
      <c r="H44" s="8">
        <f>'Base biomasse'!J45</f>
        <v>0</v>
      </c>
      <c r="I44" s="8" t="str">
        <f>'Base biomasse'!W45</f>
        <v>Industrielle</v>
      </c>
      <c r="J44" s="8" t="str">
        <f>'Base biomasse'!X45</f>
        <v>Chaufferie dédiée</v>
      </c>
      <c r="K44" s="8" t="str">
        <f>'Base biomasse'!Y45</f>
        <v>Industrie</v>
      </c>
      <c r="L44" s="8">
        <f>'Base biomasse'!AA45</f>
        <v>186</v>
      </c>
      <c r="M44" s="8" t="str">
        <f>'Base biomasse'!AB45</f>
        <v>&lt;1 MW</v>
      </c>
      <c r="N44" s="8">
        <f>'Base biomasse'!AC45</f>
        <v>0</v>
      </c>
      <c r="O44" s="8">
        <f>'Base biomasse'!AD45</f>
        <v>0</v>
      </c>
      <c r="P44" s="8" t="e">
        <f>'Base biomasse'!#REF!</f>
        <v>#REF!</v>
      </c>
      <c r="Q44" s="8">
        <f>'Base biomasse'!AR45</f>
        <v>20</v>
      </c>
      <c r="R44" s="8">
        <f>'Base biomasse'!AS45</f>
        <v>232.60000000000002</v>
      </c>
      <c r="S44" s="8" t="str">
        <f>'Base biomasse'!AT45</f>
        <v>&lt;1 200 MWh/an</v>
      </c>
      <c r="T44" s="8" t="str">
        <f>'Base biomasse'!AU45</f>
        <v>Menuiserie et charpentes</v>
      </c>
      <c r="U44" s="8">
        <f>'Base biomasse'!AE45</f>
        <v>0</v>
      </c>
      <c r="V44" s="8">
        <f>'Base biomasse'!O45</f>
        <v>2001</v>
      </c>
      <c r="W44" s="8">
        <f>'Base biomasse'!P45</f>
        <v>0</v>
      </c>
      <c r="X44" s="8" t="str">
        <f>'Base biomasse'!Q45</f>
        <v>2 - En fonctionnement</v>
      </c>
      <c r="Y44" s="8" t="str">
        <f>'Base biomasse'!R45</f>
        <v>oui</v>
      </c>
      <c r="Z44" s="8">
        <f>'Base biomasse'!S45</f>
        <v>0</v>
      </c>
      <c r="AA44" s="8" t="e">
        <f>'Base biomasse'!#REF!</f>
        <v>#REF!</v>
      </c>
      <c r="AB44" s="8">
        <f>'Base biomasse'!T45</f>
        <v>0</v>
      </c>
      <c r="AC44" s="8">
        <f>'Base biomasse'!AF45</f>
        <v>0</v>
      </c>
      <c r="AD44" s="8">
        <f>'Base biomasse'!AG45</f>
        <v>0</v>
      </c>
      <c r="AE44" s="8">
        <f>'Base biomasse'!AH45</f>
        <v>60</v>
      </c>
      <c r="AF44" s="8">
        <f>'Base biomasse'!AI45</f>
        <v>0</v>
      </c>
      <c r="AG44" s="8">
        <f>'Base biomasse'!AJ45</f>
        <v>60</v>
      </c>
      <c r="AH44" s="8">
        <f>'Base biomasse'!AK45</f>
        <v>0</v>
      </c>
      <c r="AI44" s="8">
        <f>'Base biomasse'!AL45</f>
        <v>0</v>
      </c>
      <c r="AJ44" s="8">
        <f>'Base biomasse'!AM45</f>
        <v>0</v>
      </c>
      <c r="AK44" s="8">
        <f>'Base biomasse'!AN45</f>
        <v>0</v>
      </c>
      <c r="AL44" s="8">
        <f>'Base biomasse'!AP45</f>
        <v>0</v>
      </c>
      <c r="AM44" s="8">
        <f>'Base biomasse'!AQ45</f>
        <v>60</v>
      </c>
      <c r="AN44" s="8" t="e">
        <f>'Base biomasse'!#REF!</f>
        <v>#REF!</v>
      </c>
    </row>
    <row r="45" spans="1:40" x14ac:dyDescent="0.25">
      <c r="A45" s="8" t="s">
        <v>1433</v>
      </c>
      <c r="B45" s="8">
        <v>1</v>
      </c>
      <c r="C45" s="9">
        <v>41620</v>
      </c>
      <c r="D45" s="15">
        <f>VLOOKUP(E45,'Commune et code insee et postal'!A$2:D$1302,3,FALSE)</f>
        <v>78</v>
      </c>
      <c r="E45" s="8">
        <v>78517</v>
      </c>
      <c r="F45" s="8" t="str">
        <f>'Base biomasse'!G46</f>
        <v>RAMBOUILLET</v>
      </c>
      <c r="G45" s="8" t="e">
        <f>'Base biomasse'!#REF!</f>
        <v>#REF!</v>
      </c>
      <c r="H45" s="8">
        <f>'Base biomasse'!J46</f>
        <v>0</v>
      </c>
      <c r="I45" s="8" t="str">
        <f>'Base biomasse'!W46</f>
        <v>Collective</v>
      </c>
      <c r="J45" s="8" t="str">
        <f>'Base biomasse'!X46</f>
        <v>Chaufferie dédiée</v>
      </c>
      <c r="K45" s="8" t="str">
        <f>'Base biomasse'!Y46</f>
        <v>Tertiaire</v>
      </c>
      <c r="L45" s="8">
        <f>'Base biomasse'!AA46</f>
        <v>1000</v>
      </c>
      <c r="M45" s="8" t="str">
        <f>'Base biomasse'!AB46</f>
        <v>&gt;1 MW</v>
      </c>
      <c r="N45" s="8">
        <f>'Base biomasse'!AC46</f>
        <v>0</v>
      </c>
      <c r="O45" s="8">
        <f>'Base biomasse'!AD46</f>
        <v>0</v>
      </c>
      <c r="P45" s="8" t="e">
        <f>'Base biomasse'!#REF!</f>
        <v>#REF!</v>
      </c>
      <c r="Q45" s="8">
        <f>'Base biomasse'!AR46</f>
        <v>245</v>
      </c>
      <c r="R45" s="8">
        <f>'Base biomasse'!AS46</f>
        <v>2849.3500000000004</v>
      </c>
      <c r="S45" s="8" t="str">
        <f>'Base biomasse'!AT46</f>
        <v>&gt;1 200 MWh/an</v>
      </c>
      <c r="T45" s="8">
        <f>'Base biomasse'!AU46</f>
        <v>0</v>
      </c>
      <c r="U45" s="8">
        <f>'Base biomasse'!AE46</f>
        <v>0</v>
      </c>
      <c r="V45" s="8">
        <f>'Base biomasse'!O46</f>
        <v>2002</v>
      </c>
      <c r="W45" s="8">
        <f>'Base biomasse'!P46</f>
        <v>0</v>
      </c>
      <c r="X45" s="8" t="str">
        <f>'Base biomasse'!Q46</f>
        <v>2 - En fonctionnement</v>
      </c>
      <c r="Y45" s="8">
        <f>'Base biomasse'!R46</f>
        <v>0</v>
      </c>
      <c r="Z45" s="8" t="str">
        <f>'Base biomasse'!S46</f>
        <v>oui</v>
      </c>
      <c r="AA45" s="8" t="e">
        <f>'Base biomasse'!#REF!</f>
        <v>#REF!</v>
      </c>
      <c r="AB45" s="8">
        <f>'Base biomasse'!T46</f>
        <v>0</v>
      </c>
      <c r="AC45" s="8">
        <f>'Base biomasse'!AF46</f>
        <v>0</v>
      </c>
      <c r="AD45" s="8">
        <f>'Base biomasse'!AG46</f>
        <v>0</v>
      </c>
      <c r="AE45" s="8">
        <f>'Base biomasse'!AH46</f>
        <v>0</v>
      </c>
      <c r="AF45" s="8">
        <f>'Base biomasse'!AI46</f>
        <v>0</v>
      </c>
      <c r="AG45" s="8">
        <f>'Base biomasse'!AJ46</f>
        <v>0</v>
      </c>
      <c r="AH45" s="8">
        <f>'Base biomasse'!AK46</f>
        <v>0</v>
      </c>
      <c r="AI45" s="8">
        <f>'Base biomasse'!AL46</f>
        <v>0</v>
      </c>
      <c r="AJ45" s="8">
        <f>'Base biomasse'!AM46</f>
        <v>0</v>
      </c>
      <c r="AK45" s="8">
        <f>'Base biomasse'!AN46</f>
        <v>0</v>
      </c>
      <c r="AL45" s="8">
        <f>'Base biomasse'!AP46</f>
        <v>1200</v>
      </c>
      <c r="AM45" s="8">
        <f>'Base biomasse'!AQ46</f>
        <v>1200</v>
      </c>
      <c r="AN45" s="8" t="e">
        <f>'Base biomasse'!#REF!</f>
        <v>#REF!</v>
      </c>
    </row>
    <row r="46" spans="1:40" x14ac:dyDescent="0.25">
      <c r="A46" s="8" t="s">
        <v>1433</v>
      </c>
      <c r="B46" s="8">
        <v>1</v>
      </c>
      <c r="C46" s="9">
        <v>41085</v>
      </c>
      <c r="D46" s="15">
        <f>VLOOKUP(E46,'Commune et code insee et postal'!A$2:D$1302,3,FALSE)</f>
        <v>78</v>
      </c>
      <c r="E46" s="17">
        <v>78517</v>
      </c>
      <c r="F46" s="8" t="str">
        <f>'Base biomasse'!G47</f>
        <v>RAMBOUILLET</v>
      </c>
      <c r="G46" s="8" t="e">
        <f>'Base biomasse'!#REF!</f>
        <v>#REF!</v>
      </c>
      <c r="H46" s="8">
        <f>'Base biomasse'!J47</f>
        <v>0</v>
      </c>
      <c r="I46" s="8" t="str">
        <f>'Base biomasse'!W47</f>
        <v>Collective</v>
      </c>
      <c r="J46" s="8" t="str">
        <f>'Base biomasse'!X47</f>
        <v>Chaufferie dédiée</v>
      </c>
      <c r="K46" s="8" t="str">
        <f>'Base biomasse'!Y47</f>
        <v>Industrie</v>
      </c>
      <c r="L46" s="8">
        <f>'Base biomasse'!AA47</f>
        <v>4000</v>
      </c>
      <c r="M46" s="8" t="str">
        <f>'Base biomasse'!AB47</f>
        <v>&gt;1 MW</v>
      </c>
      <c r="N46" s="8">
        <f>'Base biomasse'!AC47</f>
        <v>0</v>
      </c>
      <c r="O46" s="8">
        <f>'Base biomasse'!AD47</f>
        <v>0</v>
      </c>
      <c r="P46" s="8" t="e">
        <f>'Base biomasse'!#REF!</f>
        <v>#REF!</v>
      </c>
      <c r="Q46" s="8">
        <f>'Base biomasse'!AR47</f>
        <v>800</v>
      </c>
      <c r="R46" s="8">
        <f>'Base biomasse'!AS47</f>
        <v>9304</v>
      </c>
      <c r="S46" s="8" t="str">
        <f>'Base biomasse'!AT47</f>
        <v>&gt;1 200 MWh/an</v>
      </c>
      <c r="T46" s="8" t="str">
        <f>'Base biomasse'!AU47</f>
        <v>Site industriel fabrication prod cosmétiques (alimentation en vapeur + eau chaude)</v>
      </c>
      <c r="U46" s="8" t="str">
        <f>'Base biomasse'!AE47</f>
        <v>Plaquette forestière (PFA-1A) et broyat palette (BFVBD-3A)</v>
      </c>
      <c r="V46" s="8">
        <f>'Base biomasse'!O47</f>
        <v>2013</v>
      </c>
      <c r="W46" s="8">
        <f>'Base biomasse'!P47</f>
        <v>0</v>
      </c>
      <c r="X46" s="8" t="str">
        <f>'Base biomasse'!Q47</f>
        <v>2 - En fonctionnement</v>
      </c>
      <c r="Y46" s="8" t="str">
        <f>'Base biomasse'!R47</f>
        <v>oui</v>
      </c>
      <c r="Z46" s="8">
        <f>'Base biomasse'!S47</f>
        <v>0</v>
      </c>
      <c r="AA46" s="8" t="e">
        <f>'Base biomasse'!#REF!</f>
        <v>#REF!</v>
      </c>
      <c r="AB46" s="8">
        <f>'Base biomasse'!T47</f>
        <v>0</v>
      </c>
      <c r="AC46" s="8">
        <f>'Base biomasse'!AF47</f>
        <v>1918</v>
      </c>
      <c r="AD46" s="8">
        <f>'Base biomasse'!AG47</f>
        <v>0</v>
      </c>
      <c r="AE46" s="8">
        <f>'Base biomasse'!AH47</f>
        <v>820</v>
      </c>
      <c r="AF46" s="8">
        <f>'Base biomasse'!AI47</f>
        <v>0</v>
      </c>
      <c r="AG46" s="8">
        <f>'Base biomasse'!AJ47</f>
        <v>2738</v>
      </c>
      <c r="AH46" s="8">
        <f>'Base biomasse'!AK47</f>
        <v>0</v>
      </c>
      <c r="AI46" s="8">
        <f>'Base biomasse'!AL47</f>
        <v>0</v>
      </c>
      <c r="AJ46" s="8">
        <f>'Base biomasse'!AM47</f>
        <v>0</v>
      </c>
      <c r="AK46" s="8">
        <f>'Base biomasse'!AN47</f>
        <v>0</v>
      </c>
      <c r="AL46" s="8">
        <f>'Base biomasse'!AP47</f>
        <v>0</v>
      </c>
      <c r="AM46" s="8">
        <f>'Base biomasse'!AQ47</f>
        <v>2738</v>
      </c>
      <c r="AN46" s="8" t="e">
        <f>'Base biomasse'!#REF!</f>
        <v>#REF!</v>
      </c>
    </row>
    <row r="47" spans="1:40" x14ac:dyDescent="0.25">
      <c r="A47" s="21" t="s">
        <v>1433</v>
      </c>
      <c r="B47" s="21">
        <v>1</v>
      </c>
      <c r="C47" s="22">
        <v>41085</v>
      </c>
      <c r="D47" s="23">
        <f>VLOOKUP(E47,'Commune et code insee et postal'!A$2:D$1302,3,FALSE)</f>
        <v>78</v>
      </c>
      <c r="E47" s="21">
        <v>78545</v>
      </c>
      <c r="F47" s="8" t="str">
        <f>'Base biomasse'!G48</f>
        <v>SAINT-CYR-L'ÉCOLE</v>
      </c>
      <c r="G47" s="8" t="e">
        <f>'Base biomasse'!#REF!</f>
        <v>#REF!</v>
      </c>
      <c r="H47" s="8">
        <f>'Base biomasse'!J48</f>
        <v>0</v>
      </c>
      <c r="I47" s="8" t="str">
        <f>'Base biomasse'!W48</f>
        <v>Collective</v>
      </c>
      <c r="J47" s="8" t="str">
        <f>'Base biomasse'!X48</f>
        <v>Chaufferie dédiée</v>
      </c>
      <c r="K47" s="8" t="str">
        <f>'Base biomasse'!Y48</f>
        <v>Résidentiel</v>
      </c>
      <c r="L47" s="8">
        <f>'Base biomasse'!AA48</f>
        <v>750</v>
      </c>
      <c r="M47" s="8" t="str">
        <f>'Base biomasse'!AB48</f>
        <v>&lt;1 MW</v>
      </c>
      <c r="N47" s="8">
        <f>'Base biomasse'!AC48</f>
        <v>1230</v>
      </c>
      <c r="O47" s="8" t="str">
        <f>'Base biomasse'!AD48</f>
        <v>gaz</v>
      </c>
      <c r="P47" s="8" t="e">
        <f>'Base biomasse'!#REF!</f>
        <v>#REF!</v>
      </c>
      <c r="Q47" s="8">
        <f>'Base biomasse'!AR48</f>
        <v>223</v>
      </c>
      <c r="R47" s="8">
        <f>'Base biomasse'!AS48</f>
        <v>2593.4900000000002</v>
      </c>
      <c r="S47" s="8" t="str">
        <f>'Base biomasse'!AT48</f>
        <v>&gt;1 200 MWh/an</v>
      </c>
      <c r="T47" s="8" t="str">
        <f>'Base biomasse'!AU48</f>
        <v>Chauffage et ECS de 205 logements / Suivi d'exploitation par WEYA</v>
      </c>
      <c r="U47" s="8" t="str">
        <f>'Base biomasse'!AE48</f>
        <v>Plaquette forestière (PFA-1A)</v>
      </c>
      <c r="V47" s="8">
        <f>'Base biomasse'!O48</f>
        <v>2009</v>
      </c>
      <c r="W47" s="8">
        <f>'Base biomasse'!P48</f>
        <v>0</v>
      </c>
      <c r="X47" s="8" t="str">
        <f>'Base biomasse'!Q48</f>
        <v>2 - En fonctionnement</v>
      </c>
      <c r="Y47" s="8" t="str">
        <f>'Base biomasse'!R48</f>
        <v>oui</v>
      </c>
      <c r="Z47" s="8" t="str">
        <f>'Base biomasse'!S48</f>
        <v>oui</v>
      </c>
      <c r="AA47" s="8" t="e">
        <f>'Base biomasse'!#REF!</f>
        <v>#REF!</v>
      </c>
      <c r="AB47" s="8">
        <f>'Base biomasse'!T48</f>
        <v>0</v>
      </c>
      <c r="AC47" s="8">
        <f>'Base biomasse'!AF48</f>
        <v>592</v>
      </c>
      <c r="AD47" s="8">
        <f>'Base biomasse'!AG48</f>
        <v>0</v>
      </c>
      <c r="AE47" s="8">
        <f>'Base biomasse'!AH48</f>
        <v>0</v>
      </c>
      <c r="AF47" s="8">
        <f>'Base biomasse'!AI48</f>
        <v>0</v>
      </c>
      <c r="AG47" s="8">
        <f>'Base biomasse'!AJ48</f>
        <v>592</v>
      </c>
      <c r="AH47" s="8">
        <f>'Base biomasse'!AK48</f>
        <v>0</v>
      </c>
      <c r="AI47" s="8">
        <f>'Base biomasse'!AL48</f>
        <v>0</v>
      </c>
      <c r="AJ47" s="8">
        <f>'Base biomasse'!AM48</f>
        <v>0</v>
      </c>
      <c r="AK47" s="8">
        <f>'Base biomasse'!AN48</f>
        <v>0</v>
      </c>
      <c r="AL47" s="8">
        <f>'Base biomasse'!AP48</f>
        <v>0</v>
      </c>
      <c r="AM47" s="8">
        <f>'Base biomasse'!AQ48</f>
        <v>592</v>
      </c>
      <c r="AN47" s="8" t="e">
        <f>'Base biomasse'!#REF!</f>
        <v>#REF!</v>
      </c>
    </row>
    <row r="48" spans="1:40" x14ac:dyDescent="0.25">
      <c r="A48" s="8" t="s">
        <v>1433</v>
      </c>
      <c r="B48" s="8">
        <v>1</v>
      </c>
      <c r="C48" s="9">
        <v>41471</v>
      </c>
      <c r="D48" s="15">
        <f>VLOOKUP(E48,'Commune et code insee et postal'!A$2:D$1302,3,FALSE)</f>
        <v>78</v>
      </c>
      <c r="E48" s="8">
        <v>78551</v>
      </c>
      <c r="F48" s="8" t="str">
        <f>'Base biomasse'!G49</f>
        <v>SAINT-GERMAIN-EN-LAYE</v>
      </c>
      <c r="G48" s="8" t="e">
        <f>'Base biomasse'!#REF!</f>
        <v>#REF!</v>
      </c>
      <c r="H48" s="8">
        <f>'Base biomasse'!J49</f>
        <v>0</v>
      </c>
      <c r="I48" s="8" t="str">
        <f>'Base biomasse'!W49</f>
        <v>Collective</v>
      </c>
      <c r="J48" s="8" t="str">
        <f>'Base biomasse'!X49</f>
        <v>Réseau de chaleur existant</v>
      </c>
      <c r="K48" s="8" t="str">
        <f>'Base biomasse'!Y49</f>
        <v>Résidentiel/Tertiaire</v>
      </c>
      <c r="L48" s="8">
        <f>'Base biomasse'!AA49</f>
        <v>6000</v>
      </c>
      <c r="M48" s="8" t="str">
        <f>'Base biomasse'!AB49</f>
        <v>&gt;1 MW</v>
      </c>
      <c r="N48" s="8">
        <f>'Base biomasse'!AC49</f>
        <v>0</v>
      </c>
      <c r="O48" s="8">
        <f>'Base biomasse'!AD49</f>
        <v>0</v>
      </c>
      <c r="P48" s="8" t="e">
        <f>'Base biomasse'!#REF!</f>
        <v>#REF!</v>
      </c>
      <c r="Q48" s="8">
        <f>'Base biomasse'!AR49</f>
        <v>2454</v>
      </c>
      <c r="R48" s="8">
        <f>'Base biomasse'!AS49</f>
        <v>28540.02</v>
      </c>
      <c r="S48" s="8" t="str">
        <f>'Base biomasse'!AT49</f>
        <v>&gt;1 200 MWh/an</v>
      </c>
      <c r="T48" s="8" t="str">
        <f>'Base biomasse'!AU49</f>
        <v>https://ile-de-france.ademe.fr/sites/default/files/chaufferie-biomasse-extension-reseau-chaleur-saint-germain-en-laye.pdf</v>
      </c>
      <c r="U48" s="8" t="str">
        <f>'Base biomasse'!AE49</f>
        <v>Plaquette forestière (PFA-1A)</v>
      </c>
      <c r="V48" s="8">
        <f>'Base biomasse'!O49</f>
        <v>2015</v>
      </c>
      <c r="W48" s="8">
        <f>'Base biomasse'!P49</f>
        <v>0</v>
      </c>
      <c r="X48" s="8" t="str">
        <f>'Base biomasse'!Q49</f>
        <v>2 - En fonctionnement</v>
      </c>
      <c r="Y48" s="8" t="str">
        <f>'Base biomasse'!R49</f>
        <v>oui</v>
      </c>
      <c r="Z48" s="8" t="str">
        <f>'Base biomasse'!S49</f>
        <v>oui</v>
      </c>
      <c r="AA48" s="8" t="e">
        <f>'Base biomasse'!#REF!</f>
        <v>#REF!</v>
      </c>
      <c r="AB48" s="8">
        <f>'Base biomasse'!T49</f>
        <v>0</v>
      </c>
      <c r="AC48" s="8">
        <f>'Base biomasse'!AF49</f>
        <v>12500</v>
      </c>
      <c r="AD48" s="8">
        <f>'Base biomasse'!AG49</f>
        <v>0</v>
      </c>
      <c r="AE48" s="8">
        <f>'Base biomasse'!AH49</f>
        <v>0</v>
      </c>
      <c r="AF48" s="8">
        <f>'Base biomasse'!AI49</f>
        <v>0</v>
      </c>
      <c r="AG48" s="8">
        <f>'Base biomasse'!AJ49</f>
        <v>12500</v>
      </c>
      <c r="AH48" s="8">
        <f>'Base biomasse'!AK49</f>
        <v>0</v>
      </c>
      <c r="AI48" s="8">
        <f>'Base biomasse'!AL49</f>
        <v>0</v>
      </c>
      <c r="AJ48" s="8">
        <f>'Base biomasse'!AM49</f>
        <v>0</v>
      </c>
      <c r="AK48" s="8">
        <f>'Base biomasse'!AN49</f>
        <v>0</v>
      </c>
      <c r="AL48" s="8">
        <f>'Base biomasse'!AP49</f>
        <v>0</v>
      </c>
      <c r="AM48" s="8">
        <f>'Base biomasse'!AQ49</f>
        <v>12500</v>
      </c>
      <c r="AN48" s="8" t="e">
        <f>'Base biomasse'!#REF!</f>
        <v>#REF!</v>
      </c>
    </row>
    <row r="49" spans="1:40" hidden="1" x14ac:dyDescent="0.25">
      <c r="A49" s="8" t="s">
        <v>1433</v>
      </c>
      <c r="B49" s="8">
        <v>1</v>
      </c>
      <c r="C49" s="9">
        <v>41085</v>
      </c>
      <c r="D49" s="15">
        <f>VLOOKUP(E49,'Commune et code insee et postal'!A$2:D$1302,3,FALSE)</f>
        <v>78</v>
      </c>
      <c r="E49" s="8">
        <v>78564</v>
      </c>
      <c r="F49" s="8" t="str">
        <f>'Base biomasse'!G50</f>
        <v>SAINT-MARTIN-DE-BRÉTHENCOURT</v>
      </c>
      <c r="G49" s="8" t="e">
        <f>'Base biomasse'!#REF!</f>
        <v>#REF!</v>
      </c>
      <c r="H49" s="8">
        <f>'Base biomasse'!J50</f>
        <v>0</v>
      </c>
      <c r="I49" s="8" t="str">
        <f>'Base biomasse'!W50</f>
        <v>Industrielle</v>
      </c>
      <c r="J49" s="8" t="str">
        <f>'Base biomasse'!X50</f>
        <v>Chaufferie dédiée</v>
      </c>
      <c r="K49" s="8" t="str">
        <f>'Base biomasse'!Y50</f>
        <v>Tertiaire</v>
      </c>
      <c r="L49" s="8">
        <f>'Base biomasse'!AA50</f>
        <v>600</v>
      </c>
      <c r="M49" s="8" t="str">
        <f>'Base biomasse'!AB50</f>
        <v>&lt;1 MW</v>
      </c>
      <c r="N49" s="8">
        <f>'Base biomasse'!AC50</f>
        <v>0</v>
      </c>
      <c r="O49" s="8">
        <f>'Base biomasse'!AD50</f>
        <v>0</v>
      </c>
      <c r="P49" s="8" t="e">
        <f>'Base biomasse'!#REF!</f>
        <v>#REF!</v>
      </c>
      <c r="Q49" s="8">
        <f>'Base biomasse'!AR50</f>
        <v>40</v>
      </c>
      <c r="R49" s="8">
        <f>'Base biomasse'!AS50</f>
        <v>465.20000000000005</v>
      </c>
      <c r="S49" s="8" t="str">
        <f>'Base biomasse'!AT50</f>
        <v>&lt;1 200 MWh/an</v>
      </c>
      <c r="T49" s="8">
        <f>'Base biomasse'!AU50</f>
        <v>0</v>
      </c>
      <c r="U49" s="8">
        <f>'Base biomasse'!AE50</f>
        <v>0</v>
      </c>
      <c r="V49" s="105"/>
      <c r="W49" s="8">
        <f>'Base biomasse'!P50</f>
        <v>2007</v>
      </c>
      <c r="X49" s="8" t="str">
        <f>'Base biomasse'!Q50</f>
        <v>1 - Arrêtée</v>
      </c>
      <c r="Y49" s="8">
        <f>'Base biomasse'!R50</f>
        <v>0</v>
      </c>
      <c r="Z49" s="8">
        <f>'Base biomasse'!S50</f>
        <v>0</v>
      </c>
      <c r="AA49" s="8" t="e">
        <f>'Base biomasse'!#REF!</f>
        <v>#REF!</v>
      </c>
      <c r="AB49" s="8">
        <f>'Base biomasse'!T50</f>
        <v>0</v>
      </c>
      <c r="AC49" s="8">
        <f>'Base biomasse'!AF50</f>
        <v>0</v>
      </c>
      <c r="AD49" s="8">
        <f>'Base biomasse'!AG50</f>
        <v>0</v>
      </c>
      <c r="AE49" s="8">
        <f>'Base biomasse'!AH50</f>
        <v>0</v>
      </c>
      <c r="AF49" s="8">
        <f>'Base biomasse'!AI50</f>
        <v>0</v>
      </c>
      <c r="AG49" s="8">
        <f>'Base biomasse'!AJ50</f>
        <v>0</v>
      </c>
      <c r="AH49" s="8">
        <f>'Base biomasse'!AK50</f>
        <v>0</v>
      </c>
      <c r="AI49" s="8">
        <f>'Base biomasse'!AL50</f>
        <v>0</v>
      </c>
      <c r="AJ49" s="8">
        <f>'Base biomasse'!AM50</f>
        <v>0</v>
      </c>
      <c r="AK49" s="8">
        <f>'Base biomasse'!AN50</f>
        <v>0</v>
      </c>
      <c r="AL49" s="8">
        <f>'Base biomasse'!AP50</f>
        <v>150</v>
      </c>
      <c r="AM49" s="8">
        <f>'Base biomasse'!AQ50</f>
        <v>150</v>
      </c>
      <c r="AN49" s="8" t="e">
        <f>'Base biomasse'!#REF!</f>
        <v>#REF!</v>
      </c>
    </row>
    <row r="50" spans="1:40" x14ac:dyDescent="0.25">
      <c r="A50" s="8" t="s">
        <v>1433</v>
      </c>
      <c r="B50" s="8">
        <v>1</v>
      </c>
      <c r="C50" s="9">
        <v>41085</v>
      </c>
      <c r="D50" s="15">
        <f>VLOOKUP(E50,'Commune et code insee et postal'!A$2:D$1302,3,FALSE)</f>
        <v>78</v>
      </c>
      <c r="E50" s="8">
        <v>78575</v>
      </c>
      <c r="F50" s="8" t="str">
        <f>'Base biomasse'!G51</f>
        <v>SAINT-RÉMY-LÈS-CHEVREUSE</v>
      </c>
      <c r="G50" s="8" t="e">
        <f>'Base biomasse'!#REF!</f>
        <v>#REF!</v>
      </c>
      <c r="H50" s="8">
        <f>'Base biomasse'!J51</f>
        <v>0</v>
      </c>
      <c r="I50" s="8" t="str">
        <f>'Base biomasse'!W51</f>
        <v>Industrielle</v>
      </c>
      <c r="J50" s="8" t="str">
        <f>'Base biomasse'!X51</f>
        <v>Chaufferie dédiée</v>
      </c>
      <c r="K50" s="8" t="str">
        <f>'Base biomasse'!Y51</f>
        <v>Tertiaire</v>
      </c>
      <c r="L50" s="8">
        <f>'Base biomasse'!AA51</f>
        <v>400</v>
      </c>
      <c r="M50" s="8" t="str">
        <f>'Base biomasse'!AB51</f>
        <v>&lt;1 MW</v>
      </c>
      <c r="N50" s="8">
        <f>'Base biomasse'!AC51</f>
        <v>0</v>
      </c>
      <c r="O50" s="8">
        <f>'Base biomasse'!AD51</f>
        <v>0</v>
      </c>
      <c r="P50" s="8" t="e">
        <f>'Base biomasse'!#REF!</f>
        <v>#REF!</v>
      </c>
      <c r="Q50" s="8">
        <f>'Base biomasse'!AR51</f>
        <v>135</v>
      </c>
      <c r="R50" s="8">
        <f>'Base biomasse'!AS51</f>
        <v>1570.0500000000002</v>
      </c>
      <c r="S50" s="8" t="str">
        <f>'Base biomasse'!AT51</f>
        <v>&gt;1 200 MWh/an</v>
      </c>
      <c r="T50" s="8">
        <f>'Base biomasse'!AU51</f>
        <v>0</v>
      </c>
      <c r="U50" s="8">
        <f>'Base biomasse'!AE51</f>
        <v>0</v>
      </c>
      <c r="V50" s="8">
        <f>'Base biomasse'!O51</f>
        <v>2003</v>
      </c>
      <c r="W50" s="8">
        <f>'Base biomasse'!P51</f>
        <v>0</v>
      </c>
      <c r="X50" s="8" t="str">
        <f>'Base biomasse'!Q51</f>
        <v>2 - En fonctionnement</v>
      </c>
      <c r="Y50" s="8">
        <f>'Base biomasse'!R51</f>
        <v>0</v>
      </c>
      <c r="Z50" s="8">
        <f>'Base biomasse'!S51</f>
        <v>0</v>
      </c>
      <c r="AA50" s="8" t="e">
        <f>'Base biomasse'!#REF!</f>
        <v>#REF!</v>
      </c>
      <c r="AB50" s="8">
        <f>'Base biomasse'!T51</f>
        <v>0</v>
      </c>
      <c r="AC50" s="8">
        <f>'Base biomasse'!AF51</f>
        <v>0</v>
      </c>
      <c r="AD50" s="8">
        <f>'Base biomasse'!AG51</f>
        <v>0</v>
      </c>
      <c r="AE50" s="8">
        <f>'Base biomasse'!AH51</f>
        <v>450</v>
      </c>
      <c r="AF50" s="8">
        <f>'Base biomasse'!AI51</f>
        <v>0</v>
      </c>
      <c r="AG50" s="8">
        <f>'Base biomasse'!AJ51</f>
        <v>450</v>
      </c>
      <c r="AH50" s="8">
        <f>'Base biomasse'!AK51</f>
        <v>0</v>
      </c>
      <c r="AI50" s="8">
        <f>'Base biomasse'!AL51</f>
        <v>0</v>
      </c>
      <c r="AJ50" s="8">
        <f>'Base biomasse'!AM51</f>
        <v>0</v>
      </c>
      <c r="AK50" s="8">
        <f>'Base biomasse'!AN51</f>
        <v>0</v>
      </c>
      <c r="AL50" s="8">
        <f>'Base biomasse'!AP51</f>
        <v>0</v>
      </c>
      <c r="AM50" s="8">
        <f>'Base biomasse'!AQ51</f>
        <v>450</v>
      </c>
      <c r="AN50" s="8" t="e">
        <f>'Base biomasse'!#REF!</f>
        <v>#REF!</v>
      </c>
    </row>
    <row r="51" spans="1:40" x14ac:dyDescent="0.25">
      <c r="A51" s="8" t="s">
        <v>1433</v>
      </c>
      <c r="B51" s="8">
        <v>1</v>
      </c>
      <c r="C51" s="9">
        <v>41620</v>
      </c>
      <c r="D51" s="15">
        <f>VLOOKUP(E51,'Commune et code insee et postal'!A$2:D$1302,3,FALSE)</f>
        <v>78</v>
      </c>
      <c r="E51" s="8">
        <v>78643</v>
      </c>
      <c r="F51" s="8" t="str">
        <f>'Base biomasse'!G52</f>
        <v>VERNOUILLET</v>
      </c>
      <c r="G51" s="8" t="e">
        <f>'Base biomasse'!#REF!</f>
        <v>#REF!</v>
      </c>
      <c r="H51" s="8">
        <f>'Base biomasse'!J52</f>
        <v>0</v>
      </c>
      <c r="I51" s="8" t="str">
        <f>'Base biomasse'!W52</f>
        <v>Collective</v>
      </c>
      <c r="J51" s="8" t="str">
        <f>'Base biomasse'!X52</f>
        <v>Chaufferie dédiée</v>
      </c>
      <c r="K51" s="8" t="str">
        <f>'Base biomasse'!Y52</f>
        <v>Tertiaire</v>
      </c>
      <c r="L51" s="8">
        <f>'Base biomasse'!AA52</f>
        <v>80</v>
      </c>
      <c r="M51" s="8" t="str">
        <f>'Base biomasse'!AB52</f>
        <v>&lt;1 MW</v>
      </c>
      <c r="N51" s="8">
        <f>'Base biomasse'!AC52</f>
        <v>0</v>
      </c>
      <c r="O51" s="8">
        <f>'Base biomasse'!AD52</f>
        <v>0</v>
      </c>
      <c r="P51" s="8" t="e">
        <f>'Base biomasse'!#REF!</f>
        <v>#REF!</v>
      </c>
      <c r="Q51" s="8">
        <f>'Base biomasse'!AR52</f>
        <v>5</v>
      </c>
      <c r="R51" s="8">
        <f>'Base biomasse'!AS52</f>
        <v>58.150000000000006</v>
      </c>
      <c r="S51" s="8" t="str">
        <f>'Base biomasse'!AT52</f>
        <v>&lt;1 200 MWh/an</v>
      </c>
      <c r="T51" s="8">
        <f>'Base biomasse'!AU52</f>
        <v>0</v>
      </c>
      <c r="U51" s="8">
        <f>'Base biomasse'!AE52</f>
        <v>0</v>
      </c>
      <c r="V51" s="8">
        <f>'Base biomasse'!O52</f>
        <v>2011</v>
      </c>
      <c r="W51" s="8">
        <f>'Base biomasse'!P52</f>
        <v>0</v>
      </c>
      <c r="X51" s="8" t="str">
        <f>'Base biomasse'!Q52</f>
        <v>2 - En fonctionnement</v>
      </c>
      <c r="Y51" s="8">
        <f>'Base biomasse'!R52</f>
        <v>0</v>
      </c>
      <c r="Z51" s="8" t="str">
        <f>'Base biomasse'!S52</f>
        <v>oui</v>
      </c>
      <c r="AA51" s="8" t="e">
        <f>'Base biomasse'!#REF!</f>
        <v>#REF!</v>
      </c>
      <c r="AB51" s="8">
        <f>'Base biomasse'!T52</f>
        <v>0</v>
      </c>
      <c r="AC51" s="8">
        <f>'Base biomasse'!AF52</f>
        <v>0</v>
      </c>
      <c r="AD51" s="8">
        <f>'Base biomasse'!AG52</f>
        <v>0</v>
      </c>
      <c r="AE51" s="8">
        <f>'Base biomasse'!AH52</f>
        <v>0</v>
      </c>
      <c r="AF51" s="8">
        <f>'Base biomasse'!AI52</f>
        <v>0</v>
      </c>
      <c r="AG51" s="8">
        <f>'Base biomasse'!AJ52</f>
        <v>0</v>
      </c>
      <c r="AH51" s="8">
        <f>'Base biomasse'!AK52</f>
        <v>0</v>
      </c>
      <c r="AI51" s="8">
        <f>'Base biomasse'!AL52</f>
        <v>0</v>
      </c>
      <c r="AJ51" s="8">
        <f>'Base biomasse'!AM52</f>
        <v>0</v>
      </c>
      <c r="AK51" s="8">
        <f>'Base biomasse'!AN52</f>
        <v>0</v>
      </c>
      <c r="AL51" s="8">
        <f>'Base biomasse'!AP52</f>
        <v>16</v>
      </c>
      <c r="AM51" s="8">
        <f>'Base biomasse'!AQ52</f>
        <v>16</v>
      </c>
      <c r="AN51" s="8" t="e">
        <f>'Base biomasse'!#REF!</f>
        <v>#REF!</v>
      </c>
    </row>
    <row r="52" spans="1:40" x14ac:dyDescent="0.25">
      <c r="A52" s="8" t="s">
        <v>1433</v>
      </c>
      <c r="B52" s="8">
        <v>1</v>
      </c>
      <c r="C52" s="9">
        <v>41085</v>
      </c>
      <c r="D52" s="15">
        <f>VLOOKUP(E52,'Commune et code insee et postal'!A$2:D$1302,3,FALSE)</f>
        <v>78</v>
      </c>
      <c r="E52" s="8">
        <v>78647</v>
      </c>
      <c r="F52" s="8" t="str">
        <f>'Base biomasse'!G53</f>
        <v>VERT</v>
      </c>
      <c r="G52" s="8" t="e">
        <f>'Base biomasse'!#REF!</f>
        <v>#REF!</v>
      </c>
      <c r="H52" s="8">
        <f>'Base biomasse'!J53</f>
        <v>0</v>
      </c>
      <c r="I52" s="8" t="str">
        <f>'Base biomasse'!W53</f>
        <v>Industrielle</v>
      </c>
      <c r="J52" s="8" t="str">
        <f>'Base biomasse'!X53</f>
        <v>Chaufferie dédiée</v>
      </c>
      <c r="K52" s="8" t="str">
        <f>'Base biomasse'!Y53</f>
        <v>Tertiaire</v>
      </c>
      <c r="L52" s="8">
        <f>'Base biomasse'!AA53</f>
        <v>30</v>
      </c>
      <c r="M52" s="8" t="str">
        <f>'Base biomasse'!AB53</f>
        <v>&lt;1 MW</v>
      </c>
      <c r="N52" s="8">
        <f>'Base biomasse'!AC53</f>
        <v>0</v>
      </c>
      <c r="O52" s="8">
        <f>'Base biomasse'!AD53</f>
        <v>0</v>
      </c>
      <c r="P52" s="8" t="e">
        <f>'Base biomasse'!#REF!</f>
        <v>#REF!</v>
      </c>
      <c r="Q52" s="8">
        <f>'Base biomasse'!AR53</f>
        <v>7</v>
      </c>
      <c r="R52" s="8">
        <f>'Base biomasse'!AS53</f>
        <v>81.410000000000011</v>
      </c>
      <c r="S52" s="8" t="str">
        <f>'Base biomasse'!AT53</f>
        <v>&lt;1 200 MWh/an</v>
      </c>
      <c r="T52" s="8">
        <f>'Base biomasse'!AU53</f>
        <v>0</v>
      </c>
      <c r="U52" s="8" t="str">
        <f>'Base biomasse'!AE53</f>
        <v>Élagage CIB</v>
      </c>
      <c r="V52" s="8">
        <f>'Base biomasse'!O53</f>
        <v>2002</v>
      </c>
      <c r="W52" s="8">
        <f>'Base biomasse'!P53</f>
        <v>0</v>
      </c>
      <c r="X52" s="8" t="str">
        <f>'Base biomasse'!Q53</f>
        <v>2 - En fonctionnement</v>
      </c>
      <c r="Y52" s="8">
        <f>'Base biomasse'!R53</f>
        <v>0</v>
      </c>
      <c r="Z52" s="8">
        <f>'Base biomasse'!S53</f>
        <v>0</v>
      </c>
      <c r="AA52" s="8" t="e">
        <f>'Base biomasse'!#REF!</f>
        <v>#REF!</v>
      </c>
      <c r="AB52" s="8">
        <f>'Base biomasse'!T53</f>
        <v>0</v>
      </c>
      <c r="AC52" s="8">
        <f>'Base biomasse'!AF53</f>
        <v>25</v>
      </c>
      <c r="AD52" s="8">
        <f>'Base biomasse'!AG53</f>
        <v>0</v>
      </c>
      <c r="AE52" s="8">
        <f>'Base biomasse'!AH53</f>
        <v>0</v>
      </c>
      <c r="AF52" s="8">
        <f>'Base biomasse'!AI53</f>
        <v>0</v>
      </c>
      <c r="AG52" s="8">
        <f>'Base biomasse'!AJ53</f>
        <v>25</v>
      </c>
      <c r="AH52" s="8">
        <f>'Base biomasse'!AK53</f>
        <v>0</v>
      </c>
      <c r="AI52" s="8">
        <f>'Base biomasse'!AL53</f>
        <v>0</v>
      </c>
      <c r="AJ52" s="8">
        <f>'Base biomasse'!AM53</f>
        <v>0</v>
      </c>
      <c r="AK52" s="8">
        <f>'Base biomasse'!AN53</f>
        <v>0</v>
      </c>
      <c r="AL52" s="8">
        <f>'Base biomasse'!AP53</f>
        <v>0</v>
      </c>
      <c r="AM52" s="8">
        <f>'Base biomasse'!AQ53</f>
        <v>25</v>
      </c>
      <c r="AN52" s="8" t="e">
        <f>'Base biomasse'!#REF!</f>
        <v>#REF!</v>
      </c>
    </row>
    <row r="53" spans="1:40" x14ac:dyDescent="0.25">
      <c r="A53" s="8" t="s">
        <v>1433</v>
      </c>
      <c r="B53" s="8">
        <v>1</v>
      </c>
      <c r="C53" s="9">
        <v>41085</v>
      </c>
      <c r="D53" s="15">
        <f>VLOOKUP(E53,'Commune et code insee et postal'!A$2:D$1302,3,FALSE)</f>
        <v>91</v>
      </c>
      <c r="E53" s="8">
        <v>91027</v>
      </c>
      <c r="F53" s="8" t="str">
        <f>'Base biomasse'!G54</f>
        <v>ATHIS-MONS</v>
      </c>
      <c r="G53" s="8" t="e">
        <f>'Base biomasse'!#REF!</f>
        <v>#REF!</v>
      </c>
      <c r="H53" s="8">
        <f>'Base biomasse'!J54</f>
        <v>0</v>
      </c>
      <c r="I53" s="8" t="str">
        <f>'Base biomasse'!W54</f>
        <v>Collective</v>
      </c>
      <c r="J53" s="8" t="str">
        <f>'Base biomasse'!X54</f>
        <v>Chaufferie dédiée</v>
      </c>
      <c r="K53" s="8" t="str">
        <f>'Base biomasse'!Y54</f>
        <v>Tertiaire</v>
      </c>
      <c r="L53" s="8">
        <f>'Base biomasse'!AA54</f>
        <v>1200</v>
      </c>
      <c r="M53" s="8" t="str">
        <f>'Base biomasse'!AB54</f>
        <v>&gt;1 MW</v>
      </c>
      <c r="N53" s="8">
        <f>'Base biomasse'!AC54</f>
        <v>0</v>
      </c>
      <c r="O53" s="8">
        <f>'Base biomasse'!AD54</f>
        <v>0</v>
      </c>
      <c r="P53" s="8" t="e">
        <f>'Base biomasse'!#REF!</f>
        <v>#REF!</v>
      </c>
      <c r="Q53" s="8">
        <f>'Base biomasse'!AR54</f>
        <v>267.66981943250215</v>
      </c>
      <c r="R53" s="8">
        <f>'Base biomasse'!AS54</f>
        <v>3113</v>
      </c>
      <c r="S53" s="8" t="str">
        <f>'Base biomasse'!AT54</f>
        <v>&gt;1 200 MWh/an</v>
      </c>
      <c r="T53" s="8" t="str">
        <f>'Base biomasse'!AU54</f>
        <v>https://www.arec-idf.fr/fileadmin/DataStorageKit/AREC/Etudes/pdf/la_chaufferie_bois_du_lycee_Saint-Charles_a_Athis-Mons.pdf</v>
      </c>
      <c r="U53" s="8" t="str">
        <f>'Base biomasse'!AE54</f>
        <v>Plaquette forestière (PFA-1A)</v>
      </c>
      <c r="V53" s="8">
        <f>'Base biomasse'!O54</f>
        <v>2006</v>
      </c>
      <c r="W53" s="8">
        <f>'Base biomasse'!P54</f>
        <v>0</v>
      </c>
      <c r="X53" s="8" t="str">
        <f>'Base biomasse'!Q54</f>
        <v>2 - En fonctionnement</v>
      </c>
      <c r="Y53" s="8" t="str">
        <f>'Base biomasse'!R54</f>
        <v>oui</v>
      </c>
      <c r="Z53" s="8">
        <f>'Base biomasse'!S54</f>
        <v>0</v>
      </c>
      <c r="AA53" s="8" t="e">
        <f>'Base biomasse'!#REF!</f>
        <v>#REF!</v>
      </c>
      <c r="AB53" s="8">
        <f>'Base biomasse'!T54</f>
        <v>0</v>
      </c>
      <c r="AC53" s="8">
        <f>'Base biomasse'!AF54</f>
        <v>1013</v>
      </c>
      <c r="AD53" s="8">
        <f>'Base biomasse'!AG54</f>
        <v>0</v>
      </c>
      <c r="AE53" s="8">
        <f>'Base biomasse'!AH54</f>
        <v>0</v>
      </c>
      <c r="AF53" s="8">
        <f>'Base biomasse'!AI54</f>
        <v>0</v>
      </c>
      <c r="AG53" s="8">
        <f>'Base biomasse'!AJ54</f>
        <v>1013</v>
      </c>
      <c r="AH53" s="8">
        <f>'Base biomasse'!AK54</f>
        <v>0</v>
      </c>
      <c r="AI53" s="8">
        <f>'Base biomasse'!AL54</f>
        <v>0</v>
      </c>
      <c r="AJ53" s="8">
        <f>'Base biomasse'!AM54</f>
        <v>0</v>
      </c>
      <c r="AK53" s="8">
        <f>'Base biomasse'!AN54</f>
        <v>0</v>
      </c>
      <c r="AL53" s="8">
        <f>'Base biomasse'!AP54</f>
        <v>0</v>
      </c>
      <c r="AM53" s="8">
        <f>'Base biomasse'!AQ54</f>
        <v>1013</v>
      </c>
      <c r="AN53" s="8" t="e">
        <f>'Base biomasse'!#REF!</f>
        <v>#REF!</v>
      </c>
    </row>
    <row r="54" spans="1:40" hidden="1" x14ac:dyDescent="0.25">
      <c r="A54" s="8" t="s">
        <v>1433</v>
      </c>
      <c r="B54" s="8">
        <v>2</v>
      </c>
      <c r="C54" s="9">
        <v>43200</v>
      </c>
      <c r="D54" s="15">
        <f>VLOOKUP(E54,'Commune et code insee et postal'!A$2:D$1302,3,FALSE)</f>
        <v>91</v>
      </c>
      <c r="E54" s="8">
        <v>91086</v>
      </c>
      <c r="F54" s="8" t="str">
        <f>'Base biomasse'!G55</f>
        <v>BONDOUFLE</v>
      </c>
      <c r="G54" s="8" t="e">
        <f>'Base biomasse'!#REF!</f>
        <v>#REF!</v>
      </c>
      <c r="H54" s="8" t="str">
        <f>'Base biomasse'!J55</f>
        <v>Aude RAGUIDEAU
Responsable de la mission Energie
Direction Générale Adjointe des Services Urbains et de la Maîtrise d’Ouvrage
F : 01 74 57 54 97
P : 06 85 42 53 29
a.raguideau@grandparissud.fr</v>
      </c>
      <c r="I54" s="8" t="str">
        <f>'Base biomasse'!W55</f>
        <v>Collective</v>
      </c>
      <c r="J54" s="8" t="str">
        <f>'Base biomasse'!X55</f>
        <v>Création d'un réseau de chaleur</v>
      </c>
      <c r="K54" s="8" t="str">
        <f>'Base biomasse'!Y55</f>
        <v>Résidentiel</v>
      </c>
      <c r="L54" s="8">
        <f>'Base biomasse'!AA55</f>
        <v>2190</v>
      </c>
      <c r="M54" s="8" t="str">
        <f>'Base biomasse'!AB55</f>
        <v>&gt;1 MW</v>
      </c>
      <c r="N54" s="8">
        <f>'Base biomasse'!AC55</f>
        <v>3900</v>
      </c>
      <c r="O54" s="8" t="str">
        <f>'Base biomasse'!AD55</f>
        <v>gaz</v>
      </c>
      <c r="P54" s="8" t="e">
        <f>'Base biomasse'!#REF!</f>
        <v>#REF!</v>
      </c>
      <c r="Q54" s="8">
        <f>'Base biomasse'!AR55</f>
        <v>759.68959587274287</v>
      </c>
      <c r="R54" s="8">
        <f>'Base biomasse'!AS55</f>
        <v>8835.19</v>
      </c>
      <c r="S54" s="8" t="str">
        <f>'Base biomasse'!AT55</f>
        <v>&gt;1 200 MWh/an</v>
      </c>
      <c r="T54" s="8">
        <f>'Base biomasse'!AU55</f>
        <v>0</v>
      </c>
      <c r="U54" s="8" t="str">
        <f>'Base biomasse'!AE55</f>
        <v>Plaquettes forestières (Essonne (91) - Seine et Marne (77) - Yvelines (78) - Loiret (45) - Eure et Loir (28))</v>
      </c>
      <c r="V54" s="8">
        <f>'Base biomasse'!O55</f>
        <v>2021</v>
      </c>
      <c r="W54" s="8">
        <f>'Base biomasse'!P55</f>
        <v>0</v>
      </c>
      <c r="X54" s="8" t="str">
        <f>'Base biomasse'!Q55</f>
        <v>2 - En fonctionnement</v>
      </c>
      <c r="Y54" s="8" t="str">
        <f>'Base biomasse'!R55</f>
        <v>oui</v>
      </c>
      <c r="Z54" s="8">
        <f>'Base biomasse'!S55</f>
        <v>0</v>
      </c>
      <c r="AA54" s="8" t="e">
        <f>'Base biomasse'!#REF!</f>
        <v>#REF!</v>
      </c>
      <c r="AB54" s="8">
        <f>'Base biomasse'!T55</f>
        <v>0</v>
      </c>
      <c r="AC54" s="8">
        <f>'Base biomasse'!AF55</f>
        <v>0</v>
      </c>
      <c r="AD54" s="8">
        <f>'Base biomasse'!AG55</f>
        <v>0</v>
      </c>
      <c r="AE54" s="8">
        <f>'Base biomasse'!AH55</f>
        <v>0</v>
      </c>
      <c r="AF54" s="8">
        <f>'Base biomasse'!AI55</f>
        <v>0</v>
      </c>
      <c r="AG54" s="8">
        <f>'Base biomasse'!AJ55</f>
        <v>0</v>
      </c>
      <c r="AH54" s="8">
        <f>'Base biomasse'!AK55</f>
        <v>0</v>
      </c>
      <c r="AI54" s="8">
        <f>'Base biomasse'!AL55</f>
        <v>0</v>
      </c>
      <c r="AJ54" s="8">
        <f>'Base biomasse'!AM55</f>
        <v>0</v>
      </c>
      <c r="AK54" s="8">
        <f>'Base biomasse'!AN55</f>
        <v>0</v>
      </c>
      <c r="AL54" s="8">
        <f>'Base biomasse'!AP55</f>
        <v>1647</v>
      </c>
      <c r="AM54" s="8">
        <f>'Base biomasse'!AQ55</f>
        <v>1647</v>
      </c>
      <c r="AN54" s="8" t="e">
        <f>'Base biomasse'!#REF!</f>
        <v>#REF!</v>
      </c>
    </row>
    <row r="55" spans="1:40" x14ac:dyDescent="0.25">
      <c r="A55" s="21" t="s">
        <v>1433</v>
      </c>
      <c r="B55" s="21">
        <v>1</v>
      </c>
      <c r="C55" s="22">
        <v>42283</v>
      </c>
      <c r="D55" s="23">
        <f>VLOOKUP(E55,'Commune et code insee et postal'!A$2:D$1302,3,FALSE)</f>
        <v>91</v>
      </c>
      <c r="E55" s="21">
        <v>91103</v>
      </c>
      <c r="F55" s="8" t="str">
        <f>'Base biomasse'!G56</f>
        <v>BRÉTIGNY-SUR-ORGE</v>
      </c>
      <c r="G55" s="8" t="e">
        <f>'Base biomasse'!#REF!</f>
        <v>#REF!</v>
      </c>
      <c r="H55" s="8">
        <f>'Base biomasse'!J56</f>
        <v>0</v>
      </c>
      <c r="I55" s="8" t="str">
        <f>'Base biomasse'!W56</f>
        <v>Collective</v>
      </c>
      <c r="J55" s="8" t="str">
        <f>'Base biomasse'!X56</f>
        <v>Création d'un réseau de chaleur</v>
      </c>
      <c r="K55" s="8" t="str">
        <f>'Base biomasse'!Y56</f>
        <v>Résidentiel</v>
      </c>
      <c r="L55" s="8">
        <f>'Base biomasse'!AA56</f>
        <v>8000</v>
      </c>
      <c r="M55" s="8" t="str">
        <f>'Base biomasse'!AB56</f>
        <v>&gt;1 MW</v>
      </c>
      <c r="N55" s="8">
        <f>'Base biomasse'!AC56</f>
        <v>0</v>
      </c>
      <c r="O55" s="8">
        <f>'Base biomasse'!AD56</f>
        <v>0</v>
      </c>
      <c r="P55" s="8" t="e">
        <f>'Base biomasse'!#REF!</f>
        <v>#REF!</v>
      </c>
      <c r="Q55" s="8">
        <f>'Base biomasse'!AR56</f>
        <v>650</v>
      </c>
      <c r="R55" s="8">
        <f>'Base biomasse'!AS56</f>
        <v>7559.5000000000009</v>
      </c>
      <c r="S55" s="8" t="str">
        <f>'Base biomasse'!AT56</f>
        <v>&gt;1 200 MWh/an</v>
      </c>
      <c r="T55" s="8" t="str">
        <f>'Base biomasse'!AU56</f>
        <v>Granulé français certifié granulé premium NF Haute Performance,  produit à partir d’un mixte de sciures de feuillus et résineux provenant de scieries d’Orléans et de Sologne.</v>
      </c>
      <c r="U55" s="8" t="str">
        <f>'Base biomasse'!AE56</f>
        <v>Granulés</v>
      </c>
      <c r="V55" s="8">
        <f>'Base biomasse'!O56</f>
        <v>2013</v>
      </c>
      <c r="W55" s="8">
        <f>'Base biomasse'!P56</f>
        <v>0</v>
      </c>
      <c r="X55" s="8" t="str">
        <f>'Base biomasse'!Q56</f>
        <v>2 - En fonctionnement</v>
      </c>
      <c r="Y55" s="8" t="str">
        <f>'Base biomasse'!R56</f>
        <v>oui</v>
      </c>
      <c r="Z55" s="8" t="str">
        <f>'Base biomasse'!S56</f>
        <v>oui</v>
      </c>
      <c r="AA55" s="8" t="e">
        <f>'Base biomasse'!#REF!</f>
        <v>#REF!</v>
      </c>
      <c r="AB55" s="8">
        <f>'Base biomasse'!T56</f>
        <v>0</v>
      </c>
      <c r="AC55" s="8">
        <f>'Base biomasse'!AF56</f>
        <v>0</v>
      </c>
      <c r="AD55" s="8">
        <f>'Base biomasse'!AG56</f>
        <v>0</v>
      </c>
      <c r="AE55" s="8">
        <f>'Base biomasse'!AH56</f>
        <v>0</v>
      </c>
      <c r="AF55" s="8">
        <f>'Base biomasse'!AI56</f>
        <v>0</v>
      </c>
      <c r="AG55" s="8">
        <f>'Base biomasse'!AJ56</f>
        <v>0</v>
      </c>
      <c r="AH55" s="8">
        <f>'Base biomasse'!AK56</f>
        <v>2500</v>
      </c>
      <c r="AI55" s="8">
        <f>'Base biomasse'!AL56</f>
        <v>0</v>
      </c>
      <c r="AJ55" s="8">
        <f>'Base biomasse'!AM56</f>
        <v>0</v>
      </c>
      <c r="AK55" s="8">
        <f>'Base biomasse'!AN56</f>
        <v>0</v>
      </c>
      <c r="AL55" s="8">
        <f>'Base biomasse'!AP56</f>
        <v>0</v>
      </c>
      <c r="AM55" s="8">
        <f>'Base biomasse'!AQ56</f>
        <v>2500</v>
      </c>
      <c r="AN55" s="8" t="e">
        <f>'Base biomasse'!#REF!</f>
        <v>#REF!</v>
      </c>
    </row>
    <row r="56" spans="1:40" x14ac:dyDescent="0.25">
      <c r="A56" s="8" t="s">
        <v>1433</v>
      </c>
      <c r="B56" s="8">
        <v>1</v>
      </c>
      <c r="C56" s="9">
        <v>41085</v>
      </c>
      <c r="D56" s="15">
        <f>VLOOKUP(E56,'Commune et code insee et postal'!A$2:D$1302,3,FALSE)</f>
        <v>91</v>
      </c>
      <c r="E56" s="8">
        <v>91174</v>
      </c>
      <c r="F56" s="8" t="str">
        <f>'Base biomasse'!G57</f>
        <v>CORBEIL-ESSONNES</v>
      </c>
      <c r="G56" s="8" t="e">
        <f>'Base biomasse'!#REF!</f>
        <v>#REF!</v>
      </c>
      <c r="H56" s="8">
        <f>'Base biomasse'!J57</f>
        <v>0</v>
      </c>
      <c r="I56" s="8" t="str">
        <f>'Base biomasse'!W57</f>
        <v>Industrielle</v>
      </c>
      <c r="J56" s="8" t="str">
        <f>'Base biomasse'!X57</f>
        <v>Chaufferie dédiée</v>
      </c>
      <c r="K56" s="8" t="str">
        <f>'Base biomasse'!Y57</f>
        <v>Industrie</v>
      </c>
      <c r="L56" s="8">
        <f>'Base biomasse'!AA57</f>
        <v>220</v>
      </c>
      <c r="M56" s="8" t="str">
        <f>'Base biomasse'!AB57</f>
        <v>&lt;1 MW</v>
      </c>
      <c r="N56" s="8">
        <f>'Base biomasse'!AC57</f>
        <v>0</v>
      </c>
      <c r="O56" s="8">
        <f>'Base biomasse'!AD57</f>
        <v>0</v>
      </c>
      <c r="P56" s="8" t="e">
        <f>'Base biomasse'!#REF!</f>
        <v>#REF!</v>
      </c>
      <c r="Q56" s="8">
        <f>'Base biomasse'!AR57</f>
        <v>14</v>
      </c>
      <c r="R56" s="8">
        <f>'Base biomasse'!AS57</f>
        <v>162.82000000000002</v>
      </c>
      <c r="S56" s="8" t="str">
        <f>'Base biomasse'!AT57</f>
        <v>&lt;1 200 MWh/an</v>
      </c>
      <c r="T56" s="8" t="str">
        <f>'Base biomasse'!AU57</f>
        <v>Charpentes batiments</v>
      </c>
      <c r="U56" s="8">
        <f>'Base biomasse'!AE57</f>
        <v>0</v>
      </c>
      <c r="V56" s="8">
        <f>'Base biomasse'!O57</f>
        <v>2002</v>
      </c>
      <c r="W56" s="8">
        <f>'Base biomasse'!P57</f>
        <v>0</v>
      </c>
      <c r="X56" s="8" t="str">
        <f>'Base biomasse'!Q57</f>
        <v>2 - En fonctionnement</v>
      </c>
      <c r="Y56" s="8">
        <f>'Base biomasse'!R57</f>
        <v>0</v>
      </c>
      <c r="Z56" s="8">
        <f>'Base biomasse'!S57</f>
        <v>0</v>
      </c>
      <c r="AA56" s="8" t="e">
        <f>'Base biomasse'!#REF!</f>
        <v>#REF!</v>
      </c>
      <c r="AB56" s="8">
        <f>'Base biomasse'!T57</f>
        <v>0</v>
      </c>
      <c r="AC56" s="8">
        <f>'Base biomasse'!AF57</f>
        <v>0</v>
      </c>
      <c r="AD56" s="8">
        <f>'Base biomasse'!AG57</f>
        <v>0</v>
      </c>
      <c r="AE56" s="8">
        <f>'Base biomasse'!AH57</f>
        <v>40</v>
      </c>
      <c r="AF56" s="8">
        <f>'Base biomasse'!AI57</f>
        <v>0</v>
      </c>
      <c r="AG56" s="8">
        <f>'Base biomasse'!AJ57</f>
        <v>40</v>
      </c>
      <c r="AH56" s="8">
        <f>'Base biomasse'!AK57</f>
        <v>0</v>
      </c>
      <c r="AI56" s="8">
        <f>'Base biomasse'!AL57</f>
        <v>0</v>
      </c>
      <c r="AJ56" s="8">
        <f>'Base biomasse'!AM57</f>
        <v>0</v>
      </c>
      <c r="AK56" s="8">
        <f>'Base biomasse'!AN57</f>
        <v>0</v>
      </c>
      <c r="AL56" s="8">
        <f>'Base biomasse'!AP57</f>
        <v>0</v>
      </c>
      <c r="AM56" s="8">
        <f>'Base biomasse'!AQ57</f>
        <v>40</v>
      </c>
      <c r="AN56" s="8" t="e">
        <f>'Base biomasse'!#REF!</f>
        <v>#REF!</v>
      </c>
    </row>
    <row r="57" spans="1:40" x14ac:dyDescent="0.25">
      <c r="A57" s="8" t="s">
        <v>1433</v>
      </c>
      <c r="B57" s="8">
        <v>1</v>
      </c>
      <c r="C57" s="9">
        <v>41782</v>
      </c>
      <c r="D57" s="15">
        <f>VLOOKUP(E57,'Commune et code insee et postal'!A$2:D$1302,3,FALSE)</f>
        <v>91</v>
      </c>
      <c r="E57" s="8">
        <v>91228</v>
      </c>
      <c r="F57" s="8" t="str">
        <f>'Base biomasse'!G58</f>
        <v>ÉVRY</v>
      </c>
      <c r="G57" s="8" t="e">
        <f>'Base biomasse'!#REF!</f>
        <v>#REF!</v>
      </c>
      <c r="H57" s="8">
        <f>'Base biomasse'!J58</f>
        <v>0</v>
      </c>
      <c r="I57" s="8" t="str">
        <f>'Base biomasse'!W58</f>
        <v>Collective</v>
      </c>
      <c r="J57" s="8" t="str">
        <f>'Base biomasse'!X58</f>
        <v>Chaufferie dédiée</v>
      </c>
      <c r="K57" s="8" t="str">
        <f>'Base biomasse'!Y58</f>
        <v>Tertiaire</v>
      </c>
      <c r="L57" s="8">
        <f>'Base biomasse'!AA58</f>
        <v>3500</v>
      </c>
      <c r="M57" s="8" t="str">
        <f>'Base biomasse'!AB58</f>
        <v>&gt;1 MW</v>
      </c>
      <c r="N57" s="8">
        <f>'Base biomasse'!AC58</f>
        <v>0</v>
      </c>
      <c r="O57" s="8">
        <f>'Base biomasse'!AD58</f>
        <v>0</v>
      </c>
      <c r="P57" s="8" t="e">
        <f>'Base biomasse'!#REF!</f>
        <v>#REF!</v>
      </c>
      <c r="Q57" s="8">
        <f>'Base biomasse'!AR58</f>
        <v>2500</v>
      </c>
      <c r="R57" s="8">
        <f>'Base biomasse'!AS58</f>
        <v>29075.000000000004</v>
      </c>
      <c r="S57" s="8" t="str">
        <f>'Base biomasse'!AT58</f>
        <v>&gt;1 200 MWh/an</v>
      </c>
      <c r="T57" s="8" t="str">
        <f>'Base biomasse'!AU58</f>
        <v>Trigénération turboden (froid chaud elec). PPP rompu en mars 2014 - problème de qualité bois avec bois A donc 100% PF (mars2012)
Chaufferie arrêtée pour problème techniques, remise en service espérée courant 2014</v>
      </c>
      <c r="U57" s="8" t="str">
        <f>'Base biomasse'!AE58</f>
        <v>Plaquettes forestières</v>
      </c>
      <c r="V57" s="8">
        <f>'Base biomasse'!O58</f>
        <v>2011</v>
      </c>
      <c r="W57" s="8">
        <f>'Base biomasse'!P58</f>
        <v>0</v>
      </c>
      <c r="X57" s="8" t="str">
        <f>'Base biomasse'!Q58</f>
        <v>2 - En fonctionnement</v>
      </c>
      <c r="Y57" s="8">
        <f>'Base biomasse'!R58</f>
        <v>0</v>
      </c>
      <c r="Z57" s="8">
        <f>'Base biomasse'!S58</f>
        <v>0</v>
      </c>
      <c r="AA57" s="8" t="e">
        <f>'Base biomasse'!#REF!</f>
        <v>#REF!</v>
      </c>
      <c r="AB57" s="8">
        <f>'Base biomasse'!T58</f>
        <v>0</v>
      </c>
      <c r="AC57" s="8">
        <f>'Base biomasse'!AF58</f>
        <v>5628</v>
      </c>
      <c r="AD57" s="8">
        <f>'Base biomasse'!AG58</f>
        <v>0</v>
      </c>
      <c r="AE57" s="8">
        <f>'Base biomasse'!AH58</f>
        <v>0</v>
      </c>
      <c r="AF57" s="8">
        <f>'Base biomasse'!AI58</f>
        <v>0</v>
      </c>
      <c r="AG57" s="8">
        <f>'Base biomasse'!AJ58</f>
        <v>5628</v>
      </c>
      <c r="AH57" s="8">
        <f>'Base biomasse'!AK58</f>
        <v>2412</v>
      </c>
      <c r="AI57" s="8">
        <f>'Base biomasse'!AL58</f>
        <v>0</v>
      </c>
      <c r="AJ57" s="8">
        <f>'Base biomasse'!AM58</f>
        <v>0</v>
      </c>
      <c r="AK57" s="8">
        <f>'Base biomasse'!AN58</f>
        <v>0</v>
      </c>
      <c r="AL57" s="8">
        <f>'Base biomasse'!AP58</f>
        <v>0</v>
      </c>
      <c r="AM57" s="8">
        <f>'Base biomasse'!AQ58</f>
        <v>8040</v>
      </c>
      <c r="AN57" s="8" t="e">
        <f>'Base biomasse'!#REF!</f>
        <v>#REF!</v>
      </c>
    </row>
    <row r="58" spans="1:40" x14ac:dyDescent="0.25">
      <c r="A58" s="8" t="s">
        <v>1433</v>
      </c>
      <c r="B58" s="8">
        <v>1</v>
      </c>
      <c r="C58" s="9">
        <v>41085</v>
      </c>
      <c r="D58" s="15">
        <f>VLOOKUP(E58,'Commune et code insee et postal'!A$2:D$1302,3,FALSE)</f>
        <v>91</v>
      </c>
      <c r="E58" s="8">
        <v>91274</v>
      </c>
      <c r="F58" s="8" t="str">
        <f>'Base biomasse'!G59</f>
        <v>GOMETZ-LA-VILLE</v>
      </c>
      <c r="G58" s="8" t="e">
        <f>'Base biomasse'!#REF!</f>
        <v>#REF!</v>
      </c>
      <c r="H58" s="8">
        <f>'Base biomasse'!J59</f>
        <v>0</v>
      </c>
      <c r="I58" s="8" t="str">
        <f>'Base biomasse'!W59</f>
        <v>Industrielle</v>
      </c>
      <c r="J58" s="8" t="str">
        <f>'Base biomasse'!X59</f>
        <v>Chaufferie dédiée</v>
      </c>
      <c r="K58" s="8" t="str">
        <f>'Base biomasse'!Y59</f>
        <v>Agriculture</v>
      </c>
      <c r="L58" s="8">
        <f>'Base biomasse'!AA59</f>
        <v>90</v>
      </c>
      <c r="M58" s="8" t="str">
        <f>'Base biomasse'!AB59</f>
        <v>&lt;1 MW</v>
      </c>
      <c r="N58" s="8">
        <f>'Base biomasse'!AC59</f>
        <v>80</v>
      </c>
      <c r="O58" s="8" t="str">
        <f>'Base biomasse'!AD59</f>
        <v>fioul</v>
      </c>
      <c r="P58" s="8" t="e">
        <f>'Base biomasse'!#REF!</f>
        <v>#REF!</v>
      </c>
      <c r="Q58" s="8">
        <f>'Base biomasse'!AR59</f>
        <v>31</v>
      </c>
      <c r="R58" s="8">
        <f>'Base biomasse'!AS59</f>
        <v>360.53000000000003</v>
      </c>
      <c r="S58" s="8" t="str">
        <f>'Base biomasse'!AT59</f>
        <v>&lt;1 200 MWh/an</v>
      </c>
      <c r="T58" s="8" t="str">
        <f>'Base biomasse'!AU59</f>
        <v>100 ml RC</v>
      </c>
      <c r="U58" s="8" t="str">
        <f>'Base biomasse'!AE59</f>
        <v>Plaquettes forestières</v>
      </c>
      <c r="V58" s="8">
        <f>'Base biomasse'!O59</f>
        <v>2008</v>
      </c>
      <c r="W58" s="8">
        <f>'Base biomasse'!P59</f>
        <v>0</v>
      </c>
      <c r="X58" s="8" t="str">
        <f>'Base biomasse'!Q59</f>
        <v>2 - En fonctionnement</v>
      </c>
      <c r="Y58" s="8" t="str">
        <f>'Base biomasse'!R59</f>
        <v>oui</v>
      </c>
      <c r="Z58" s="8">
        <f>'Base biomasse'!S59</f>
        <v>0</v>
      </c>
      <c r="AA58" s="8" t="e">
        <f>'Base biomasse'!#REF!</f>
        <v>#REF!</v>
      </c>
      <c r="AB58" s="8">
        <f>'Base biomasse'!T59</f>
        <v>0</v>
      </c>
      <c r="AC58" s="8">
        <f>'Base biomasse'!AF59</f>
        <v>120</v>
      </c>
      <c r="AD58" s="8">
        <f>'Base biomasse'!AG59</f>
        <v>0</v>
      </c>
      <c r="AE58" s="8">
        <f>'Base biomasse'!AH59</f>
        <v>0</v>
      </c>
      <c r="AF58" s="8">
        <f>'Base biomasse'!AI59</f>
        <v>0</v>
      </c>
      <c r="AG58" s="8">
        <f>'Base biomasse'!AJ59</f>
        <v>120</v>
      </c>
      <c r="AH58" s="8">
        <f>'Base biomasse'!AK59</f>
        <v>0</v>
      </c>
      <c r="AI58" s="8">
        <f>'Base biomasse'!AL59</f>
        <v>0</v>
      </c>
      <c r="AJ58" s="8">
        <f>'Base biomasse'!AM59</f>
        <v>0</v>
      </c>
      <c r="AK58" s="8">
        <f>'Base biomasse'!AN59</f>
        <v>0</v>
      </c>
      <c r="AL58" s="8">
        <f>'Base biomasse'!AP59</f>
        <v>0</v>
      </c>
      <c r="AM58" s="8">
        <f>'Base biomasse'!AQ59</f>
        <v>120</v>
      </c>
      <c r="AN58" s="8" t="e">
        <f>'Base biomasse'!#REF!</f>
        <v>#REF!</v>
      </c>
    </row>
    <row r="59" spans="1:40" x14ac:dyDescent="0.25">
      <c r="A59" s="8" t="s">
        <v>1433</v>
      </c>
      <c r="B59" s="8">
        <v>1</v>
      </c>
      <c r="C59" s="9">
        <v>41085</v>
      </c>
      <c r="D59" s="15">
        <f>VLOOKUP(E59,'Commune et code insee et postal'!A$2:D$1302,3,FALSE)</f>
        <v>91</v>
      </c>
      <c r="E59" s="8">
        <v>91286</v>
      </c>
      <c r="F59" s="8" t="str">
        <f>'Base biomasse'!G60</f>
        <v>GRIGNY</v>
      </c>
      <c r="G59" s="8" t="e">
        <f>'Base biomasse'!#REF!</f>
        <v>#REF!</v>
      </c>
      <c r="H59" s="8">
        <f>'Base biomasse'!J60</f>
        <v>0</v>
      </c>
      <c r="I59" s="8" t="str">
        <f>'Base biomasse'!W60</f>
        <v>Collective</v>
      </c>
      <c r="J59" s="8" t="str">
        <f>'Base biomasse'!X60</f>
        <v>Chaufferie dédiée</v>
      </c>
      <c r="K59" s="8" t="str">
        <f>'Base biomasse'!Y60</f>
        <v>Résidentiel</v>
      </c>
      <c r="L59" s="8">
        <f>'Base biomasse'!AA60</f>
        <v>80</v>
      </c>
      <c r="M59" s="8" t="str">
        <f>'Base biomasse'!AB60</f>
        <v>&lt;1 MW</v>
      </c>
      <c r="N59" s="8">
        <f>'Base biomasse'!AC60</f>
        <v>0</v>
      </c>
      <c r="O59" s="8">
        <f>'Base biomasse'!AD60</f>
        <v>0</v>
      </c>
      <c r="P59" s="8" t="e">
        <f>'Base biomasse'!#REF!</f>
        <v>#REF!</v>
      </c>
      <c r="Q59" s="8">
        <f>'Base biomasse'!AR60</f>
        <v>12</v>
      </c>
      <c r="R59" s="8">
        <f>'Base biomasse'!AS60</f>
        <v>139.56</v>
      </c>
      <c r="S59" s="8" t="str">
        <f>'Base biomasse'!AT60</f>
        <v>&lt;1 200 MWh/an</v>
      </c>
      <c r="T59" s="8">
        <f>'Base biomasse'!AU60</f>
        <v>0</v>
      </c>
      <c r="U59" s="8" t="str">
        <f>'Base biomasse'!AE60</f>
        <v>Plaquettes forestières (Bourgogne)</v>
      </c>
      <c r="V59" s="8">
        <f>'Base biomasse'!O60</f>
        <v>2007</v>
      </c>
      <c r="W59" s="8">
        <f>'Base biomasse'!P60</f>
        <v>0</v>
      </c>
      <c r="X59" s="8" t="str">
        <f>'Base biomasse'!Q60</f>
        <v>2 - En fonctionnement</v>
      </c>
      <c r="Y59" s="8" t="str">
        <f>'Base biomasse'!R60</f>
        <v>oui</v>
      </c>
      <c r="Z59" s="8" t="str">
        <f>'Base biomasse'!S60</f>
        <v>oui</v>
      </c>
      <c r="AA59" s="8" t="e">
        <f>'Base biomasse'!#REF!</f>
        <v>#REF!</v>
      </c>
      <c r="AB59" s="8">
        <f>'Base biomasse'!T60</f>
        <v>0</v>
      </c>
      <c r="AC59" s="8">
        <f>'Base biomasse'!AF60</f>
        <v>0</v>
      </c>
      <c r="AD59" s="8">
        <f>'Base biomasse'!AG60</f>
        <v>0</v>
      </c>
      <c r="AE59" s="8">
        <f>'Base biomasse'!AH60</f>
        <v>0</v>
      </c>
      <c r="AF59" s="8">
        <f>'Base biomasse'!AI60</f>
        <v>0</v>
      </c>
      <c r="AG59" s="8">
        <f>'Base biomasse'!AJ60</f>
        <v>0</v>
      </c>
      <c r="AH59" s="8">
        <f>'Base biomasse'!AK60</f>
        <v>40</v>
      </c>
      <c r="AI59" s="8">
        <f>'Base biomasse'!AL60</f>
        <v>0</v>
      </c>
      <c r="AJ59" s="8">
        <f>'Base biomasse'!AM60</f>
        <v>0</v>
      </c>
      <c r="AK59" s="8">
        <f>'Base biomasse'!AN60</f>
        <v>0</v>
      </c>
      <c r="AL59" s="8">
        <f>'Base biomasse'!AP60</f>
        <v>0</v>
      </c>
      <c r="AM59" s="8">
        <f>'Base biomasse'!AQ60</f>
        <v>40</v>
      </c>
      <c r="AN59" s="8" t="e">
        <f>'Base biomasse'!#REF!</f>
        <v>#REF!</v>
      </c>
    </row>
    <row r="60" spans="1:40" x14ac:dyDescent="0.25">
      <c r="A60" s="8" t="s">
        <v>1433</v>
      </c>
      <c r="B60" s="8">
        <v>1</v>
      </c>
      <c r="C60" s="9">
        <v>43141</v>
      </c>
      <c r="D60" s="16">
        <v>91</v>
      </c>
      <c r="E60" s="16">
        <v>91359</v>
      </c>
      <c r="F60" s="8" t="str">
        <f>'Base biomasse'!G61</f>
        <v>MAISSE</v>
      </c>
      <c r="G60" s="8" t="e">
        <f>'Base biomasse'!#REF!</f>
        <v>#REF!</v>
      </c>
      <c r="H60" s="8">
        <f>'Base biomasse'!J61</f>
        <v>0</v>
      </c>
      <c r="I60" s="8" t="str">
        <f>'Base biomasse'!W61</f>
        <v>Collective</v>
      </c>
      <c r="J60" s="8" t="str">
        <f>'Base biomasse'!X61</f>
        <v>Chaufferie dédiée</v>
      </c>
      <c r="K60" s="8" t="str">
        <f>'Base biomasse'!Y61</f>
        <v>Résidentiel</v>
      </c>
      <c r="L60" s="8">
        <f>'Base biomasse'!AA61</f>
        <v>20</v>
      </c>
      <c r="M60" s="8" t="str">
        <f>'Base biomasse'!AB61</f>
        <v>&lt;1 MW</v>
      </c>
      <c r="N60" s="8">
        <f>'Base biomasse'!AC61</f>
        <v>0</v>
      </c>
      <c r="O60" s="8">
        <f>'Base biomasse'!AD61</f>
        <v>0</v>
      </c>
      <c r="P60" s="8" t="e">
        <f>'Base biomasse'!#REF!</f>
        <v>#REF!</v>
      </c>
      <c r="Q60" s="8">
        <f>'Base biomasse'!AR61</f>
        <v>3.3</v>
      </c>
      <c r="R60" s="8">
        <f>'Base biomasse'!AS61</f>
        <v>38.378999999999998</v>
      </c>
      <c r="S60" s="8" t="str">
        <f>'Base biomasse'!AT61</f>
        <v>&lt;1 200 MWh/an</v>
      </c>
      <c r="T60" s="8" t="str">
        <f>'Base biomasse'!AU61</f>
        <v>8 lgts : batiment de plein pied, R+1 rehabilité.</v>
      </c>
      <c r="U60" s="8">
        <f>'Base biomasse'!AE61</f>
        <v>0</v>
      </c>
      <c r="V60" s="8">
        <f>'Base biomasse'!O61</f>
        <v>2016</v>
      </c>
      <c r="W60" s="8">
        <f>'Base biomasse'!P61</f>
        <v>0</v>
      </c>
      <c r="X60" s="8" t="str">
        <f>'Base biomasse'!Q61</f>
        <v>2 - En fonctionnement</v>
      </c>
      <c r="Y60" s="8">
        <f>'Base biomasse'!R61</f>
        <v>0</v>
      </c>
      <c r="Z60" s="8">
        <f>'Base biomasse'!S61</f>
        <v>0</v>
      </c>
      <c r="AA60" s="8" t="e">
        <f>'Base biomasse'!#REF!</f>
        <v>#REF!</v>
      </c>
      <c r="AB60" s="8">
        <f>'Base biomasse'!T61</f>
        <v>0</v>
      </c>
      <c r="AC60" s="8">
        <f>'Base biomasse'!AF61</f>
        <v>13</v>
      </c>
      <c r="AD60" s="8">
        <f>'Base biomasse'!AG61</f>
        <v>0</v>
      </c>
      <c r="AE60" s="8">
        <f>'Base biomasse'!AH61</f>
        <v>0</v>
      </c>
      <c r="AF60" s="8">
        <f>'Base biomasse'!AI61</f>
        <v>0</v>
      </c>
      <c r="AG60" s="8">
        <f>'Base biomasse'!AJ61</f>
        <v>13</v>
      </c>
      <c r="AH60" s="8">
        <f>'Base biomasse'!AK61</f>
        <v>0</v>
      </c>
      <c r="AI60" s="8">
        <f>'Base biomasse'!AL61</f>
        <v>0</v>
      </c>
      <c r="AJ60" s="8">
        <f>'Base biomasse'!AM61</f>
        <v>0</v>
      </c>
      <c r="AK60" s="8">
        <f>'Base biomasse'!AN61</f>
        <v>0</v>
      </c>
      <c r="AL60" s="8">
        <f>'Base biomasse'!AP61</f>
        <v>0</v>
      </c>
      <c r="AM60" s="8">
        <f>'Base biomasse'!AQ61</f>
        <v>13</v>
      </c>
      <c r="AN60" s="8" t="e">
        <f>'Base biomasse'!#REF!</f>
        <v>#REF!</v>
      </c>
    </row>
    <row r="61" spans="1:40" x14ac:dyDescent="0.25">
      <c r="A61" s="8" t="s">
        <v>1433</v>
      </c>
      <c r="B61" s="8">
        <v>1</v>
      </c>
      <c r="C61" s="9">
        <v>43196</v>
      </c>
      <c r="D61" s="15">
        <f>VLOOKUP(E61,'Commune et code insee et postal'!A$2:D$1302,3,FALSE)</f>
        <v>91</v>
      </c>
      <c r="E61" s="8">
        <v>91377</v>
      </c>
      <c r="F61" s="8" t="str">
        <f>'Base biomasse'!G62</f>
        <v>MASSY</v>
      </c>
      <c r="G61" s="8" t="e">
        <f>'Base biomasse'!#REF!</f>
        <v>#REF!</v>
      </c>
      <c r="H61" s="8">
        <f>'Base biomasse'!J62</f>
        <v>0</v>
      </c>
      <c r="I61" s="8" t="str">
        <f>'Base biomasse'!W62</f>
        <v>Industrielle</v>
      </c>
      <c r="J61" s="8" t="str">
        <f>'Base biomasse'!X62</f>
        <v>Chaufferie sur réseau de chaleur</v>
      </c>
      <c r="K61" s="8" t="str">
        <f>'Base biomasse'!Y62</f>
        <v>Résidentiel/Tertiaire</v>
      </c>
      <c r="L61" s="8">
        <f>'Base biomasse'!AA62</f>
        <v>64000</v>
      </c>
      <c r="M61" s="8" t="str">
        <f>'Base biomasse'!AB62</f>
        <v>&gt;1 MW</v>
      </c>
      <c r="N61" s="8">
        <f>'Base biomasse'!AC62</f>
        <v>0</v>
      </c>
      <c r="O61" s="8">
        <f>'Base biomasse'!AD62</f>
        <v>0</v>
      </c>
      <c r="P61" s="8" t="e">
        <f>'Base biomasse'!#REF!</f>
        <v>#REF!</v>
      </c>
      <c r="Q61" s="8">
        <f>'Base biomasse'!AR62</f>
        <v>4153.0524505588992</v>
      </c>
      <c r="R61" s="8">
        <f>'Base biomasse'!AS62</f>
        <v>48300</v>
      </c>
      <c r="S61" s="8" t="str">
        <f>'Base biomasse'!AT62</f>
        <v>&gt;1 200 MWh/an</v>
      </c>
      <c r="T61" s="8" t="str">
        <f>'Base biomasse'!AU62</f>
        <v>20 000 tonnes bois et 10 000 tonnes charbon. Utilisation de bois B francilien / http://www.driee.ile-de-france.developpement-durable.gouv.fr/IMG/pdf/180830_mrae_avis_delibere_projet_d_unite_de_valorisation_energetique_d_enoris_a_massy_91_.pdf / http://documents.projets-environnement.gouv.fr/2019/05/16/191679/191679_FEI.pdf</v>
      </c>
      <c r="U61" s="8" t="str">
        <f>'Base biomasse'!AE62</f>
        <v>Plaquettes forestières (Picardie) et bois B francilien</v>
      </c>
      <c r="V61" s="8">
        <f>'Base biomasse'!O62</f>
        <v>2009</v>
      </c>
      <c r="W61" s="8">
        <f>'Base biomasse'!P62</f>
        <v>0</v>
      </c>
      <c r="X61" s="8" t="str">
        <f>'Base biomasse'!Q62</f>
        <v>2 - En fonctionnement</v>
      </c>
      <c r="Y61" s="8">
        <f>'Base biomasse'!R62</f>
        <v>0</v>
      </c>
      <c r="Z61" s="8">
        <f>'Base biomasse'!S62</f>
        <v>0</v>
      </c>
      <c r="AA61" s="8" t="e">
        <f>'Base biomasse'!#REF!</f>
        <v>#REF!</v>
      </c>
      <c r="AB61" s="8">
        <f>'Base biomasse'!T62</f>
        <v>0</v>
      </c>
      <c r="AC61" s="8">
        <f>'Base biomasse'!AF62</f>
        <v>0</v>
      </c>
      <c r="AD61" s="8">
        <f>'Base biomasse'!AG62</f>
        <v>0</v>
      </c>
      <c r="AE61" s="8">
        <f>'Base biomasse'!AH62</f>
        <v>0</v>
      </c>
      <c r="AF61" s="8">
        <f>'Base biomasse'!AI62</f>
        <v>0</v>
      </c>
      <c r="AG61" s="8">
        <f>'Base biomasse'!AJ62</f>
        <v>0</v>
      </c>
      <c r="AH61" s="8">
        <f>'Base biomasse'!AK62</f>
        <v>0</v>
      </c>
      <c r="AI61" s="8">
        <f>'Base biomasse'!AL62</f>
        <v>0</v>
      </c>
      <c r="AJ61" s="8">
        <f>'Base biomasse'!AM62</f>
        <v>0</v>
      </c>
      <c r="AK61" s="8">
        <f>'Base biomasse'!AN62</f>
        <v>0</v>
      </c>
      <c r="AL61" s="8">
        <f>'Base biomasse'!AP62</f>
        <v>20000</v>
      </c>
      <c r="AM61" s="8">
        <f>'Base biomasse'!AQ62</f>
        <v>20000</v>
      </c>
      <c r="AN61" s="8" t="e">
        <f>'Base biomasse'!#REF!</f>
        <v>#REF!</v>
      </c>
    </row>
    <row r="62" spans="1:40" x14ac:dyDescent="0.25">
      <c r="A62" s="8" t="s">
        <v>1433</v>
      </c>
      <c r="B62" s="8">
        <v>1</v>
      </c>
      <c r="C62" s="9">
        <v>42122</v>
      </c>
      <c r="D62" s="15">
        <f>VLOOKUP(E62,'Commune et code insee et postal'!A$2:D$1302,3,FALSE)</f>
        <v>91</v>
      </c>
      <c r="E62" s="8">
        <v>91405</v>
      </c>
      <c r="F62" s="8" t="str">
        <f>'Base biomasse'!G63</f>
        <v>MILLY-LA-FORÊT</v>
      </c>
      <c r="G62" s="8" t="e">
        <f>'Base biomasse'!#REF!</f>
        <v>#REF!</v>
      </c>
      <c r="H62" s="8">
        <f>'Base biomasse'!J63</f>
        <v>0</v>
      </c>
      <c r="I62" s="8" t="str">
        <f>'Base biomasse'!W63</f>
        <v>Collective</v>
      </c>
      <c r="J62" s="8" t="str">
        <f>'Base biomasse'!X63</f>
        <v>Chaufferie dédiée</v>
      </c>
      <c r="K62" s="8" t="str">
        <f>'Base biomasse'!Y63</f>
        <v>Tertiaire</v>
      </c>
      <c r="L62" s="8">
        <f>'Base biomasse'!AA63</f>
        <v>40</v>
      </c>
      <c r="M62" s="8" t="str">
        <f>'Base biomasse'!AB63</f>
        <v>&lt;1 MW</v>
      </c>
      <c r="N62" s="8">
        <f>'Base biomasse'!AC63</f>
        <v>0</v>
      </c>
      <c r="O62" s="8">
        <f>'Base biomasse'!AD63</f>
        <v>0</v>
      </c>
      <c r="P62" s="8" t="e">
        <f>'Base biomasse'!#REF!</f>
        <v>#REF!</v>
      </c>
      <c r="Q62" s="8">
        <f>'Base biomasse'!AR63</f>
        <v>2.6295908615118555</v>
      </c>
      <c r="R62" s="8">
        <f>'Base biomasse'!AS63</f>
        <v>30.582141719382882</v>
      </c>
      <c r="S62" s="8" t="str">
        <f>'Base biomasse'!AT63</f>
        <v>&lt;1 200 MWh/an</v>
      </c>
      <c r="T62" s="8" t="str">
        <f>'Base biomasse'!AU63</f>
        <v>http://www.ekopolis.fr/realisations/maison-du-parc-naturel-regional-du-gatinais-francais</v>
      </c>
      <c r="U62" s="8" t="str">
        <f>'Base biomasse'!AE63</f>
        <v>Plaquettes forestières</v>
      </c>
      <c r="V62" s="8">
        <f>'Base biomasse'!O63</f>
        <v>2013</v>
      </c>
      <c r="W62" s="8">
        <f>'Base biomasse'!P63</f>
        <v>0</v>
      </c>
      <c r="X62" s="8" t="str">
        <f>'Base biomasse'!Q63</f>
        <v>2 - En fonctionnement</v>
      </c>
      <c r="Y62" s="8">
        <f>'Base biomasse'!R63</f>
        <v>0</v>
      </c>
      <c r="Z62" s="8">
        <f>'Base biomasse'!S63</f>
        <v>0</v>
      </c>
      <c r="AA62" s="8" t="e">
        <f>'Base biomasse'!#REF!</f>
        <v>#REF!</v>
      </c>
      <c r="AB62" s="8" t="str">
        <f>'Base biomasse'!T63</f>
        <v>PNR</v>
      </c>
      <c r="AC62" s="8">
        <f>'Base biomasse'!AF63</f>
        <v>0</v>
      </c>
      <c r="AD62" s="8">
        <f>'Base biomasse'!AG63</f>
        <v>0</v>
      </c>
      <c r="AE62" s="8">
        <f>'Base biomasse'!AH63</f>
        <v>0</v>
      </c>
      <c r="AF62" s="8">
        <f>'Base biomasse'!AI63</f>
        <v>0</v>
      </c>
      <c r="AG62" s="8">
        <f>'Base biomasse'!AJ63</f>
        <v>0</v>
      </c>
      <c r="AH62" s="8">
        <f>'Base biomasse'!AK63</f>
        <v>0</v>
      </c>
      <c r="AI62" s="8">
        <f>'Base biomasse'!AL63</f>
        <v>0</v>
      </c>
      <c r="AJ62" s="8">
        <f>'Base biomasse'!AM63</f>
        <v>0</v>
      </c>
      <c r="AK62" s="8">
        <f>'Base biomasse'!AN63</f>
        <v>0</v>
      </c>
      <c r="AL62" s="8">
        <f>'Base biomasse'!AP63</f>
        <v>0</v>
      </c>
      <c r="AM62" s="8">
        <f>'Base biomasse'!AQ63</f>
        <v>0</v>
      </c>
      <c r="AN62" s="8" t="e">
        <f>'Base biomasse'!#REF!</f>
        <v>#REF!</v>
      </c>
    </row>
    <row r="63" spans="1:40" x14ac:dyDescent="0.25">
      <c r="A63" s="21" t="s">
        <v>1433</v>
      </c>
      <c r="B63" s="21">
        <v>1</v>
      </c>
      <c r="C63" s="22">
        <v>42780</v>
      </c>
      <c r="D63" s="23">
        <f>VLOOKUP(E63,'Commune et code insee et postal'!A$2:D$1302,3,FALSE)</f>
        <v>91</v>
      </c>
      <c r="E63" s="21">
        <v>91477</v>
      </c>
      <c r="F63" s="8" t="str">
        <f>'Base biomasse'!G64</f>
        <v>PALAISEAU</v>
      </c>
      <c r="G63" s="8" t="e">
        <f>'Base biomasse'!#REF!</f>
        <v>#REF!</v>
      </c>
      <c r="H63" s="8">
        <f>'Base biomasse'!J64</f>
        <v>0</v>
      </c>
      <c r="I63" s="8" t="str">
        <f>'Base biomasse'!W64</f>
        <v>Collective</v>
      </c>
      <c r="J63" s="8" t="str">
        <f>'Base biomasse'!X64</f>
        <v>Création d'un réseau de chaleur</v>
      </c>
      <c r="K63" s="8">
        <f>'Base biomasse'!Y64</f>
        <v>0</v>
      </c>
      <c r="L63" s="8">
        <f>'Base biomasse'!AA64</f>
        <v>3000</v>
      </c>
      <c r="M63" s="8" t="str">
        <f>'Base biomasse'!AB64</f>
        <v>&gt;1 MW</v>
      </c>
      <c r="N63" s="8">
        <f>'Base biomasse'!AC64</f>
        <v>0</v>
      </c>
      <c r="O63" s="8" t="str">
        <f>'Base biomasse'!AD64</f>
        <v>gaz</v>
      </c>
      <c r="P63" s="8" t="e">
        <f>'Base biomasse'!#REF!</f>
        <v>#REF!</v>
      </c>
      <c r="Q63" s="8">
        <f>'Base biomasse'!AR64</f>
        <v>971</v>
      </c>
      <c r="R63" s="8">
        <f>'Base biomasse'!AS64</f>
        <v>11292.730000000001</v>
      </c>
      <c r="S63" s="8" t="str">
        <f>'Base biomasse'!AT64</f>
        <v>&gt;1 200 MWh/an</v>
      </c>
      <c r="T63" s="8" t="str">
        <f>'Base biomasse'!AU64</f>
        <v>https://ile-de-france.ademe.fr/sites/default/files/reseau-chaleur-biomasse-eco-quartier-palaiseau.pdf</v>
      </c>
      <c r="U63" s="8" t="str">
        <f>'Base biomasse'!AE64</f>
        <v>Plaquettes forestières</v>
      </c>
      <c r="V63" s="8">
        <f>'Base biomasse'!O64</f>
        <v>2015</v>
      </c>
      <c r="W63" s="8">
        <f>'Base biomasse'!P64</f>
        <v>0</v>
      </c>
      <c r="X63" s="8" t="str">
        <f>'Base biomasse'!Q64</f>
        <v>2 - En fonctionnement</v>
      </c>
      <c r="Y63" s="8" t="str">
        <f>'Base biomasse'!R64</f>
        <v>oui</v>
      </c>
      <c r="Z63" s="8">
        <f>'Base biomasse'!S64</f>
        <v>0</v>
      </c>
      <c r="AA63" s="8" t="e">
        <f>'Base biomasse'!#REF!</f>
        <v>#REF!</v>
      </c>
      <c r="AB63" s="8">
        <f>'Base biomasse'!T64</f>
        <v>0</v>
      </c>
      <c r="AC63" s="8">
        <f>'Base biomasse'!AF64</f>
        <v>5300</v>
      </c>
      <c r="AD63" s="8">
        <f>'Base biomasse'!AG64</f>
        <v>0</v>
      </c>
      <c r="AE63" s="8">
        <f>'Base biomasse'!AH64</f>
        <v>0</v>
      </c>
      <c r="AF63" s="8">
        <f>'Base biomasse'!AI64</f>
        <v>0</v>
      </c>
      <c r="AG63" s="8">
        <f>'Base biomasse'!AJ64</f>
        <v>5300</v>
      </c>
      <c r="AH63" s="8">
        <f>'Base biomasse'!AK64</f>
        <v>0</v>
      </c>
      <c r="AI63" s="8">
        <f>'Base biomasse'!AL64</f>
        <v>0</v>
      </c>
      <c r="AJ63" s="8">
        <f>'Base biomasse'!AM64</f>
        <v>0</v>
      </c>
      <c r="AK63" s="8">
        <f>'Base biomasse'!AN64</f>
        <v>0</v>
      </c>
      <c r="AL63" s="8">
        <f>'Base biomasse'!AP64</f>
        <v>0</v>
      </c>
      <c r="AM63" s="8">
        <f>'Base biomasse'!AQ64</f>
        <v>5300</v>
      </c>
      <c r="AN63" s="8" t="e">
        <f>'Base biomasse'!#REF!</f>
        <v>#REF!</v>
      </c>
    </row>
    <row r="64" spans="1:40" x14ac:dyDescent="0.25">
      <c r="A64" s="8" t="s">
        <v>1433</v>
      </c>
      <c r="B64" s="8">
        <v>1</v>
      </c>
      <c r="C64" s="9">
        <v>43215</v>
      </c>
      <c r="D64" s="15">
        <f>VLOOKUP(E64,'Commune et code insee et postal'!A$2:D$1302,3,FALSE)</f>
        <v>91</v>
      </c>
      <c r="E64" s="8">
        <v>91507</v>
      </c>
      <c r="F64" s="8" t="str">
        <f>'Base biomasse'!G65</f>
        <v>PRUNAY-SUR-ESSONNE</v>
      </c>
      <c r="G64" s="8" t="e">
        <f>'Base biomasse'!#REF!</f>
        <v>#REF!</v>
      </c>
      <c r="H64" s="8">
        <f>'Base biomasse'!J65</f>
        <v>0</v>
      </c>
      <c r="I64" s="8" t="str">
        <f>'Base biomasse'!W65</f>
        <v>Collective</v>
      </c>
      <c r="J64" s="8" t="str">
        <f>'Base biomasse'!X65</f>
        <v>Création d'un réseau de chaleur</v>
      </c>
      <c r="K64" s="8">
        <f>'Base biomasse'!Y65</f>
        <v>0</v>
      </c>
      <c r="L64" s="8">
        <f>'Base biomasse'!AA65</f>
        <v>300</v>
      </c>
      <c r="M64" s="8" t="str">
        <f>'Base biomasse'!AB65</f>
        <v>&lt;1 MW</v>
      </c>
      <c r="N64" s="8">
        <f>'Base biomasse'!AC65</f>
        <v>0</v>
      </c>
      <c r="O64" s="8">
        <f>'Base biomasse'!AD65</f>
        <v>0</v>
      </c>
      <c r="P64" s="8" t="e">
        <f>'Base biomasse'!#REF!</f>
        <v>#REF!</v>
      </c>
      <c r="Q64" s="8">
        <f>'Base biomasse'!AR65</f>
        <v>38</v>
      </c>
      <c r="R64" s="8">
        <f>'Base biomasse'!AS65</f>
        <v>441.94000000000005</v>
      </c>
      <c r="S64" s="8" t="str">
        <f>'Base biomasse'!AT65</f>
        <v>&lt;1 200 MWh/an</v>
      </c>
      <c r="T64" s="8">
        <f>'Base biomasse'!AU65</f>
        <v>0</v>
      </c>
      <c r="U64" s="8" t="str">
        <f>'Base biomasse'!AE65</f>
        <v>Plaquettes forestières (pronevance Parc naturel du Gâtinais)</v>
      </c>
      <c r="V64" s="8">
        <f>'Base biomasse'!O65</f>
        <v>2017</v>
      </c>
      <c r="W64" s="8">
        <f>'Base biomasse'!P65</f>
        <v>0</v>
      </c>
      <c r="X64" s="8" t="str">
        <f>'Base biomasse'!Q65</f>
        <v>2 - En fonctionnement</v>
      </c>
      <c r="Y64" s="8">
        <f>'Base biomasse'!R65</f>
        <v>0</v>
      </c>
      <c r="Z64" s="8" t="str">
        <f>'Base biomasse'!S65</f>
        <v>oui</v>
      </c>
      <c r="AA64" s="8" t="e">
        <f>'Base biomasse'!#REF!</f>
        <v>#REF!</v>
      </c>
      <c r="AB64" s="8">
        <f>'Base biomasse'!T65</f>
        <v>0</v>
      </c>
      <c r="AC64" s="8">
        <f>'Base biomasse'!AF65</f>
        <v>150</v>
      </c>
      <c r="AD64" s="8">
        <f>'Base biomasse'!AG65</f>
        <v>0</v>
      </c>
      <c r="AE64" s="8">
        <f>'Base biomasse'!AH65</f>
        <v>0</v>
      </c>
      <c r="AF64" s="8">
        <f>'Base biomasse'!AI65</f>
        <v>0</v>
      </c>
      <c r="AG64" s="8">
        <f>'Base biomasse'!AJ65</f>
        <v>150</v>
      </c>
      <c r="AH64" s="8">
        <f>'Base biomasse'!AK65</f>
        <v>0</v>
      </c>
      <c r="AI64" s="8">
        <f>'Base biomasse'!AL65</f>
        <v>0</v>
      </c>
      <c r="AJ64" s="8">
        <f>'Base biomasse'!AM65</f>
        <v>0</v>
      </c>
      <c r="AK64" s="8">
        <f>'Base biomasse'!AN65</f>
        <v>0</v>
      </c>
      <c r="AL64" s="8">
        <f>'Base biomasse'!AP65</f>
        <v>0</v>
      </c>
      <c r="AM64" s="8">
        <f>'Base biomasse'!AQ65</f>
        <v>150</v>
      </c>
      <c r="AN64" s="8" t="e">
        <f>'Base biomasse'!#REF!</f>
        <v>#REF!</v>
      </c>
    </row>
    <row r="65" spans="1:40" x14ac:dyDescent="0.25">
      <c r="A65" s="21" t="s">
        <v>1433</v>
      </c>
      <c r="B65" s="21">
        <v>1</v>
      </c>
      <c r="C65" s="22">
        <v>42283</v>
      </c>
      <c r="D65" s="23">
        <f>VLOOKUP(E65,'Commune et code insee et postal'!A$2:D$1302,3,FALSE)</f>
        <v>91</v>
      </c>
      <c r="E65" s="29">
        <v>91521</v>
      </c>
      <c r="F65" s="8" t="str">
        <f>'Base biomasse'!G66</f>
        <v>RIS-ORANGIS</v>
      </c>
      <c r="G65" s="8" t="e">
        <f>'Base biomasse'!#REF!</f>
        <v>#REF!</v>
      </c>
      <c r="H65" s="8">
        <f>'Base biomasse'!J66</f>
        <v>0</v>
      </c>
      <c r="I65" s="8" t="str">
        <f>'Base biomasse'!W66</f>
        <v>Collective</v>
      </c>
      <c r="J65" s="8" t="str">
        <f>'Base biomasse'!X66</f>
        <v>Chaufferie dédiée</v>
      </c>
      <c r="K65" s="8" t="str">
        <f>'Base biomasse'!Y66</f>
        <v>Résidentiel</v>
      </c>
      <c r="L65" s="8">
        <f>'Base biomasse'!AA66</f>
        <v>800</v>
      </c>
      <c r="M65" s="8" t="str">
        <f>'Base biomasse'!AB66</f>
        <v>&lt;1 MW</v>
      </c>
      <c r="N65" s="8">
        <f>'Base biomasse'!AC66</f>
        <v>1750</v>
      </c>
      <c r="O65" s="8" t="str">
        <f>'Base biomasse'!AD66</f>
        <v>gaz</v>
      </c>
      <c r="P65" s="8" t="e">
        <f>'Base biomasse'!#REF!</f>
        <v>#REF!</v>
      </c>
      <c r="Q65" s="8">
        <f>'Base biomasse'!AR66</f>
        <v>211</v>
      </c>
      <c r="R65" s="8">
        <f>'Base biomasse'!AS66</f>
        <v>2453.9300000000003</v>
      </c>
      <c r="S65" s="8" t="str">
        <f>'Base biomasse'!AT66</f>
        <v>&gt;1 200 MWh/an</v>
      </c>
      <c r="T65" s="8" t="str">
        <f>'Base biomasse'!AU66</f>
        <v>écoquartier couplage géothermie-bois; prix du MWh très élevé….
La chaufferie bois a été installée en 2012 mais mise en service plus tardive pour attendre les besoin. Filtre céramique. 2014 année difficile, peu de production
https://cibe.fr/wp-content/uploads/2018/07/FICHE-2014-800-kW-Ville-de-Ris-Orangis-91.pdf</v>
      </c>
      <c r="U65" s="8" t="str">
        <f>'Base biomasse'!AE66</f>
        <v>Plaquettes forestières</v>
      </c>
      <c r="V65" s="8">
        <f>'Base biomasse'!O66</f>
        <v>2012</v>
      </c>
      <c r="W65" s="8">
        <f>'Base biomasse'!P66</f>
        <v>0</v>
      </c>
      <c r="X65" s="8" t="str">
        <f>'Base biomasse'!Q66</f>
        <v>2 - En fonctionnement</v>
      </c>
      <c r="Y65" s="8" t="str">
        <f>'Base biomasse'!R66</f>
        <v>oui</v>
      </c>
      <c r="Z65" s="8" t="str">
        <f>'Base biomasse'!S66</f>
        <v>oui</v>
      </c>
      <c r="AA65" s="8" t="e">
        <f>'Base biomasse'!#REF!</f>
        <v>#REF!</v>
      </c>
      <c r="AB65" s="8">
        <f>'Base biomasse'!T66</f>
        <v>0</v>
      </c>
      <c r="AC65" s="8">
        <f>'Base biomasse'!AF66</f>
        <v>660</v>
      </c>
      <c r="AD65" s="8">
        <f>'Base biomasse'!AG66</f>
        <v>0</v>
      </c>
      <c r="AE65" s="8">
        <f>'Base biomasse'!AH66</f>
        <v>0</v>
      </c>
      <c r="AF65" s="8">
        <f>'Base biomasse'!AI66</f>
        <v>0</v>
      </c>
      <c r="AG65" s="8">
        <f>'Base biomasse'!AJ66</f>
        <v>660</v>
      </c>
      <c r="AH65" s="8">
        <f>'Base biomasse'!AK66</f>
        <v>440</v>
      </c>
      <c r="AI65" s="8">
        <f>'Base biomasse'!AL66</f>
        <v>0</v>
      </c>
      <c r="AJ65" s="8">
        <f>'Base biomasse'!AM66</f>
        <v>0</v>
      </c>
      <c r="AK65" s="8">
        <f>'Base biomasse'!AN66</f>
        <v>0</v>
      </c>
      <c r="AL65" s="8">
        <f>'Base biomasse'!AP66</f>
        <v>0</v>
      </c>
      <c r="AM65" s="8">
        <f>'Base biomasse'!AQ66</f>
        <v>1100</v>
      </c>
      <c r="AN65" s="8" t="e">
        <f>'Base biomasse'!#REF!</f>
        <v>#REF!</v>
      </c>
    </row>
    <row r="66" spans="1:40" x14ac:dyDescent="0.25">
      <c r="A66" s="8" t="s">
        <v>1433</v>
      </c>
      <c r="B66" s="8">
        <v>1</v>
      </c>
      <c r="C66" s="9">
        <v>41085</v>
      </c>
      <c r="D66" s="15">
        <f>VLOOKUP(E66,'Commune et code insee et postal'!A$2:D$1302,3,FALSE)</f>
        <v>91</v>
      </c>
      <c r="E66" s="8">
        <v>91589</v>
      </c>
      <c r="F66" s="8" t="str">
        <f>'Base biomasse'!G67</f>
        <v>SAVIGNY-SUR-ORGE</v>
      </c>
      <c r="G66" s="8" t="e">
        <f>'Base biomasse'!#REF!</f>
        <v>#REF!</v>
      </c>
      <c r="H66" s="8">
        <f>'Base biomasse'!J67</f>
        <v>0</v>
      </c>
      <c r="I66" s="8" t="str">
        <f>'Base biomasse'!W67</f>
        <v>Collective</v>
      </c>
      <c r="J66" s="8" t="str">
        <f>'Base biomasse'!X67</f>
        <v>Chaufferie dédiée</v>
      </c>
      <c r="K66" s="8" t="str">
        <f>'Base biomasse'!Y67</f>
        <v>Résidentiel</v>
      </c>
      <c r="L66" s="8">
        <f>'Base biomasse'!AA67</f>
        <v>750</v>
      </c>
      <c r="M66" s="8" t="str">
        <f>'Base biomasse'!AB67</f>
        <v>&lt;1 MW</v>
      </c>
      <c r="N66" s="8">
        <f>'Base biomasse'!AC67</f>
        <v>1450</v>
      </c>
      <c r="O66" s="8" t="str">
        <f>'Base biomasse'!AD67</f>
        <v>gaz</v>
      </c>
      <c r="P66" s="8" t="e">
        <f>'Base biomasse'!#REF!</f>
        <v>#REF!</v>
      </c>
      <c r="Q66" s="8">
        <f>'Base biomasse'!AR67</f>
        <v>170</v>
      </c>
      <c r="R66" s="8">
        <f>'Base biomasse'!AS67</f>
        <v>1977.1000000000001</v>
      </c>
      <c r="S66" s="8" t="str">
        <f>'Base biomasse'!AT67</f>
        <v>&gt;1 200 MWh/an</v>
      </c>
      <c r="T66" s="8" t="str">
        <f>'Base biomasse'!AU67</f>
        <v>227 logements / 769 000 € dont 142 218 € financés par la région Ile-de-France et 22 555 € par l'ADEME / Suivi d'exploitation par WEYA</v>
      </c>
      <c r="U66" s="8" t="str">
        <f>'Base biomasse'!AE67</f>
        <v>Plaquettes forestières</v>
      </c>
      <c r="V66" s="8">
        <f>'Base biomasse'!O67</f>
        <v>2011</v>
      </c>
      <c r="W66" s="8">
        <f>'Base biomasse'!P67</f>
        <v>0</v>
      </c>
      <c r="X66" s="8" t="str">
        <f>'Base biomasse'!Q67</f>
        <v>2 - En fonctionnement</v>
      </c>
      <c r="Y66" s="8" t="str">
        <f>'Base biomasse'!R67</f>
        <v>oui</v>
      </c>
      <c r="Z66" s="8" t="str">
        <f>'Base biomasse'!S67</f>
        <v>oui</v>
      </c>
      <c r="AA66" s="8" t="e">
        <f>'Base biomasse'!#REF!</f>
        <v>#REF!</v>
      </c>
      <c r="AB66" s="8">
        <f>'Base biomasse'!T67</f>
        <v>0</v>
      </c>
      <c r="AC66" s="8">
        <f>'Base biomasse'!AF67</f>
        <v>700</v>
      </c>
      <c r="AD66" s="8">
        <f>'Base biomasse'!AG67</f>
        <v>0</v>
      </c>
      <c r="AE66" s="8">
        <f>'Base biomasse'!AH67</f>
        <v>0</v>
      </c>
      <c r="AF66" s="8">
        <f>'Base biomasse'!AI67</f>
        <v>0</v>
      </c>
      <c r="AG66" s="8">
        <f>'Base biomasse'!AJ67</f>
        <v>700</v>
      </c>
      <c r="AH66" s="8">
        <f>'Base biomasse'!AK67</f>
        <v>0</v>
      </c>
      <c r="AI66" s="8">
        <f>'Base biomasse'!AL67</f>
        <v>0</v>
      </c>
      <c r="AJ66" s="8">
        <f>'Base biomasse'!AM67</f>
        <v>0</v>
      </c>
      <c r="AK66" s="8">
        <f>'Base biomasse'!AN67</f>
        <v>0</v>
      </c>
      <c r="AL66" s="8">
        <f>'Base biomasse'!AP67</f>
        <v>0</v>
      </c>
      <c r="AM66" s="8">
        <f>'Base biomasse'!AQ67</f>
        <v>700</v>
      </c>
      <c r="AN66" s="8" t="e">
        <f>'Base biomasse'!#REF!</f>
        <v>#REF!</v>
      </c>
    </row>
    <row r="67" spans="1:40" x14ac:dyDescent="0.25">
      <c r="A67" s="8" t="s">
        <v>1433</v>
      </c>
      <c r="B67" s="8">
        <v>1</v>
      </c>
      <c r="C67" s="9">
        <v>41085</v>
      </c>
      <c r="D67" s="15">
        <f>VLOOKUP(E67,'Commune et code insee et postal'!A$2:D$1302,3,FALSE)</f>
        <v>91</v>
      </c>
      <c r="E67" s="8">
        <v>91645</v>
      </c>
      <c r="F67" s="8" t="str">
        <f>'Base biomasse'!G68</f>
        <v>VERRIÈRES-LE-BUISSON</v>
      </c>
      <c r="G67" s="8" t="e">
        <f>'Base biomasse'!#REF!</f>
        <v>#REF!</v>
      </c>
      <c r="H67" s="8">
        <f>'Base biomasse'!J68</f>
        <v>0</v>
      </c>
      <c r="I67" s="8" t="str">
        <f>'Base biomasse'!W68</f>
        <v>Collective</v>
      </c>
      <c r="J67" s="8" t="str">
        <f>'Base biomasse'!X68</f>
        <v>Chaufferie dédiée</v>
      </c>
      <c r="K67" s="8" t="str">
        <f>'Base biomasse'!Y68</f>
        <v>Tertiaire</v>
      </c>
      <c r="L67" s="8">
        <f>'Base biomasse'!AA68</f>
        <v>200</v>
      </c>
      <c r="M67" s="8" t="str">
        <f>'Base biomasse'!AB68</f>
        <v>&lt;1 MW</v>
      </c>
      <c r="N67" s="8">
        <f>'Base biomasse'!AC68</f>
        <v>320</v>
      </c>
      <c r="O67" s="8" t="str">
        <f>'Base biomasse'!AD68</f>
        <v>gaz</v>
      </c>
      <c r="P67" s="8" t="e">
        <f>'Base biomasse'!#REF!</f>
        <v>#REF!</v>
      </c>
      <c r="Q67" s="8">
        <f>'Base biomasse'!AR68</f>
        <v>56</v>
      </c>
      <c r="R67" s="8">
        <f>'Base biomasse'!AS68</f>
        <v>340</v>
      </c>
      <c r="S67" s="8" t="str">
        <f>'Base biomasse'!AT68</f>
        <v>&lt;1 200 MWh/an</v>
      </c>
      <c r="T67" s="8" t="str">
        <f>'Base biomasse'!AU68</f>
        <v>RC 167 ml / 380 k€ dont 40% d'aide (FEDER, département, Région, Ademe) http://www.weya.fr/home/images/stories/fiche%20verrires%20le%20buisson.pdf</v>
      </c>
      <c r="U67" s="8" t="str">
        <f>'Base biomasse'!AE68</f>
        <v>Plaquettes forestières</v>
      </c>
      <c r="V67" s="8">
        <f>'Base biomasse'!O68</f>
        <v>2012</v>
      </c>
      <c r="W67" s="8">
        <f>'Base biomasse'!P68</f>
        <v>0</v>
      </c>
      <c r="X67" s="8" t="str">
        <f>'Base biomasse'!Q68</f>
        <v>2 - En fonctionnement</v>
      </c>
      <c r="Y67" s="8" t="str">
        <f>'Base biomasse'!R68</f>
        <v>oui</v>
      </c>
      <c r="Z67" s="8" t="str">
        <f>'Base biomasse'!S68</f>
        <v>oui</v>
      </c>
      <c r="AA67" s="8" t="e">
        <f>'Base biomasse'!#REF!</f>
        <v>#REF!</v>
      </c>
      <c r="AB67" s="8">
        <f>'Base biomasse'!T68</f>
        <v>0</v>
      </c>
      <c r="AC67" s="8">
        <f>'Base biomasse'!AF68</f>
        <v>240</v>
      </c>
      <c r="AD67" s="8">
        <f>'Base biomasse'!AG68</f>
        <v>0</v>
      </c>
      <c r="AE67" s="8">
        <f>'Base biomasse'!AH68</f>
        <v>0</v>
      </c>
      <c r="AF67" s="8">
        <f>'Base biomasse'!AI68</f>
        <v>0</v>
      </c>
      <c r="AG67" s="8">
        <f>'Base biomasse'!AJ68</f>
        <v>240</v>
      </c>
      <c r="AH67" s="8">
        <f>'Base biomasse'!AK68</f>
        <v>0</v>
      </c>
      <c r="AI67" s="8">
        <f>'Base biomasse'!AL68</f>
        <v>0</v>
      </c>
      <c r="AJ67" s="8">
        <f>'Base biomasse'!AM68</f>
        <v>0</v>
      </c>
      <c r="AK67" s="8">
        <f>'Base biomasse'!AN68</f>
        <v>0</v>
      </c>
      <c r="AL67" s="8">
        <f>'Base biomasse'!AP68</f>
        <v>0</v>
      </c>
      <c r="AM67" s="8">
        <f>'Base biomasse'!AQ68</f>
        <v>240</v>
      </c>
      <c r="AN67" s="8" t="e">
        <f>'Base biomasse'!#REF!</f>
        <v>#REF!</v>
      </c>
    </row>
    <row r="68" spans="1:40" x14ac:dyDescent="0.25">
      <c r="A68" s="8" t="s">
        <v>1433</v>
      </c>
      <c r="B68" s="8">
        <v>1</v>
      </c>
      <c r="C68" s="9">
        <v>41967</v>
      </c>
      <c r="D68" s="15">
        <f>VLOOKUP(E68,'Commune et code insee et postal'!A$2:D$1302,3,FALSE)</f>
        <v>91</v>
      </c>
      <c r="E68" s="8">
        <v>91692</v>
      </c>
      <c r="F68" s="8" t="str">
        <f>'Base biomasse'!G69</f>
        <v>LES ULIS</v>
      </c>
      <c r="G68" s="8" t="e">
        <f>'Base biomasse'!#REF!</f>
        <v>#REF!</v>
      </c>
      <c r="H68" s="8">
        <f>'Base biomasse'!J69</f>
        <v>0</v>
      </c>
      <c r="I68" s="8" t="str">
        <f>'Base biomasse'!W69</f>
        <v>Collective</v>
      </c>
      <c r="J68" s="8" t="str">
        <f>'Base biomasse'!X69</f>
        <v>Réseau de chaleur existant</v>
      </c>
      <c r="K68" s="8">
        <f>'Base biomasse'!Y69</f>
        <v>0</v>
      </c>
      <c r="L68" s="8">
        <f>'Base biomasse'!AA69</f>
        <v>10000</v>
      </c>
      <c r="M68" s="8" t="str">
        <f>'Base biomasse'!AB69</f>
        <v>&gt;1 MW</v>
      </c>
      <c r="N68" s="8">
        <f>'Base biomasse'!AC69</f>
        <v>0</v>
      </c>
      <c r="O68" s="8">
        <f>'Base biomasse'!AD69</f>
        <v>0</v>
      </c>
      <c r="P68" s="8" t="e">
        <f>'Base biomasse'!#REF!</f>
        <v>#REF!</v>
      </c>
      <c r="Q68" s="8">
        <f>'Base biomasse'!AR69</f>
        <v>2768</v>
      </c>
      <c r="R68" s="8">
        <f>'Base biomasse'!AS69</f>
        <v>32191.840000000004</v>
      </c>
      <c r="S68" s="8" t="str">
        <f>'Base biomasse'!AT69</f>
        <v>&gt;1 200 MWh/an</v>
      </c>
      <c r="T68" s="8">
        <f>'Base biomasse'!AU69</f>
        <v>0</v>
      </c>
      <c r="U68" s="8" t="str">
        <f>'Base biomasse'!AE69</f>
        <v>Plaquette forestière (PFA-1A)</v>
      </c>
      <c r="V68" s="8">
        <f>'Base biomasse'!O69</f>
        <v>2016</v>
      </c>
      <c r="W68" s="8">
        <f>'Base biomasse'!P69</f>
        <v>0</v>
      </c>
      <c r="X68" s="8" t="str">
        <f>'Base biomasse'!Q69</f>
        <v>2 - En fonctionnement</v>
      </c>
      <c r="Y68" s="8" t="str">
        <f>'Base biomasse'!R69</f>
        <v>oui</v>
      </c>
      <c r="Z68" s="8" t="str">
        <f>'Base biomasse'!S69</f>
        <v>oui</v>
      </c>
      <c r="AA68" s="8" t="e">
        <f>'Base biomasse'!#REF!</f>
        <v>#REF!</v>
      </c>
      <c r="AB68" s="8">
        <f>'Base biomasse'!T69</f>
        <v>0</v>
      </c>
      <c r="AC68" s="8">
        <f>'Base biomasse'!AF69</f>
        <v>10400</v>
      </c>
      <c r="AD68" s="8">
        <f>'Base biomasse'!AG69</f>
        <v>0</v>
      </c>
      <c r="AE68" s="8">
        <f>'Base biomasse'!AH69</f>
        <v>2600</v>
      </c>
      <c r="AF68" s="8">
        <f>'Base biomasse'!AI69</f>
        <v>0</v>
      </c>
      <c r="AG68" s="8">
        <f>'Base biomasse'!AJ69</f>
        <v>13000</v>
      </c>
      <c r="AH68" s="8">
        <f>'Base biomasse'!AK69</f>
        <v>3000</v>
      </c>
      <c r="AI68" s="8">
        <f>'Base biomasse'!AL69</f>
        <v>0</v>
      </c>
      <c r="AJ68" s="8">
        <f>'Base biomasse'!AM69</f>
        <v>0</v>
      </c>
      <c r="AK68" s="8">
        <f>'Base biomasse'!AN69</f>
        <v>0</v>
      </c>
      <c r="AL68" s="8">
        <f>'Base biomasse'!AP69</f>
        <v>0</v>
      </c>
      <c r="AM68" s="8">
        <f>'Base biomasse'!AQ69</f>
        <v>16000</v>
      </c>
      <c r="AN68" s="8" t="e">
        <f>'Base biomasse'!#REF!</f>
        <v>#REF!</v>
      </c>
    </row>
    <row r="69" spans="1:40" x14ac:dyDescent="0.25">
      <c r="A69" s="8" t="s">
        <v>1433</v>
      </c>
      <c r="B69" s="8">
        <v>2</v>
      </c>
      <c r="C69" s="9">
        <v>43195</v>
      </c>
      <c r="D69" s="15">
        <f>VLOOKUP(E69,'Commune et code insee et postal'!A$2:D$1302,3,FALSE)</f>
        <v>92</v>
      </c>
      <c r="E69" s="8">
        <v>92023</v>
      </c>
      <c r="F69" s="8" t="str">
        <f>'Base biomasse'!G70</f>
        <v>CLAMART</v>
      </c>
      <c r="G69" s="8" t="e">
        <f>'Base biomasse'!#REF!</f>
        <v>#REF!</v>
      </c>
      <c r="H69" s="8">
        <f>'Base biomasse'!J70</f>
        <v>0</v>
      </c>
      <c r="I69" s="8" t="str">
        <f>'Base biomasse'!W70</f>
        <v>Collective</v>
      </c>
      <c r="J69" s="8" t="str">
        <f>'Base biomasse'!X70</f>
        <v>Création d'un réseau de chaleur</v>
      </c>
      <c r="K69" s="8">
        <f>'Base biomasse'!Y70</f>
        <v>0</v>
      </c>
      <c r="L69" s="8">
        <f>'Base biomasse'!AA70</f>
        <v>1990</v>
      </c>
      <c r="M69" s="8" t="str">
        <f>'Base biomasse'!AB70</f>
        <v>&gt;1 MW</v>
      </c>
      <c r="N69" s="8">
        <f>'Base biomasse'!AC70</f>
        <v>0</v>
      </c>
      <c r="O69" s="8">
        <f>'Base biomasse'!AD70</f>
        <v>0</v>
      </c>
      <c r="P69" s="8" t="e">
        <f>'Base biomasse'!#REF!</f>
        <v>#REF!</v>
      </c>
      <c r="Q69" s="8">
        <f>'Base biomasse'!AR70</f>
        <v>70.335339638864994</v>
      </c>
      <c r="R69" s="8">
        <f>'Base biomasse'!AS70</f>
        <v>818</v>
      </c>
      <c r="S69" s="8" t="str">
        <f>'Base biomasse'!AT70</f>
        <v>&lt;1 200 MWh/an</v>
      </c>
      <c r="T69" s="8">
        <f>'Base biomasse'!AU70</f>
        <v>0</v>
      </c>
      <c r="U69" s="8" t="str">
        <f>'Base biomasse'!AE70</f>
        <v>Plaquette forestière (PFA-1A)</v>
      </c>
      <c r="V69" s="8">
        <f>'Base biomasse'!O70</f>
        <v>2018</v>
      </c>
      <c r="W69" s="8">
        <f>'Base biomasse'!P70</f>
        <v>0</v>
      </c>
      <c r="X69" s="8" t="str">
        <f>'Base biomasse'!Q70</f>
        <v>2 - En fonctionnement</v>
      </c>
      <c r="Y69" s="8" t="str">
        <f>'Base biomasse'!R70</f>
        <v>oui</v>
      </c>
      <c r="Z69" s="8">
        <f>'Base biomasse'!S70</f>
        <v>0</v>
      </c>
      <c r="AA69" s="8" t="e">
        <f>'Base biomasse'!#REF!</f>
        <v>#REF!</v>
      </c>
      <c r="AB69" s="8">
        <f>'Base biomasse'!T70</f>
        <v>0</v>
      </c>
      <c r="AC69" s="8">
        <f>'Base biomasse'!AF70</f>
        <v>0</v>
      </c>
      <c r="AD69" s="8">
        <f>'Base biomasse'!AG70</f>
        <v>0</v>
      </c>
      <c r="AE69" s="8">
        <f>'Base biomasse'!AH70</f>
        <v>0</v>
      </c>
      <c r="AF69" s="8">
        <f>'Base biomasse'!AI70</f>
        <v>0</v>
      </c>
      <c r="AG69" s="8">
        <f>'Base biomasse'!AJ70</f>
        <v>0</v>
      </c>
      <c r="AH69" s="8">
        <f>'Base biomasse'!AK70</f>
        <v>0</v>
      </c>
      <c r="AI69" s="8">
        <f>'Base biomasse'!AL70</f>
        <v>0</v>
      </c>
      <c r="AJ69" s="8">
        <f>'Base biomasse'!AM70</f>
        <v>0</v>
      </c>
      <c r="AK69" s="8">
        <f>'Base biomasse'!AN70</f>
        <v>0</v>
      </c>
      <c r="AL69" s="8">
        <f>'Base biomasse'!AP70</f>
        <v>243</v>
      </c>
      <c r="AM69" s="8">
        <f>'Base biomasse'!AQ70</f>
        <v>243</v>
      </c>
      <c r="AN69" s="8" t="e">
        <f>'Base biomasse'!#REF!</f>
        <v>#REF!</v>
      </c>
    </row>
    <row r="70" spans="1:40" x14ac:dyDescent="0.25">
      <c r="A70" s="21" t="s">
        <v>1433</v>
      </c>
      <c r="B70" s="21">
        <v>1</v>
      </c>
      <c r="C70" s="22">
        <v>42559</v>
      </c>
      <c r="D70" s="23">
        <f>VLOOKUP(E70,'Commune et code insee et postal'!A$2:D$1302,3,FALSE)</f>
        <v>92</v>
      </c>
      <c r="E70" s="30">
        <v>92024</v>
      </c>
      <c r="F70" s="8" t="str">
        <f>'Base biomasse'!G71</f>
        <v>CLICHY</v>
      </c>
      <c r="G70" s="8" t="e">
        <f>'Base biomasse'!#REF!</f>
        <v>#REF!</v>
      </c>
      <c r="H70" s="8">
        <f>'Base biomasse'!J71</f>
        <v>0</v>
      </c>
      <c r="I70" s="8" t="str">
        <f>'Base biomasse'!W71</f>
        <v>Collective</v>
      </c>
      <c r="J70" s="8" t="str">
        <f>'Base biomasse'!X71</f>
        <v>Réseau de chaleur existant</v>
      </c>
      <c r="K70" s="8">
        <f>'Base biomasse'!Y71</f>
        <v>0</v>
      </c>
      <c r="L70" s="8">
        <f>'Base biomasse'!AA71</f>
        <v>7000</v>
      </c>
      <c r="M70" s="8" t="str">
        <f>'Base biomasse'!AB71</f>
        <v>&gt;1 MW</v>
      </c>
      <c r="N70" s="8">
        <f>'Base biomasse'!AC71</f>
        <v>0</v>
      </c>
      <c r="O70" s="8" t="str">
        <f>'Base biomasse'!AD71</f>
        <v>gaz</v>
      </c>
      <c r="P70" s="8" t="e">
        <f>'Base biomasse'!#REF!</f>
        <v>#REF!</v>
      </c>
      <c r="Q70" s="8">
        <f>'Base biomasse'!AR71</f>
        <v>2843</v>
      </c>
      <c r="R70" s="8">
        <f>'Base biomasse'!AS71</f>
        <v>33064.090000000004</v>
      </c>
      <c r="S70" s="8" t="str">
        <f>'Base biomasse'!AT71</f>
        <v>&gt;1 200 MWh/an</v>
      </c>
      <c r="T70" s="8">
        <f>'Base biomasse'!AU71</f>
        <v>0</v>
      </c>
      <c r="U70" s="8">
        <f>'Base biomasse'!AE71</f>
        <v>0</v>
      </c>
      <c r="V70" s="8">
        <f>'Base biomasse'!O71</f>
        <v>2015</v>
      </c>
      <c r="W70" s="8">
        <f>'Base biomasse'!P71</f>
        <v>0</v>
      </c>
      <c r="X70" s="8" t="str">
        <f>'Base biomasse'!Q71</f>
        <v>2 - En fonctionnement</v>
      </c>
      <c r="Y70" s="8" t="str">
        <f>'Base biomasse'!R71</f>
        <v>oui</v>
      </c>
      <c r="Z70" s="8" t="str">
        <f>'Base biomasse'!S71</f>
        <v>oui</v>
      </c>
      <c r="AA70" s="8" t="e">
        <f>'Base biomasse'!#REF!</f>
        <v>#REF!</v>
      </c>
      <c r="AB70" s="8">
        <f>'Base biomasse'!T71</f>
        <v>0</v>
      </c>
      <c r="AC70" s="8">
        <f>'Base biomasse'!AF71</f>
        <v>4361.5082814363323</v>
      </c>
      <c r="AD70" s="8">
        <f>'Base biomasse'!AG71</f>
        <v>0</v>
      </c>
      <c r="AE70" s="8">
        <f>'Base biomasse'!AH71</f>
        <v>6000</v>
      </c>
      <c r="AF70" s="8">
        <f>'Base biomasse'!AI71</f>
        <v>0</v>
      </c>
      <c r="AG70" s="8">
        <f>'Base biomasse'!AJ71</f>
        <v>10361.508281436332</v>
      </c>
      <c r="AH70" s="8">
        <f>'Base biomasse'!AK71</f>
        <v>5150</v>
      </c>
      <c r="AI70" s="8">
        <f>'Base biomasse'!AL71</f>
        <v>0</v>
      </c>
      <c r="AJ70" s="8">
        <f>'Base biomasse'!AM71</f>
        <v>0</v>
      </c>
      <c r="AK70" s="8">
        <f>'Base biomasse'!AN71</f>
        <v>0</v>
      </c>
      <c r="AL70" s="8">
        <f>'Base biomasse'!AP71</f>
        <v>0</v>
      </c>
      <c r="AM70" s="8">
        <f>'Base biomasse'!AQ71</f>
        <v>15511.508281436332</v>
      </c>
      <c r="AN70" s="8" t="e">
        <f>'Base biomasse'!#REF!</f>
        <v>#REF!</v>
      </c>
    </row>
    <row r="71" spans="1:40" x14ac:dyDescent="0.25">
      <c r="A71" s="8" t="s">
        <v>1433</v>
      </c>
      <c r="B71" s="8">
        <v>1</v>
      </c>
      <c r="C71" s="9">
        <v>41967</v>
      </c>
      <c r="D71" s="15">
        <f>VLOOKUP(E71,'Commune et code insee et postal'!A$2:D$1302,3,FALSE)</f>
        <v>92</v>
      </c>
      <c r="E71" s="8">
        <v>92025</v>
      </c>
      <c r="F71" s="8" t="str">
        <f>'Base biomasse'!G72</f>
        <v>COLOMBES</v>
      </c>
      <c r="G71" s="8" t="e">
        <f>'Base biomasse'!#REF!</f>
        <v>#REF!</v>
      </c>
      <c r="H71" s="8">
        <f>'Base biomasse'!J72</f>
        <v>0</v>
      </c>
      <c r="I71" s="8" t="str">
        <f>'Base biomasse'!W72</f>
        <v>Collective</v>
      </c>
      <c r="J71" s="8" t="str">
        <f>'Base biomasse'!X72</f>
        <v>Chaufferie dédiée</v>
      </c>
      <c r="K71" s="8" t="str">
        <f>'Base biomasse'!Y72</f>
        <v>Résidentiel</v>
      </c>
      <c r="L71" s="8">
        <f>'Base biomasse'!AA72</f>
        <v>800</v>
      </c>
      <c r="M71" s="8" t="str">
        <f>'Base biomasse'!AB72</f>
        <v>&lt;1 MW</v>
      </c>
      <c r="N71" s="8">
        <f>'Base biomasse'!AC72</f>
        <v>0</v>
      </c>
      <c r="O71" s="8">
        <f>'Base biomasse'!AD72</f>
        <v>0</v>
      </c>
      <c r="P71" s="8" t="e">
        <f>'Base biomasse'!#REF!</f>
        <v>#REF!</v>
      </c>
      <c r="Q71" s="8">
        <f>'Base biomasse'!AR72</f>
        <v>265</v>
      </c>
      <c r="R71" s="8">
        <f>'Base biomasse'!AS72</f>
        <v>3081.9500000000003</v>
      </c>
      <c r="S71" s="8" t="str">
        <f>'Base biomasse'!AT72</f>
        <v>&gt;1 200 MWh/an</v>
      </c>
      <c r="T71" s="8">
        <f>'Base biomasse'!AU72</f>
        <v>0</v>
      </c>
      <c r="U71" s="8">
        <f>'Base biomasse'!AE72</f>
        <v>0</v>
      </c>
      <c r="V71" s="8">
        <f>'Base biomasse'!O72</f>
        <v>2015</v>
      </c>
      <c r="W71" s="8">
        <f>'Base biomasse'!P72</f>
        <v>0</v>
      </c>
      <c r="X71" s="8" t="str">
        <f>'Base biomasse'!Q72</f>
        <v>2 - En fonctionnement</v>
      </c>
      <c r="Y71" s="8">
        <f>'Base biomasse'!R72</f>
        <v>0</v>
      </c>
      <c r="Z71" s="8">
        <f>'Base biomasse'!S72</f>
        <v>0</v>
      </c>
      <c r="AA71" s="8" t="e">
        <f>'Base biomasse'!#REF!</f>
        <v>#REF!</v>
      </c>
      <c r="AB71" s="8">
        <f>'Base biomasse'!T72</f>
        <v>0</v>
      </c>
      <c r="AC71" s="8">
        <f>'Base biomasse'!AF72</f>
        <v>0</v>
      </c>
      <c r="AD71" s="8">
        <f>'Base biomasse'!AG72</f>
        <v>0</v>
      </c>
      <c r="AE71" s="8">
        <f>'Base biomasse'!AH72</f>
        <v>0</v>
      </c>
      <c r="AF71" s="8">
        <f>'Base biomasse'!AI72</f>
        <v>0</v>
      </c>
      <c r="AG71" s="8">
        <f>'Base biomasse'!AJ72</f>
        <v>0</v>
      </c>
      <c r="AH71" s="8">
        <f>'Base biomasse'!AK72</f>
        <v>0</v>
      </c>
      <c r="AI71" s="8">
        <f>'Base biomasse'!AL72</f>
        <v>0</v>
      </c>
      <c r="AJ71" s="8">
        <f>'Base biomasse'!AM72</f>
        <v>0</v>
      </c>
      <c r="AK71" s="8">
        <f>'Base biomasse'!AN72</f>
        <v>0</v>
      </c>
      <c r="AL71" s="8">
        <f>'Base biomasse'!AP72</f>
        <v>1386</v>
      </c>
      <c r="AM71" s="8">
        <f>'Base biomasse'!AQ72</f>
        <v>1386</v>
      </c>
      <c r="AN71" s="8" t="e">
        <f>'Base biomasse'!#REF!</f>
        <v>#REF!</v>
      </c>
    </row>
    <row r="72" spans="1:40" x14ac:dyDescent="0.25">
      <c r="A72" s="8" t="s">
        <v>1433</v>
      </c>
      <c r="B72" s="8">
        <v>1</v>
      </c>
      <c r="C72" s="9">
        <v>41471</v>
      </c>
      <c r="D72" s="15">
        <f>VLOOKUP(E72,'Commune et code insee et postal'!A$2:D$1302,3,FALSE)</f>
        <v>92</v>
      </c>
      <c r="E72" s="8">
        <v>92025</v>
      </c>
      <c r="F72" s="8" t="str">
        <f>'Base biomasse'!G73</f>
        <v>COLOMBES</v>
      </c>
      <c r="G72" s="8" t="e">
        <f>'Base biomasse'!#REF!</f>
        <v>#REF!</v>
      </c>
      <c r="H72" s="8">
        <f>'Base biomasse'!J73</f>
        <v>0</v>
      </c>
      <c r="I72" s="8" t="str">
        <f>'Base biomasse'!W73</f>
        <v>Collective</v>
      </c>
      <c r="J72" s="8" t="str">
        <f>'Base biomasse'!X73</f>
        <v>Réseau de chaleur existant</v>
      </c>
      <c r="K72" s="8" t="str">
        <f>'Base biomasse'!Y73</f>
        <v>Résidentiel</v>
      </c>
      <c r="L72" s="8">
        <f>'Base biomasse'!AA73</f>
        <v>1250</v>
      </c>
      <c r="M72" s="8" t="str">
        <f>'Base biomasse'!AB73</f>
        <v>&gt;1 MW</v>
      </c>
      <c r="N72" s="8">
        <f>'Base biomasse'!AC73</f>
        <v>0</v>
      </c>
      <c r="O72" s="8">
        <f>'Base biomasse'!AD73</f>
        <v>0</v>
      </c>
      <c r="P72" s="8" t="e">
        <f>'Base biomasse'!#REF!</f>
        <v>#REF!</v>
      </c>
      <c r="Q72" s="8">
        <f>'Base biomasse'!AR73</f>
        <v>669</v>
      </c>
      <c r="R72" s="8">
        <f>'Base biomasse'!AS73</f>
        <v>7780.47</v>
      </c>
      <c r="S72" s="8" t="str">
        <f>'Base biomasse'!AT73</f>
        <v>&gt;1 200 MWh/an</v>
      </c>
      <c r="T72" s="8">
        <f>'Base biomasse'!AU73</f>
        <v>0</v>
      </c>
      <c r="U72" s="8">
        <f>'Base biomasse'!AE73</f>
        <v>0</v>
      </c>
      <c r="V72" s="8">
        <f>'Base biomasse'!O73</f>
        <v>2014</v>
      </c>
      <c r="W72" s="8">
        <f>'Base biomasse'!P73</f>
        <v>0</v>
      </c>
      <c r="X72" s="8" t="str">
        <f>'Base biomasse'!Q73</f>
        <v>2 - En fonctionnement</v>
      </c>
      <c r="Y72" s="8" t="str">
        <f>'Base biomasse'!R73</f>
        <v>oui</v>
      </c>
      <c r="Z72" s="8" t="str">
        <f>'Base biomasse'!S73</f>
        <v>oui</v>
      </c>
      <c r="AA72" s="8" t="e">
        <f>'Base biomasse'!#REF!</f>
        <v>#REF!</v>
      </c>
      <c r="AB72" s="8">
        <f>'Base biomasse'!T73</f>
        <v>0</v>
      </c>
      <c r="AC72" s="8">
        <f>'Base biomasse'!AF73</f>
        <v>2220</v>
      </c>
      <c r="AD72" s="8">
        <f>'Base biomasse'!AG73</f>
        <v>0</v>
      </c>
      <c r="AE72" s="8">
        <f>'Base biomasse'!AH73</f>
        <v>0</v>
      </c>
      <c r="AF72" s="8">
        <f>'Base biomasse'!AI73</f>
        <v>0</v>
      </c>
      <c r="AG72" s="8">
        <f>'Base biomasse'!AJ73</f>
        <v>2220</v>
      </c>
      <c r="AH72" s="8">
        <f>'Base biomasse'!AK73</f>
        <v>1480</v>
      </c>
      <c r="AI72" s="8">
        <f>'Base biomasse'!AL73</f>
        <v>0</v>
      </c>
      <c r="AJ72" s="8">
        <f>'Base biomasse'!AM73</f>
        <v>0</v>
      </c>
      <c r="AK72" s="8">
        <f>'Base biomasse'!AN73</f>
        <v>0</v>
      </c>
      <c r="AL72" s="8">
        <f>'Base biomasse'!AP73</f>
        <v>0</v>
      </c>
      <c r="AM72" s="8">
        <f>'Base biomasse'!AQ73</f>
        <v>3700</v>
      </c>
      <c r="AN72" s="8" t="e">
        <f>'Base biomasse'!#REF!</f>
        <v>#REF!</v>
      </c>
    </row>
    <row r="73" spans="1:40" hidden="1" x14ac:dyDescent="0.25">
      <c r="A73" s="8" t="s">
        <v>1433</v>
      </c>
      <c r="B73" s="8">
        <v>2</v>
      </c>
      <c r="C73" s="9">
        <v>43200</v>
      </c>
      <c r="D73" s="15">
        <f>VLOOKUP(E73,'Commune et code insee et postal'!A$2:D$1302,3,FALSE)</f>
        <v>92</v>
      </c>
      <c r="E73" s="8">
        <v>92026</v>
      </c>
      <c r="F73" s="8" t="str">
        <f>'Base biomasse'!G74</f>
        <v>COURBEVOIE</v>
      </c>
      <c r="G73" s="8" t="e">
        <f>'Base biomasse'!#REF!</f>
        <v>#REF!</v>
      </c>
      <c r="H73" s="8">
        <f>'Base biomasse'!J74</f>
        <v>0</v>
      </c>
      <c r="I73" s="8" t="str">
        <f>'Base biomasse'!W74</f>
        <v>Collective</v>
      </c>
      <c r="J73" s="8" t="str">
        <f>'Base biomasse'!X74</f>
        <v>Chaufferie sur réseau de chaleur</v>
      </c>
      <c r="K73" s="8">
        <f>'Base biomasse'!Y74</f>
        <v>0</v>
      </c>
      <c r="L73" s="8">
        <f>'Base biomasse'!AA74</f>
        <v>90000</v>
      </c>
      <c r="M73" s="8" t="str">
        <f>'Base biomasse'!AB74</f>
        <v>&gt;1 MW</v>
      </c>
      <c r="N73" s="8">
        <f>'Base biomasse'!AC74</f>
        <v>0</v>
      </c>
      <c r="O73" s="8">
        <f>'Base biomasse'!AD74</f>
        <v>0</v>
      </c>
      <c r="P73" s="8" t="e">
        <f>'Base biomasse'!#REF!</f>
        <v>#REF!</v>
      </c>
      <c r="Q73" s="8">
        <f>'Base biomasse'!AR74</f>
        <v>15477</v>
      </c>
      <c r="R73" s="8">
        <f>'Base biomasse'!AS74</f>
        <v>179997.51</v>
      </c>
      <c r="S73" s="8" t="str">
        <f>'Base biomasse'!AT74</f>
        <v>&gt;1 200 MWh/an</v>
      </c>
      <c r="T73" s="8">
        <f>'Base biomasse'!AU74</f>
        <v>0</v>
      </c>
      <c r="U73" s="8" t="str">
        <f>'Base biomasse'!AE74</f>
        <v xml:space="preserve">Agropellets </v>
      </c>
      <c r="V73" s="8">
        <f>'Base biomasse'!O74</f>
        <v>2021</v>
      </c>
      <c r="W73" s="8">
        <f>'Base biomasse'!P74</f>
        <v>0</v>
      </c>
      <c r="X73" s="8" t="str">
        <f>'Base biomasse'!Q74</f>
        <v>4 - En projet</v>
      </c>
      <c r="Y73" s="8">
        <f>'Base biomasse'!R74</f>
        <v>0</v>
      </c>
      <c r="Z73" s="8">
        <f>'Base biomasse'!S74</f>
        <v>0</v>
      </c>
      <c r="AA73" s="8" t="e">
        <f>'Base biomasse'!#REF!</f>
        <v>#REF!</v>
      </c>
      <c r="AB73" s="8">
        <f>'Base biomasse'!T74</f>
        <v>0</v>
      </c>
      <c r="AC73" s="8">
        <f>'Base biomasse'!AF74</f>
        <v>0</v>
      </c>
      <c r="AD73" s="8">
        <f>'Base biomasse'!AG74</f>
        <v>0</v>
      </c>
      <c r="AE73" s="8">
        <f>'Base biomasse'!AH74</f>
        <v>0</v>
      </c>
      <c r="AF73" s="8">
        <f>'Base biomasse'!AI74</f>
        <v>3600</v>
      </c>
      <c r="AG73" s="8">
        <f>'Base biomasse'!AJ74</f>
        <v>3600</v>
      </c>
      <c r="AH73" s="8">
        <f>'Base biomasse'!AK74</f>
        <v>0</v>
      </c>
      <c r="AI73" s="8">
        <f>'Base biomasse'!AL74</f>
        <v>0</v>
      </c>
      <c r="AJ73" s="8">
        <f>'Base biomasse'!AM74</f>
        <v>0</v>
      </c>
      <c r="AK73" s="8">
        <f>'Base biomasse'!AN74</f>
        <v>32400</v>
      </c>
      <c r="AL73" s="8">
        <f>'Base biomasse'!AP74</f>
        <v>0</v>
      </c>
      <c r="AM73" s="8">
        <f>'Base biomasse'!AQ74</f>
        <v>36000</v>
      </c>
      <c r="AN73" s="8" t="e">
        <f>'Base biomasse'!#REF!</f>
        <v>#REF!</v>
      </c>
    </row>
    <row r="74" spans="1:40" x14ac:dyDescent="0.25">
      <c r="A74" s="8" t="s">
        <v>1433</v>
      </c>
      <c r="B74" s="8">
        <v>1</v>
      </c>
      <c r="C74" s="9">
        <v>41620</v>
      </c>
      <c r="D74" s="15">
        <f>VLOOKUP(E74,'Commune et code insee et postal'!A$2:D$1302,3,FALSE)</f>
        <v>92</v>
      </c>
      <c r="E74" s="8">
        <v>92032</v>
      </c>
      <c r="F74" s="8" t="str">
        <f>'Base biomasse'!G75</f>
        <v>FONTENAY-AUX-ROSES</v>
      </c>
      <c r="G74" s="8" t="e">
        <f>'Base biomasse'!#REF!</f>
        <v>#REF!</v>
      </c>
      <c r="H74" s="8">
        <f>'Base biomasse'!J75</f>
        <v>0</v>
      </c>
      <c r="I74" s="8" t="str">
        <f>'Base biomasse'!W75</f>
        <v>Collective</v>
      </c>
      <c r="J74" s="8" t="str">
        <f>'Base biomasse'!X75</f>
        <v>Chaufferie dédiée</v>
      </c>
      <c r="K74" s="8" t="str">
        <f>'Base biomasse'!Y75</f>
        <v>Résidentiel</v>
      </c>
      <c r="L74" s="8">
        <f>'Base biomasse'!AA75</f>
        <v>900</v>
      </c>
      <c r="M74" s="8" t="str">
        <f>'Base biomasse'!AB75</f>
        <v>&lt;1 MW</v>
      </c>
      <c r="N74" s="8">
        <f>'Base biomasse'!AC75</f>
        <v>0</v>
      </c>
      <c r="O74" s="8" t="str">
        <f>'Base biomasse'!AD75</f>
        <v>gaz</v>
      </c>
      <c r="P74" s="8" t="e">
        <f>'Base biomasse'!#REF!</f>
        <v>#REF!</v>
      </c>
      <c r="Q74" s="8">
        <f>'Base biomasse'!AR75</f>
        <v>370</v>
      </c>
      <c r="R74" s="8">
        <f>'Base biomasse'!AS75</f>
        <v>4303.1000000000004</v>
      </c>
      <c r="S74" s="8" t="str">
        <f>'Base biomasse'!AT75</f>
        <v>&gt;1 200 MWh/an</v>
      </c>
      <c r="T74" s="8" t="str">
        <f>'Base biomasse'!AU75</f>
        <v>800 logements</v>
      </c>
      <c r="U74" s="8">
        <f>'Base biomasse'!AE75</f>
        <v>0</v>
      </c>
      <c r="V74" s="8">
        <f>'Base biomasse'!O75</f>
        <v>2012</v>
      </c>
      <c r="W74" s="8">
        <f>'Base biomasse'!P75</f>
        <v>0</v>
      </c>
      <c r="X74" s="8" t="str">
        <f>'Base biomasse'!Q75</f>
        <v>2 - En fonctionnement</v>
      </c>
      <c r="Y74" s="8">
        <f>'Base biomasse'!R75</f>
        <v>0</v>
      </c>
      <c r="Z74" s="8" t="str">
        <f>'Base biomasse'!S75</f>
        <v>oui</v>
      </c>
      <c r="AA74" s="8" t="e">
        <f>'Base biomasse'!#REF!</f>
        <v>#REF!</v>
      </c>
      <c r="AB74" s="8">
        <f>'Base biomasse'!T75</f>
        <v>0</v>
      </c>
      <c r="AC74" s="8">
        <f>'Base biomasse'!AF75</f>
        <v>0</v>
      </c>
      <c r="AD74" s="8">
        <f>'Base biomasse'!AG75</f>
        <v>0</v>
      </c>
      <c r="AE74" s="8">
        <f>'Base biomasse'!AH75</f>
        <v>0</v>
      </c>
      <c r="AF74" s="8">
        <f>'Base biomasse'!AI75</f>
        <v>0</v>
      </c>
      <c r="AG74" s="8">
        <f>'Base biomasse'!AJ75</f>
        <v>0</v>
      </c>
      <c r="AH74" s="8">
        <f>'Base biomasse'!AK75</f>
        <v>0</v>
      </c>
      <c r="AI74" s="8">
        <f>'Base biomasse'!AL75</f>
        <v>0</v>
      </c>
      <c r="AJ74" s="8">
        <f>'Base biomasse'!AM75</f>
        <v>0</v>
      </c>
      <c r="AK74" s="8">
        <f>'Base biomasse'!AN75</f>
        <v>0</v>
      </c>
      <c r="AL74" s="8">
        <f>'Base biomasse'!AP75</f>
        <v>1850</v>
      </c>
      <c r="AM74" s="8">
        <f>'Base biomasse'!AQ75</f>
        <v>1850</v>
      </c>
      <c r="AN74" s="8" t="e">
        <f>'Base biomasse'!#REF!</f>
        <v>#REF!</v>
      </c>
    </row>
    <row r="75" spans="1:40" x14ac:dyDescent="0.25">
      <c r="A75" s="8" t="s">
        <v>1433</v>
      </c>
      <c r="B75" s="8">
        <v>1</v>
      </c>
      <c r="C75" s="9">
        <v>42780</v>
      </c>
      <c r="D75" s="15">
        <f>VLOOKUP(E75,'Commune et code insee et postal'!A$2:D$1302,3,FALSE)</f>
        <v>92</v>
      </c>
      <c r="E75" s="8">
        <v>92036</v>
      </c>
      <c r="F75" s="8" t="str">
        <f>'Base biomasse'!G76</f>
        <v>GENNEVILLIERS</v>
      </c>
      <c r="G75" s="8" t="e">
        <f>'Base biomasse'!#REF!</f>
        <v>#REF!</v>
      </c>
      <c r="H75" s="8">
        <f>'Base biomasse'!J76</f>
        <v>0</v>
      </c>
      <c r="I75" s="8" t="str">
        <f>'Base biomasse'!W76</f>
        <v>Collective</v>
      </c>
      <c r="J75" s="8" t="str">
        <f>'Base biomasse'!X76</f>
        <v>Réseau de chaleur existant</v>
      </c>
      <c r="K75" s="8" t="str">
        <f>'Base biomasse'!Y76</f>
        <v>Résidentiel</v>
      </c>
      <c r="L75" s="8">
        <f>'Base biomasse'!AA76</f>
        <v>17000</v>
      </c>
      <c r="M75" s="8" t="str">
        <f>'Base biomasse'!AB76</f>
        <v>&gt;1 MW</v>
      </c>
      <c r="N75" s="8">
        <f>'Base biomasse'!AC76</f>
        <v>0</v>
      </c>
      <c r="O75" s="8">
        <f>'Base biomasse'!AD76</f>
        <v>0</v>
      </c>
      <c r="P75" s="8" t="e">
        <f>'Base biomasse'!#REF!</f>
        <v>#REF!</v>
      </c>
      <c r="Q75" s="8">
        <f>'Base biomasse'!AR76</f>
        <v>5183.9208942390369</v>
      </c>
      <c r="R75" s="8">
        <f>'Base biomasse'!AS76</f>
        <v>60289</v>
      </c>
      <c r="S75" s="8" t="str">
        <f>'Base biomasse'!AT76</f>
        <v>&gt;1 200 MWh/an</v>
      </c>
      <c r="T75" s="8">
        <f>'Base biomasse'!AU76</f>
        <v>0</v>
      </c>
      <c r="U75" s="8" t="str">
        <f>'Base biomasse'!AE76</f>
        <v>Plaquette forestière (PFA-1A), MIX (BFVBD-3A/PFA-1A) et broyat palette (BFVBD-3A)</v>
      </c>
      <c r="V75" s="8">
        <f>'Base biomasse'!O76</f>
        <v>2017</v>
      </c>
      <c r="W75" s="8">
        <f>'Base biomasse'!P76</f>
        <v>0</v>
      </c>
      <c r="X75" s="8" t="str">
        <f>'Base biomasse'!Q76</f>
        <v>2 - En fonctionnement</v>
      </c>
      <c r="Y75" s="8" t="str">
        <f>'Base biomasse'!R76</f>
        <v>oui</v>
      </c>
      <c r="Z75" s="8" t="str">
        <f>'Base biomasse'!S76</f>
        <v>oui</v>
      </c>
      <c r="AA75" s="8" t="e">
        <f>'Base biomasse'!#REF!</f>
        <v>#REF!</v>
      </c>
      <c r="AB75" s="8">
        <f>'Base biomasse'!T76</f>
        <v>0</v>
      </c>
      <c r="AC75" s="8">
        <f>'Base biomasse'!AF76</f>
        <v>15539</v>
      </c>
      <c r="AD75" s="8">
        <f>'Base biomasse'!AG76</f>
        <v>0</v>
      </c>
      <c r="AE75" s="8">
        <f>'Base biomasse'!AH76</f>
        <v>825</v>
      </c>
      <c r="AF75" s="8">
        <f>'Base biomasse'!AI76</f>
        <v>0</v>
      </c>
      <c r="AG75" s="8">
        <f>'Base biomasse'!AJ76</f>
        <v>16364</v>
      </c>
      <c r="AH75" s="8">
        <f>'Base biomasse'!AK76</f>
        <v>0</v>
      </c>
      <c r="AI75" s="8">
        <f>'Base biomasse'!AL76</f>
        <v>0</v>
      </c>
      <c r="AJ75" s="8">
        <f>'Base biomasse'!AM76</f>
        <v>0</v>
      </c>
      <c r="AK75" s="8">
        <f>'Base biomasse'!AN76</f>
        <v>0</v>
      </c>
      <c r="AL75" s="8">
        <f>'Base biomasse'!AP76</f>
        <v>4055</v>
      </c>
      <c r="AM75" s="8">
        <f>'Base biomasse'!AQ76</f>
        <v>20419</v>
      </c>
      <c r="AN75" s="8" t="e">
        <f>'Base biomasse'!#REF!</f>
        <v>#REF!</v>
      </c>
    </row>
    <row r="76" spans="1:40" x14ac:dyDescent="0.25">
      <c r="A76" s="8" t="s">
        <v>1433</v>
      </c>
      <c r="B76" s="8">
        <v>1</v>
      </c>
      <c r="C76" s="9">
        <v>41085</v>
      </c>
      <c r="D76" s="15">
        <f>VLOOKUP(E76,'Commune et code insee et postal'!A$2:D$1302,3,FALSE)</f>
        <v>92</v>
      </c>
      <c r="E76" s="8">
        <v>92050</v>
      </c>
      <c r="F76" s="8" t="str">
        <f>'Base biomasse'!G77</f>
        <v>NANTERRE</v>
      </c>
      <c r="G76" s="8" t="e">
        <f>'Base biomasse'!#REF!</f>
        <v>#REF!</v>
      </c>
      <c r="H76" s="8">
        <f>'Base biomasse'!J77</f>
        <v>0</v>
      </c>
      <c r="I76" s="8" t="str">
        <f>'Base biomasse'!W77</f>
        <v>Collective</v>
      </c>
      <c r="J76" s="8" t="str">
        <f>'Base biomasse'!X77</f>
        <v>Chaufferie dédiée</v>
      </c>
      <c r="K76" s="8" t="str">
        <f>'Base biomasse'!Y77</f>
        <v>Tertiaire</v>
      </c>
      <c r="L76" s="8">
        <f>'Base biomasse'!AA77</f>
        <v>50</v>
      </c>
      <c r="M76" s="8" t="str">
        <f>'Base biomasse'!AB77</f>
        <v>&lt;1 MW</v>
      </c>
      <c r="N76" s="8">
        <f>'Base biomasse'!AC77</f>
        <v>0</v>
      </c>
      <c r="O76" s="8">
        <f>'Base biomasse'!AD77</f>
        <v>0</v>
      </c>
      <c r="P76" s="8" t="e">
        <f>'Base biomasse'!#REF!</f>
        <v>#REF!</v>
      </c>
      <c r="Q76" s="8">
        <f>'Base biomasse'!AR77</f>
        <v>10</v>
      </c>
      <c r="R76" s="8">
        <f>'Base biomasse'!AS77</f>
        <v>116.30000000000001</v>
      </c>
      <c r="S76" s="8" t="str">
        <f>'Base biomasse'!AT77</f>
        <v>&lt;1 200 MWh/an</v>
      </c>
      <c r="T76" s="8" t="str">
        <f>'Base biomasse'!AU77</f>
        <v>Silo 40 m3, RC 1200 ml</v>
      </c>
      <c r="U76" s="8" t="str">
        <f>'Base biomasse'!AE77</f>
        <v>Plaquettes forestières</v>
      </c>
      <c r="V76" s="8">
        <f>'Base biomasse'!O77</f>
        <v>2011</v>
      </c>
      <c r="W76" s="8">
        <f>'Base biomasse'!P77</f>
        <v>0</v>
      </c>
      <c r="X76" s="8" t="str">
        <f>'Base biomasse'!Q77</f>
        <v>2 - En fonctionnement</v>
      </c>
      <c r="Y76" s="8" t="str">
        <f>'Base biomasse'!R77</f>
        <v>oui</v>
      </c>
      <c r="Z76" s="8" t="str">
        <f>'Base biomasse'!S77</f>
        <v>oui</v>
      </c>
      <c r="AA76" s="8" t="e">
        <f>'Base biomasse'!#REF!</f>
        <v>#REF!</v>
      </c>
      <c r="AB76" s="8">
        <f>'Base biomasse'!T77</f>
        <v>0</v>
      </c>
      <c r="AC76" s="8">
        <f>'Base biomasse'!AF77</f>
        <v>50</v>
      </c>
      <c r="AD76" s="8">
        <f>'Base biomasse'!AG77</f>
        <v>0</v>
      </c>
      <c r="AE76" s="8">
        <f>'Base biomasse'!AH77</f>
        <v>0</v>
      </c>
      <c r="AF76" s="8">
        <f>'Base biomasse'!AI77</f>
        <v>0</v>
      </c>
      <c r="AG76" s="8">
        <f>'Base biomasse'!AJ77</f>
        <v>50</v>
      </c>
      <c r="AH76" s="8">
        <f>'Base biomasse'!AK77</f>
        <v>0</v>
      </c>
      <c r="AI76" s="8">
        <f>'Base biomasse'!AL77</f>
        <v>0</v>
      </c>
      <c r="AJ76" s="8">
        <f>'Base biomasse'!AM77</f>
        <v>0</v>
      </c>
      <c r="AK76" s="8">
        <f>'Base biomasse'!AN77</f>
        <v>0</v>
      </c>
      <c r="AL76" s="8">
        <f>'Base biomasse'!AP77</f>
        <v>0</v>
      </c>
      <c r="AM76" s="8">
        <f>'Base biomasse'!AQ77</f>
        <v>50</v>
      </c>
      <c r="AN76" s="8" t="e">
        <f>'Base biomasse'!#REF!</f>
        <v>#REF!</v>
      </c>
    </row>
    <row r="77" spans="1:40" x14ac:dyDescent="0.25">
      <c r="A77" s="8" t="s">
        <v>1433</v>
      </c>
      <c r="B77" s="8">
        <v>1</v>
      </c>
      <c r="C77" s="9">
        <v>41782</v>
      </c>
      <c r="D77" s="15">
        <f>VLOOKUP(E77,'Commune et code insee et postal'!A$2:D$1302,3,FALSE)</f>
        <v>92</v>
      </c>
      <c r="E77" s="8">
        <v>92050</v>
      </c>
      <c r="F77" s="8" t="str">
        <f>'Base biomasse'!G78</f>
        <v>NANTERRE</v>
      </c>
      <c r="G77" s="8" t="e">
        <f>'Base biomasse'!#REF!</f>
        <v>#REF!</v>
      </c>
      <c r="H77" s="8">
        <f>'Base biomasse'!J78</f>
        <v>0</v>
      </c>
      <c r="I77" s="8" t="str">
        <f>'Base biomasse'!W78</f>
        <v>Collective</v>
      </c>
      <c r="J77" s="8" t="str">
        <f>'Base biomasse'!X78</f>
        <v>Chaufferie dédiée</v>
      </c>
      <c r="K77" s="8" t="str">
        <f>'Base biomasse'!Y78</f>
        <v>Résidentiel</v>
      </c>
      <c r="L77" s="8">
        <f>'Base biomasse'!AA78</f>
        <v>1600</v>
      </c>
      <c r="M77" s="8" t="str">
        <f>'Base biomasse'!AB78</f>
        <v>&gt;1 MW</v>
      </c>
      <c r="N77" s="8">
        <f>'Base biomasse'!AC78</f>
        <v>3200</v>
      </c>
      <c r="O77" s="8" t="str">
        <f>'Base biomasse'!AD78</f>
        <v>Gaz naturel</v>
      </c>
      <c r="P77" s="8" t="e">
        <f>'Base biomasse'!#REF!</f>
        <v>#REF!</v>
      </c>
      <c r="Q77" s="8">
        <f>'Base biomasse'!AR78</f>
        <v>413</v>
      </c>
      <c r="R77" s="8">
        <f>'Base biomasse'!AS78</f>
        <v>4803.1900000000005</v>
      </c>
      <c r="S77" s="8" t="str">
        <f>'Base biomasse'!AT78</f>
        <v>&gt;1 200 MWh/an</v>
      </c>
      <c r="T77" s="8" t="str">
        <f>'Base biomasse'!AU78</f>
        <v>couverture bois : 80 % - chaufferie en service depuis 2011 / 100 % de raccordements faits au 3e trimestre 2015</v>
      </c>
      <c r="U77" s="8" t="str">
        <f>'Base biomasse'!AE78</f>
        <v>Bois en fin de vie - bois d'élagage - plaquettes forestières</v>
      </c>
      <c r="V77" s="8">
        <f>'Base biomasse'!O78</f>
        <v>2011</v>
      </c>
      <c r="W77" s="8">
        <f>'Base biomasse'!P78</f>
        <v>0</v>
      </c>
      <c r="X77" s="8" t="str">
        <f>'Base biomasse'!Q78</f>
        <v>2 - En fonctionnement</v>
      </c>
      <c r="Y77" s="8" t="str">
        <f>'Base biomasse'!R78</f>
        <v>oui</v>
      </c>
      <c r="Z77" s="8" t="str">
        <f>'Base biomasse'!S78</f>
        <v>oui</v>
      </c>
      <c r="AA77" s="8" t="e">
        <f>'Base biomasse'!#REF!</f>
        <v>#REF!</v>
      </c>
      <c r="AB77" s="8">
        <f>'Base biomasse'!T78</f>
        <v>0</v>
      </c>
      <c r="AC77" s="8">
        <f>'Base biomasse'!AF78</f>
        <v>400</v>
      </c>
      <c r="AD77" s="8">
        <f>'Base biomasse'!AG78</f>
        <v>200</v>
      </c>
      <c r="AE77" s="8">
        <f>'Base biomasse'!AH78</f>
        <v>1400</v>
      </c>
      <c r="AF77" s="8">
        <f>'Base biomasse'!AI78</f>
        <v>0</v>
      </c>
      <c r="AG77" s="8">
        <f>'Base biomasse'!AJ78</f>
        <v>2000</v>
      </c>
      <c r="AH77" s="8">
        <f>'Base biomasse'!AK78</f>
        <v>0</v>
      </c>
      <c r="AI77" s="8">
        <f>'Base biomasse'!AL78</f>
        <v>0</v>
      </c>
      <c r="AJ77" s="8">
        <f>'Base biomasse'!AM78</f>
        <v>0</v>
      </c>
      <c r="AK77" s="8">
        <f>'Base biomasse'!AN78</f>
        <v>0</v>
      </c>
      <c r="AL77" s="8">
        <f>'Base biomasse'!AP78</f>
        <v>0</v>
      </c>
      <c r="AM77" s="8">
        <f>'Base biomasse'!AQ78</f>
        <v>2000</v>
      </c>
      <c r="AN77" s="8" t="e">
        <f>'Base biomasse'!#REF!</f>
        <v>#REF!</v>
      </c>
    </row>
    <row r="78" spans="1:40" hidden="1" x14ac:dyDescent="0.25">
      <c r="A78" s="8" t="s">
        <v>1433</v>
      </c>
      <c r="B78" s="8">
        <v>1</v>
      </c>
      <c r="C78" s="9">
        <v>43200</v>
      </c>
      <c r="D78" s="15">
        <f>VLOOKUP(E78,'Commune et code insee et postal'!A$2:D$1302,3,FALSE)</f>
        <v>92</v>
      </c>
      <c r="E78" s="8">
        <v>92063</v>
      </c>
      <c r="F78" s="8" t="str">
        <f>'Base biomasse'!G79</f>
        <v>RUEIL-MALMAISON</v>
      </c>
      <c r="G78" s="8" t="e">
        <f>'Base biomasse'!#REF!</f>
        <v>#REF!</v>
      </c>
      <c r="H78" s="8">
        <f>'Base biomasse'!J79</f>
        <v>0</v>
      </c>
      <c r="I78" s="8" t="str">
        <f>'Base biomasse'!W79</f>
        <v>Collective</v>
      </c>
      <c r="J78" s="8" t="str">
        <f>'Base biomasse'!X79</f>
        <v>chaufferie sur réseau de chaleur</v>
      </c>
      <c r="K78" s="8">
        <f>'Base biomasse'!Y79</f>
        <v>0</v>
      </c>
      <c r="L78" s="8">
        <f>'Base biomasse'!AA79</f>
        <v>1770</v>
      </c>
      <c r="M78" s="8" t="str">
        <f>'Base biomasse'!AB79</f>
        <v>&gt;1 MW</v>
      </c>
      <c r="N78" s="8">
        <f>'Base biomasse'!AC79</f>
        <v>0</v>
      </c>
      <c r="O78" s="8">
        <f>'Base biomasse'!AD79</f>
        <v>0</v>
      </c>
      <c r="P78" s="8" t="e">
        <f>'Base biomasse'!#REF!</f>
        <v>#REF!</v>
      </c>
      <c r="Q78" s="8">
        <f>'Base biomasse'!AR79</f>
        <v>940</v>
      </c>
      <c r="R78" s="8">
        <f>'Base biomasse'!AS79</f>
        <v>10932.2</v>
      </c>
      <c r="S78" s="8" t="str">
        <f>'Base biomasse'!AT79</f>
        <v>&gt;1 200 MWh/an</v>
      </c>
      <c r="T78" s="8">
        <f>'Base biomasse'!AU79</f>
        <v>0</v>
      </c>
      <c r="U78" s="8">
        <f>'Base biomasse'!AE79</f>
        <v>0</v>
      </c>
      <c r="V78" s="8">
        <f>'Base biomasse'!O79</f>
        <v>2019</v>
      </c>
      <c r="W78" s="8">
        <f>'Base biomasse'!P79</f>
        <v>0</v>
      </c>
      <c r="X78" s="8" t="str">
        <f>'Base biomasse'!Q79</f>
        <v>3 - En cours de construction</v>
      </c>
      <c r="Y78" s="8" t="str">
        <f>'Base biomasse'!R79</f>
        <v>oui</v>
      </c>
      <c r="Z78" s="8" t="str">
        <f>'Base biomasse'!S79</f>
        <v>oui</v>
      </c>
      <c r="AA78" s="8" t="e">
        <f>'Base biomasse'!#REF!</f>
        <v>#REF!</v>
      </c>
      <c r="AB78" s="8">
        <f>'Base biomasse'!T79</f>
        <v>0</v>
      </c>
      <c r="AC78" s="8">
        <f>'Base biomasse'!AF79</f>
        <v>3680</v>
      </c>
      <c r="AD78" s="8">
        <f>'Base biomasse'!AG79</f>
        <v>0</v>
      </c>
      <c r="AE78" s="8">
        <f>'Base biomasse'!AH79</f>
        <v>0</v>
      </c>
      <c r="AF78" s="8">
        <f>'Base biomasse'!AI79</f>
        <v>0</v>
      </c>
      <c r="AG78" s="8">
        <f>'Base biomasse'!AJ79</f>
        <v>3680</v>
      </c>
      <c r="AH78" s="8">
        <f>'Base biomasse'!AK79</f>
        <v>736</v>
      </c>
      <c r="AI78" s="8">
        <f>'Base biomasse'!AL79</f>
        <v>0</v>
      </c>
      <c r="AJ78" s="8">
        <f>'Base biomasse'!AM79</f>
        <v>0</v>
      </c>
      <c r="AK78" s="8">
        <f>'Base biomasse'!AN79</f>
        <v>0</v>
      </c>
      <c r="AL78" s="8">
        <f>'Base biomasse'!AP79</f>
        <v>0</v>
      </c>
      <c r="AM78" s="8">
        <f>'Base biomasse'!AQ79</f>
        <v>4416</v>
      </c>
      <c r="AN78" s="8" t="e">
        <f>'Base biomasse'!#REF!</f>
        <v>#REF!</v>
      </c>
    </row>
    <row r="79" spans="1:40" x14ac:dyDescent="0.25">
      <c r="A79" s="8" t="s">
        <v>1433</v>
      </c>
      <c r="B79" s="8">
        <v>1</v>
      </c>
      <c r="C79" s="9">
        <v>41085</v>
      </c>
      <c r="D79" s="15">
        <f>VLOOKUP(E79,'Commune et code insee et postal'!A$2:D$1302,3,FALSE)</f>
        <v>92</v>
      </c>
      <c r="E79" s="17">
        <v>92073</v>
      </c>
      <c r="F79" s="8" t="str">
        <f>'Base biomasse'!G80</f>
        <v>SURESNES</v>
      </c>
      <c r="G79" s="8" t="e">
        <f>'Base biomasse'!#REF!</f>
        <v>#REF!</v>
      </c>
      <c r="H79" s="8">
        <f>'Base biomasse'!J80</f>
        <v>0</v>
      </c>
      <c r="I79" s="8" t="str">
        <f>'Base biomasse'!W80</f>
        <v>Collective</v>
      </c>
      <c r="J79" s="8" t="str">
        <f>'Base biomasse'!X80</f>
        <v>Réseau de chaleur existant</v>
      </c>
      <c r="K79" s="8" t="str">
        <f>'Base biomasse'!Y80</f>
        <v>Tertiaire</v>
      </c>
      <c r="L79" s="8">
        <f>'Base biomasse'!AA80</f>
        <v>600</v>
      </c>
      <c r="M79" s="8" t="str">
        <f>'Base biomasse'!AB80</f>
        <v>&lt;1 MW</v>
      </c>
      <c r="N79" s="8">
        <f>'Base biomasse'!AC80</f>
        <v>0</v>
      </c>
      <c r="O79" s="8">
        <f>'Base biomasse'!AD80</f>
        <v>0</v>
      </c>
      <c r="P79" s="8" t="e">
        <f>'Base biomasse'!#REF!</f>
        <v>#REF!</v>
      </c>
      <c r="Q79" s="8">
        <f>'Base biomasse'!AR80</f>
        <v>195.7</v>
      </c>
      <c r="R79" s="8">
        <f>'Base biomasse'!AS80</f>
        <v>2275.991</v>
      </c>
      <c r="S79" s="8" t="str">
        <f>'Base biomasse'!AT80</f>
        <v>&gt;1 200 MWh/an</v>
      </c>
      <c r="T79" s="8" t="str">
        <f>'Base biomasse'!AU80</f>
        <v>Piscine + 2 Gymnases</v>
      </c>
      <c r="U79" s="8" t="str">
        <f>'Base biomasse'!AE80</f>
        <v>Granulés</v>
      </c>
      <c r="V79" s="8">
        <f>'Base biomasse'!O80</f>
        <v>2011</v>
      </c>
      <c r="W79" s="8">
        <f>'Base biomasse'!P80</f>
        <v>0</v>
      </c>
      <c r="X79" s="8" t="str">
        <f>'Base biomasse'!Q80</f>
        <v>2 - En fonctionnement</v>
      </c>
      <c r="Y79" s="8" t="str">
        <f>'Base biomasse'!R80</f>
        <v>oui</v>
      </c>
      <c r="Z79" s="8" t="str">
        <f>'Base biomasse'!S80</f>
        <v>oui</v>
      </c>
      <c r="AA79" s="8" t="e">
        <f>'Base biomasse'!#REF!</f>
        <v>#REF!</v>
      </c>
      <c r="AB79" s="8">
        <f>'Base biomasse'!T80</f>
        <v>0</v>
      </c>
      <c r="AC79" s="8">
        <f>'Base biomasse'!AF80</f>
        <v>0</v>
      </c>
      <c r="AD79" s="8">
        <f>'Base biomasse'!AG80</f>
        <v>0</v>
      </c>
      <c r="AE79" s="8">
        <f>'Base biomasse'!AH80</f>
        <v>0</v>
      </c>
      <c r="AF79" s="8">
        <f>'Base biomasse'!AI80</f>
        <v>0</v>
      </c>
      <c r="AG79" s="8">
        <f>'Base biomasse'!AJ80</f>
        <v>0</v>
      </c>
      <c r="AH79" s="8">
        <f>'Base biomasse'!AK80</f>
        <v>0</v>
      </c>
      <c r="AI79" s="8">
        <f>'Base biomasse'!AL80</f>
        <v>0</v>
      </c>
      <c r="AJ79" s="8">
        <f>'Base biomasse'!AM80</f>
        <v>0</v>
      </c>
      <c r="AK79" s="8">
        <f>'Base biomasse'!AN80</f>
        <v>490</v>
      </c>
      <c r="AL79" s="8">
        <f>'Base biomasse'!AP80</f>
        <v>0</v>
      </c>
      <c r="AM79" s="8">
        <f>'Base biomasse'!AQ80</f>
        <v>490</v>
      </c>
      <c r="AN79" s="8" t="e">
        <f>'Base biomasse'!#REF!</f>
        <v>#REF!</v>
      </c>
    </row>
    <row r="80" spans="1:40" x14ac:dyDescent="0.25">
      <c r="A80" s="8" t="s">
        <v>1433</v>
      </c>
      <c r="B80" s="8">
        <v>1</v>
      </c>
      <c r="C80" s="9">
        <v>41620</v>
      </c>
      <c r="D80" s="15">
        <f>VLOOKUP(E80,'Commune et code insee et postal'!A$2:D$1302,3,FALSE)</f>
        <v>93</v>
      </c>
      <c r="E80" s="8">
        <v>93001</v>
      </c>
      <c r="F80" s="8" t="str">
        <f>'Base biomasse'!G81</f>
        <v>AUBERVILLIERS</v>
      </c>
      <c r="G80" s="8" t="e">
        <f>'Base biomasse'!#REF!</f>
        <v>#REF!</v>
      </c>
      <c r="H80" s="8">
        <f>'Base biomasse'!J81</f>
        <v>0</v>
      </c>
      <c r="I80" s="8" t="str">
        <f>'Base biomasse'!W81</f>
        <v>Collective</v>
      </c>
      <c r="J80" s="8" t="str">
        <f>'Base biomasse'!X81</f>
        <v>Chaufferie dédiée</v>
      </c>
      <c r="K80" s="8" t="str">
        <f>'Base biomasse'!Y81</f>
        <v>Résidentiel</v>
      </c>
      <c r="L80" s="8">
        <f>'Base biomasse'!AA81</f>
        <v>750</v>
      </c>
      <c r="M80" s="8" t="str">
        <f>'Base biomasse'!AB81</f>
        <v>&lt;1 MW</v>
      </c>
      <c r="N80" s="8">
        <f>'Base biomasse'!AC81</f>
        <v>0</v>
      </c>
      <c r="O80" s="8">
        <f>'Base biomasse'!AD81</f>
        <v>0</v>
      </c>
      <c r="P80" s="8" t="e">
        <f>'Base biomasse'!#REF!</f>
        <v>#REF!</v>
      </c>
      <c r="Q80" s="8">
        <f>'Base biomasse'!AR81</f>
        <v>249</v>
      </c>
      <c r="R80" s="8">
        <f>'Base biomasse'!AS81</f>
        <v>2895.8700000000003</v>
      </c>
      <c r="S80" s="8" t="str">
        <f>'Base biomasse'!AT81</f>
        <v>&gt;1 200 MWh/an</v>
      </c>
      <c r="T80" s="8" t="str">
        <f>'Base biomasse'!AU81</f>
        <v>655 logements desservis</v>
      </c>
      <c r="U80" s="8">
        <f>'Base biomasse'!AE81</f>
        <v>0</v>
      </c>
      <c r="V80" s="8">
        <f>'Base biomasse'!O81</f>
        <v>2012</v>
      </c>
      <c r="W80" s="8">
        <f>'Base biomasse'!P81</f>
        <v>0</v>
      </c>
      <c r="X80" s="8" t="str">
        <f>'Base biomasse'!Q81</f>
        <v>2 - En fonctionnement</v>
      </c>
      <c r="Y80" s="8">
        <f>'Base biomasse'!R81</f>
        <v>0</v>
      </c>
      <c r="Z80" s="8" t="str">
        <f>'Base biomasse'!S81</f>
        <v>oui</v>
      </c>
      <c r="AA80" s="8" t="e">
        <f>'Base biomasse'!#REF!</f>
        <v>#REF!</v>
      </c>
      <c r="AB80" s="8">
        <f>'Base biomasse'!T81</f>
        <v>0</v>
      </c>
      <c r="AC80" s="8">
        <f>'Base biomasse'!AF81</f>
        <v>0</v>
      </c>
      <c r="AD80" s="8">
        <f>'Base biomasse'!AG81</f>
        <v>0</v>
      </c>
      <c r="AE80" s="8">
        <f>'Base biomasse'!AH81</f>
        <v>0</v>
      </c>
      <c r="AF80" s="8">
        <f>'Base biomasse'!AI81</f>
        <v>0</v>
      </c>
      <c r="AG80" s="8">
        <f>'Base biomasse'!AJ81</f>
        <v>0</v>
      </c>
      <c r="AH80" s="8">
        <f>'Base biomasse'!AK81</f>
        <v>0</v>
      </c>
      <c r="AI80" s="8">
        <f>'Base biomasse'!AL81</f>
        <v>0</v>
      </c>
      <c r="AJ80" s="8">
        <f>'Base biomasse'!AM81</f>
        <v>0</v>
      </c>
      <c r="AK80" s="8">
        <f>'Base biomasse'!AN81</f>
        <v>0</v>
      </c>
      <c r="AL80" s="8">
        <f>'Base biomasse'!AP81</f>
        <v>1220</v>
      </c>
      <c r="AM80" s="8">
        <f>'Base biomasse'!AQ81</f>
        <v>1220</v>
      </c>
      <c r="AN80" s="8" t="e">
        <f>'Base biomasse'!#REF!</f>
        <v>#REF!</v>
      </c>
    </row>
    <row r="81" spans="1:40" x14ac:dyDescent="0.25">
      <c r="A81" s="8" t="s">
        <v>1433</v>
      </c>
      <c r="B81" s="8">
        <v>1</v>
      </c>
      <c r="C81" s="9">
        <v>41471</v>
      </c>
      <c r="D81" s="15">
        <f>VLOOKUP(E81,'Commune et code insee et postal'!A$2:D$1302,3,FALSE)</f>
        <v>93</v>
      </c>
      <c r="E81" s="8">
        <v>93006</v>
      </c>
      <c r="F81" s="8" t="str">
        <f>'Base biomasse'!G82</f>
        <v>BAGNOLET</v>
      </c>
      <c r="G81" s="8" t="e">
        <f>'Base biomasse'!#REF!</f>
        <v>#REF!</v>
      </c>
      <c r="H81" s="8">
        <f>'Base biomasse'!J82</f>
        <v>0</v>
      </c>
      <c r="I81" s="8" t="str">
        <f>'Base biomasse'!W82</f>
        <v>Collective</v>
      </c>
      <c r="J81" s="8" t="str">
        <f>'Base biomasse'!X82</f>
        <v>Réseau de chaleur existant</v>
      </c>
      <c r="K81" s="8" t="str">
        <f>'Base biomasse'!Y82</f>
        <v>Industrie</v>
      </c>
      <c r="L81" s="8">
        <f>'Base biomasse'!AA82</f>
        <v>20000</v>
      </c>
      <c r="M81" s="8" t="str">
        <f>'Base biomasse'!AB82</f>
        <v>&gt;1 MW</v>
      </c>
      <c r="N81" s="8">
        <f>'Base biomasse'!AC82</f>
        <v>0</v>
      </c>
      <c r="O81" s="8">
        <f>'Base biomasse'!AD82</f>
        <v>0</v>
      </c>
      <c r="P81" s="8" t="e">
        <f>'Base biomasse'!#REF!</f>
        <v>#REF!</v>
      </c>
      <c r="Q81" s="8">
        <f>'Base biomasse'!AR82</f>
        <v>7404.2132416165086</v>
      </c>
      <c r="R81" s="8">
        <f>'Base biomasse'!AS82</f>
        <v>86111</v>
      </c>
      <c r="S81" s="8" t="str">
        <f>'Base biomasse'!AT82</f>
        <v>&gt;1 200 MWh/an</v>
      </c>
      <c r="T81" s="8">
        <f>'Base biomasse'!AU82</f>
        <v>0</v>
      </c>
      <c r="U81" s="8" t="str">
        <f>'Base biomasse'!AE82</f>
        <v>Plaquette forestière (PFA-1A) et broyat palette (BFVBD-3A)</v>
      </c>
      <c r="V81" s="8">
        <f>'Base biomasse'!O82</f>
        <v>2015</v>
      </c>
      <c r="W81" s="8">
        <f>'Base biomasse'!P82</f>
        <v>0</v>
      </c>
      <c r="X81" s="8" t="str">
        <f>'Base biomasse'!Q82</f>
        <v>2 - En fonctionnement</v>
      </c>
      <c r="Y81" s="8" t="str">
        <f>'Base biomasse'!R82</f>
        <v>oui</v>
      </c>
      <c r="Z81" s="8" t="str">
        <f>'Base biomasse'!S82</f>
        <v>oui</v>
      </c>
      <c r="AA81" s="8" t="e">
        <f>'Base biomasse'!#REF!</f>
        <v>#REF!</v>
      </c>
      <c r="AB81" s="8">
        <f>'Base biomasse'!T82</f>
        <v>0</v>
      </c>
      <c r="AC81" s="8">
        <f>'Base biomasse'!AF82</f>
        <v>23283</v>
      </c>
      <c r="AD81" s="8">
        <f>'Base biomasse'!AG82</f>
        <v>0</v>
      </c>
      <c r="AE81" s="8">
        <f>'Base biomasse'!AH82</f>
        <v>4903</v>
      </c>
      <c r="AF81" s="8">
        <f>'Base biomasse'!AI82</f>
        <v>0</v>
      </c>
      <c r="AG81" s="8">
        <f>'Base biomasse'!AJ82</f>
        <v>28186</v>
      </c>
      <c r="AH81" s="8">
        <f>'Base biomasse'!AK82</f>
        <v>0</v>
      </c>
      <c r="AI81" s="8">
        <f>'Base biomasse'!AL82</f>
        <v>0</v>
      </c>
      <c r="AJ81" s="8">
        <f>'Base biomasse'!AM82</f>
        <v>0</v>
      </c>
      <c r="AK81" s="8">
        <f>'Base biomasse'!AN82</f>
        <v>0</v>
      </c>
      <c r="AL81" s="8">
        <f>'Base biomasse'!AP82</f>
        <v>0</v>
      </c>
      <c r="AM81" s="8">
        <f>'Base biomasse'!AQ82</f>
        <v>28186</v>
      </c>
      <c r="AN81" s="8" t="e">
        <f>'Base biomasse'!#REF!</f>
        <v>#REF!</v>
      </c>
    </row>
    <row r="82" spans="1:40" x14ac:dyDescent="0.25">
      <c r="A82" s="21" t="s">
        <v>1433</v>
      </c>
      <c r="B82" s="21">
        <v>1</v>
      </c>
      <c r="C82" s="22">
        <v>42283</v>
      </c>
      <c r="D82" s="23">
        <f>VLOOKUP(E82,'Commune et code insee et postal'!A$2:D$1302,3,FALSE)</f>
        <v>93</v>
      </c>
      <c r="E82" s="21">
        <v>93008</v>
      </c>
      <c r="F82" s="8" t="str">
        <f>'Base biomasse'!G83</f>
        <v>BOBIGNY</v>
      </c>
      <c r="G82" s="8" t="e">
        <f>'Base biomasse'!#REF!</f>
        <v>#REF!</v>
      </c>
      <c r="H82" s="8">
        <f>'Base biomasse'!J83</f>
        <v>0</v>
      </c>
      <c r="I82" s="8" t="str">
        <f>'Base biomasse'!W83</f>
        <v>Tertiaire</v>
      </c>
      <c r="J82" s="8" t="str">
        <f>'Base biomasse'!X83</f>
        <v>Réseau de chaleur existant</v>
      </c>
      <c r="K82" s="8">
        <f>'Base biomasse'!Y83</f>
        <v>0</v>
      </c>
      <c r="L82" s="8">
        <f>'Base biomasse'!AA83</f>
        <v>500</v>
      </c>
      <c r="M82" s="8" t="str">
        <f>'Base biomasse'!AB83</f>
        <v>&lt;1 MW</v>
      </c>
      <c r="N82" s="8">
        <f>'Base biomasse'!AC83</f>
        <v>0</v>
      </c>
      <c r="O82" s="8" t="str">
        <f>'Base biomasse'!AD83</f>
        <v>3 chaudières mixtes gaz/fioul</v>
      </c>
      <c r="P82" s="8" t="e">
        <f>'Base biomasse'!#REF!</f>
        <v>#REF!</v>
      </c>
      <c r="Q82" s="8">
        <f>'Base biomasse'!AR83</f>
        <v>929.578675838349</v>
      </c>
      <c r="R82" s="8">
        <f>'Base biomasse'!AS83</f>
        <v>10811</v>
      </c>
      <c r="S82" s="8" t="str">
        <f>'Base biomasse'!AT83</f>
        <v>&gt;1 200 MWh/an</v>
      </c>
      <c r="T82" s="8" t="str">
        <f>'Base biomasse'!AU83</f>
        <v>Installation exemplaire qui permet de couvrir 80 % des besoins en chaleur de l'hôpital (chauffage et eau chaude). Le complément d'énergie nécessaire au fonctionnement de l'hôpital est assuré par trois chaudières mixtes gaz/fioul.</v>
      </c>
      <c r="U82" s="8" t="str">
        <f>'Base biomasse'!AE83</f>
        <v>Plaquette forestière (PFA-1A) et MIX (BFVBD-3A/PFA-1A)</v>
      </c>
      <c r="V82" s="8">
        <f>'Base biomasse'!O83</f>
        <v>2014</v>
      </c>
      <c r="W82" s="8">
        <f>'Base biomasse'!P83</f>
        <v>0</v>
      </c>
      <c r="X82" s="8" t="str">
        <f>'Base biomasse'!Q83</f>
        <v>2 - En fonctionnement</v>
      </c>
      <c r="Y82" s="8" t="str">
        <f>'Base biomasse'!R83</f>
        <v>oui</v>
      </c>
      <c r="Z82" s="8" t="str">
        <f>'Base biomasse'!S83</f>
        <v>oui</v>
      </c>
      <c r="AA82" s="8" t="e">
        <f>'Base biomasse'!#REF!</f>
        <v>#REF!</v>
      </c>
      <c r="AB82" s="8">
        <f>'Base biomasse'!T83</f>
        <v>0</v>
      </c>
      <c r="AC82" s="8">
        <f>'Base biomasse'!AF83</f>
        <v>779</v>
      </c>
      <c r="AD82" s="8">
        <f>'Base biomasse'!AG83</f>
        <v>0</v>
      </c>
      <c r="AE82" s="8">
        <f>'Base biomasse'!AH83</f>
        <v>0</v>
      </c>
      <c r="AF82" s="8">
        <f>'Base biomasse'!AI83</f>
        <v>0</v>
      </c>
      <c r="AG82" s="8">
        <f>'Base biomasse'!AJ83</f>
        <v>779</v>
      </c>
      <c r="AH82" s="8">
        <f>'Base biomasse'!AK83</f>
        <v>0</v>
      </c>
      <c r="AI82" s="8">
        <f>'Base biomasse'!AL83</f>
        <v>0</v>
      </c>
      <c r="AJ82" s="8">
        <f>'Base biomasse'!AM83</f>
        <v>0</v>
      </c>
      <c r="AK82" s="8">
        <f>'Base biomasse'!AN83</f>
        <v>0</v>
      </c>
      <c r="AL82" s="8">
        <f>'Base biomasse'!AP83</f>
        <v>2837</v>
      </c>
      <c r="AM82" s="8">
        <f>'Base biomasse'!AQ83</f>
        <v>3616</v>
      </c>
      <c r="AN82" s="8" t="e">
        <f>'Base biomasse'!#REF!</f>
        <v>#REF!</v>
      </c>
    </row>
    <row r="83" spans="1:40" x14ac:dyDescent="0.25">
      <c r="A83" s="21" t="s">
        <v>1433</v>
      </c>
      <c r="B83" s="21">
        <v>1</v>
      </c>
      <c r="C83" s="22">
        <v>42215</v>
      </c>
      <c r="D83" s="23">
        <f>VLOOKUP(E83,'Commune et code insee et postal'!A$2:D$1302,3,FALSE)</f>
        <v>93</v>
      </c>
      <c r="E83" s="21">
        <v>93010</v>
      </c>
      <c r="F83" s="8" t="str">
        <f>'Base biomasse'!G84</f>
        <v>BONDY</v>
      </c>
      <c r="G83" s="8" t="e">
        <f>'Base biomasse'!#REF!</f>
        <v>#REF!</v>
      </c>
      <c r="H83" s="8">
        <f>'Base biomasse'!J84</f>
        <v>0</v>
      </c>
      <c r="I83" s="8" t="str">
        <f>'Base biomasse'!W84</f>
        <v>Collective</v>
      </c>
      <c r="J83" s="8" t="str">
        <f>'Base biomasse'!X84</f>
        <v>chaufferie sur réseau de chaleur</v>
      </c>
      <c r="K83" s="8">
        <f>'Base biomasse'!Y84</f>
        <v>0</v>
      </c>
      <c r="L83" s="8">
        <f>'Base biomasse'!AA84</f>
        <v>4800</v>
      </c>
      <c r="M83" s="8" t="str">
        <f>'Base biomasse'!AB84</f>
        <v>&gt;1 MW</v>
      </c>
      <c r="N83" s="8">
        <f>'Base biomasse'!AC84</f>
        <v>0</v>
      </c>
      <c r="O83" s="8">
        <f>'Base biomasse'!AD84</f>
        <v>0</v>
      </c>
      <c r="P83" s="8" t="e">
        <f>'Base biomasse'!#REF!</f>
        <v>#REF!</v>
      </c>
      <c r="Q83" s="8">
        <f>'Base biomasse'!AR84</f>
        <v>2252</v>
      </c>
      <c r="R83" s="8">
        <f>'Base biomasse'!AS84</f>
        <v>26190.760000000002</v>
      </c>
      <c r="S83" s="8" t="str">
        <f>'Base biomasse'!AT84</f>
        <v>&gt;1 200 MWh/an</v>
      </c>
      <c r="T83" s="8">
        <f>'Base biomasse'!AU84</f>
        <v>0</v>
      </c>
      <c r="U83" s="8" t="str">
        <f>'Base biomasse'!AE84</f>
        <v>Plaquettes forestières
(60%) et  bois de recyclage (40%) 6 provenance IDF</v>
      </c>
      <c r="V83" s="8">
        <f>'Base biomasse'!O84</f>
        <v>2015</v>
      </c>
      <c r="W83" s="8">
        <f>'Base biomasse'!P84</f>
        <v>0</v>
      </c>
      <c r="X83" s="8" t="str">
        <f>'Base biomasse'!Q84</f>
        <v>2 - En fonctionnement</v>
      </c>
      <c r="Y83" s="8" t="str">
        <f>'Base biomasse'!R84</f>
        <v>oui</v>
      </c>
      <c r="Z83" s="8" t="str">
        <f>'Base biomasse'!S84</f>
        <v>oui</v>
      </c>
      <c r="AA83" s="8" t="e">
        <f>'Base biomasse'!#REF!</f>
        <v>#REF!</v>
      </c>
      <c r="AB83" s="8">
        <f>'Base biomasse'!T84</f>
        <v>0</v>
      </c>
      <c r="AC83" s="8">
        <f>'Base biomasse'!AF84</f>
        <v>5461</v>
      </c>
      <c r="AD83" s="8">
        <f>'Base biomasse'!AG84</f>
        <v>0</v>
      </c>
      <c r="AE83" s="8">
        <f>'Base biomasse'!AH84</f>
        <v>4167</v>
      </c>
      <c r="AF83" s="8">
        <f>'Base biomasse'!AI84</f>
        <v>0</v>
      </c>
      <c r="AG83" s="8">
        <f>'Base biomasse'!AJ84</f>
        <v>9628</v>
      </c>
      <c r="AH83" s="8">
        <f>'Base biomasse'!AK84</f>
        <v>0</v>
      </c>
      <c r="AI83" s="8">
        <f>'Base biomasse'!AL84</f>
        <v>0</v>
      </c>
      <c r="AJ83" s="8">
        <f>'Base biomasse'!AM84</f>
        <v>0</v>
      </c>
      <c r="AK83" s="8">
        <f>'Base biomasse'!AN84</f>
        <v>0</v>
      </c>
      <c r="AL83" s="8">
        <f>'Base biomasse'!AP84</f>
        <v>0</v>
      </c>
      <c r="AM83" s="8">
        <f>'Base biomasse'!AQ84</f>
        <v>9628</v>
      </c>
      <c r="AN83" s="8" t="e">
        <f>'Base biomasse'!#REF!</f>
        <v>#REF!</v>
      </c>
    </row>
    <row r="84" spans="1:40" hidden="1" x14ac:dyDescent="0.25">
      <c r="A84" s="8" t="s">
        <v>1433</v>
      </c>
      <c r="B84" s="8">
        <v>1</v>
      </c>
      <c r="C84" s="9">
        <v>43200</v>
      </c>
      <c r="D84" s="15">
        <f>VLOOKUP(E84,'Commune et code insee et postal'!A$2:D$1302,3,FALSE)</f>
        <v>93</v>
      </c>
      <c r="E84" s="8">
        <v>93010</v>
      </c>
      <c r="F84" s="8" t="str">
        <f>'Base biomasse'!G85</f>
        <v>BONDY</v>
      </c>
      <c r="G84" s="8" t="e">
        <f>'Base biomasse'!#REF!</f>
        <v>#REF!</v>
      </c>
      <c r="H84" s="8">
        <f>'Base biomasse'!J85</f>
        <v>0</v>
      </c>
      <c r="I84" s="8" t="str">
        <f>'Base biomasse'!W85</f>
        <v>Collective</v>
      </c>
      <c r="J84" s="8" t="str">
        <f>'Base biomasse'!X85</f>
        <v>Création d'un réseau de chaleur</v>
      </c>
      <c r="K84" s="8">
        <f>'Base biomasse'!Y85</f>
        <v>0</v>
      </c>
      <c r="L84" s="8">
        <f>'Base biomasse'!AA85</f>
        <v>5000</v>
      </c>
      <c r="M84" s="8" t="str">
        <f>'Base biomasse'!AB85</f>
        <v>&gt;1 MW</v>
      </c>
      <c r="N84" s="8">
        <f>'Base biomasse'!AC85</f>
        <v>0</v>
      </c>
      <c r="O84" s="8">
        <f>'Base biomasse'!AD85</f>
        <v>0</v>
      </c>
      <c r="P84" s="8" t="e">
        <f>'Base biomasse'!#REF!</f>
        <v>#REF!</v>
      </c>
      <c r="Q84" s="8">
        <f>'Base biomasse'!AR85</f>
        <v>2089</v>
      </c>
      <c r="R84" s="8">
        <f>'Base biomasse'!AS85</f>
        <v>24295.070000000003</v>
      </c>
      <c r="S84" s="8" t="str">
        <f>'Base biomasse'!AT85</f>
        <v>&gt;1 200 MWh/an</v>
      </c>
      <c r="T84" s="8">
        <f>'Base biomasse'!AU85</f>
        <v>0</v>
      </c>
      <c r="U84" s="8">
        <f>'Base biomasse'!AE85</f>
        <v>0</v>
      </c>
      <c r="V84" s="8">
        <f>'Base biomasse'!O85</f>
        <v>2021</v>
      </c>
      <c r="W84" s="8">
        <f>'Base biomasse'!P85</f>
        <v>0</v>
      </c>
      <c r="X84" s="8" t="str">
        <f>'Base biomasse'!Q85</f>
        <v>5 - A l'étude</v>
      </c>
      <c r="Y84" s="8">
        <f>'Base biomasse'!R85</f>
        <v>0</v>
      </c>
      <c r="Z84" s="8">
        <f>'Base biomasse'!S85</f>
        <v>0</v>
      </c>
      <c r="AA84" s="8" t="e">
        <f>'Base biomasse'!#REF!</f>
        <v>#REF!</v>
      </c>
      <c r="AB84" s="8">
        <f>'Base biomasse'!T85</f>
        <v>0</v>
      </c>
      <c r="AC84" s="8">
        <f>'Base biomasse'!AF85</f>
        <v>6231</v>
      </c>
      <c r="AD84" s="8">
        <f>'Base biomasse'!AG85</f>
        <v>0</v>
      </c>
      <c r="AE84" s="8">
        <f>'Base biomasse'!AH85</f>
        <v>1800</v>
      </c>
      <c r="AF84" s="8">
        <f>'Base biomasse'!AI85</f>
        <v>0</v>
      </c>
      <c r="AG84" s="8">
        <f>'Base biomasse'!AJ85</f>
        <v>8031</v>
      </c>
      <c r="AH84" s="8">
        <f>'Base biomasse'!AK85</f>
        <v>2077</v>
      </c>
      <c r="AI84" s="8">
        <f>'Base biomasse'!AL85</f>
        <v>0</v>
      </c>
      <c r="AJ84" s="8">
        <f>'Base biomasse'!AM85</f>
        <v>0</v>
      </c>
      <c r="AK84" s="8">
        <f>'Base biomasse'!AN85</f>
        <v>0</v>
      </c>
      <c r="AL84" s="8">
        <f>'Base biomasse'!AP85</f>
        <v>0</v>
      </c>
      <c r="AM84" s="8">
        <f>'Base biomasse'!AQ85</f>
        <v>10108</v>
      </c>
      <c r="AN84" s="8" t="e">
        <f>'Base biomasse'!#REF!</f>
        <v>#REF!</v>
      </c>
    </row>
    <row r="85" spans="1:40" x14ac:dyDescent="0.25">
      <c r="A85" s="8" t="s">
        <v>1433</v>
      </c>
      <c r="B85" s="8">
        <v>1</v>
      </c>
      <c r="C85" s="9">
        <v>41753</v>
      </c>
      <c r="D85" s="15">
        <f>VLOOKUP(E85,'Commune et code insee et postal'!A$2:D$1302,3,FALSE)</f>
        <v>93</v>
      </c>
      <c r="E85" s="8">
        <v>93029</v>
      </c>
      <c r="F85" s="8" t="str">
        <f>'Base biomasse'!G86</f>
        <v>DRANCY</v>
      </c>
      <c r="G85" s="8" t="e">
        <f>'Base biomasse'!#REF!</f>
        <v>#REF!</v>
      </c>
      <c r="H85" s="8">
        <f>'Base biomasse'!J86</f>
        <v>0</v>
      </c>
      <c r="I85" s="8" t="str">
        <f>'Base biomasse'!W86</f>
        <v>Industrielle</v>
      </c>
      <c r="J85" s="8" t="str">
        <f>'Base biomasse'!X86</f>
        <v>Chaufferie dédiée</v>
      </c>
      <c r="K85" s="8" t="str">
        <f>'Base biomasse'!Y86</f>
        <v>Industrie</v>
      </c>
      <c r="L85" s="8">
        <f>'Base biomasse'!AA86</f>
        <v>300</v>
      </c>
      <c r="M85" s="8" t="str">
        <f>'Base biomasse'!AB86</f>
        <v>&lt;1 MW</v>
      </c>
      <c r="N85" s="8">
        <f>'Base biomasse'!AC86</f>
        <v>0</v>
      </c>
      <c r="O85" s="8">
        <f>'Base biomasse'!AD86</f>
        <v>0</v>
      </c>
      <c r="P85" s="8" t="e">
        <f>'Base biomasse'!#REF!</f>
        <v>#REF!</v>
      </c>
      <c r="Q85" s="8">
        <f>'Base biomasse'!AR86</f>
        <v>25.79535683576956</v>
      </c>
      <c r="R85" s="8">
        <f>'Base biomasse'!AS86</f>
        <v>300</v>
      </c>
      <c r="S85" s="8" t="str">
        <f>'Base biomasse'!AT86</f>
        <v>&lt;1 200 MWh/an</v>
      </c>
      <c r="T85" s="8">
        <f>'Base biomasse'!AU86</f>
        <v>0</v>
      </c>
      <c r="U85" s="8" t="str">
        <f>'Base biomasse'!AE86</f>
        <v>Plaquettes forestière</v>
      </c>
      <c r="V85" s="8">
        <f>'Base biomasse'!O86</f>
        <v>2012</v>
      </c>
      <c r="W85" s="8">
        <f>'Base biomasse'!P86</f>
        <v>0</v>
      </c>
      <c r="X85" s="8" t="str">
        <f>'Base biomasse'!Q86</f>
        <v>2 - En fonctionnement</v>
      </c>
      <c r="Y85" s="8">
        <f>'Base biomasse'!R86</f>
        <v>0</v>
      </c>
      <c r="Z85" s="8" t="str">
        <f>'Base biomasse'!S86</f>
        <v>oui ?</v>
      </c>
      <c r="AA85" s="8" t="e">
        <f>'Base biomasse'!#REF!</f>
        <v>#REF!</v>
      </c>
      <c r="AB85" s="8">
        <f>'Base biomasse'!T86</f>
        <v>0</v>
      </c>
      <c r="AC85" s="8">
        <f>'Base biomasse'!AF86</f>
        <v>0</v>
      </c>
      <c r="AD85" s="8">
        <f>'Base biomasse'!AG86</f>
        <v>0</v>
      </c>
      <c r="AE85" s="8">
        <f>'Base biomasse'!AH86</f>
        <v>0</v>
      </c>
      <c r="AF85" s="8">
        <f>'Base biomasse'!AI86</f>
        <v>0</v>
      </c>
      <c r="AG85" s="8">
        <f>'Base biomasse'!AJ86</f>
        <v>0</v>
      </c>
      <c r="AH85" s="8">
        <f>'Base biomasse'!AK86</f>
        <v>0</v>
      </c>
      <c r="AI85" s="8">
        <f>'Base biomasse'!AL86</f>
        <v>0</v>
      </c>
      <c r="AJ85" s="8">
        <f>'Base biomasse'!AM86</f>
        <v>0</v>
      </c>
      <c r="AK85" s="8">
        <f>'Base biomasse'!AN86</f>
        <v>0</v>
      </c>
      <c r="AL85" s="8">
        <f>'Base biomasse'!AP86</f>
        <v>0</v>
      </c>
      <c r="AM85" s="8">
        <f>'Base biomasse'!AQ86</f>
        <v>0</v>
      </c>
      <c r="AN85" s="8" t="e">
        <f>'Base biomasse'!#REF!</f>
        <v>#REF!</v>
      </c>
    </row>
    <row r="86" spans="1:40" x14ac:dyDescent="0.25">
      <c r="A86" s="105" t="s">
        <v>1433</v>
      </c>
      <c r="B86" s="105">
        <v>1</v>
      </c>
      <c r="C86" s="26">
        <v>43202</v>
      </c>
      <c r="D86" s="27">
        <f>VLOOKUP(E86,'Commune et code insee et postal'!A$2:D$1302,3,FALSE)</f>
        <v>93</v>
      </c>
      <c r="E86" s="28">
        <v>93029</v>
      </c>
      <c r="F86" s="8" t="str">
        <f>'Base biomasse'!G87</f>
        <v>DRANCY</v>
      </c>
      <c r="G86" s="8" t="e">
        <f>'Base biomasse'!#REF!</f>
        <v>#REF!</v>
      </c>
      <c r="H86" s="8">
        <f>'Base biomasse'!J87</f>
        <v>0</v>
      </c>
      <c r="I86" s="8" t="str">
        <f>'Base biomasse'!W87</f>
        <v>Collective</v>
      </c>
      <c r="J86" s="8" t="str">
        <f>'Base biomasse'!X87</f>
        <v>Chaufferie dédiée</v>
      </c>
      <c r="K86" s="8" t="str">
        <f>'Base biomasse'!Y87</f>
        <v>Résidentiel/Tertiaire</v>
      </c>
      <c r="L86" s="8">
        <f>'Base biomasse'!AA87</f>
        <v>900</v>
      </c>
      <c r="M86" s="8" t="str">
        <f>'Base biomasse'!AB87</f>
        <v>&lt;1 MW</v>
      </c>
      <c r="N86" s="8">
        <f>'Base biomasse'!AC87</f>
        <v>4600</v>
      </c>
      <c r="O86" s="8" t="str">
        <f>'Base biomasse'!AD87</f>
        <v>gaz</v>
      </c>
      <c r="P86" s="8" t="e">
        <f>'Base biomasse'!#REF!</f>
        <v>#REF!</v>
      </c>
      <c r="Q86" s="8">
        <f>'Base biomasse'!AR87</f>
        <v>252.8804815133276</v>
      </c>
      <c r="R86" s="8">
        <f>'Base biomasse'!AS87</f>
        <v>2941</v>
      </c>
      <c r="S86" s="8" t="str">
        <f>'Base biomasse'!AT87</f>
        <v>&gt;1 200 MWh/an</v>
      </c>
      <c r="T86" s="8" t="str">
        <f>'Base biomasse'!AU87</f>
        <v>Alimente residence de 568 logements + plusieurs batiments communaux + 1 collège</v>
      </c>
      <c r="U86" s="8" t="str">
        <f>'Base biomasse'!AE87</f>
        <v>MIX (BFVBD-3A/PFA-1A)</v>
      </c>
      <c r="V86" s="8">
        <f>'Base biomasse'!O87</f>
        <v>2016</v>
      </c>
      <c r="W86" s="8">
        <f>'Base biomasse'!P87</f>
        <v>0</v>
      </c>
      <c r="X86" s="8" t="str">
        <f>'Base biomasse'!Q87</f>
        <v>2 - En fonctionnement</v>
      </c>
      <c r="Y86" s="8" t="str">
        <f>'Base biomasse'!R87</f>
        <v>oui</v>
      </c>
      <c r="Z86" s="8" t="str">
        <f>'Base biomasse'!S87</f>
        <v>oui</v>
      </c>
      <c r="AA86" s="8" t="e">
        <f>'Base biomasse'!#REF!</f>
        <v>#REF!</v>
      </c>
      <c r="AB86" s="8">
        <f>'Base biomasse'!T87</f>
        <v>0</v>
      </c>
      <c r="AC86" s="8">
        <f>'Base biomasse'!AF87</f>
        <v>0</v>
      </c>
      <c r="AD86" s="8">
        <f>'Base biomasse'!AG87</f>
        <v>0</v>
      </c>
      <c r="AE86" s="8">
        <f>'Base biomasse'!AH87</f>
        <v>0</v>
      </c>
      <c r="AF86" s="8">
        <f>'Base biomasse'!AI87</f>
        <v>0</v>
      </c>
      <c r="AG86" s="8">
        <f>'Base biomasse'!AJ87</f>
        <v>0</v>
      </c>
      <c r="AH86" s="8">
        <f>'Base biomasse'!AK87</f>
        <v>0</v>
      </c>
      <c r="AI86" s="8">
        <f>'Base biomasse'!AL87</f>
        <v>0</v>
      </c>
      <c r="AJ86" s="8">
        <f>'Base biomasse'!AM87</f>
        <v>0</v>
      </c>
      <c r="AK86" s="8">
        <f>'Base biomasse'!AN87</f>
        <v>0</v>
      </c>
      <c r="AL86" s="8">
        <f>'Base biomasse'!AP87</f>
        <v>953</v>
      </c>
      <c r="AM86" s="8">
        <f>'Base biomasse'!AQ87</f>
        <v>953</v>
      </c>
      <c r="AN86" s="8" t="e">
        <f>'Base biomasse'!#REF!</f>
        <v>#REF!</v>
      </c>
    </row>
    <row r="87" spans="1:40" x14ac:dyDescent="0.25">
      <c r="A87" s="8" t="s">
        <v>1433</v>
      </c>
      <c r="B87" s="8">
        <v>1</v>
      </c>
      <c r="C87" s="9">
        <v>41471</v>
      </c>
      <c r="D87" s="15">
        <f>VLOOKUP(E87,'Commune et code insee et postal'!A$2:D$1302,3,FALSE)</f>
        <v>93</v>
      </c>
      <c r="E87" s="8">
        <v>93051</v>
      </c>
      <c r="F87" s="8" t="str">
        <f>'Base biomasse'!G88</f>
        <v>NOISY-LE-GRAND</v>
      </c>
      <c r="G87" s="8" t="e">
        <f>'Base biomasse'!#REF!</f>
        <v>#REF!</v>
      </c>
      <c r="H87" s="8">
        <f>'Base biomasse'!J88</f>
        <v>0</v>
      </c>
      <c r="I87" s="8" t="str">
        <f>'Base biomasse'!W88</f>
        <v>Collective</v>
      </c>
      <c r="J87" s="8" t="str">
        <f>'Base biomasse'!X88</f>
        <v>Réseau de chaleur existant</v>
      </c>
      <c r="K87" s="8" t="str">
        <f>'Base biomasse'!Y88</f>
        <v>Tertiaire</v>
      </c>
      <c r="L87" s="8">
        <f>'Base biomasse'!AA88</f>
        <v>1150</v>
      </c>
      <c r="M87" s="8" t="str">
        <f>'Base biomasse'!AB88</f>
        <v>&gt;1 MW</v>
      </c>
      <c r="N87" s="8">
        <f>'Base biomasse'!AC88</f>
        <v>2000</v>
      </c>
      <c r="O87" s="8" t="str">
        <f>'Base biomasse'!AD88</f>
        <v>gaz</v>
      </c>
      <c r="P87" s="8" t="e">
        <f>'Base biomasse'!#REF!</f>
        <v>#REF!</v>
      </c>
      <c r="Q87" s="8">
        <f>'Base biomasse'!AR88</f>
        <v>310</v>
      </c>
      <c r="R87" s="8">
        <f>'Base biomasse'!AS88</f>
        <v>3605.3</v>
      </c>
      <c r="S87" s="8" t="str">
        <f>'Base biomasse'!AT88</f>
        <v>&gt;1 200 MWh/an</v>
      </c>
      <c r="T87" s="8" t="str">
        <f>'Base biomasse'!AU88</f>
        <v>Centre aquatique et l’hôtel de ville</v>
      </c>
      <c r="U87" s="8">
        <f>'Base biomasse'!AE88</f>
        <v>0</v>
      </c>
      <c r="V87" s="8">
        <f>'Base biomasse'!O88</f>
        <v>2013</v>
      </c>
      <c r="W87" s="8">
        <f>'Base biomasse'!P88</f>
        <v>0</v>
      </c>
      <c r="X87" s="8" t="str">
        <f>'Base biomasse'!Q88</f>
        <v>2 - En fonctionnement</v>
      </c>
      <c r="Y87" s="8">
        <f>'Base biomasse'!R88</f>
        <v>0</v>
      </c>
      <c r="Z87" s="8">
        <f>'Base biomasse'!S88</f>
        <v>0</v>
      </c>
      <c r="AA87" s="8" t="e">
        <f>'Base biomasse'!#REF!</f>
        <v>#REF!</v>
      </c>
      <c r="AB87" s="8">
        <f>'Base biomasse'!T88</f>
        <v>0</v>
      </c>
      <c r="AC87" s="8">
        <f>'Base biomasse'!AF88</f>
        <v>600</v>
      </c>
      <c r="AD87" s="8">
        <f>'Base biomasse'!AG88</f>
        <v>0</v>
      </c>
      <c r="AE87" s="8">
        <f>'Base biomasse'!AH88</f>
        <v>0</v>
      </c>
      <c r="AF87" s="8">
        <f>'Base biomasse'!AI88</f>
        <v>0</v>
      </c>
      <c r="AG87" s="8">
        <f>'Base biomasse'!AJ88</f>
        <v>600</v>
      </c>
      <c r="AH87" s="8">
        <f>'Base biomasse'!AK88</f>
        <v>400</v>
      </c>
      <c r="AI87" s="8">
        <f>'Base biomasse'!AL88</f>
        <v>0</v>
      </c>
      <c r="AJ87" s="8">
        <f>'Base biomasse'!AM88</f>
        <v>0</v>
      </c>
      <c r="AK87" s="8">
        <f>'Base biomasse'!AN88</f>
        <v>0</v>
      </c>
      <c r="AL87" s="8">
        <f>'Base biomasse'!AP88</f>
        <v>0</v>
      </c>
      <c r="AM87" s="8">
        <f>'Base biomasse'!AQ88</f>
        <v>1000</v>
      </c>
      <c r="AN87" s="8" t="e">
        <f>'Base biomasse'!#REF!</f>
        <v>#REF!</v>
      </c>
    </row>
    <row r="88" spans="1:40" x14ac:dyDescent="0.25">
      <c r="A88" s="21" t="s">
        <v>1433</v>
      </c>
      <c r="B88" s="21">
        <v>1</v>
      </c>
      <c r="C88" s="22">
        <v>42780</v>
      </c>
      <c r="D88" s="23">
        <f>VLOOKUP(E88,'Commune et code insee et postal'!A$2:D$1302,3,FALSE)</f>
        <v>93</v>
      </c>
      <c r="E88" s="21">
        <v>93066</v>
      </c>
      <c r="F88" s="8" t="str">
        <f>'Base biomasse'!G89</f>
        <v>SAINT-DENIS</v>
      </c>
      <c r="G88" s="8" t="e">
        <f>'Base biomasse'!#REF!</f>
        <v>#REF!</v>
      </c>
      <c r="H88" s="8">
        <f>'Base biomasse'!J89</f>
        <v>0</v>
      </c>
      <c r="I88" s="8" t="str">
        <f>'Base biomasse'!W89</f>
        <v>Collective</v>
      </c>
      <c r="J88" s="8" t="str">
        <f>'Base biomasse'!X89</f>
        <v>Réseau de chaleur existant</v>
      </c>
      <c r="K88" s="8" t="str">
        <f>'Base biomasse'!Y89</f>
        <v>Résidentiel</v>
      </c>
      <c r="L88" s="8">
        <f>'Base biomasse'!AA89</f>
        <v>26500</v>
      </c>
      <c r="M88" s="8" t="str">
        <f>'Base biomasse'!AB89</f>
        <v>&gt;1 MW</v>
      </c>
      <c r="N88" s="8">
        <f>'Base biomasse'!AC89</f>
        <v>35000</v>
      </c>
      <c r="O88" s="8" t="str">
        <f>'Base biomasse'!AD89</f>
        <v>gaz</v>
      </c>
      <c r="P88" s="8" t="e">
        <f>'Base biomasse'!#REF!</f>
        <v>#REF!</v>
      </c>
      <c r="Q88" s="8">
        <f>'Base biomasse'!AR89</f>
        <v>10877.730008598452</v>
      </c>
      <c r="R88" s="8">
        <f>'Base biomasse'!AS89</f>
        <v>126508</v>
      </c>
      <c r="S88" s="8" t="str">
        <f>'Base biomasse'!AT89</f>
        <v>&gt;1 200 MWh/an</v>
      </c>
      <c r="T88" s="8" t="str">
        <f>'Base biomasse'!AU89</f>
        <v>https://cibe.fr/wp-content/uploads/2018/07/FICHE-2011-16-MW-SMIREC-93.pdf</v>
      </c>
      <c r="U88" s="8" t="str">
        <f>'Base biomasse'!AE89</f>
        <v>Plaquettes forestières (PFA-1A) et broyat palette (BFVBD-3A)</v>
      </c>
      <c r="V88" s="8">
        <f>'Base biomasse'!O89</f>
        <v>2016</v>
      </c>
      <c r="W88" s="8">
        <f>'Base biomasse'!P89</f>
        <v>0</v>
      </c>
      <c r="X88" s="8" t="str">
        <f>'Base biomasse'!Q89</f>
        <v>2 - En fonctionnement</v>
      </c>
      <c r="Y88" s="8" t="str">
        <f>'Base biomasse'!R89</f>
        <v>oui</v>
      </c>
      <c r="Z88" s="8">
        <f>'Base biomasse'!S89</f>
        <v>0</v>
      </c>
      <c r="AA88" s="8" t="e">
        <f>'Base biomasse'!#REF!</f>
        <v>#REF!</v>
      </c>
      <c r="AB88" s="8">
        <f>'Base biomasse'!T89</f>
        <v>0</v>
      </c>
      <c r="AC88" s="8">
        <f>'Base biomasse'!AF89</f>
        <v>32718</v>
      </c>
      <c r="AD88" s="8">
        <f>'Base biomasse'!AG89</f>
        <v>0</v>
      </c>
      <c r="AE88" s="8">
        <f>'Base biomasse'!AH89</f>
        <v>8353</v>
      </c>
      <c r="AF88" s="8">
        <f>'Base biomasse'!AI89</f>
        <v>0</v>
      </c>
      <c r="AG88" s="8">
        <f>'Base biomasse'!AJ89</f>
        <v>41071</v>
      </c>
      <c r="AH88" s="8">
        <f>'Base biomasse'!AK89</f>
        <v>0</v>
      </c>
      <c r="AI88" s="8">
        <f>'Base biomasse'!AL89</f>
        <v>0</v>
      </c>
      <c r="AJ88" s="8">
        <f>'Base biomasse'!AM89</f>
        <v>0</v>
      </c>
      <c r="AK88" s="8">
        <f>'Base biomasse'!AN89</f>
        <v>0</v>
      </c>
      <c r="AL88" s="8">
        <f>'Base biomasse'!AP89</f>
        <v>0</v>
      </c>
      <c r="AM88" s="8">
        <f>'Base biomasse'!AQ89</f>
        <v>41071</v>
      </c>
      <c r="AN88" s="8" t="e">
        <f>'Base biomasse'!#REF!</f>
        <v>#REF!</v>
      </c>
    </row>
    <row r="89" spans="1:40" x14ac:dyDescent="0.25">
      <c r="A89" s="8" t="s">
        <v>1433</v>
      </c>
      <c r="B89" s="8">
        <v>1</v>
      </c>
      <c r="C89" s="9">
        <v>43215</v>
      </c>
      <c r="D89" s="15">
        <f>VLOOKUP(E89,'Commune et code insee et postal'!A$2:D$1302,3,FALSE)</f>
        <v>93</v>
      </c>
      <c r="E89" s="8">
        <v>93070</v>
      </c>
      <c r="F89" s="8" t="str">
        <f>'Base biomasse'!G90</f>
        <v>SAINT-OUEN</v>
      </c>
      <c r="G89" s="8" t="e">
        <f>'Base biomasse'!#REF!</f>
        <v>#REF!</v>
      </c>
      <c r="H89" s="8">
        <f>'Base biomasse'!J90</f>
        <v>0</v>
      </c>
      <c r="I89" s="8" t="str">
        <f>'Base biomasse'!W90</f>
        <v>Collective</v>
      </c>
      <c r="J89" s="8" t="str">
        <f>'Base biomasse'!X90</f>
        <v>Chaufferie sur réseau de chaleur</v>
      </c>
      <c r="K89" s="8" t="str">
        <f>'Base biomasse'!Y90</f>
        <v>Résidentiel/Tertiaire</v>
      </c>
      <c r="L89" s="8">
        <f>'Base biomasse'!AA90</f>
        <v>247000</v>
      </c>
      <c r="M89" s="8" t="str">
        <f>'Base biomasse'!AB90</f>
        <v>&gt;1 MW</v>
      </c>
      <c r="N89" s="8">
        <f>'Base biomasse'!AC90</f>
        <v>247000</v>
      </c>
      <c r="O89" s="8" t="str">
        <f>'Base biomasse'!AD90</f>
        <v>charbon</v>
      </c>
      <c r="P89" s="8" t="e">
        <f>'Base biomasse'!#REF!</f>
        <v>#REF!</v>
      </c>
      <c r="Q89" s="8">
        <f>'Base biomasse'!AR90</f>
        <v>48151.332760103178</v>
      </c>
      <c r="R89" s="8">
        <f>'Base biomasse'!AS90</f>
        <v>560000</v>
      </c>
      <c r="S89" s="8" t="str">
        <f>'Base biomasse'!AT90</f>
        <v>&gt;1 200 MWh/an</v>
      </c>
      <c r="T89" s="8" t="str">
        <f>'Base biomasse'!AU90</f>
        <v>centrale co-combustion biomasse-charbon, modifiée pour accepter des granulés de bois. Pbiomasse : 247 MW (2 ch mixte 50 % charbon / 50 % biomasse de 247 mw chacune) Fonctionnement 5 000 h/an</v>
      </c>
      <c r="U89" s="8" t="str">
        <f>'Base biomasse'!AE90</f>
        <v>Granulés de bois</v>
      </c>
      <c r="V89" s="8">
        <f>'Base biomasse'!O90</f>
        <v>2016</v>
      </c>
      <c r="W89" s="8">
        <f>'Base biomasse'!P90</f>
        <v>0</v>
      </c>
      <c r="X89" s="8" t="str">
        <f>'Base biomasse'!Q90</f>
        <v>2 - En fonctionnement</v>
      </c>
      <c r="Y89" s="8">
        <f>'Base biomasse'!R90</f>
        <v>0</v>
      </c>
      <c r="Z89" s="8">
        <f>'Base biomasse'!S90</f>
        <v>0</v>
      </c>
      <c r="AA89" s="8" t="e">
        <f>'Base biomasse'!#REF!</f>
        <v>#REF!</v>
      </c>
      <c r="AB89" s="8">
        <f>'Base biomasse'!T90</f>
        <v>0</v>
      </c>
      <c r="AC89" s="8">
        <f>'Base biomasse'!AF90</f>
        <v>0</v>
      </c>
      <c r="AD89" s="8">
        <f>'Base biomasse'!AG90</f>
        <v>0</v>
      </c>
      <c r="AE89" s="8">
        <f>'Base biomasse'!AH90</f>
        <v>0</v>
      </c>
      <c r="AF89" s="8">
        <f>'Base biomasse'!AI90</f>
        <v>0</v>
      </c>
      <c r="AG89" s="8">
        <f>'Base biomasse'!AJ90</f>
        <v>0</v>
      </c>
      <c r="AH89" s="8">
        <f>'Base biomasse'!AK90</f>
        <v>0</v>
      </c>
      <c r="AI89" s="8">
        <f>'Base biomasse'!AL90</f>
        <v>0</v>
      </c>
      <c r="AJ89" s="8">
        <f>'Base biomasse'!AM90</f>
        <v>0</v>
      </c>
      <c r="AK89" s="8">
        <f>'Base biomasse'!AN90</f>
        <v>140000</v>
      </c>
      <c r="AL89" s="8">
        <f>'Base biomasse'!AP90</f>
        <v>0</v>
      </c>
      <c r="AM89" s="8">
        <f>'Base biomasse'!AQ90</f>
        <v>140000</v>
      </c>
      <c r="AN89" s="8" t="e">
        <f>'Base biomasse'!#REF!</f>
        <v>#REF!</v>
      </c>
    </row>
    <row r="90" spans="1:40" x14ac:dyDescent="0.25">
      <c r="A90" s="21" t="s">
        <v>1433</v>
      </c>
      <c r="B90" s="21">
        <v>1</v>
      </c>
      <c r="C90" s="22">
        <v>41471</v>
      </c>
      <c r="D90" s="23">
        <f>VLOOKUP(E90,'Commune et code insee et postal'!A$2:D$1302,3,FALSE)</f>
        <v>93</v>
      </c>
      <c r="E90" s="21">
        <v>93071</v>
      </c>
      <c r="F90" s="8" t="str">
        <f>'Base biomasse'!G91</f>
        <v>SEVRAN</v>
      </c>
      <c r="G90" s="8" t="e">
        <f>'Base biomasse'!#REF!</f>
        <v>#REF!</v>
      </c>
      <c r="H90" s="8">
        <f>'Base biomasse'!J91</f>
        <v>0</v>
      </c>
      <c r="I90" s="8" t="str">
        <f>'Base biomasse'!W91</f>
        <v>Collective</v>
      </c>
      <c r="J90" s="8" t="str">
        <f>'Base biomasse'!X91</f>
        <v>Chaufferie sur réseau de chaleur</v>
      </c>
      <c r="K90" s="8" t="str">
        <f>'Base biomasse'!Y91</f>
        <v>Résidentiel/Tertiaire</v>
      </c>
      <c r="L90" s="8">
        <f>'Base biomasse'!AA91</f>
        <v>7500</v>
      </c>
      <c r="M90" s="8" t="str">
        <f>'Base biomasse'!AB91</f>
        <v>&gt;1 MW</v>
      </c>
      <c r="N90" s="8">
        <f>'Base biomasse'!AC91</f>
        <v>35000</v>
      </c>
      <c r="O90" s="8" t="str">
        <f>'Base biomasse'!AD91</f>
        <v>gaz</v>
      </c>
      <c r="P90" s="8" t="e">
        <f>'Base biomasse'!#REF!</f>
        <v>#REF!</v>
      </c>
      <c r="Q90" s="8">
        <f>'Base biomasse'!AR91</f>
        <v>2373.1728288907993</v>
      </c>
      <c r="R90" s="8">
        <f>'Base biomasse'!AS91</f>
        <v>27600</v>
      </c>
      <c r="S90" s="8" t="str">
        <f>'Base biomasse'!AT91</f>
        <v>&gt;1 200 MWh/an</v>
      </c>
      <c r="T90" s="8" t="str">
        <f>'Base biomasse'!AU91</f>
        <v>https://cibe.fr/wp-content/uploads/2018/07/FICHE-2015-75-MW-SEAPFA-93.pdf</v>
      </c>
      <c r="U90" s="8" t="str">
        <f>'Base biomasse'!AE91</f>
        <v>Plaquettes forestières (PFA-1A) et MIX (BFVBD-3A/PFA-1A)</v>
      </c>
      <c r="V90" s="8">
        <f>'Base biomasse'!O91</f>
        <v>2015</v>
      </c>
      <c r="W90" s="8">
        <f>'Base biomasse'!P91</f>
        <v>0</v>
      </c>
      <c r="X90" s="8" t="str">
        <f>'Base biomasse'!Q91</f>
        <v>2 - En fonctionnement</v>
      </c>
      <c r="Y90" s="8" t="str">
        <f>'Base biomasse'!R91</f>
        <v>oui</v>
      </c>
      <c r="Z90" s="8" t="str">
        <f>'Base biomasse'!S91</f>
        <v>oui</v>
      </c>
      <c r="AA90" s="8" t="e">
        <f>'Base biomasse'!#REF!</f>
        <v>#REF!</v>
      </c>
      <c r="AB90" s="8">
        <f>'Base biomasse'!T91</f>
        <v>0</v>
      </c>
      <c r="AC90" s="8">
        <f>'Base biomasse'!AF91</f>
        <v>13104</v>
      </c>
      <c r="AD90" s="8">
        <f>'Base biomasse'!AG91</f>
        <v>0</v>
      </c>
      <c r="AE90" s="8">
        <f>'Base biomasse'!AH91</f>
        <v>0</v>
      </c>
      <c r="AF90" s="8">
        <f>'Base biomasse'!AI91</f>
        <v>0</v>
      </c>
      <c r="AG90" s="8">
        <f>'Base biomasse'!AJ91</f>
        <v>13104</v>
      </c>
      <c r="AH90" s="8">
        <f>'Base biomasse'!AK91</f>
        <v>0</v>
      </c>
      <c r="AI90" s="8">
        <f>'Base biomasse'!AL91</f>
        <v>0</v>
      </c>
      <c r="AJ90" s="8">
        <f>'Base biomasse'!AM91</f>
        <v>0</v>
      </c>
      <c r="AK90" s="8">
        <f>'Base biomasse'!AN91</f>
        <v>0</v>
      </c>
      <c r="AL90" s="8">
        <f>'Base biomasse'!AP91</f>
        <v>4468</v>
      </c>
      <c r="AM90" s="8">
        <f>'Base biomasse'!AQ91</f>
        <v>17572</v>
      </c>
      <c r="AN90" s="8" t="e">
        <f>'Base biomasse'!#REF!</f>
        <v>#REF!</v>
      </c>
    </row>
    <row r="91" spans="1:40" x14ac:dyDescent="0.25">
      <c r="A91" s="8" t="s">
        <v>1433</v>
      </c>
      <c r="B91" s="8">
        <v>1</v>
      </c>
      <c r="C91" s="9">
        <v>42097</v>
      </c>
      <c r="D91" s="15">
        <f>VLOOKUP(E91,'Commune et code insee et postal'!A$2:D$1302,3,FALSE)</f>
        <v>93</v>
      </c>
      <c r="E91" s="8">
        <v>93072</v>
      </c>
      <c r="F91" s="8" t="str">
        <f>'Base biomasse'!G92</f>
        <v>STAINS</v>
      </c>
      <c r="G91" s="8" t="e">
        <f>'Base biomasse'!#REF!</f>
        <v>#REF!</v>
      </c>
      <c r="H91" s="8">
        <f>'Base biomasse'!J92</f>
        <v>0</v>
      </c>
      <c r="I91" s="8" t="str">
        <f>'Base biomasse'!W92</f>
        <v>Collective</v>
      </c>
      <c r="J91" s="8" t="str">
        <f>'Base biomasse'!X92</f>
        <v>Chaufferie sur réseau de chaleur</v>
      </c>
      <c r="K91" s="8" t="str">
        <f>'Base biomasse'!Y92</f>
        <v>Résidentiel</v>
      </c>
      <c r="L91" s="8">
        <f>'Base biomasse'!AA92</f>
        <v>16000</v>
      </c>
      <c r="M91" s="8" t="str">
        <f>'Base biomasse'!AB92</f>
        <v>&gt;1 MW</v>
      </c>
      <c r="N91" s="8">
        <f>'Base biomasse'!AC92</f>
        <v>54000</v>
      </c>
      <c r="O91" s="8" t="str">
        <f>'Base biomasse'!AD92</f>
        <v>gaz</v>
      </c>
      <c r="P91" s="8" t="e">
        <f>'Base biomasse'!#REF!</f>
        <v>#REF!</v>
      </c>
      <c r="Q91" s="8">
        <f>'Base biomasse'!AR92</f>
        <v>17196.904557179707</v>
      </c>
      <c r="R91" s="8">
        <f>'Base biomasse'!AS92</f>
        <v>200000</v>
      </c>
      <c r="S91" s="8" t="str">
        <f>'Base biomasse'!AT92</f>
        <v>&gt;1 200 MWh/an</v>
      </c>
      <c r="T91" s="8" t="str">
        <f>'Base biomasse'!AU92</f>
        <v>http://saint-denis.reseau-chaleur.fr/wp-content/uploads/Fiche-chaufferie-biomasse-de-Stains_ENGIE-Reseaux.pdf</v>
      </c>
      <c r="U91" s="8" t="str">
        <f>'Base biomasse'!AE92</f>
        <v>Plaquettes forestières (PFA-1A), MIX (BFVBD-3A/PFA-1A) et broyat palette (BFVBD-3A)</v>
      </c>
      <c r="V91" s="8">
        <f>'Base biomasse'!O92</f>
        <v>2011</v>
      </c>
      <c r="W91" s="8">
        <f>'Base biomasse'!P92</f>
        <v>0</v>
      </c>
      <c r="X91" s="8" t="str">
        <f>'Base biomasse'!Q92</f>
        <v>2 - En fonctionnement</v>
      </c>
      <c r="Y91" s="8" t="str">
        <f>'Base biomasse'!R92</f>
        <v>oui</v>
      </c>
      <c r="Z91" s="8" t="str">
        <f>'Base biomasse'!S92</f>
        <v>oui</v>
      </c>
      <c r="AA91" s="8" t="e">
        <f>'Base biomasse'!#REF!</f>
        <v>#REF!</v>
      </c>
      <c r="AB91" s="8">
        <f>'Base biomasse'!T92</f>
        <v>0</v>
      </c>
      <c r="AC91" s="8">
        <f>'Base biomasse'!AF92</f>
        <v>6919</v>
      </c>
      <c r="AD91" s="8">
        <f>'Base biomasse'!AG92</f>
        <v>0</v>
      </c>
      <c r="AE91" s="8">
        <f>'Base biomasse'!AH92</f>
        <v>14969</v>
      </c>
      <c r="AF91" s="8">
        <f>'Base biomasse'!AI92</f>
        <v>0</v>
      </c>
      <c r="AG91" s="8">
        <f>'Base biomasse'!AJ92</f>
        <v>21888</v>
      </c>
      <c r="AH91" s="8">
        <f>'Base biomasse'!AK92</f>
        <v>0</v>
      </c>
      <c r="AI91" s="8">
        <f>'Base biomasse'!AL92</f>
        <v>0</v>
      </c>
      <c r="AJ91" s="8">
        <f>'Base biomasse'!AM92</f>
        <v>0</v>
      </c>
      <c r="AK91" s="8">
        <f>'Base biomasse'!AN92</f>
        <v>0</v>
      </c>
      <c r="AL91" s="8">
        <f>'Base biomasse'!AP92</f>
        <v>16179</v>
      </c>
      <c r="AM91" s="8">
        <f>'Base biomasse'!AQ92</f>
        <v>38067</v>
      </c>
      <c r="AN91" s="8" t="e">
        <f>'Base biomasse'!#REF!</f>
        <v>#REF!</v>
      </c>
    </row>
    <row r="92" spans="1:40" x14ac:dyDescent="0.25">
      <c r="A92" s="8" t="s">
        <v>1433</v>
      </c>
      <c r="B92" s="8">
        <v>1</v>
      </c>
      <c r="C92" s="9">
        <v>41206</v>
      </c>
      <c r="D92" s="15">
        <f>VLOOKUP(E92,'Commune et code insee et postal'!A$2:D$1302,3,FALSE)</f>
        <v>93</v>
      </c>
      <c r="E92" s="8">
        <v>93073</v>
      </c>
      <c r="F92" s="8" t="str">
        <f>'Base biomasse'!G93</f>
        <v>TREMBLAY-EN-FRANCE</v>
      </c>
      <c r="G92" s="8" t="e">
        <f>'Base biomasse'!#REF!</f>
        <v>#REF!</v>
      </c>
      <c r="H92" s="8">
        <f>'Base biomasse'!J93</f>
        <v>0</v>
      </c>
      <c r="I92" s="8" t="str">
        <f>'Base biomasse'!W93</f>
        <v>Industrielle</v>
      </c>
      <c r="J92" s="8" t="str">
        <f>'Base biomasse'!X93</f>
        <v>Chaufferie dédiée</v>
      </c>
      <c r="K92" s="8" t="str">
        <f>'Base biomasse'!Y93</f>
        <v>Industrie</v>
      </c>
      <c r="L92" s="8">
        <f>'Base biomasse'!AA93</f>
        <v>500</v>
      </c>
      <c r="M92" s="8" t="str">
        <f>'Base biomasse'!AB93</f>
        <v>&lt;1 MW</v>
      </c>
      <c r="N92" s="8">
        <f>'Base biomasse'!AC93</f>
        <v>0</v>
      </c>
      <c r="O92" s="8">
        <f>'Base biomasse'!AD93</f>
        <v>0</v>
      </c>
      <c r="P92" s="8" t="e">
        <f>'Base biomasse'!#REF!</f>
        <v>#REF!</v>
      </c>
      <c r="Q92" s="8">
        <f>'Base biomasse'!AR93</f>
        <v>90</v>
      </c>
      <c r="R92" s="8">
        <f>'Base biomasse'!AS93</f>
        <v>1046.7</v>
      </c>
      <c r="S92" s="8" t="str">
        <f>'Base biomasse'!AT93</f>
        <v>&lt;1 200 MWh/an</v>
      </c>
      <c r="T92" s="8" t="str">
        <f>'Base biomasse'!AU93</f>
        <v>Logistique transport de marchandises</v>
      </c>
      <c r="U92" s="8" t="str">
        <f>'Base biomasse'!AE93</f>
        <v>Granulés</v>
      </c>
      <c r="V92" s="8">
        <f>'Base biomasse'!O93</f>
        <v>2012</v>
      </c>
      <c r="W92" s="8">
        <f>'Base biomasse'!P93</f>
        <v>0</v>
      </c>
      <c r="X92" s="8" t="str">
        <f>'Base biomasse'!Q93</f>
        <v>2 - En fonctionnement</v>
      </c>
      <c r="Y92" s="8">
        <f>'Base biomasse'!R93</f>
        <v>0</v>
      </c>
      <c r="Z92" s="8">
        <f>'Base biomasse'!S93</f>
        <v>0</v>
      </c>
      <c r="AA92" s="8" t="e">
        <f>'Base biomasse'!#REF!</f>
        <v>#REF!</v>
      </c>
      <c r="AB92" s="8">
        <f>'Base biomasse'!T93</f>
        <v>0</v>
      </c>
      <c r="AC92" s="8">
        <f>'Base biomasse'!AF93</f>
        <v>0</v>
      </c>
      <c r="AD92" s="8">
        <f>'Base biomasse'!AG93</f>
        <v>0</v>
      </c>
      <c r="AE92" s="8">
        <f>'Base biomasse'!AH93</f>
        <v>0</v>
      </c>
      <c r="AF92" s="8">
        <f>'Base biomasse'!AI93</f>
        <v>220</v>
      </c>
      <c r="AG92" s="8">
        <f>'Base biomasse'!AJ93</f>
        <v>220</v>
      </c>
      <c r="AH92" s="8">
        <f>'Base biomasse'!AK93</f>
        <v>0</v>
      </c>
      <c r="AI92" s="8">
        <f>'Base biomasse'!AL93</f>
        <v>0</v>
      </c>
      <c r="AJ92" s="8">
        <f>'Base biomasse'!AM93</f>
        <v>0</v>
      </c>
      <c r="AK92" s="8">
        <f>'Base biomasse'!AN93</f>
        <v>0</v>
      </c>
      <c r="AL92" s="8">
        <f>'Base biomasse'!AP93</f>
        <v>0</v>
      </c>
      <c r="AM92" s="8">
        <f>'Base biomasse'!AQ93</f>
        <v>220</v>
      </c>
      <c r="AN92" s="8" t="e">
        <f>'Base biomasse'!#REF!</f>
        <v>#REF!</v>
      </c>
    </row>
    <row r="93" spans="1:40" x14ac:dyDescent="0.25">
      <c r="A93" s="8" t="s">
        <v>1433</v>
      </c>
      <c r="B93" s="8">
        <v>1</v>
      </c>
      <c r="C93" s="9">
        <v>41471</v>
      </c>
      <c r="D93" s="15">
        <f>VLOOKUP(E93,'Commune et code insee et postal'!A$2:D$1302,3,FALSE)</f>
        <v>94</v>
      </c>
      <c r="E93" s="8">
        <v>94033</v>
      </c>
      <c r="F93" s="8" t="str">
        <f>'Base biomasse'!G94</f>
        <v>FONTENAY-SOUS-BOIS</v>
      </c>
      <c r="G93" s="8" t="e">
        <f>'Base biomasse'!#REF!</f>
        <v>#REF!</v>
      </c>
      <c r="H93" s="8">
        <f>'Base biomasse'!J94</f>
        <v>0</v>
      </c>
      <c r="I93" s="8" t="str">
        <f>'Base biomasse'!W94</f>
        <v>Collective</v>
      </c>
      <c r="J93" s="8" t="str">
        <f>'Base biomasse'!X94</f>
        <v>Réseau de chaleur existant</v>
      </c>
      <c r="K93" s="8">
        <f>'Base biomasse'!Y94</f>
        <v>0</v>
      </c>
      <c r="L93" s="8">
        <f>'Base biomasse'!AA94</f>
        <v>17400</v>
      </c>
      <c r="M93" s="8" t="str">
        <f>'Base biomasse'!AB94</f>
        <v>&gt;1 MW</v>
      </c>
      <c r="N93" s="8">
        <f>'Base biomasse'!AC94</f>
        <v>0</v>
      </c>
      <c r="O93" s="8">
        <f>'Base biomasse'!AD94</f>
        <v>0</v>
      </c>
      <c r="P93" s="8" t="e">
        <f>'Base biomasse'!#REF!</f>
        <v>#REF!</v>
      </c>
      <c r="Q93" s="8">
        <f>'Base biomasse'!AR94</f>
        <v>2468</v>
      </c>
      <c r="R93" s="8">
        <f>'Base biomasse'!AS94</f>
        <v>28702.84</v>
      </c>
      <c r="S93" s="8" t="str">
        <f>'Base biomasse'!AT94</f>
        <v>&gt;1 200 MWh/an</v>
      </c>
      <c r="T93" s="8" t="str">
        <f>'Base biomasse'!AU94</f>
        <v>Réseau HP. Les granulés bois proviennent des massifs forestiers de Sologne et de la forêt d’Orléans gérés durablement par l‘ONF (certification PEFC).</v>
      </c>
      <c r="U93" s="8" t="str">
        <f>'Base biomasse'!AE94</f>
        <v>Granulés (Sologne)</v>
      </c>
      <c r="V93" s="8">
        <f>'Base biomasse'!O94</f>
        <v>2010</v>
      </c>
      <c r="W93" s="8">
        <f>'Base biomasse'!P94</f>
        <v>0</v>
      </c>
      <c r="X93" s="8" t="str">
        <f>'Base biomasse'!Q94</f>
        <v>2 - En fonctionnement</v>
      </c>
      <c r="Y93" s="8">
        <f>'Base biomasse'!R94</f>
        <v>0</v>
      </c>
      <c r="Z93" s="8">
        <f>'Base biomasse'!S94</f>
        <v>0</v>
      </c>
      <c r="AA93" s="8" t="e">
        <f>'Base biomasse'!#REF!</f>
        <v>#REF!</v>
      </c>
      <c r="AB93" s="8">
        <f>'Base biomasse'!T94</f>
        <v>0</v>
      </c>
      <c r="AC93" s="8">
        <f>'Base biomasse'!AF94</f>
        <v>0</v>
      </c>
      <c r="AD93" s="8">
        <f>'Base biomasse'!AG94</f>
        <v>0</v>
      </c>
      <c r="AE93" s="8">
        <f>'Base biomasse'!AH94</f>
        <v>0</v>
      </c>
      <c r="AF93" s="8">
        <f>'Base biomasse'!AI94</f>
        <v>0</v>
      </c>
      <c r="AG93" s="8">
        <f>'Base biomasse'!AJ94</f>
        <v>0</v>
      </c>
      <c r="AH93" s="8">
        <f>'Base biomasse'!AK94</f>
        <v>0</v>
      </c>
      <c r="AI93" s="8">
        <f>'Base biomasse'!AL94</f>
        <v>0</v>
      </c>
      <c r="AJ93" s="8">
        <f>'Base biomasse'!AM94</f>
        <v>0</v>
      </c>
      <c r="AK93" s="8">
        <f>'Base biomasse'!AN94</f>
        <v>6043</v>
      </c>
      <c r="AL93" s="8">
        <f>'Base biomasse'!AP94</f>
        <v>0</v>
      </c>
      <c r="AM93" s="8">
        <f>'Base biomasse'!AQ94</f>
        <v>6043</v>
      </c>
      <c r="AN93" s="8" t="e">
        <f>'Base biomasse'!#REF!</f>
        <v>#REF!</v>
      </c>
    </row>
    <row r="94" spans="1:40" x14ac:dyDescent="0.25">
      <c r="A94" s="8" t="s">
        <v>1433</v>
      </c>
      <c r="B94" s="8">
        <v>1</v>
      </c>
      <c r="C94" s="9">
        <v>43200</v>
      </c>
      <c r="D94" s="15">
        <v>94</v>
      </c>
      <c r="E94" s="8">
        <v>94041</v>
      </c>
      <c r="F94" s="8" t="str">
        <f>'Base biomasse'!G95</f>
        <v>IVRY-SUR-SEINE</v>
      </c>
      <c r="G94" s="8" t="e">
        <f>'Base biomasse'!#REF!</f>
        <v>#REF!</v>
      </c>
      <c r="H94" s="8">
        <f>'Base biomasse'!J95</f>
        <v>0</v>
      </c>
      <c r="I94" s="8" t="str">
        <f>'Base biomasse'!W95</f>
        <v>Collective</v>
      </c>
      <c r="J94" s="8" t="str">
        <f>'Base biomasse'!X95</f>
        <v>Chaufferie dédiée</v>
      </c>
      <c r="K94" s="8" t="str">
        <f>'Base biomasse'!Y95</f>
        <v>Tertiaire</v>
      </c>
      <c r="L94" s="8">
        <f>'Base biomasse'!AA95</f>
        <v>2000</v>
      </c>
      <c r="M94" s="8" t="str">
        <f>'Base biomasse'!AB95</f>
        <v>&gt;1 MW</v>
      </c>
      <c r="N94" s="8">
        <f>'Base biomasse'!AC95</f>
        <v>0</v>
      </c>
      <c r="O94" s="8">
        <f>'Base biomasse'!AD95</f>
        <v>0</v>
      </c>
      <c r="P94" s="8" t="e">
        <f>'Base biomasse'!#REF!</f>
        <v>#REF!</v>
      </c>
      <c r="Q94" s="8">
        <f>'Base biomasse'!AR95</f>
        <v>793</v>
      </c>
      <c r="R94" s="8">
        <f>'Base biomasse'!AS95</f>
        <v>9222.59</v>
      </c>
      <c r="S94" s="8" t="str">
        <f>'Base biomasse'!AT95</f>
        <v>&gt;1 200 MWh/an</v>
      </c>
      <c r="T94" s="8">
        <f>'Base biomasse'!AU95</f>
        <v>0</v>
      </c>
      <c r="U94" s="8" t="str">
        <f>'Base biomasse'!AE95</f>
        <v>Plaquettes forestières</v>
      </c>
      <c r="V94" s="8">
        <f>'Base biomasse'!O95</f>
        <v>2017</v>
      </c>
      <c r="W94" s="8">
        <f>'Base biomasse'!P95</f>
        <v>0</v>
      </c>
      <c r="X94" s="8" t="str">
        <f>'Base biomasse'!Q95</f>
        <v>2 - En fonctionnement</v>
      </c>
      <c r="Y94" s="8" t="str">
        <f>'Base biomasse'!R95</f>
        <v>oui</v>
      </c>
      <c r="Z94" s="8" t="str">
        <f>'Base biomasse'!S95</f>
        <v>oui</v>
      </c>
      <c r="AA94" s="8" t="e">
        <f>'Base biomasse'!#REF!</f>
        <v>#REF!</v>
      </c>
      <c r="AB94" s="8">
        <f>'Base biomasse'!T95</f>
        <v>0</v>
      </c>
      <c r="AC94" s="8">
        <f>'Base biomasse'!AF95</f>
        <v>3300</v>
      </c>
      <c r="AD94" s="8">
        <f>'Base biomasse'!AG95</f>
        <v>0</v>
      </c>
      <c r="AE94" s="8">
        <f>'Base biomasse'!AH95</f>
        <v>0</v>
      </c>
      <c r="AF94" s="8">
        <f>'Base biomasse'!AI95</f>
        <v>0</v>
      </c>
      <c r="AG94" s="8">
        <f>'Base biomasse'!AJ95</f>
        <v>3300</v>
      </c>
      <c r="AH94" s="8">
        <f>'Base biomasse'!AK95</f>
        <v>1100</v>
      </c>
      <c r="AI94" s="8">
        <f>'Base biomasse'!AL95</f>
        <v>0</v>
      </c>
      <c r="AJ94" s="8">
        <f>'Base biomasse'!AM95</f>
        <v>0</v>
      </c>
      <c r="AK94" s="8">
        <f>'Base biomasse'!AN95</f>
        <v>0</v>
      </c>
      <c r="AL94" s="8">
        <f>'Base biomasse'!AP95</f>
        <v>0</v>
      </c>
      <c r="AM94" s="8">
        <f>'Base biomasse'!AQ95</f>
        <v>4400</v>
      </c>
      <c r="AN94" s="8" t="e">
        <f>'Base biomasse'!#REF!</f>
        <v>#REF!</v>
      </c>
    </row>
    <row r="95" spans="1:40" x14ac:dyDescent="0.25">
      <c r="A95" s="8" t="s">
        <v>1433</v>
      </c>
      <c r="B95" s="8">
        <v>1</v>
      </c>
      <c r="C95" s="9">
        <v>41471</v>
      </c>
      <c r="D95" s="15">
        <f>VLOOKUP(E95,'Commune et code insee et postal'!A$2:D$1302,3,FALSE)</f>
        <v>94</v>
      </c>
      <c r="E95" s="8">
        <v>94044</v>
      </c>
      <c r="F95" s="8" t="str">
        <f>'Base biomasse'!G96</f>
        <v>LIMEIL-BRÉVANNES</v>
      </c>
      <c r="G95" s="8" t="e">
        <f>'Base biomasse'!#REF!</f>
        <v>#REF!</v>
      </c>
      <c r="H95" s="8">
        <f>'Base biomasse'!J96</f>
        <v>0</v>
      </c>
      <c r="I95" s="8" t="str">
        <f>'Base biomasse'!W96</f>
        <v>Collective</v>
      </c>
      <c r="J95" s="8" t="str">
        <f>'Base biomasse'!X96</f>
        <v>Chaufferie dédiée</v>
      </c>
      <c r="K95" s="8" t="str">
        <f>'Base biomasse'!Y96</f>
        <v>Résidentiel</v>
      </c>
      <c r="L95" s="8">
        <f>'Base biomasse'!AA96</f>
        <v>500</v>
      </c>
      <c r="M95" s="8" t="str">
        <f>'Base biomasse'!AB96</f>
        <v>&lt;1 MW</v>
      </c>
      <c r="N95" s="8">
        <f>'Base biomasse'!AC96</f>
        <v>2000</v>
      </c>
      <c r="O95" s="8" t="str">
        <f>'Base biomasse'!AD96</f>
        <v>chaudière biomasse liquide</v>
      </c>
      <c r="P95" s="8" t="e">
        <f>'Base biomasse'!#REF!</f>
        <v>#REF!</v>
      </c>
      <c r="Q95" s="8">
        <f>'Base biomasse'!AR96</f>
        <v>1077.1281169389508</v>
      </c>
      <c r="R95" s="8">
        <f>'Base biomasse'!AS96</f>
        <v>12527</v>
      </c>
      <c r="S95" s="8" t="str">
        <f>'Base biomasse'!AT96</f>
        <v>&gt;1 200 MWh/an</v>
      </c>
      <c r="T95" s="8" t="str">
        <f>'Base biomasse'!AU96</f>
        <v>Couplé à une chaudière biomasse liquide "acide gras" de 2MW!</v>
      </c>
      <c r="U95" s="8" t="str">
        <f>'Base biomasse'!AE96</f>
        <v>Plaquettes forestières (PFA-1A)</v>
      </c>
      <c r="V95" s="8">
        <f>'Base biomasse'!O96</f>
        <v>2011</v>
      </c>
      <c r="W95" s="8">
        <f>'Base biomasse'!P96</f>
        <v>0</v>
      </c>
      <c r="X95" s="8" t="str">
        <f>'Base biomasse'!Q96</f>
        <v>2 - En fonctionnement</v>
      </c>
      <c r="Y95" s="8" t="str">
        <f>'Base biomasse'!R96</f>
        <v>oui</v>
      </c>
      <c r="Z95" s="8" t="str">
        <f>'Base biomasse'!S96</f>
        <v>oui</v>
      </c>
      <c r="AA95" s="8" t="e">
        <f>'Base biomasse'!#REF!</f>
        <v>#REF!</v>
      </c>
      <c r="AB95" s="8">
        <f>'Base biomasse'!T96</f>
        <v>0</v>
      </c>
      <c r="AC95" s="8">
        <f>'Base biomasse'!AF96</f>
        <v>4611</v>
      </c>
      <c r="AD95" s="8">
        <f>'Base biomasse'!AG96</f>
        <v>0</v>
      </c>
      <c r="AE95" s="8">
        <f>'Base biomasse'!AH96</f>
        <v>0</v>
      </c>
      <c r="AF95" s="8">
        <f>'Base biomasse'!AI96</f>
        <v>0</v>
      </c>
      <c r="AG95" s="8">
        <f>'Base biomasse'!AJ96</f>
        <v>4611</v>
      </c>
      <c r="AH95" s="8">
        <f>'Base biomasse'!AK96</f>
        <v>0</v>
      </c>
      <c r="AI95" s="8">
        <f>'Base biomasse'!AL96</f>
        <v>0</v>
      </c>
      <c r="AJ95" s="8">
        <f>'Base biomasse'!AM96</f>
        <v>0</v>
      </c>
      <c r="AK95" s="8">
        <f>'Base biomasse'!AN96</f>
        <v>0</v>
      </c>
      <c r="AL95" s="8">
        <f>'Base biomasse'!AP96</f>
        <v>0</v>
      </c>
      <c r="AM95" s="8">
        <f>'Base biomasse'!AQ96</f>
        <v>4611</v>
      </c>
      <c r="AN95" s="8" t="e">
        <f>'Base biomasse'!#REF!</f>
        <v>#REF!</v>
      </c>
    </row>
    <row r="96" spans="1:40" hidden="1" x14ac:dyDescent="0.25">
      <c r="A96" s="8" t="s">
        <v>1433</v>
      </c>
      <c r="B96" s="8">
        <v>1</v>
      </c>
      <c r="C96" s="9">
        <v>42108</v>
      </c>
      <c r="D96" s="15">
        <f>VLOOKUP(E96,'Commune et code insee et postal'!A$2:D$1302,3,FALSE)</f>
        <v>94</v>
      </c>
      <c r="E96" s="8">
        <v>94059</v>
      </c>
      <c r="F96" s="8" t="str">
        <f>'Base biomasse'!G97</f>
        <v>LE PLESSIS-TRÉVISE</v>
      </c>
      <c r="G96" s="8" t="e">
        <f>'Base biomasse'!#REF!</f>
        <v>#REF!</v>
      </c>
      <c r="H96" s="8">
        <f>'Base biomasse'!J97</f>
        <v>0</v>
      </c>
      <c r="I96" s="8" t="str">
        <f>'Base biomasse'!W97</f>
        <v>Collective</v>
      </c>
      <c r="J96" s="8" t="str">
        <f>'Base biomasse'!X97</f>
        <v>Chaufferie dédiée</v>
      </c>
      <c r="K96" s="8">
        <f>'Base biomasse'!Y97</f>
        <v>0</v>
      </c>
      <c r="L96" s="8">
        <f>'Base biomasse'!AA97</f>
        <v>200</v>
      </c>
      <c r="M96" s="8" t="str">
        <f>'Base biomasse'!AB97</f>
        <v>&lt;1 MW</v>
      </c>
      <c r="N96" s="8">
        <f>'Base biomasse'!AC97</f>
        <v>0</v>
      </c>
      <c r="O96" s="8">
        <f>'Base biomasse'!AD97</f>
        <v>0</v>
      </c>
      <c r="P96" s="8" t="e">
        <f>'Base biomasse'!#REF!</f>
        <v>#REF!</v>
      </c>
      <c r="Q96" s="8">
        <f>'Base biomasse'!AR97</f>
        <v>10</v>
      </c>
      <c r="R96" s="8">
        <f>'Base biomasse'!AS97</f>
        <v>116.30000000000001</v>
      </c>
      <c r="S96" s="8" t="str">
        <f>'Base biomasse'!AT97</f>
        <v>&lt;1 200 MWh/an</v>
      </c>
      <c r="T96" s="8">
        <f>'Base biomasse'!AU97</f>
        <v>0</v>
      </c>
      <c r="U96" s="8">
        <f>'Base biomasse'!AE97</f>
        <v>0</v>
      </c>
      <c r="V96" s="8">
        <f>'Base biomasse'!O97</f>
        <v>2021</v>
      </c>
      <c r="W96" s="8">
        <f>'Base biomasse'!P97</f>
        <v>0</v>
      </c>
      <c r="X96" s="8" t="str">
        <f>'Base biomasse'!Q97</f>
        <v>5 - A l'étude</v>
      </c>
      <c r="Y96" s="8">
        <f>'Base biomasse'!R97</f>
        <v>0</v>
      </c>
      <c r="Z96" s="8">
        <f>'Base biomasse'!S97</f>
        <v>0</v>
      </c>
      <c r="AA96" s="8" t="e">
        <f>'Base biomasse'!#REF!</f>
        <v>#REF!</v>
      </c>
      <c r="AB96" s="8">
        <f>'Base biomasse'!T97</f>
        <v>0</v>
      </c>
      <c r="AC96" s="8">
        <f>'Base biomasse'!AF97</f>
        <v>0</v>
      </c>
      <c r="AD96" s="8">
        <f>'Base biomasse'!AG97</f>
        <v>0</v>
      </c>
      <c r="AE96" s="8">
        <f>'Base biomasse'!AH97</f>
        <v>0</v>
      </c>
      <c r="AF96" s="8">
        <f>'Base biomasse'!AI97</f>
        <v>0</v>
      </c>
      <c r="AG96" s="8">
        <f>'Base biomasse'!AJ97</f>
        <v>0</v>
      </c>
      <c r="AH96" s="8">
        <f>'Base biomasse'!AK97</f>
        <v>0</v>
      </c>
      <c r="AI96" s="8">
        <f>'Base biomasse'!AL97</f>
        <v>0</v>
      </c>
      <c r="AJ96" s="8">
        <f>'Base biomasse'!AM97</f>
        <v>0</v>
      </c>
      <c r="AK96" s="8">
        <f>'Base biomasse'!AN97</f>
        <v>0</v>
      </c>
      <c r="AL96" s="8">
        <f>'Base biomasse'!AP97</f>
        <v>0</v>
      </c>
      <c r="AM96" s="8">
        <f>'Base biomasse'!AQ97</f>
        <v>0</v>
      </c>
      <c r="AN96" s="8" t="e">
        <f>'Base biomasse'!#REF!</f>
        <v>#REF!</v>
      </c>
    </row>
    <row r="97" spans="1:40" hidden="1" x14ac:dyDescent="0.25">
      <c r="A97" s="8" t="s">
        <v>1434</v>
      </c>
      <c r="B97" s="8">
        <v>1</v>
      </c>
      <c r="C97" s="9">
        <v>42108</v>
      </c>
      <c r="D97" s="15">
        <f>VLOOKUP(E97,'Commune et code insee et postal'!A$2:D$1302,3,FALSE)</f>
        <v>94</v>
      </c>
      <c r="E97" s="8">
        <v>94079</v>
      </c>
      <c r="F97" s="8" t="str">
        <f>'Base biomasse'!G98</f>
        <v>VILLIERS-SUR-MARNE</v>
      </c>
      <c r="G97" s="8" t="e">
        <f>'Base biomasse'!#REF!</f>
        <v>#REF!</v>
      </c>
      <c r="H97" s="8">
        <f>'Base biomasse'!J98</f>
        <v>0</v>
      </c>
      <c r="I97" s="8" t="str">
        <f>'Base biomasse'!W98</f>
        <v>Collective</v>
      </c>
      <c r="J97" s="8" t="str">
        <f>'Base biomasse'!X98</f>
        <v>Chaufferie dédiée</v>
      </c>
      <c r="K97" s="8">
        <f>'Base biomasse'!Y98</f>
        <v>0</v>
      </c>
      <c r="L97" s="8">
        <f>'Base biomasse'!AA98</f>
        <v>200</v>
      </c>
      <c r="M97" s="8" t="str">
        <f>'Base biomasse'!AB98</f>
        <v>&lt;1 MW</v>
      </c>
      <c r="N97" s="8">
        <f>'Base biomasse'!AC98</f>
        <v>0</v>
      </c>
      <c r="O97" s="8">
        <f>'Base biomasse'!AD98</f>
        <v>0</v>
      </c>
      <c r="P97" s="8" t="e">
        <f>'Base biomasse'!#REF!</f>
        <v>#REF!</v>
      </c>
      <c r="Q97" s="8">
        <f>'Base biomasse'!AR98</f>
        <v>0</v>
      </c>
      <c r="R97" s="8">
        <f>'Base biomasse'!AS98</f>
        <v>0</v>
      </c>
      <c r="S97" s="8" t="str">
        <f>'Base biomasse'!AT98</f>
        <v/>
      </c>
      <c r="T97" s="8">
        <f>'Base biomasse'!AU98</f>
        <v>0</v>
      </c>
      <c r="U97" s="8">
        <f>'Base biomasse'!AE98</f>
        <v>0</v>
      </c>
      <c r="V97" s="8">
        <f>'Base biomasse'!O98</f>
        <v>2020</v>
      </c>
      <c r="W97" s="8">
        <f>'Base biomasse'!P98</f>
        <v>0</v>
      </c>
      <c r="X97" s="8" t="str">
        <f>'Base biomasse'!Q98</f>
        <v>2 - En fonctionnement</v>
      </c>
      <c r="Y97" s="8">
        <f>'Base biomasse'!R98</f>
        <v>0</v>
      </c>
      <c r="Z97" s="8">
        <f>'Base biomasse'!S98</f>
        <v>0</v>
      </c>
      <c r="AA97" s="8" t="e">
        <f>'Base biomasse'!#REF!</f>
        <v>#REF!</v>
      </c>
      <c r="AB97" s="8">
        <f>'Base biomasse'!T98</f>
        <v>0</v>
      </c>
      <c r="AC97" s="8">
        <f>'Base biomasse'!AF98</f>
        <v>0</v>
      </c>
      <c r="AD97" s="8">
        <f>'Base biomasse'!AG98</f>
        <v>0</v>
      </c>
      <c r="AE97" s="8">
        <f>'Base biomasse'!AH98</f>
        <v>0</v>
      </c>
      <c r="AF97" s="8">
        <f>'Base biomasse'!AI98</f>
        <v>0</v>
      </c>
      <c r="AG97" s="8">
        <f>'Base biomasse'!AJ98</f>
        <v>0</v>
      </c>
      <c r="AH97" s="8">
        <f>'Base biomasse'!AK98</f>
        <v>0</v>
      </c>
      <c r="AI97" s="8">
        <f>'Base biomasse'!AL98</f>
        <v>0</v>
      </c>
      <c r="AJ97" s="8">
        <f>'Base biomasse'!AM98</f>
        <v>0</v>
      </c>
      <c r="AK97" s="8">
        <f>'Base biomasse'!AN98</f>
        <v>0</v>
      </c>
      <c r="AL97" s="8">
        <f>'Base biomasse'!AP98</f>
        <v>0</v>
      </c>
      <c r="AM97" s="8">
        <f>'Base biomasse'!AQ98</f>
        <v>0</v>
      </c>
      <c r="AN97" s="8" t="e">
        <f>'Base biomasse'!#REF!</f>
        <v>#REF!</v>
      </c>
    </row>
    <row r="98" spans="1:40" x14ac:dyDescent="0.25">
      <c r="A98" s="8" t="s">
        <v>1433</v>
      </c>
      <c r="B98" s="8">
        <v>1</v>
      </c>
      <c r="C98" s="9">
        <v>42710</v>
      </c>
      <c r="D98" s="15">
        <f>VLOOKUP(E98,'Commune et code insee et postal'!A$2:D$1302,3,FALSE)</f>
        <v>95</v>
      </c>
      <c r="E98" s="8">
        <v>95018</v>
      </c>
      <c r="F98" s="8" t="str">
        <f>'Base biomasse'!G99</f>
        <v>ARGENTEUIL</v>
      </c>
      <c r="G98" s="8" t="e">
        <f>'Base biomasse'!#REF!</f>
        <v>#REF!</v>
      </c>
      <c r="H98" s="8">
        <f>'Base biomasse'!J99</f>
        <v>0</v>
      </c>
      <c r="I98" s="8" t="str">
        <f>'Base biomasse'!W99</f>
        <v>Collective</v>
      </c>
      <c r="J98" s="8" t="str">
        <f>'Base biomasse'!X99</f>
        <v>Réseau de chaleur existant</v>
      </c>
      <c r="K98" s="8">
        <f>'Base biomasse'!Y99</f>
        <v>0</v>
      </c>
      <c r="L98" s="8">
        <f>'Base biomasse'!AA99</f>
        <v>1700</v>
      </c>
      <c r="M98" s="8" t="str">
        <f>'Base biomasse'!AB99</f>
        <v>&gt;1 MW</v>
      </c>
      <c r="N98" s="8">
        <f>'Base biomasse'!AC99</f>
        <v>0</v>
      </c>
      <c r="O98" s="8" t="str">
        <f>'Base biomasse'!AD99</f>
        <v>gaz</v>
      </c>
      <c r="P98" s="8" t="e">
        <f>'Base biomasse'!#REF!</f>
        <v>#REF!</v>
      </c>
      <c r="Q98" s="8">
        <f>'Base biomasse'!AR99</f>
        <v>798</v>
      </c>
      <c r="R98" s="8">
        <f>'Base biomasse'!AS99</f>
        <v>9280.74</v>
      </c>
      <c r="S98" s="8" t="str">
        <f>'Base biomasse'!AT99</f>
        <v>&gt;1 200 MWh/an</v>
      </c>
      <c r="T98" s="8" t="str">
        <f>'Base biomasse'!AU99</f>
        <v>http://reseaux-chaleur.cerema.fr/reseau-de-chaleur-dargenteuil-95-bois-et-gaz</v>
      </c>
      <c r="U98" s="8">
        <f>'Base biomasse'!AE99</f>
        <v>0</v>
      </c>
      <c r="V98" s="8">
        <f>'Base biomasse'!O99</f>
        <v>2015</v>
      </c>
      <c r="W98" s="8">
        <f>'Base biomasse'!P99</f>
        <v>0</v>
      </c>
      <c r="X98" s="8" t="str">
        <f>'Base biomasse'!Q99</f>
        <v>2 - En fonctionnement</v>
      </c>
      <c r="Y98" s="8" t="str">
        <f>'Base biomasse'!R99</f>
        <v>oui</v>
      </c>
      <c r="Z98" s="8" t="str">
        <f>'Base biomasse'!S99</f>
        <v>oui</v>
      </c>
      <c r="AA98" s="8" t="e">
        <f>'Base biomasse'!#REF!</f>
        <v>#REF!</v>
      </c>
      <c r="AB98" s="8">
        <f>'Base biomasse'!T99</f>
        <v>0</v>
      </c>
      <c r="AC98" s="8">
        <f>'Base biomasse'!AF99</f>
        <v>2820</v>
      </c>
      <c r="AD98" s="8">
        <f>'Base biomasse'!AG99</f>
        <v>0</v>
      </c>
      <c r="AE98" s="8">
        <f>'Base biomasse'!AH99</f>
        <v>0</v>
      </c>
      <c r="AF98" s="8">
        <f>'Base biomasse'!AI99</f>
        <v>0</v>
      </c>
      <c r="AG98" s="8">
        <f>'Base biomasse'!AJ99</f>
        <v>2820</v>
      </c>
      <c r="AH98" s="8">
        <f>'Base biomasse'!AK99</f>
        <v>1880</v>
      </c>
      <c r="AI98" s="8">
        <f>'Base biomasse'!AL99</f>
        <v>0</v>
      </c>
      <c r="AJ98" s="8">
        <f>'Base biomasse'!AM99</f>
        <v>0</v>
      </c>
      <c r="AK98" s="8">
        <f>'Base biomasse'!AN99</f>
        <v>0</v>
      </c>
      <c r="AL98" s="8">
        <f>'Base biomasse'!AP99</f>
        <v>0</v>
      </c>
      <c r="AM98" s="8">
        <f>'Base biomasse'!AQ99</f>
        <v>4700</v>
      </c>
      <c r="AN98" s="8" t="e">
        <f>'Base biomasse'!#REF!</f>
        <v>#REF!</v>
      </c>
    </row>
    <row r="99" spans="1:40" x14ac:dyDescent="0.25">
      <c r="A99" s="8" t="s">
        <v>1433</v>
      </c>
      <c r="B99" s="8">
        <v>1</v>
      </c>
      <c r="C99" s="9">
        <v>41752</v>
      </c>
      <c r="D99" s="15">
        <f>VLOOKUP(E99,'Commune et code insee et postal'!A$2:D$1302,3,FALSE)</f>
        <v>95</v>
      </c>
      <c r="E99" s="14">
        <v>95150</v>
      </c>
      <c r="F99" s="8" t="str">
        <f>'Base biomasse'!G100</f>
        <v>CHAUSSY</v>
      </c>
      <c r="G99" s="8" t="e">
        <f>'Base biomasse'!#REF!</f>
        <v>#REF!</v>
      </c>
      <c r="H99" s="8">
        <f>'Base biomasse'!J100</f>
        <v>0</v>
      </c>
      <c r="I99" s="8" t="str">
        <f>'Base biomasse'!W100</f>
        <v>Collective</v>
      </c>
      <c r="J99" s="8" t="str">
        <f>'Base biomasse'!X100</f>
        <v>Chaufferie dédiée</v>
      </c>
      <c r="K99" s="8" t="str">
        <f>'Base biomasse'!Y100</f>
        <v>Tertiaire</v>
      </c>
      <c r="L99" s="8">
        <f>'Base biomasse'!AA100</f>
        <v>600</v>
      </c>
      <c r="M99" s="8" t="str">
        <f>'Base biomasse'!AB100</f>
        <v>&lt;1 MW</v>
      </c>
      <c r="N99" s="8">
        <f>'Base biomasse'!AC100</f>
        <v>170</v>
      </c>
      <c r="O99" s="8" t="str">
        <f>'Base biomasse'!AD100</f>
        <v>bois</v>
      </c>
      <c r="P99" s="8" t="e">
        <f>'Base biomasse'!#REF!</f>
        <v>#REF!</v>
      </c>
      <c r="Q99" s="8">
        <f>'Base biomasse'!AR100</f>
        <v>60</v>
      </c>
      <c r="R99" s="8">
        <f>'Base biomasse'!AS100</f>
        <v>697.80000000000007</v>
      </c>
      <c r="S99" s="8" t="str">
        <f>'Base biomasse'!AT100</f>
        <v>&lt;1 200 MWh/an</v>
      </c>
      <c r="T99" s="8" t="str">
        <f>'Base biomasse'!AU100</f>
        <v>Réalisation d’une chaufferie bois sur la ferme de la Bergerie (centre d'hébergement de groupe de la Fondation) hameau de Villarceaux, chauffage des bâtiments + appoint sur solaire thermique et ECS (80m2) : accueil et hébergement de groupes (80 lits)</v>
      </c>
      <c r="U99" s="8" t="str">
        <f>'Base biomasse'!AE100</f>
        <v>Plaquette bois forestière</v>
      </c>
      <c r="V99" s="8">
        <f>'Base biomasse'!O100</f>
        <v>2011</v>
      </c>
      <c r="W99" s="8">
        <f>'Base biomasse'!P100</f>
        <v>0</v>
      </c>
      <c r="X99" s="8" t="str">
        <f>'Base biomasse'!Q100</f>
        <v>2 - En fonctionnement</v>
      </c>
      <c r="Y99" s="8">
        <f>'Base biomasse'!R100</f>
        <v>0</v>
      </c>
      <c r="Z99" s="8" t="str">
        <f>'Base biomasse'!S100</f>
        <v>oui</v>
      </c>
      <c r="AA99" s="8" t="e">
        <f>'Base biomasse'!#REF!</f>
        <v>#REF!</v>
      </c>
      <c r="AB99" s="8">
        <f>'Base biomasse'!T100</f>
        <v>0</v>
      </c>
      <c r="AC99" s="8">
        <f>'Base biomasse'!AF100</f>
        <v>300</v>
      </c>
      <c r="AD99" s="8">
        <f>'Base biomasse'!AG100</f>
        <v>0</v>
      </c>
      <c r="AE99" s="8">
        <f>'Base biomasse'!AH100</f>
        <v>0</v>
      </c>
      <c r="AF99" s="8">
        <f>'Base biomasse'!AI100</f>
        <v>0</v>
      </c>
      <c r="AG99" s="8">
        <f>'Base biomasse'!AJ100</f>
        <v>300</v>
      </c>
      <c r="AH99" s="8">
        <f>'Base biomasse'!AK100</f>
        <v>0</v>
      </c>
      <c r="AI99" s="8">
        <f>'Base biomasse'!AL100</f>
        <v>0</v>
      </c>
      <c r="AJ99" s="8">
        <f>'Base biomasse'!AM100</f>
        <v>0</v>
      </c>
      <c r="AK99" s="8">
        <f>'Base biomasse'!AN100</f>
        <v>0</v>
      </c>
      <c r="AL99" s="8">
        <f>'Base biomasse'!AP100</f>
        <v>0</v>
      </c>
      <c r="AM99" s="8">
        <f>'Base biomasse'!AQ100</f>
        <v>300</v>
      </c>
      <c r="AN99" s="8" t="e">
        <f>'Base biomasse'!#REF!</f>
        <v>#REF!</v>
      </c>
    </row>
    <row r="100" spans="1:40" x14ac:dyDescent="0.25">
      <c r="A100" s="8" t="s">
        <v>1433</v>
      </c>
      <c r="B100" s="8">
        <v>1</v>
      </c>
      <c r="C100" s="9">
        <v>41085</v>
      </c>
      <c r="D100" s="15">
        <f>VLOOKUP(E100,'Commune et code insee et postal'!A$2:D$1302,3,FALSE)</f>
        <v>95</v>
      </c>
      <c r="E100" s="8">
        <v>95210</v>
      </c>
      <c r="F100" s="8" t="str">
        <f>'Base biomasse'!G101</f>
        <v>ENGHIEN-LES-BAINS</v>
      </c>
      <c r="G100" s="8" t="e">
        <f>'Base biomasse'!#REF!</f>
        <v>#REF!</v>
      </c>
      <c r="H100" s="8">
        <f>'Base biomasse'!J101</f>
        <v>0</v>
      </c>
      <c r="I100" s="8" t="str">
        <f>'Base biomasse'!W101</f>
        <v>Collective</v>
      </c>
      <c r="J100" s="8" t="str">
        <f>'Base biomasse'!X101</f>
        <v>Chaufferie dédiée</v>
      </c>
      <c r="K100" s="8" t="str">
        <f>'Base biomasse'!Y101</f>
        <v>Tertiaire</v>
      </c>
      <c r="L100" s="8">
        <f>'Base biomasse'!AA101</f>
        <v>70</v>
      </c>
      <c r="M100" s="8" t="str">
        <f>'Base biomasse'!AB101</f>
        <v>&lt;1 MW</v>
      </c>
      <c r="N100" s="8">
        <f>'Base biomasse'!AC101</f>
        <v>0</v>
      </c>
      <c r="O100" s="8">
        <f>'Base biomasse'!AD101</f>
        <v>0</v>
      </c>
      <c r="P100" s="8" t="e">
        <f>'Base biomasse'!#REF!</f>
        <v>#REF!</v>
      </c>
      <c r="Q100" s="8">
        <f>'Base biomasse'!AR101</f>
        <v>29</v>
      </c>
      <c r="R100" s="8">
        <f>'Base biomasse'!AS101</f>
        <v>337.27000000000004</v>
      </c>
      <c r="S100" s="8" t="str">
        <f>'Base biomasse'!AT101</f>
        <v>&lt;1 200 MWh/an</v>
      </c>
      <c r="T100" s="8">
        <f>'Base biomasse'!AU101</f>
        <v>0</v>
      </c>
      <c r="U100" s="8" t="str">
        <f>'Base biomasse'!AE101</f>
        <v>Granulés</v>
      </c>
      <c r="V100" s="8">
        <f>'Base biomasse'!O101</f>
        <v>2010</v>
      </c>
      <c r="W100" s="8">
        <f>'Base biomasse'!P101</f>
        <v>0</v>
      </c>
      <c r="X100" s="8" t="str">
        <f>'Base biomasse'!Q101</f>
        <v>2 - En fonctionnement</v>
      </c>
      <c r="Y100" s="8" t="str">
        <f>'Base biomasse'!R101</f>
        <v>oui</v>
      </c>
      <c r="Z100" s="8" t="str">
        <f>'Base biomasse'!S101</f>
        <v>oui</v>
      </c>
      <c r="AA100" s="8" t="e">
        <f>'Base biomasse'!#REF!</f>
        <v>#REF!</v>
      </c>
      <c r="AB100" s="8">
        <f>'Base biomasse'!T101</f>
        <v>0</v>
      </c>
      <c r="AC100" s="8">
        <f>'Base biomasse'!AF101</f>
        <v>0</v>
      </c>
      <c r="AD100" s="8">
        <f>'Base biomasse'!AG101</f>
        <v>0</v>
      </c>
      <c r="AE100" s="8">
        <f>'Base biomasse'!AH101</f>
        <v>0</v>
      </c>
      <c r="AF100" s="8">
        <f>'Base biomasse'!AI101</f>
        <v>70</v>
      </c>
      <c r="AG100" s="8">
        <f>'Base biomasse'!AJ101</f>
        <v>70</v>
      </c>
      <c r="AH100" s="8">
        <f>'Base biomasse'!AK101</f>
        <v>0</v>
      </c>
      <c r="AI100" s="8">
        <f>'Base biomasse'!AL101</f>
        <v>0</v>
      </c>
      <c r="AJ100" s="8">
        <f>'Base biomasse'!AM101</f>
        <v>0</v>
      </c>
      <c r="AK100" s="8">
        <f>'Base biomasse'!AN101</f>
        <v>0</v>
      </c>
      <c r="AL100" s="8">
        <f>'Base biomasse'!AP101</f>
        <v>0</v>
      </c>
      <c r="AM100" s="8">
        <f>'Base biomasse'!AQ101</f>
        <v>70</v>
      </c>
      <c r="AN100" s="8" t="e">
        <f>'Base biomasse'!#REF!</f>
        <v>#REF!</v>
      </c>
    </row>
    <row r="101" spans="1:40" x14ac:dyDescent="0.25">
      <c r="A101" s="8" t="s">
        <v>1433</v>
      </c>
      <c r="B101" s="8">
        <v>1</v>
      </c>
      <c r="C101" s="9">
        <v>42215</v>
      </c>
      <c r="D101" s="15">
        <f>VLOOKUP(E101,'Commune et code insee et postal'!A$2:D$1302,3,FALSE)</f>
        <v>95</v>
      </c>
      <c r="E101" s="8">
        <v>95252</v>
      </c>
      <c r="F101" s="8" t="str">
        <f>'Base biomasse'!G102</f>
        <v>FRANCONVILLE</v>
      </c>
      <c r="G101" s="8" t="e">
        <f>'Base biomasse'!#REF!</f>
        <v>#REF!</v>
      </c>
      <c r="H101" s="8">
        <f>'Base biomasse'!J102</f>
        <v>0</v>
      </c>
      <c r="I101" s="8" t="str">
        <f>'Base biomasse'!W102</f>
        <v>Collective</v>
      </c>
      <c r="J101" s="8" t="str">
        <f>'Base biomasse'!X102</f>
        <v>Réseau de chaleur existant</v>
      </c>
      <c r="K101" s="8" t="str">
        <f>'Base biomasse'!Y102</f>
        <v>Résidentiel</v>
      </c>
      <c r="L101" s="8">
        <f>'Base biomasse'!AA102</f>
        <v>10000</v>
      </c>
      <c r="M101" s="8" t="str">
        <f>'Base biomasse'!AB102</f>
        <v>&gt;1 MW</v>
      </c>
      <c r="N101" s="8">
        <f>'Base biomasse'!AC102</f>
        <v>0</v>
      </c>
      <c r="O101" s="8">
        <f>'Base biomasse'!AD102</f>
        <v>0</v>
      </c>
      <c r="P101" s="8" t="e">
        <f>'Base biomasse'!#REF!</f>
        <v>#REF!</v>
      </c>
      <c r="Q101" s="8">
        <f>'Base biomasse'!AR102</f>
        <v>4335.5975924333616</v>
      </c>
      <c r="R101" s="8">
        <f>'Base biomasse'!AS102</f>
        <v>50423</v>
      </c>
      <c r="S101" s="8" t="str">
        <f>'Base biomasse'!AT102</f>
        <v>&gt;1 200 MWh/an</v>
      </c>
      <c r="T101" s="8">
        <f>'Base biomasse'!AU102</f>
        <v>0</v>
      </c>
      <c r="U101" s="8" t="str">
        <f>'Base biomasse'!AE102</f>
        <v>Plaquette forestière (PFA-1A), MIX (BFVBD-3A/PFA-1A et PFA-1A/PFA-1C) et broyat palette (BFVBD-3A)</v>
      </c>
      <c r="V101" s="8">
        <f>'Base biomasse'!O102</f>
        <v>2014</v>
      </c>
      <c r="W101" s="8">
        <f>'Base biomasse'!P102</f>
        <v>0</v>
      </c>
      <c r="X101" s="8" t="str">
        <f>'Base biomasse'!Q102</f>
        <v>2 - En fonctionnement</v>
      </c>
      <c r="Y101" s="8">
        <f>'Base biomasse'!R102</f>
        <v>0</v>
      </c>
      <c r="Z101" s="8">
        <f>'Base biomasse'!S102</f>
        <v>0</v>
      </c>
      <c r="AA101" s="8" t="e">
        <f>'Base biomasse'!#REF!</f>
        <v>#REF!</v>
      </c>
      <c r="AB101" s="8">
        <f>'Base biomasse'!T102</f>
        <v>0</v>
      </c>
      <c r="AC101" s="8">
        <f>'Base biomasse'!AF102</f>
        <v>9855</v>
      </c>
      <c r="AD101" s="8">
        <f>'Base biomasse'!AG102</f>
        <v>0</v>
      </c>
      <c r="AE101" s="8">
        <f>'Base biomasse'!AH102</f>
        <v>5010</v>
      </c>
      <c r="AF101" s="8">
        <f>'Base biomasse'!AI102</f>
        <v>0</v>
      </c>
      <c r="AG101" s="8">
        <f>'Base biomasse'!AJ102</f>
        <v>14865</v>
      </c>
      <c r="AH101" s="8">
        <f>'Base biomasse'!AK102</f>
        <v>0</v>
      </c>
      <c r="AI101" s="8">
        <f>'Base biomasse'!AL102</f>
        <v>0</v>
      </c>
      <c r="AJ101" s="8">
        <f>'Base biomasse'!AM102</f>
        <v>0</v>
      </c>
      <c r="AK101" s="8">
        <f>'Base biomasse'!AN102</f>
        <v>0</v>
      </c>
      <c r="AL101" s="8">
        <f>'Base biomasse'!AP102</f>
        <v>1451</v>
      </c>
      <c r="AM101" s="8">
        <f>'Base biomasse'!AQ102</f>
        <v>16316</v>
      </c>
      <c r="AN101" s="8" t="e">
        <f>'Base biomasse'!#REF!</f>
        <v>#REF!</v>
      </c>
    </row>
    <row r="102" spans="1:40" x14ac:dyDescent="0.25">
      <c r="A102" s="8" t="s">
        <v>1433</v>
      </c>
      <c r="B102" s="8">
        <v>1</v>
      </c>
      <c r="C102" s="9">
        <v>41085</v>
      </c>
      <c r="D102" s="15">
        <f>VLOOKUP(E102,'Commune et code insee et postal'!A$2:D$1302,3,FALSE)</f>
        <v>95</v>
      </c>
      <c r="E102" s="8">
        <v>95268</v>
      </c>
      <c r="F102" s="8" t="str">
        <f>'Base biomasse'!G103</f>
        <v>GARGES-LÈS-GONESSE</v>
      </c>
      <c r="G102" s="8" t="e">
        <f>'Base biomasse'!#REF!</f>
        <v>#REF!</v>
      </c>
      <c r="H102" s="8">
        <f>'Base biomasse'!J103</f>
        <v>0</v>
      </c>
      <c r="I102" s="8" t="str">
        <f>'Base biomasse'!W103</f>
        <v>Collective</v>
      </c>
      <c r="J102" s="8" t="str">
        <f>'Base biomasse'!X103</f>
        <v>Chaufferie dédiée</v>
      </c>
      <c r="K102" s="8" t="str">
        <f>'Base biomasse'!Y103</f>
        <v>Tertiaire</v>
      </c>
      <c r="L102" s="8">
        <f>'Base biomasse'!AA103</f>
        <v>320</v>
      </c>
      <c r="M102" s="8" t="str">
        <f>'Base biomasse'!AB103</f>
        <v>&lt;1 MW</v>
      </c>
      <c r="N102" s="8">
        <f>'Base biomasse'!AC103</f>
        <v>1400</v>
      </c>
      <c r="O102" s="8" t="str">
        <f>'Base biomasse'!AD103</f>
        <v>Gaz naturel</v>
      </c>
      <c r="P102" s="8" t="e">
        <f>'Base biomasse'!#REF!</f>
        <v>#REF!</v>
      </c>
      <c r="Q102" s="8">
        <f>'Base biomasse'!AR103</f>
        <v>89</v>
      </c>
      <c r="R102" s="8">
        <f>'Base biomasse'!AS103</f>
        <v>1035.0700000000002</v>
      </c>
      <c r="S102" s="8" t="str">
        <f>'Base biomasse'!AT103</f>
        <v>&lt;1 200 MWh/an</v>
      </c>
      <c r="T102" s="8" t="str">
        <f>'Base biomasse'!AU103</f>
        <v>75 ml</v>
      </c>
      <c r="U102" s="8" t="str">
        <f>'Base biomasse'!AE103</f>
        <v>Plaquettes paysagères et forestières depuis la plateforme BIOVIVA d'Attainville</v>
      </c>
      <c r="V102" s="8">
        <f>'Base biomasse'!O103</f>
        <v>2009</v>
      </c>
      <c r="W102" s="8">
        <f>'Base biomasse'!P103</f>
        <v>0</v>
      </c>
      <c r="X102" s="8" t="str">
        <f>'Base biomasse'!Q103</f>
        <v>2 - En fonctionnement</v>
      </c>
      <c r="Y102" s="8" t="str">
        <f>'Base biomasse'!R103</f>
        <v>oui</v>
      </c>
      <c r="Z102" s="8" t="str">
        <f>'Base biomasse'!S103</f>
        <v>oui</v>
      </c>
      <c r="AA102" s="8" t="e">
        <f>'Base biomasse'!#REF!</f>
        <v>#REF!</v>
      </c>
      <c r="AB102" s="8">
        <f>'Base biomasse'!T103</f>
        <v>0</v>
      </c>
      <c r="AC102" s="8">
        <f>'Base biomasse'!AF103</f>
        <v>317</v>
      </c>
      <c r="AD102" s="8">
        <f>'Base biomasse'!AG103</f>
        <v>0</v>
      </c>
      <c r="AE102" s="8">
        <f>'Base biomasse'!AH103</f>
        <v>0</v>
      </c>
      <c r="AF102" s="8">
        <f>'Base biomasse'!AI103</f>
        <v>0</v>
      </c>
      <c r="AG102" s="8">
        <f>'Base biomasse'!AJ103</f>
        <v>317</v>
      </c>
      <c r="AH102" s="8">
        <f>'Base biomasse'!AK103</f>
        <v>0</v>
      </c>
      <c r="AI102" s="8">
        <f>'Base biomasse'!AL103</f>
        <v>0</v>
      </c>
      <c r="AJ102" s="8">
        <f>'Base biomasse'!AM103</f>
        <v>0</v>
      </c>
      <c r="AK102" s="8">
        <f>'Base biomasse'!AN103</f>
        <v>0</v>
      </c>
      <c r="AL102" s="8">
        <f>'Base biomasse'!AP103</f>
        <v>0</v>
      </c>
      <c r="AM102" s="8">
        <f>'Base biomasse'!AQ103</f>
        <v>317</v>
      </c>
      <c r="AN102" s="8" t="e">
        <f>'Base biomasse'!#REF!</f>
        <v>#REF!</v>
      </c>
    </row>
    <row r="103" spans="1:40" x14ac:dyDescent="0.25">
      <c r="A103" s="8" t="s">
        <v>1433</v>
      </c>
      <c r="B103" s="8">
        <v>1</v>
      </c>
      <c r="C103" s="9">
        <v>41085</v>
      </c>
      <c r="D103" s="15">
        <f>VLOOKUP(E103,'Commune et code insee et postal'!A$2:D$1302,3,FALSE)</f>
        <v>95</v>
      </c>
      <c r="E103" s="8">
        <v>95331</v>
      </c>
      <c r="F103" s="8" t="str">
        <f>'Base biomasse'!G104</f>
        <v>LASSY</v>
      </c>
      <c r="G103" s="8" t="e">
        <f>'Base biomasse'!#REF!</f>
        <v>#REF!</v>
      </c>
      <c r="H103" s="8">
        <f>'Base biomasse'!J104</f>
        <v>0</v>
      </c>
      <c r="I103" s="8" t="str">
        <f>'Base biomasse'!W104</f>
        <v>Industrielle</v>
      </c>
      <c r="J103" s="8" t="str">
        <f>'Base biomasse'!X104</f>
        <v>Chaufferie dédiée</v>
      </c>
      <c r="K103" s="8" t="str">
        <f>'Base biomasse'!Y104</f>
        <v>Agriculture</v>
      </c>
      <c r="L103" s="8">
        <f>'Base biomasse'!AA104</f>
        <v>720</v>
      </c>
      <c r="M103" s="8" t="str">
        <f>'Base biomasse'!AB104</f>
        <v>&lt;1 MW</v>
      </c>
      <c r="N103" s="8">
        <f>'Base biomasse'!AC104</f>
        <v>0</v>
      </c>
      <c r="O103" s="8">
        <f>'Base biomasse'!AD104</f>
        <v>0</v>
      </c>
      <c r="P103" s="8" t="e">
        <f>'Base biomasse'!#REF!</f>
        <v>#REF!</v>
      </c>
      <c r="Q103" s="8">
        <f>'Base biomasse'!AR104</f>
        <v>250</v>
      </c>
      <c r="R103" s="8">
        <f>'Base biomasse'!AS104</f>
        <v>2907.5</v>
      </c>
      <c r="S103" s="8" t="str">
        <f>'Base biomasse'!AT104</f>
        <v>&gt;1 200 MWh/an</v>
      </c>
      <c r="T103" s="8" t="str">
        <f>'Base biomasse'!AU104</f>
        <v>Horticulture</v>
      </c>
      <c r="U103" s="8" t="str">
        <f>'Base biomasse'!AE104</f>
        <v>Plaquettes élagage</v>
      </c>
      <c r="V103" s="8">
        <f>'Base biomasse'!O104</f>
        <v>2005</v>
      </c>
      <c r="W103" s="8">
        <f>'Base biomasse'!P104</f>
        <v>0</v>
      </c>
      <c r="X103" s="8" t="str">
        <f>'Base biomasse'!Q104</f>
        <v>2 - En fonctionnement</v>
      </c>
      <c r="Y103" s="8">
        <f>'Base biomasse'!R104</f>
        <v>0</v>
      </c>
      <c r="Z103" s="8">
        <f>'Base biomasse'!S104</f>
        <v>0</v>
      </c>
      <c r="AA103" s="8" t="e">
        <f>'Base biomasse'!#REF!</f>
        <v>#REF!</v>
      </c>
      <c r="AB103" s="8">
        <f>'Base biomasse'!T104</f>
        <v>0</v>
      </c>
      <c r="AC103" s="8">
        <f>'Base biomasse'!AF104</f>
        <v>250</v>
      </c>
      <c r="AD103" s="8">
        <f>'Base biomasse'!AG104</f>
        <v>0</v>
      </c>
      <c r="AE103" s="8">
        <f>'Base biomasse'!AH104</f>
        <v>0</v>
      </c>
      <c r="AF103" s="8">
        <f>'Base biomasse'!AI104</f>
        <v>0</v>
      </c>
      <c r="AG103" s="8">
        <f>'Base biomasse'!AJ104</f>
        <v>250</v>
      </c>
      <c r="AH103" s="8">
        <f>'Base biomasse'!AK104</f>
        <v>0</v>
      </c>
      <c r="AI103" s="8">
        <f>'Base biomasse'!AL104</f>
        <v>0</v>
      </c>
      <c r="AJ103" s="8">
        <f>'Base biomasse'!AM104</f>
        <v>0</v>
      </c>
      <c r="AK103" s="8">
        <f>'Base biomasse'!AN104</f>
        <v>0</v>
      </c>
      <c r="AL103" s="8">
        <f>'Base biomasse'!AP104</f>
        <v>710</v>
      </c>
      <c r="AM103" s="8">
        <f>'Base biomasse'!AQ104</f>
        <v>960</v>
      </c>
      <c r="AN103" s="8" t="e">
        <f>'Base biomasse'!#REF!</f>
        <v>#REF!</v>
      </c>
    </row>
    <row r="104" spans="1:40" x14ac:dyDescent="0.25">
      <c r="A104" s="8" t="s">
        <v>1433</v>
      </c>
      <c r="B104" s="8">
        <v>1</v>
      </c>
      <c r="C104" s="9">
        <v>41085</v>
      </c>
      <c r="D104" s="15">
        <f>VLOOKUP(E104,'Commune et code insee et postal'!A$2:D$1302,3,FALSE)</f>
        <v>95</v>
      </c>
      <c r="E104" s="8">
        <v>95428</v>
      </c>
      <c r="F104" s="8" t="str">
        <f>'Base biomasse'!G105</f>
        <v>MONTMORENCY</v>
      </c>
      <c r="G104" s="8" t="e">
        <f>'Base biomasse'!#REF!</f>
        <v>#REF!</v>
      </c>
      <c r="H104" s="8">
        <f>'Base biomasse'!J105</f>
        <v>0</v>
      </c>
      <c r="I104" s="8" t="str">
        <f>'Base biomasse'!W105</f>
        <v>Collective</v>
      </c>
      <c r="J104" s="8" t="str">
        <f>'Base biomasse'!X105</f>
        <v>Chaufferie dédiée</v>
      </c>
      <c r="K104" s="8" t="str">
        <f>'Base biomasse'!Y105</f>
        <v>Tertiaire</v>
      </c>
      <c r="L104" s="8">
        <f>'Base biomasse'!AA105</f>
        <v>220</v>
      </c>
      <c r="M104" s="8" t="str">
        <f>'Base biomasse'!AB105</f>
        <v>&lt;1 MW</v>
      </c>
      <c r="N104" s="8">
        <f>'Base biomasse'!AC105</f>
        <v>0</v>
      </c>
      <c r="O104" s="8">
        <f>'Base biomasse'!AD105</f>
        <v>0</v>
      </c>
      <c r="P104" s="8" t="e">
        <f>'Base biomasse'!#REF!</f>
        <v>#REF!</v>
      </c>
      <c r="Q104" s="8">
        <f>'Base biomasse'!AR105</f>
        <v>23</v>
      </c>
      <c r="R104" s="8">
        <f>'Base biomasse'!AS105</f>
        <v>267.49</v>
      </c>
      <c r="S104" s="8" t="str">
        <f>'Base biomasse'!AT105</f>
        <v>&lt;1 200 MWh/an</v>
      </c>
      <c r="T104" s="8">
        <f>'Base biomasse'!AU105</f>
        <v>0</v>
      </c>
      <c r="U104" s="8" t="str">
        <f>'Base biomasse'!AE105</f>
        <v>Plaquettes paysagères en provenance de la plateforme BIOVIVA de Roissy</v>
      </c>
      <c r="V104" s="8">
        <f>'Base biomasse'!O105</f>
        <v>2008</v>
      </c>
      <c r="W104" s="8">
        <f>'Base biomasse'!P105</f>
        <v>0</v>
      </c>
      <c r="X104" s="8" t="str">
        <f>'Base biomasse'!Q105</f>
        <v>2 - En fonctionnement</v>
      </c>
      <c r="Y104" s="8" t="str">
        <f>'Base biomasse'!R105</f>
        <v>oui</v>
      </c>
      <c r="Z104" s="8" t="str">
        <f>'Base biomasse'!S105</f>
        <v>oui</v>
      </c>
      <c r="AA104" s="8" t="e">
        <f>'Base biomasse'!#REF!</f>
        <v>#REF!</v>
      </c>
      <c r="AB104" s="8">
        <f>'Base biomasse'!T105</f>
        <v>0</v>
      </c>
      <c r="AC104" s="8">
        <f>'Base biomasse'!AF105</f>
        <v>80</v>
      </c>
      <c r="AD104" s="8">
        <f>'Base biomasse'!AG105</f>
        <v>0</v>
      </c>
      <c r="AE104" s="8">
        <f>'Base biomasse'!AH105</f>
        <v>0</v>
      </c>
      <c r="AF104" s="8">
        <f>'Base biomasse'!AI105</f>
        <v>0</v>
      </c>
      <c r="AG104" s="8">
        <f>'Base biomasse'!AJ105</f>
        <v>80</v>
      </c>
      <c r="AH104" s="8">
        <f>'Base biomasse'!AK105</f>
        <v>0</v>
      </c>
      <c r="AI104" s="8">
        <f>'Base biomasse'!AL105</f>
        <v>0</v>
      </c>
      <c r="AJ104" s="8">
        <f>'Base biomasse'!AM105</f>
        <v>0</v>
      </c>
      <c r="AK104" s="8">
        <f>'Base biomasse'!AN105</f>
        <v>0</v>
      </c>
      <c r="AL104" s="8">
        <f>'Base biomasse'!AP105</f>
        <v>0</v>
      </c>
      <c r="AM104" s="8">
        <f>'Base biomasse'!AQ105</f>
        <v>80</v>
      </c>
      <c r="AN104" s="8" t="e">
        <f>'Base biomasse'!#REF!</f>
        <v>#REF!</v>
      </c>
    </row>
    <row r="105" spans="1:40" x14ac:dyDescent="0.25">
      <c r="A105" s="8" t="s">
        <v>1433</v>
      </c>
      <c r="B105" s="8">
        <v>1</v>
      </c>
      <c r="C105" s="9">
        <v>41620</v>
      </c>
      <c r="D105" s="15">
        <f>VLOOKUP(E105,'Commune et code insee et postal'!A$2:D$1302,3,FALSE)</f>
        <v>95</v>
      </c>
      <c r="E105" s="8">
        <v>95450</v>
      </c>
      <c r="F105" s="8" t="str">
        <f>'Base biomasse'!G106</f>
        <v>NEUVILLE-SUR-OISE</v>
      </c>
      <c r="G105" s="8" t="e">
        <f>'Base biomasse'!#REF!</f>
        <v>#REF!</v>
      </c>
      <c r="H105" s="8">
        <f>'Base biomasse'!J106</f>
        <v>0</v>
      </c>
      <c r="I105" s="8" t="str">
        <f>'Base biomasse'!W106</f>
        <v>Collective</v>
      </c>
      <c r="J105" s="8" t="str">
        <f>'Base biomasse'!X106</f>
        <v>Chaufferie dédiée</v>
      </c>
      <c r="K105" s="8" t="str">
        <f>'Base biomasse'!Y106</f>
        <v>Tertiaire</v>
      </c>
      <c r="L105" s="8">
        <f>'Base biomasse'!AA106</f>
        <v>930</v>
      </c>
      <c r="M105" s="8" t="str">
        <f>'Base biomasse'!AB106</f>
        <v>&lt;1 MW</v>
      </c>
      <c r="N105" s="8">
        <f>'Base biomasse'!AC106</f>
        <v>0</v>
      </c>
      <c r="O105" s="8">
        <f>'Base biomasse'!AD106</f>
        <v>0</v>
      </c>
      <c r="P105" s="8" t="e">
        <f>'Base biomasse'!#REF!</f>
        <v>#REF!</v>
      </c>
      <c r="Q105" s="8">
        <f>'Base biomasse'!AR106</f>
        <v>91.600000000000009</v>
      </c>
      <c r="R105" s="8">
        <f>'Base biomasse'!AS106</f>
        <v>1065.3080000000002</v>
      </c>
      <c r="S105" s="8" t="str">
        <f>'Base biomasse'!AT106</f>
        <v>&lt;1 200 MWh/an</v>
      </c>
      <c r="T105" s="8">
        <f>'Base biomasse'!AU106</f>
        <v>0</v>
      </c>
      <c r="U105" s="8">
        <f>'Base biomasse'!AE106</f>
        <v>0</v>
      </c>
      <c r="V105" s="8">
        <f>'Base biomasse'!O106</f>
        <v>2010</v>
      </c>
      <c r="W105" s="8">
        <f>'Base biomasse'!P106</f>
        <v>0</v>
      </c>
      <c r="X105" s="8" t="str">
        <f>'Base biomasse'!Q106</f>
        <v>2 - En fonctionnement</v>
      </c>
      <c r="Y105" s="8">
        <f>'Base biomasse'!R106</f>
        <v>0</v>
      </c>
      <c r="Z105" s="8" t="str">
        <f>'Base biomasse'!S106</f>
        <v>oui</v>
      </c>
      <c r="AA105" s="8" t="e">
        <f>'Base biomasse'!#REF!</f>
        <v>#REF!</v>
      </c>
      <c r="AB105" s="8">
        <f>'Base biomasse'!T106</f>
        <v>0</v>
      </c>
      <c r="AC105" s="8">
        <f>'Base biomasse'!AF106</f>
        <v>0</v>
      </c>
      <c r="AD105" s="8">
        <f>'Base biomasse'!AG106</f>
        <v>0</v>
      </c>
      <c r="AE105" s="8">
        <f>'Base biomasse'!AH106</f>
        <v>0</v>
      </c>
      <c r="AF105" s="8">
        <f>'Base biomasse'!AI106</f>
        <v>0</v>
      </c>
      <c r="AG105" s="8">
        <f>'Base biomasse'!AJ106</f>
        <v>0</v>
      </c>
      <c r="AH105" s="8">
        <f>'Base biomasse'!AK106</f>
        <v>0</v>
      </c>
      <c r="AI105" s="8">
        <f>'Base biomasse'!AL106</f>
        <v>0</v>
      </c>
      <c r="AJ105" s="8">
        <f>'Base biomasse'!AM106</f>
        <v>0</v>
      </c>
      <c r="AK105" s="8">
        <f>'Base biomasse'!AN106</f>
        <v>0</v>
      </c>
      <c r="AL105" s="8">
        <f>'Base biomasse'!AP106</f>
        <v>458</v>
      </c>
      <c r="AM105" s="8">
        <f>'Base biomasse'!AQ106</f>
        <v>458</v>
      </c>
      <c r="AN105" s="8" t="e">
        <f>'Base biomasse'!#REF!</f>
        <v>#REF!</v>
      </c>
    </row>
    <row r="106" spans="1:40" x14ac:dyDescent="0.25">
      <c r="A106" s="8" t="s">
        <v>1433</v>
      </c>
      <c r="B106" s="8">
        <v>1</v>
      </c>
      <c r="C106" s="9">
        <v>41085</v>
      </c>
      <c r="D106" s="15">
        <f>VLOOKUP(E106,'Commune et code insee et postal'!A$2:D$1302,3,FALSE)</f>
        <v>95</v>
      </c>
      <c r="E106" s="8">
        <v>95488</v>
      </c>
      <c r="F106" s="8" t="str">
        <f>'Base biomasse'!G107</f>
        <v>PIERRELAYE</v>
      </c>
      <c r="G106" s="8" t="e">
        <f>'Base biomasse'!#REF!</f>
        <v>#REF!</v>
      </c>
      <c r="H106" s="8">
        <f>'Base biomasse'!J107</f>
        <v>0</v>
      </c>
      <c r="I106" s="8" t="str">
        <f>'Base biomasse'!W107</f>
        <v>Collective</v>
      </c>
      <c r="J106" s="8" t="str">
        <f>'Base biomasse'!X107</f>
        <v>Chaufferie dédiée</v>
      </c>
      <c r="K106" s="8" t="str">
        <f>'Base biomasse'!Y107</f>
        <v>industrie</v>
      </c>
      <c r="L106" s="8">
        <f>'Base biomasse'!AA107</f>
        <v>110</v>
      </c>
      <c r="M106" s="8" t="str">
        <f>'Base biomasse'!AB107</f>
        <v>&lt;1 MW</v>
      </c>
      <c r="N106" s="8">
        <f>'Base biomasse'!AC107</f>
        <v>0</v>
      </c>
      <c r="O106" s="8">
        <f>'Base biomasse'!AD107</f>
        <v>0</v>
      </c>
      <c r="P106" s="8" t="e">
        <f>'Base biomasse'!#REF!</f>
        <v>#REF!</v>
      </c>
      <c r="Q106" s="8">
        <f>'Base biomasse'!AR107</f>
        <v>12</v>
      </c>
      <c r="R106" s="8">
        <f>'Base biomasse'!AS107</f>
        <v>139.56</v>
      </c>
      <c r="S106" s="8" t="str">
        <f>'Base biomasse'!AT107</f>
        <v>&lt;1 200 MWh/an</v>
      </c>
      <c r="T106" s="8">
        <f>'Base biomasse'!AU107</f>
        <v>0</v>
      </c>
      <c r="U106" s="8" t="str">
        <f>'Base biomasse'!AE107</f>
        <v>Plaquettes forestières</v>
      </c>
      <c r="V106" s="8">
        <f>'Base biomasse'!O107</f>
        <v>2009</v>
      </c>
      <c r="W106" s="8">
        <f>'Base biomasse'!P107</f>
        <v>0</v>
      </c>
      <c r="X106" s="8" t="str">
        <f>'Base biomasse'!Q107</f>
        <v>2 - En fonctionnement</v>
      </c>
      <c r="Y106" s="8" t="str">
        <f>'Base biomasse'!R107</f>
        <v>oui</v>
      </c>
      <c r="Z106" s="8">
        <f>'Base biomasse'!S107</f>
        <v>0</v>
      </c>
      <c r="AA106" s="8" t="e">
        <f>'Base biomasse'!#REF!</f>
        <v>#REF!</v>
      </c>
      <c r="AB106" s="8">
        <f>'Base biomasse'!T107</f>
        <v>0</v>
      </c>
      <c r="AC106" s="8">
        <f>'Base biomasse'!AF107</f>
        <v>45</v>
      </c>
      <c r="AD106" s="8">
        <f>'Base biomasse'!AG107</f>
        <v>0</v>
      </c>
      <c r="AE106" s="8">
        <f>'Base biomasse'!AH107</f>
        <v>0</v>
      </c>
      <c r="AF106" s="8">
        <f>'Base biomasse'!AI107</f>
        <v>0</v>
      </c>
      <c r="AG106" s="8">
        <f>'Base biomasse'!AJ107</f>
        <v>45</v>
      </c>
      <c r="AH106" s="8">
        <f>'Base biomasse'!AK107</f>
        <v>0</v>
      </c>
      <c r="AI106" s="8">
        <f>'Base biomasse'!AL107</f>
        <v>0</v>
      </c>
      <c r="AJ106" s="8">
        <f>'Base biomasse'!AM107</f>
        <v>0</v>
      </c>
      <c r="AK106" s="8">
        <f>'Base biomasse'!AN107</f>
        <v>0</v>
      </c>
      <c r="AL106" s="8">
        <f>'Base biomasse'!AP107</f>
        <v>0</v>
      </c>
      <c r="AM106" s="8">
        <f>'Base biomasse'!AQ107</f>
        <v>45</v>
      </c>
      <c r="AN106" s="8" t="e">
        <f>'Base biomasse'!#REF!</f>
        <v>#REF!</v>
      </c>
    </row>
    <row r="107" spans="1:40" x14ac:dyDescent="0.25">
      <c r="A107" s="8" t="s">
        <v>1433</v>
      </c>
      <c r="B107" s="8">
        <v>1</v>
      </c>
      <c r="C107" s="9">
        <v>41620</v>
      </c>
      <c r="D107" s="15">
        <f>VLOOKUP(E107,'Commune et code insee et postal'!A$2:D$1302,3,FALSE)</f>
        <v>95</v>
      </c>
      <c r="E107" s="8">
        <v>95500</v>
      </c>
      <c r="F107" s="8" t="str">
        <f>'Base biomasse'!G108</f>
        <v>PONTOISE</v>
      </c>
      <c r="G107" s="8" t="e">
        <f>'Base biomasse'!#REF!</f>
        <v>#REF!</v>
      </c>
      <c r="H107" s="8">
        <f>'Base biomasse'!J108</f>
        <v>0</v>
      </c>
      <c r="I107" s="8" t="str">
        <f>'Base biomasse'!W108</f>
        <v>Collective</v>
      </c>
      <c r="J107" s="8" t="str">
        <f>'Base biomasse'!X108</f>
        <v>Chaufferie dédiée</v>
      </c>
      <c r="K107" s="8" t="str">
        <f>'Base biomasse'!Y108</f>
        <v>Résidentiel</v>
      </c>
      <c r="L107" s="8">
        <f>'Base biomasse'!AA108</f>
        <v>90</v>
      </c>
      <c r="M107" s="8" t="str">
        <f>'Base biomasse'!AB108</f>
        <v>&lt;1 MW</v>
      </c>
      <c r="N107" s="8">
        <f>'Base biomasse'!AC108</f>
        <v>0</v>
      </c>
      <c r="O107" s="8">
        <f>'Base biomasse'!AD108</f>
        <v>0</v>
      </c>
      <c r="P107" s="8" t="e">
        <f>'Base biomasse'!#REF!</f>
        <v>#REF!</v>
      </c>
      <c r="Q107" s="8">
        <f>'Base biomasse'!AR108</f>
        <v>10.120000000000001</v>
      </c>
      <c r="R107" s="8">
        <f>'Base biomasse'!AS108</f>
        <v>117.69560000000001</v>
      </c>
      <c r="S107" s="8" t="str">
        <f>'Base biomasse'!AT108</f>
        <v>&lt;1 200 MWh/an</v>
      </c>
      <c r="T107" s="8">
        <f>'Base biomasse'!AU108</f>
        <v>0</v>
      </c>
      <c r="U107" s="8">
        <f>'Base biomasse'!AE108</f>
        <v>0</v>
      </c>
      <c r="V107" s="8">
        <f>'Base biomasse'!O108</f>
        <v>2009</v>
      </c>
      <c r="W107" s="8">
        <f>'Base biomasse'!P108</f>
        <v>0</v>
      </c>
      <c r="X107" s="8" t="str">
        <f>'Base biomasse'!Q108</f>
        <v>2 - En fonctionnement</v>
      </c>
      <c r="Y107" s="8">
        <f>'Base biomasse'!R108</f>
        <v>0</v>
      </c>
      <c r="Z107" s="8" t="str">
        <f>'Base biomasse'!S108</f>
        <v>oui</v>
      </c>
      <c r="AA107" s="8" t="e">
        <f>'Base biomasse'!#REF!</f>
        <v>#REF!</v>
      </c>
      <c r="AB107" s="8">
        <f>'Base biomasse'!T108</f>
        <v>0</v>
      </c>
      <c r="AC107" s="8">
        <f>'Base biomasse'!AF108</f>
        <v>0</v>
      </c>
      <c r="AD107" s="8">
        <f>'Base biomasse'!AG108</f>
        <v>0</v>
      </c>
      <c r="AE107" s="8">
        <f>'Base biomasse'!AH108</f>
        <v>0</v>
      </c>
      <c r="AF107" s="8">
        <f>'Base biomasse'!AI108</f>
        <v>0</v>
      </c>
      <c r="AG107" s="8">
        <f>'Base biomasse'!AJ108</f>
        <v>0</v>
      </c>
      <c r="AH107" s="8">
        <f>'Base biomasse'!AK108</f>
        <v>0</v>
      </c>
      <c r="AI107" s="8">
        <f>'Base biomasse'!AL108</f>
        <v>0</v>
      </c>
      <c r="AJ107" s="8">
        <f>'Base biomasse'!AM108</f>
        <v>0</v>
      </c>
      <c r="AK107" s="8">
        <f>'Base biomasse'!AN108</f>
        <v>0</v>
      </c>
      <c r="AL107" s="8">
        <f>'Base biomasse'!AP108</f>
        <v>51</v>
      </c>
      <c r="AM107" s="8">
        <f>'Base biomasse'!AQ108</f>
        <v>51</v>
      </c>
      <c r="AN107" s="8" t="e">
        <f>'Base biomasse'!#REF!</f>
        <v>#REF!</v>
      </c>
    </row>
    <row r="108" spans="1:40" x14ac:dyDescent="0.25">
      <c r="A108" s="8" t="s">
        <v>1433</v>
      </c>
      <c r="B108" s="8">
        <v>1</v>
      </c>
      <c r="C108" s="9">
        <v>41085</v>
      </c>
      <c r="D108" s="15">
        <f>VLOOKUP(E108,'Commune et code insee et postal'!A$2:D$1302,3,FALSE)</f>
        <v>95</v>
      </c>
      <c r="E108" s="8">
        <v>95510</v>
      </c>
      <c r="F108" s="8" t="str">
        <f>'Base biomasse'!G109</f>
        <v>PUISEUX-PONTOISE</v>
      </c>
      <c r="G108" s="8" t="e">
        <f>'Base biomasse'!#REF!</f>
        <v>#REF!</v>
      </c>
      <c r="H108" s="8">
        <f>'Base biomasse'!J109</f>
        <v>0</v>
      </c>
      <c r="I108" s="8" t="str">
        <f>'Base biomasse'!W109</f>
        <v>Collective</v>
      </c>
      <c r="J108" s="8" t="str">
        <f>'Base biomasse'!X109</f>
        <v>Chaufferie dédiée</v>
      </c>
      <c r="K108" s="8" t="str">
        <f>'Base biomasse'!Y109</f>
        <v>Agriculture</v>
      </c>
      <c r="L108" s="8">
        <f>'Base biomasse'!AA109</f>
        <v>250</v>
      </c>
      <c r="M108" s="8" t="str">
        <f>'Base biomasse'!AB109</f>
        <v>&lt;1 MW</v>
      </c>
      <c r="N108" s="8">
        <f>'Base biomasse'!AC109</f>
        <v>0</v>
      </c>
      <c r="O108" s="8">
        <f>'Base biomasse'!AD109</f>
        <v>0</v>
      </c>
      <c r="P108" s="8" t="e">
        <f>'Base biomasse'!#REF!</f>
        <v>#REF!</v>
      </c>
      <c r="Q108" s="8">
        <f>'Base biomasse'!AR109</f>
        <v>66</v>
      </c>
      <c r="R108" s="8">
        <f>'Base biomasse'!AS109</f>
        <v>767.58</v>
      </c>
      <c r="S108" s="8" t="str">
        <f>'Base biomasse'!AT109</f>
        <v>&lt;1 200 MWh/an</v>
      </c>
      <c r="T108" s="8">
        <f>'Base biomasse'!AU109</f>
        <v>0</v>
      </c>
      <c r="U108" s="8" t="str">
        <f>'Base biomasse'!AE109</f>
        <v>Connexes industrie du bois et plaquettes forestières, appro interne - CIB + PF</v>
      </c>
      <c r="V108" s="8">
        <f>'Base biomasse'!O109</f>
        <v>2011</v>
      </c>
      <c r="W108" s="8">
        <f>'Base biomasse'!P109</f>
        <v>0</v>
      </c>
      <c r="X108" s="8" t="str">
        <f>'Base biomasse'!Q109</f>
        <v>2 - En fonctionnement</v>
      </c>
      <c r="Y108" s="8" t="str">
        <f>'Base biomasse'!R109</f>
        <v>oui</v>
      </c>
      <c r="Z108" s="8" t="str">
        <f>'Base biomasse'!S109</f>
        <v>oui</v>
      </c>
      <c r="AA108" s="8" t="e">
        <f>'Base biomasse'!#REF!</f>
        <v>#REF!</v>
      </c>
      <c r="AB108" s="8">
        <f>'Base biomasse'!T109</f>
        <v>0</v>
      </c>
      <c r="AC108" s="8">
        <f>'Base biomasse'!AF109</f>
        <v>201.42857142857142</v>
      </c>
      <c r="AD108" s="8">
        <f>'Base biomasse'!AG109</f>
        <v>0</v>
      </c>
      <c r="AE108" s="8">
        <f>'Base biomasse'!AH109</f>
        <v>0</v>
      </c>
      <c r="AF108" s="8">
        <f>'Base biomasse'!AI109</f>
        <v>0</v>
      </c>
      <c r="AG108" s="8">
        <f>'Base biomasse'!AJ109</f>
        <v>201.42857142857142</v>
      </c>
      <c r="AH108" s="8">
        <f>'Base biomasse'!AK109</f>
        <v>0</v>
      </c>
      <c r="AI108" s="8">
        <f>'Base biomasse'!AL109</f>
        <v>0</v>
      </c>
      <c r="AJ108" s="8">
        <f>'Base biomasse'!AM109</f>
        <v>0</v>
      </c>
      <c r="AK108" s="8">
        <f>'Base biomasse'!AN109</f>
        <v>0</v>
      </c>
      <c r="AL108" s="8">
        <f>'Base biomasse'!AP109</f>
        <v>0</v>
      </c>
      <c r="AM108" s="8">
        <f>'Base biomasse'!AQ109</f>
        <v>201.42857142857142</v>
      </c>
      <c r="AN108" s="8" t="e">
        <f>'Base biomasse'!#REF!</f>
        <v>#REF!</v>
      </c>
    </row>
    <row r="109" spans="1:40" ht="15.15" x14ac:dyDescent="0.3">
      <c r="A109" s="8" t="s">
        <v>1433</v>
      </c>
      <c r="B109" s="8">
        <v>1</v>
      </c>
      <c r="C109" s="13">
        <v>41169</v>
      </c>
      <c r="D109" s="15">
        <f>VLOOKUP(E109,'Commune et code insee et postal'!A$2:D$1302,3,FALSE)</f>
        <v>95</v>
      </c>
      <c r="E109" s="10">
        <v>95527</v>
      </c>
      <c r="F109" s="8" t="str">
        <f>'Base biomasse'!G110</f>
        <v>ROISSY-EN-FRANCE</v>
      </c>
      <c r="G109" s="8" t="e">
        <f>'Base biomasse'!#REF!</f>
        <v>#REF!</v>
      </c>
      <c r="H109" s="8">
        <f>'Base biomasse'!J110</f>
        <v>0</v>
      </c>
      <c r="I109" s="8" t="str">
        <f>'Base biomasse'!W110</f>
        <v>Industrielle</v>
      </c>
      <c r="J109" s="8" t="str">
        <f>'Base biomasse'!X110</f>
        <v>Réseau de chaleur existant</v>
      </c>
      <c r="K109" s="8">
        <f>'Base biomasse'!Y110</f>
        <v>0</v>
      </c>
      <c r="L109" s="8">
        <f>'Base biomasse'!AA110</f>
        <v>14000</v>
      </c>
      <c r="M109" s="8" t="str">
        <f>'Base biomasse'!AB110</f>
        <v>&gt;1 MW</v>
      </c>
      <c r="N109" s="8">
        <f>'Base biomasse'!AC110</f>
        <v>0</v>
      </c>
      <c r="O109" s="8">
        <f>'Base biomasse'!AD110</f>
        <v>0</v>
      </c>
      <c r="P109" s="8" t="e">
        <f>'Base biomasse'!#REF!</f>
        <v>#REF!</v>
      </c>
      <c r="Q109" s="8">
        <f>'Base biomasse'!AR110</f>
        <v>6607</v>
      </c>
      <c r="R109" s="8">
        <f>'Base biomasse'!AS110</f>
        <v>76839.41</v>
      </c>
      <c r="S109" s="8" t="str">
        <f>'Base biomasse'!AT110</f>
        <v>&gt;1 200 MWh/an</v>
      </c>
      <c r="T109" s="8" t="str">
        <f>'Base biomasse'!AU110</f>
        <v>https://ile-de-france.ademe.fr/sites/default/files/chaufferie-biomasse-aeroport-roissy.pdf</v>
      </c>
      <c r="U109" s="8" t="str">
        <f>'Base biomasse'!AE110</f>
        <v>75%PF + 25% plaquette urbaine (PBFV)</v>
      </c>
      <c r="V109" s="8">
        <f>'Base biomasse'!O110</f>
        <v>2013</v>
      </c>
      <c r="W109" s="8">
        <f>'Base biomasse'!P110</f>
        <v>0</v>
      </c>
      <c r="X109" s="8" t="str">
        <f>'Base biomasse'!Q110</f>
        <v>2 - En fonctionnement</v>
      </c>
      <c r="Y109" s="8" t="str">
        <f>'Base biomasse'!R110</f>
        <v>oui</v>
      </c>
      <c r="Z109" s="8">
        <f>'Base biomasse'!S110</f>
        <v>0</v>
      </c>
      <c r="AA109" s="8" t="e">
        <f>'Base biomasse'!#REF!</f>
        <v>#REF!</v>
      </c>
      <c r="AB109" s="8">
        <f>'Base biomasse'!T110</f>
        <v>0</v>
      </c>
      <c r="AC109" s="8">
        <f>'Base biomasse'!AF110</f>
        <v>15600</v>
      </c>
      <c r="AD109" s="8">
        <f>'Base biomasse'!AG110</f>
        <v>0</v>
      </c>
      <c r="AE109" s="8">
        <f>'Base biomasse'!AH110</f>
        <v>0</v>
      </c>
      <c r="AF109" s="8">
        <f>'Base biomasse'!AI110</f>
        <v>0</v>
      </c>
      <c r="AG109" s="8">
        <f>'Base biomasse'!AJ110</f>
        <v>15600</v>
      </c>
      <c r="AH109" s="8">
        <f>'Base biomasse'!AK110</f>
        <v>34920</v>
      </c>
      <c r="AI109" s="8">
        <f>'Base biomasse'!AL110</f>
        <v>0</v>
      </c>
      <c r="AJ109" s="8">
        <f>'Base biomasse'!AM110</f>
        <v>0</v>
      </c>
      <c r="AK109" s="8">
        <f>'Base biomasse'!AN110</f>
        <v>0</v>
      </c>
      <c r="AL109" s="8">
        <f>'Base biomasse'!AP110</f>
        <v>0</v>
      </c>
      <c r="AM109" s="8">
        <f>'Base biomasse'!AQ110</f>
        <v>50520</v>
      </c>
      <c r="AN109" s="8" t="e">
        <f>'Base biomasse'!#REF!</f>
        <v>#REF!</v>
      </c>
    </row>
    <row r="110" spans="1:40" x14ac:dyDescent="0.25">
      <c r="A110" s="8" t="s">
        <v>1433</v>
      </c>
      <c r="B110" s="8">
        <v>1</v>
      </c>
      <c r="C110" s="9">
        <v>41085</v>
      </c>
      <c r="D110" s="15">
        <f>VLOOKUP(E110,'Commune et code insee et postal'!A$2:D$1302,3,FALSE)</f>
        <v>95</v>
      </c>
      <c r="E110" s="8">
        <v>95563</v>
      </c>
      <c r="F110" s="8" t="str">
        <f>'Base biomasse'!G111</f>
        <v>SAINT-LEU-LA-FORÊT</v>
      </c>
      <c r="G110" s="8" t="e">
        <f>'Base biomasse'!#REF!</f>
        <v>#REF!</v>
      </c>
      <c r="H110" s="8">
        <f>'Base biomasse'!J111</f>
        <v>0</v>
      </c>
      <c r="I110" s="8" t="str">
        <f>'Base biomasse'!W111</f>
        <v>Collective</v>
      </c>
      <c r="J110" s="8" t="str">
        <f>'Base biomasse'!X111</f>
        <v>Chaufferie dédiée</v>
      </c>
      <c r="K110" s="8" t="str">
        <f>'Base biomasse'!Y111</f>
        <v>Tertiaire</v>
      </c>
      <c r="L110" s="8">
        <f>'Base biomasse'!AA111</f>
        <v>360</v>
      </c>
      <c r="M110" s="8" t="str">
        <f>'Base biomasse'!AB111</f>
        <v>&lt;1 MW</v>
      </c>
      <c r="N110" s="8">
        <f>'Base biomasse'!AC111</f>
        <v>0</v>
      </c>
      <c r="O110" s="8">
        <f>'Base biomasse'!AD111</f>
        <v>0</v>
      </c>
      <c r="P110" s="8" t="e">
        <f>'Base biomasse'!#REF!</f>
        <v>#REF!</v>
      </c>
      <c r="Q110" s="8">
        <f>'Base biomasse'!AR111</f>
        <v>69</v>
      </c>
      <c r="R110" s="8">
        <f>'Base biomasse'!AS111</f>
        <v>802.47</v>
      </c>
      <c r="S110" s="8" t="str">
        <f>'Base biomasse'!AT111</f>
        <v>&lt;1 200 MWh/an</v>
      </c>
      <c r="T110" s="8" t="str">
        <f>'Base biomasse'!AU111</f>
        <v>Bâtiment d'enseignement</v>
      </c>
      <c r="U110" s="8" t="str">
        <f>'Base biomasse'!AE111</f>
        <v>Plaquettes forestières</v>
      </c>
      <c r="V110" s="8">
        <f>'Base biomasse'!O111</f>
        <v>2008</v>
      </c>
      <c r="W110" s="8">
        <f>'Base biomasse'!P111</f>
        <v>0</v>
      </c>
      <c r="X110" s="8" t="str">
        <f>'Base biomasse'!Q111</f>
        <v>2 - En fonctionnement</v>
      </c>
      <c r="Y110" s="8" t="str">
        <f>'Base biomasse'!R111</f>
        <v>oui</v>
      </c>
      <c r="Z110" s="8" t="str">
        <f>'Base biomasse'!S111</f>
        <v>oui</v>
      </c>
      <c r="AA110" s="8" t="e">
        <f>'Base biomasse'!#REF!</f>
        <v>#REF!</v>
      </c>
      <c r="AB110" s="8">
        <f>'Base biomasse'!T111</f>
        <v>0</v>
      </c>
      <c r="AC110" s="8">
        <f>'Base biomasse'!AF111</f>
        <v>300</v>
      </c>
      <c r="AD110" s="8">
        <f>'Base biomasse'!AG111</f>
        <v>0</v>
      </c>
      <c r="AE110" s="8">
        <f>'Base biomasse'!AH111</f>
        <v>0</v>
      </c>
      <c r="AF110" s="8">
        <f>'Base biomasse'!AI111</f>
        <v>0</v>
      </c>
      <c r="AG110" s="8">
        <f>'Base biomasse'!AJ111</f>
        <v>300</v>
      </c>
      <c r="AH110" s="8">
        <f>'Base biomasse'!AK111</f>
        <v>0</v>
      </c>
      <c r="AI110" s="8">
        <f>'Base biomasse'!AL111</f>
        <v>0</v>
      </c>
      <c r="AJ110" s="8">
        <f>'Base biomasse'!AM111</f>
        <v>0</v>
      </c>
      <c r="AK110" s="8">
        <f>'Base biomasse'!AN111</f>
        <v>0</v>
      </c>
      <c r="AL110" s="8">
        <f>'Base biomasse'!AP111</f>
        <v>0</v>
      </c>
      <c r="AM110" s="8">
        <f>'Base biomasse'!AQ111</f>
        <v>300</v>
      </c>
      <c r="AN110" s="8" t="e">
        <f>'Base biomasse'!#REF!</f>
        <v>#REF!</v>
      </c>
    </row>
    <row r="111" spans="1:40" x14ac:dyDescent="0.25">
      <c r="A111" s="21" t="s">
        <v>1433</v>
      </c>
      <c r="B111" s="21">
        <v>1</v>
      </c>
      <c r="C111" s="22">
        <v>41754</v>
      </c>
      <c r="D111" s="23">
        <f>VLOOKUP(E111,'Commune et code insee et postal'!A$2:D$1302,3,FALSE)</f>
        <v>95</v>
      </c>
      <c r="E111" s="21">
        <v>95572</v>
      </c>
      <c r="F111" s="8" t="str">
        <f>'Base biomasse'!G112</f>
        <v>SAINT-OUEN-L'AUMÔNE</v>
      </c>
      <c r="G111" s="8" t="e">
        <f>'Base biomasse'!#REF!</f>
        <v>#REF!</v>
      </c>
      <c r="H111" s="8">
        <f>'Base biomasse'!J112</f>
        <v>0</v>
      </c>
      <c r="I111" s="8" t="str">
        <f>'Base biomasse'!W112</f>
        <v>Collective</v>
      </c>
      <c r="J111" s="8" t="str">
        <f>'Base biomasse'!X112</f>
        <v>Réseau de chaleur existant</v>
      </c>
      <c r="K111" s="8" t="str">
        <f>'Base biomasse'!Y112</f>
        <v>Résidentiel/Tertiaire</v>
      </c>
      <c r="L111" s="8">
        <f>'Base biomasse'!AA112</f>
        <v>25000</v>
      </c>
      <c r="M111" s="8" t="str">
        <f>'Base biomasse'!AB112</f>
        <v>&gt;1 MW</v>
      </c>
      <c r="N111" s="8">
        <f>'Base biomasse'!AC112</f>
        <v>0</v>
      </c>
      <c r="O111" s="8">
        <f>'Base biomasse'!AD112</f>
        <v>0</v>
      </c>
      <c r="P111" s="8" t="e">
        <f>'Base biomasse'!#REF!</f>
        <v>#REF!</v>
      </c>
      <c r="Q111" s="8">
        <f>'Base biomasse'!AR112</f>
        <v>10300</v>
      </c>
      <c r="R111" s="8">
        <f>'Base biomasse'!AS112</f>
        <v>119789.00000000001</v>
      </c>
      <c r="S111" s="8" t="str">
        <f>'Base biomasse'!AT112</f>
        <v>&gt;1 200 MWh/an</v>
      </c>
      <c r="T111" s="8">
        <f>'Base biomasse'!AU112</f>
        <v>0</v>
      </c>
      <c r="U111" s="8" t="str">
        <f>'Base biomasse'!AE112</f>
        <v>Produits connexes de scieries (Picardie) - Bois d'élagage/d'abattage - Refus de criblage de compost</v>
      </c>
      <c r="V111" s="8">
        <f>'Base biomasse'!O112</f>
        <v>2009</v>
      </c>
      <c r="W111" s="8">
        <f>'Base biomasse'!P112</f>
        <v>0</v>
      </c>
      <c r="X111" s="8" t="str">
        <f>'Base biomasse'!Q112</f>
        <v>2 - En fonctionnement</v>
      </c>
      <c r="Y111" s="8">
        <f>'Base biomasse'!R112</f>
        <v>0</v>
      </c>
      <c r="Z111" s="8" t="str">
        <f>'Base biomasse'!S112</f>
        <v>oui</v>
      </c>
      <c r="AA111" s="8" t="e">
        <f>'Base biomasse'!#REF!</f>
        <v>#REF!</v>
      </c>
      <c r="AB111" s="8">
        <f>'Base biomasse'!T112</f>
        <v>0</v>
      </c>
      <c r="AC111" s="8">
        <f>'Base biomasse'!AF112</f>
        <v>8040</v>
      </c>
      <c r="AD111" s="8">
        <f>'Base biomasse'!AG112</f>
        <v>0</v>
      </c>
      <c r="AE111" s="8">
        <f>'Base biomasse'!AH112</f>
        <v>4620</v>
      </c>
      <c r="AF111" s="8">
        <f>'Base biomasse'!AI112</f>
        <v>0</v>
      </c>
      <c r="AG111" s="8">
        <f>'Base biomasse'!AJ112</f>
        <v>12660</v>
      </c>
      <c r="AH111" s="8">
        <f>'Base biomasse'!AK112</f>
        <v>3900</v>
      </c>
      <c r="AI111" s="8">
        <f>'Base biomasse'!AL112</f>
        <v>0</v>
      </c>
      <c r="AJ111" s="8">
        <f>'Base biomasse'!AM112</f>
        <v>6600</v>
      </c>
      <c r="AK111" s="8">
        <f>'Base biomasse'!AN112</f>
        <v>0</v>
      </c>
      <c r="AL111" s="8">
        <f>'Base biomasse'!AP112</f>
        <v>0</v>
      </c>
      <c r="AM111" s="8">
        <f>'Base biomasse'!AQ112</f>
        <v>23160</v>
      </c>
      <c r="AN111" s="8" t="e">
        <f>'Base biomasse'!#REF!</f>
        <v>#REF!</v>
      </c>
    </row>
    <row r="112" spans="1:40" x14ac:dyDescent="0.25">
      <c r="A112" s="8" t="s">
        <v>1433</v>
      </c>
      <c r="B112" s="8">
        <v>1</v>
      </c>
      <c r="C112" s="9">
        <v>41085</v>
      </c>
      <c r="D112" s="15">
        <f>VLOOKUP(E112,'Commune et code insee et postal'!A$2:D$1302,3,FALSE)</f>
        <v>95</v>
      </c>
      <c r="E112" s="8">
        <v>95610</v>
      </c>
      <c r="F112" s="8" t="str">
        <f>'Base biomasse'!G113</f>
        <v>THÉMÉRICOURT</v>
      </c>
      <c r="G112" s="8" t="e">
        <f>'Base biomasse'!#REF!</f>
        <v>#REF!</v>
      </c>
      <c r="H112" s="8">
        <f>'Base biomasse'!J113</f>
        <v>0</v>
      </c>
      <c r="I112" s="8" t="str">
        <f>'Base biomasse'!W113</f>
        <v>Collective</v>
      </c>
      <c r="J112" s="8" t="str">
        <f>'Base biomasse'!X113</f>
        <v>Chaufferie dédiée</v>
      </c>
      <c r="K112" s="8" t="str">
        <f>'Base biomasse'!Y113</f>
        <v>Résidentiel Tertiaire</v>
      </c>
      <c r="L112" s="8">
        <f>'Base biomasse'!AA113</f>
        <v>60</v>
      </c>
      <c r="M112" s="8" t="str">
        <f>'Base biomasse'!AB113</f>
        <v>&lt;1 MW</v>
      </c>
      <c r="N112" s="8">
        <f>'Base biomasse'!AC113</f>
        <v>0</v>
      </c>
      <c r="O112" s="8">
        <f>'Base biomasse'!AD113</f>
        <v>0</v>
      </c>
      <c r="P112" s="8" t="e">
        <f>'Base biomasse'!#REF!</f>
        <v>#REF!</v>
      </c>
      <c r="Q112" s="8">
        <f>'Base biomasse'!AR113</f>
        <v>0</v>
      </c>
      <c r="R112" s="8">
        <f>'Base biomasse'!AS113</f>
        <v>0</v>
      </c>
      <c r="S112" s="8" t="str">
        <f>'Base biomasse'!AT113</f>
        <v/>
      </c>
      <c r="T112" s="8" t="str">
        <f>'Base biomasse'!AU113</f>
        <v>Alimente HLM, bibliothèque, mairie</v>
      </c>
      <c r="U112" s="8" t="str">
        <f>'Base biomasse'!AE113</f>
        <v>Granulés</v>
      </c>
      <c r="V112" s="8">
        <f>'Base biomasse'!O113</f>
        <v>2010</v>
      </c>
      <c r="W112" s="8">
        <f>'Base biomasse'!P113</f>
        <v>0</v>
      </c>
      <c r="X112" s="8" t="str">
        <f>'Base biomasse'!Q113</f>
        <v>2 - En fonctionnement</v>
      </c>
      <c r="Y112" s="8">
        <f>'Base biomasse'!R113</f>
        <v>0</v>
      </c>
      <c r="Z112" s="8">
        <f>'Base biomasse'!S113</f>
        <v>0</v>
      </c>
      <c r="AA112" s="8" t="e">
        <f>'Base biomasse'!#REF!</f>
        <v>#REF!</v>
      </c>
      <c r="AB112" s="8">
        <f>'Base biomasse'!T113</f>
        <v>0</v>
      </c>
      <c r="AC112" s="8">
        <f>'Base biomasse'!AF113</f>
        <v>0</v>
      </c>
      <c r="AD112" s="8">
        <f>'Base biomasse'!AG113</f>
        <v>0</v>
      </c>
      <c r="AE112" s="8">
        <f>'Base biomasse'!AH113</f>
        <v>0</v>
      </c>
      <c r="AF112" s="8">
        <f>'Base biomasse'!AI113</f>
        <v>0</v>
      </c>
      <c r="AG112" s="8">
        <f>'Base biomasse'!AJ113</f>
        <v>0</v>
      </c>
      <c r="AH112" s="8">
        <f>'Base biomasse'!AK113</f>
        <v>0</v>
      </c>
      <c r="AI112" s="8">
        <f>'Base biomasse'!AL113</f>
        <v>0</v>
      </c>
      <c r="AJ112" s="8">
        <f>'Base biomasse'!AM113</f>
        <v>0</v>
      </c>
      <c r="AK112" s="8">
        <f>'Base biomasse'!AN113</f>
        <v>0</v>
      </c>
      <c r="AL112" s="8">
        <f>'Base biomasse'!AP113</f>
        <v>0</v>
      </c>
      <c r="AM112" s="8">
        <f>'Base biomasse'!AQ113</f>
        <v>0</v>
      </c>
      <c r="AN112" s="8" t="e">
        <f>'Base biomasse'!#REF!</f>
        <v>#REF!</v>
      </c>
    </row>
    <row r="113" spans="1:40" x14ac:dyDescent="0.25">
      <c r="A113" s="8" t="s">
        <v>1434</v>
      </c>
      <c r="B113" s="8">
        <v>1</v>
      </c>
      <c r="C113" s="9">
        <v>41085</v>
      </c>
      <c r="D113" s="15">
        <f>VLOOKUP(E113,'Commune et code insee et postal'!A$2:D$1302,3,FALSE)</f>
        <v>95</v>
      </c>
      <c r="E113" s="8">
        <v>95656</v>
      </c>
      <c r="F113" s="8" t="str">
        <f>'Base biomasse'!G114</f>
        <v>VIENNE-EN-ARTHIES</v>
      </c>
      <c r="G113" s="8" t="e">
        <f>'Base biomasse'!#REF!</f>
        <v>#REF!</v>
      </c>
      <c r="H113" s="8">
        <f>'Base biomasse'!J114</f>
        <v>0</v>
      </c>
      <c r="I113" s="8" t="str">
        <f>'Base biomasse'!W114</f>
        <v>Collective</v>
      </c>
      <c r="J113" s="8" t="str">
        <f>'Base biomasse'!X114</f>
        <v>Chaufferie dédiée</v>
      </c>
      <c r="K113" s="8" t="str">
        <f>'Base biomasse'!Y114</f>
        <v>Agriculture</v>
      </c>
      <c r="L113" s="8">
        <f>'Base biomasse'!AA114</f>
        <v>70</v>
      </c>
      <c r="M113" s="8" t="str">
        <f>'Base biomasse'!AB114</f>
        <v>&lt;1 MW</v>
      </c>
      <c r="N113" s="8">
        <f>'Base biomasse'!AC114</f>
        <v>0</v>
      </c>
      <c r="O113" s="8">
        <f>'Base biomasse'!AD114</f>
        <v>0</v>
      </c>
      <c r="P113" s="8" t="e">
        <f>'Base biomasse'!#REF!</f>
        <v>#REF!</v>
      </c>
      <c r="Q113" s="8">
        <f>'Base biomasse'!AR114</f>
        <v>5</v>
      </c>
      <c r="R113" s="8">
        <f>'Base biomasse'!AS114</f>
        <v>58.150000000000006</v>
      </c>
      <c r="S113" s="8" t="str">
        <f>'Base biomasse'!AT114</f>
        <v>&lt;1 200 MWh/an</v>
      </c>
      <c r="T113" s="8">
        <f>'Base biomasse'!AU114</f>
        <v>0</v>
      </c>
      <c r="U113" s="8" t="str">
        <f>'Base biomasse'!AE114</f>
        <v>Plaquettes forestières élagage</v>
      </c>
      <c r="V113" s="8">
        <f>'Base biomasse'!O114</f>
        <v>2007</v>
      </c>
      <c r="W113" s="8">
        <f>'Base biomasse'!P114</f>
        <v>0</v>
      </c>
      <c r="X113" s="8" t="str">
        <f>'Base biomasse'!Q114</f>
        <v>2 - En fonctionnement</v>
      </c>
      <c r="Y113" s="8" t="str">
        <f>'Base biomasse'!R114</f>
        <v>oui</v>
      </c>
      <c r="Z113" s="8">
        <f>'Base biomasse'!S114</f>
        <v>0</v>
      </c>
      <c r="AA113" s="8" t="e">
        <f>'Base biomasse'!#REF!</f>
        <v>#REF!</v>
      </c>
      <c r="AB113" s="8">
        <f>'Base biomasse'!T114</f>
        <v>0</v>
      </c>
      <c r="AC113" s="8">
        <f>'Base biomasse'!AF114</f>
        <v>25</v>
      </c>
      <c r="AD113" s="8">
        <f>'Base biomasse'!AG114</f>
        <v>0</v>
      </c>
      <c r="AE113" s="8">
        <f>'Base biomasse'!AH114</f>
        <v>0</v>
      </c>
      <c r="AF113" s="8">
        <f>'Base biomasse'!AI114</f>
        <v>0</v>
      </c>
      <c r="AG113" s="8">
        <f>'Base biomasse'!AJ114</f>
        <v>25</v>
      </c>
      <c r="AH113" s="8">
        <f>'Base biomasse'!AK114</f>
        <v>0</v>
      </c>
      <c r="AI113" s="8">
        <f>'Base biomasse'!AL114</f>
        <v>0</v>
      </c>
      <c r="AJ113" s="8">
        <f>'Base biomasse'!AM114</f>
        <v>0</v>
      </c>
      <c r="AK113" s="8">
        <f>'Base biomasse'!AN114</f>
        <v>0</v>
      </c>
      <c r="AL113" s="8">
        <f>'Base biomasse'!AP114</f>
        <v>0</v>
      </c>
      <c r="AM113" s="8">
        <f>'Base biomasse'!AQ114</f>
        <v>25</v>
      </c>
      <c r="AN113" s="8" t="e">
        <f>'Base biomasse'!#REF!</f>
        <v>#REF!</v>
      </c>
    </row>
    <row r="114" spans="1:40" x14ac:dyDescent="0.25">
      <c r="M114" s="25"/>
      <c r="R114" s="25"/>
    </row>
    <row r="115" spans="1:40" x14ac:dyDescent="0.25">
      <c r="M115" s="25"/>
      <c r="R115" s="25"/>
    </row>
    <row r="116" spans="1:40" x14ac:dyDescent="0.25">
      <c r="M116" s="25"/>
      <c r="R116" s="25"/>
    </row>
    <row r="117" spans="1:40" x14ac:dyDescent="0.25">
      <c r="M117" s="25"/>
      <c r="R117" s="25"/>
    </row>
    <row r="118" spans="1:40" x14ac:dyDescent="0.25">
      <c r="M118" s="25"/>
      <c r="R118" s="25"/>
    </row>
    <row r="119" spans="1:40" x14ac:dyDescent="0.25">
      <c r="M119" s="25"/>
      <c r="R119" s="25"/>
    </row>
    <row r="120" spans="1:40" x14ac:dyDescent="0.25">
      <c r="M120" s="25"/>
      <c r="R120" s="25"/>
    </row>
    <row r="121" spans="1:40" x14ac:dyDescent="0.25">
      <c r="M121" s="25"/>
      <c r="R121" s="25"/>
    </row>
    <row r="122" spans="1:40" x14ac:dyDescent="0.25">
      <c r="M122" s="25"/>
      <c r="R122" s="25"/>
    </row>
    <row r="123" spans="1:40" x14ac:dyDescent="0.25">
      <c r="M123" s="25"/>
      <c r="R123" s="25"/>
    </row>
    <row r="124" spans="1:40" x14ac:dyDescent="0.25">
      <c r="M124" s="25"/>
      <c r="R124" s="25"/>
    </row>
    <row r="125" spans="1:40" x14ac:dyDescent="0.25">
      <c r="M125" s="25"/>
      <c r="R125" s="25"/>
    </row>
    <row r="126" spans="1:40" x14ac:dyDescent="0.25">
      <c r="M126" s="25"/>
      <c r="R126" s="25"/>
    </row>
  </sheetData>
  <autoFilter ref="A1:AN113" xr:uid="{00000000-0009-0000-0000-000008000000}">
    <filterColumn colId="21">
      <filters>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sortState xmlns:xlrd2="http://schemas.microsoft.com/office/spreadsheetml/2017/richdata2" ref="A2:AN113">
      <sortCondition ref="E1:E113"/>
    </sortState>
  </autoFilter>
  <phoneticPr fontId="27" type="noConversion"/>
  <dataValidations count="4">
    <dataValidation type="date" allowBlank="1" showInputMessage="1" showErrorMessage="1" sqref="C3:C112" xr:uid="{00000000-0002-0000-0800-000000000000}">
      <formula1>1</formula1>
      <formula2>256036</formula2>
    </dataValidation>
    <dataValidation type="decimal" allowBlank="1" showInputMessage="1" showErrorMessage="1" sqref="B3:B112" xr:uid="{00000000-0002-0000-0800-000001000000}">
      <formula1>0</formula1>
      <formula2>1000000</formula2>
    </dataValidation>
    <dataValidation type="decimal" allowBlank="1" showInputMessage="1" showErrorMessage="1" sqref="D3:D112" xr:uid="{00000000-0002-0000-0800-000002000000}">
      <formula1>75</formula1>
      <formula2>95</formula2>
    </dataValidation>
    <dataValidation type="decimal" allowBlank="1" showInputMessage="1" showErrorMessage="1" sqref="E3:E112" xr:uid="{00000000-0002-0000-0800-000003000000}">
      <formula1>75000</formula1>
      <formula2>95999</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2</vt:i4>
      </vt:variant>
    </vt:vector>
  </HeadingPairs>
  <TitlesOfParts>
    <vt:vector size="13" baseType="lpstr">
      <vt:lpstr>Base biomasse</vt:lpstr>
      <vt:lpstr>Aides</vt:lpstr>
      <vt:lpstr>Commune et code insee et postal</vt:lpstr>
      <vt:lpstr>projets annulés</vt:lpstr>
      <vt:lpstr>Feuil1</vt:lpstr>
      <vt:lpstr>TAB</vt:lpstr>
      <vt:lpstr>tab recap</vt:lpstr>
      <vt:lpstr>zoom ptes chauff</vt:lpstr>
      <vt:lpstr>EXTRAIT BDD</vt:lpstr>
      <vt:lpstr>EXTRAIT BDD sans CPCU</vt:lpstr>
      <vt:lpstr>courbes tendance</vt:lpstr>
      <vt:lpstr>'Base biomasse'!Zone_d_impression</vt:lpstr>
      <vt:lpstr>'zoom ptes chauff'!Zone_d_impression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Claire-Marie BESNIER</dc:creator>
  <cp:lastModifiedBy>Lenovo</cp:lastModifiedBy>
  <cp:revision/>
  <cp:lastPrinted>2018-12-17T16:03:39Z</cp:lastPrinted>
  <dcterms:created xsi:type="dcterms:W3CDTF">2011-07-25T15:05:50Z</dcterms:created>
  <dcterms:modified xsi:type="dcterms:W3CDTF">2020-06-18T13:04:03Z</dcterms:modified>
</cp:coreProperties>
</file>