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EK\SunSensor\sun-sensor-hardware\doc\3D_models\"/>
    </mc:Choice>
  </mc:AlternateContent>
  <bookViews>
    <workbookView xWindow="0" yWindow="0" windowWidth="13185" windowHeight="10725"/>
  </bookViews>
  <sheets>
    <sheet name="Face" sheetId="1" r:id="rId1"/>
    <sheet name="Platfo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7" i="1" l="1"/>
  <c r="T36" i="1"/>
  <c r="T35" i="1"/>
  <c r="T34" i="1"/>
  <c r="T33" i="1"/>
  <c r="T32" i="1"/>
  <c r="T31" i="1"/>
  <c r="P37" i="1"/>
  <c r="P33" i="1"/>
  <c r="C36" i="1"/>
  <c r="F37" i="1"/>
  <c r="L30" i="1"/>
  <c r="L31" i="1"/>
  <c r="L32" i="1"/>
  <c r="L29" i="1"/>
  <c r="J30" i="1"/>
  <c r="J31" i="1"/>
  <c r="J32" i="1"/>
  <c r="J29" i="1"/>
  <c r="C32" i="1" s="1"/>
  <c r="C34" i="1" s="1"/>
  <c r="K32" i="1"/>
  <c r="K31" i="1"/>
  <c r="K29" i="1"/>
  <c r="K30" i="1"/>
  <c r="C33" i="1" l="1"/>
  <c r="C35" i="1" s="1"/>
  <c r="K31" i="2" l="1"/>
  <c r="K30" i="2"/>
  <c r="X30" i="2" s="1"/>
  <c r="K29" i="2"/>
  <c r="X29" i="2" s="1"/>
  <c r="T5" i="2" l="1"/>
  <c r="X18" i="2"/>
  <c r="K19" i="2"/>
  <c r="K18" i="2"/>
  <c r="K17" i="2"/>
  <c r="X17" i="2" s="1"/>
  <c r="T6" i="2" l="1"/>
  <c r="K5" i="2"/>
  <c r="K7" i="2"/>
  <c r="K6" i="2"/>
  <c r="C23" i="1" l="1"/>
  <c r="F24" i="1" s="1"/>
  <c r="J19" i="1"/>
  <c r="L19" i="1" s="1"/>
  <c r="C19" i="1"/>
  <c r="C20" i="1" s="1"/>
  <c r="C21" i="1" s="1"/>
  <c r="C22" i="1" s="1"/>
  <c r="J18" i="1"/>
  <c r="L18" i="1" s="1"/>
  <c r="L17" i="1"/>
  <c r="J17" i="1"/>
  <c r="K17" i="1" s="1"/>
  <c r="J16" i="1"/>
  <c r="L16" i="1" s="1"/>
  <c r="K18" i="1" l="1"/>
  <c r="K19" i="1"/>
  <c r="K16" i="1"/>
  <c r="J6" i="1"/>
  <c r="J5" i="1"/>
  <c r="K5" i="1" s="1"/>
  <c r="L6" i="1"/>
  <c r="K6" i="1"/>
  <c r="J4" i="1"/>
  <c r="L4" i="1" s="1"/>
  <c r="J3" i="1"/>
  <c r="L3" i="1" s="1"/>
  <c r="K3" i="1" l="1"/>
  <c r="K4" i="1"/>
  <c r="L5" i="1"/>
  <c r="C10" i="1"/>
  <c r="F11" i="1" s="1"/>
  <c r="C6" i="1"/>
  <c r="C7" i="1" s="1"/>
  <c r="C8" i="1" s="1"/>
  <c r="C9" i="1" s="1"/>
</calcChain>
</file>

<file path=xl/sharedStrings.xml><?xml version="1.0" encoding="utf-8"?>
<sst xmlns="http://schemas.openxmlformats.org/spreadsheetml/2006/main" count="419" uniqueCount="78">
  <si>
    <t>sensor length</t>
  </si>
  <si>
    <t>sensor width</t>
  </si>
  <si>
    <t>Name</t>
  </si>
  <si>
    <t>Symbol</t>
  </si>
  <si>
    <t>Value</t>
  </si>
  <si>
    <t>Unit</t>
  </si>
  <si>
    <t>mm</t>
  </si>
  <si>
    <t>L</t>
  </si>
  <si>
    <t>Lp</t>
  </si>
  <si>
    <t>Wp</t>
  </si>
  <si>
    <t>pieces</t>
  </si>
  <si>
    <t>N</t>
  </si>
  <si>
    <t>sensor number</t>
  </si>
  <si>
    <t>sensor array length</t>
  </si>
  <si>
    <t>dmax</t>
  </si>
  <si>
    <t>space between array and slit</t>
  </si>
  <si>
    <t>maximum distance from center to edge of array</t>
  </si>
  <si>
    <t>h</t>
  </si>
  <si>
    <t>slit length</t>
  </si>
  <si>
    <t>b</t>
  </si>
  <si>
    <t>slit width</t>
  </si>
  <si>
    <t>a</t>
  </si>
  <si>
    <t>slit height</t>
  </si>
  <si>
    <t>c</t>
  </si>
  <si>
    <t>&lt;</t>
  </si>
  <si>
    <t>Photoresistor</t>
  </si>
  <si>
    <t>From</t>
  </si>
  <si>
    <t>Center</t>
  </si>
  <si>
    <t>To</t>
  </si>
  <si>
    <t>VERSION 2-3</t>
  </si>
  <si>
    <t>Bolt size</t>
  </si>
  <si>
    <t>M3</t>
  </si>
  <si>
    <t>Nut size</t>
  </si>
  <si>
    <t>Size</t>
  </si>
  <si>
    <t>Width</t>
  </si>
  <si>
    <t>Height</t>
  </si>
  <si>
    <t>-</t>
  </si>
  <si>
    <t>Borders</t>
  </si>
  <si>
    <t>Length S</t>
  </si>
  <si>
    <t>Length L</t>
  </si>
  <si>
    <t>VERSION 4-…</t>
  </si>
  <si>
    <t>Length</t>
  </si>
  <si>
    <t>Dimension</t>
  </si>
  <si>
    <t>Circuit board</t>
  </si>
  <si>
    <t>Site</t>
  </si>
  <si>
    <t>Top</t>
  </si>
  <si>
    <t>Bottom</t>
  </si>
  <si>
    <t>Right</t>
  </si>
  <si>
    <t>Left</t>
  </si>
  <si>
    <t>Front</t>
  </si>
  <si>
    <t>Projection</t>
  </si>
  <si>
    <t>Platform slit</t>
  </si>
  <si>
    <t>VERSION 1-…</t>
  </si>
  <si>
    <t>Spacing bettwen Circuit board and Platform slit</t>
  </si>
  <si>
    <t>Circuit board support stand</t>
  </si>
  <si>
    <t>Empty slit</t>
  </si>
  <si>
    <t>VERSION 3-…</t>
  </si>
  <si>
    <t>Platform board thickness</t>
  </si>
  <si>
    <t>Platform size</t>
  </si>
  <si>
    <t xml:space="preserve">grid pattern   
</t>
  </si>
  <si>
    <t xml:space="preserve">grid pattern mechd with pads
</t>
  </si>
  <si>
    <t>VERSION 8-…</t>
  </si>
  <si>
    <t>Board raster</t>
  </si>
  <si>
    <t>unit</t>
  </si>
  <si>
    <t>Sensor spacing to board</t>
  </si>
  <si>
    <t>sensor length (max)</t>
  </si>
  <si>
    <t>sensor width (max)</t>
  </si>
  <si>
    <t>Sensor height (avg)</t>
  </si>
  <si>
    <t>Sensor height to board</t>
  </si>
  <si>
    <t>Face height</t>
  </si>
  <si>
    <t>Separator slot</t>
  </si>
  <si>
    <t>Separator height</t>
  </si>
  <si>
    <t>From separator slot to array</t>
  </si>
  <si>
    <t>From separator slot to board</t>
  </si>
  <si>
    <t>From face bottom to array</t>
  </si>
  <si>
    <t>From face bottom to board</t>
  </si>
  <si>
    <t>From face top to array</t>
  </si>
  <si>
    <t>From face top to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</si>
</sst>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0" fillId="0" borderId="0" xfId="0" applyFont="1" applyBorder="1" applyAlignment="1"/>
    <xf numFmtId="0" fontId="1" fillId="0" borderId="5" xfId="0" applyFont="1" applyBorder="1" applyAlignment="1"/>
    <xf numFmtId="0" fontId="1" fillId="0" borderId="5" xfId="0" applyFont="1" applyBorder="1"/>
    <xf numFmtId="0" fontId="0" fillId="0" borderId="5" xfId="0" applyBorder="1"/>
    <xf numFmtId="0" fontId="0" fillId="0" borderId="5" xfId="0" applyFont="1" applyBorder="1" applyAlignment="1"/>
    <xf numFmtId="0" fontId="0" fillId="0" borderId="0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Font="1" applyBorder="1"/>
    <xf numFmtId="0" fontId="0" fillId="0" borderId="1" xfId="0" applyFont="1" applyFill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277585</xdr:colOff>
      <xdr:row>4</xdr:row>
      <xdr:rowOff>163285</xdr:rowOff>
    </xdr:from>
    <xdr:to>
      <xdr:col>19</xdr:col>
      <xdr:colOff>506185</xdr:colOff>
      <xdr:row>23</xdr:row>
      <xdr:rowOff>125185</xdr:rowOff>
    </xdr:to>
    <xdr:pic>
      <xdr:nvPicPr>
        <xdr:cNvPr id="2" name="Obraz 1" descr="https://lh7-rt.googleusercontent.com/docsz/AD_4nXeKu-IH9_Nq2-O2HdGNxbT3_GdBck_ah4-QxpathXNl3Ulcg0JIx0JRMbdK4V0Ue0IHN7uHGO4qgw-x_vpy2QhlXqJiGxW2M1ltXuNpfxcKIsA3ggSjSjGAxpyBrr6T8n_P_Gp_?key=38QlTr_chWmi926Jp3nq1fb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6835" y="1006928"/>
          <a:ext cx="4623707" cy="3663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zoomScaleNormal="100" workbookViewId="0">
      <selection activeCell="V24" sqref="V24"/>
    </sheetView>
  </sheetViews>
  <sheetFormatPr defaultRowHeight="15" x14ac:dyDescent="0.25"/>
  <cols>
    <col min="1" max="1" width="44" bestFit="1" customWidth="1"/>
    <col min="2" max="2" width="7.5703125" bestFit="1" customWidth="1"/>
    <col min="3" max="3" width="9.85546875" bestFit="1" customWidth="1"/>
    <col min="4" max="4" width="6.7109375" bestFit="1" customWidth="1"/>
    <col min="5" max="5" width="2" bestFit="1" customWidth="1"/>
    <col min="6" max="6" width="5" bestFit="1" customWidth="1"/>
    <col min="7" max="7" width="4.42578125" bestFit="1" customWidth="1"/>
    <col min="9" max="9" width="13.140625" bestFit="1" customWidth="1"/>
    <col min="10" max="10" width="7.85546875" bestFit="1" customWidth="1"/>
    <col min="11" max="11" width="8.42578125" bestFit="1" customWidth="1"/>
    <col min="12" max="12" width="8.28515625" bestFit="1" customWidth="1"/>
    <col min="13" max="13" width="7" bestFit="1" customWidth="1"/>
    <col min="14" max="14" width="4.85546875" bestFit="1" customWidth="1"/>
    <col min="15" max="15" width="5" customWidth="1"/>
    <col min="16" max="16" width="22.28515625" bestFit="1" customWidth="1"/>
    <col min="17" max="17" width="4.5703125" bestFit="1" customWidth="1"/>
    <col min="18" max="18" width="5.5703125" customWidth="1"/>
    <col min="19" max="19" width="28.5703125" bestFit="1" customWidth="1"/>
    <col min="20" max="20" width="8.42578125" customWidth="1"/>
    <col min="21" max="21" width="4.5703125" bestFit="1" customWidth="1"/>
  </cols>
  <sheetData>
    <row r="1" spans="1:13" ht="21" x14ac:dyDescent="0.35">
      <c r="A1" s="21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25">
      <c r="A2" s="2" t="s">
        <v>2</v>
      </c>
      <c r="B2" s="2" t="s">
        <v>3</v>
      </c>
      <c r="C2" s="2" t="s">
        <v>4</v>
      </c>
      <c r="D2" s="2" t="s">
        <v>5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5</v>
      </c>
    </row>
    <row r="3" spans="1:13" x14ac:dyDescent="0.25">
      <c r="A3" s="3" t="s">
        <v>0</v>
      </c>
      <c r="B3" s="3" t="s">
        <v>8</v>
      </c>
      <c r="C3" s="3">
        <v>4.5</v>
      </c>
      <c r="D3" s="3" t="s">
        <v>6</v>
      </c>
      <c r="I3" s="3">
        <v>1</v>
      </c>
      <c r="J3" s="3">
        <f>C3*-2</f>
        <v>-9</v>
      </c>
      <c r="K3" s="3">
        <f>J3+$C$3/2</f>
        <v>-6.75</v>
      </c>
      <c r="L3" s="3">
        <f>J3+$C$3</f>
        <v>-4.5</v>
      </c>
      <c r="M3" s="3" t="s">
        <v>6</v>
      </c>
    </row>
    <row r="4" spans="1:13" x14ac:dyDescent="0.25">
      <c r="A4" s="3" t="s">
        <v>1</v>
      </c>
      <c r="B4" s="3" t="s">
        <v>9</v>
      </c>
      <c r="C4" s="3">
        <v>5.2</v>
      </c>
      <c r="D4" s="3" t="s">
        <v>6</v>
      </c>
      <c r="I4" s="3">
        <v>2</v>
      </c>
      <c r="J4" s="3">
        <f>C3*-1</f>
        <v>-4.5</v>
      </c>
      <c r="K4" s="3">
        <f>J4+$C$3/2</f>
        <v>-2.25</v>
      </c>
      <c r="L4" s="3">
        <f>J4+$C$3</f>
        <v>0</v>
      </c>
      <c r="M4" s="3" t="s">
        <v>6</v>
      </c>
    </row>
    <row r="5" spans="1:13" x14ac:dyDescent="0.25">
      <c r="A5" s="3" t="s">
        <v>12</v>
      </c>
      <c r="B5" s="3" t="s">
        <v>11</v>
      </c>
      <c r="C5" s="3">
        <v>4</v>
      </c>
      <c r="D5" s="3" t="s">
        <v>10</v>
      </c>
      <c r="I5" s="3">
        <v>3</v>
      </c>
      <c r="J5" s="3">
        <f>C3*0</f>
        <v>0</v>
      </c>
      <c r="K5" s="3">
        <f>J5+$C$3/2</f>
        <v>2.25</v>
      </c>
      <c r="L5" s="3">
        <f>J5+$C$3</f>
        <v>4.5</v>
      </c>
      <c r="M5" s="3" t="s">
        <v>6</v>
      </c>
    </row>
    <row r="6" spans="1:13" x14ac:dyDescent="0.25">
      <c r="A6" s="3" t="s">
        <v>13</v>
      </c>
      <c r="B6" s="3" t="s">
        <v>7</v>
      </c>
      <c r="C6" s="3">
        <f>C5*C3</f>
        <v>18</v>
      </c>
      <c r="D6" s="3" t="s">
        <v>6</v>
      </c>
      <c r="I6" s="3">
        <v>4</v>
      </c>
      <c r="J6" s="3">
        <f>C3*1</f>
        <v>4.5</v>
      </c>
      <c r="K6" s="3">
        <f>J6+$C$3/2</f>
        <v>6.75</v>
      </c>
      <c r="L6" s="3">
        <f>J6+$C$3</f>
        <v>9</v>
      </c>
      <c r="M6" s="3" t="s">
        <v>6</v>
      </c>
    </row>
    <row r="7" spans="1:13" x14ac:dyDescent="0.25">
      <c r="A7" s="3" t="s">
        <v>16</v>
      </c>
      <c r="B7" s="3" t="s">
        <v>14</v>
      </c>
      <c r="C7" s="3">
        <f>C6/2</f>
        <v>9</v>
      </c>
      <c r="D7" s="3" t="s">
        <v>6</v>
      </c>
    </row>
    <row r="8" spans="1:13" x14ac:dyDescent="0.25">
      <c r="A8" s="3" t="s">
        <v>15</v>
      </c>
      <c r="B8" s="3" t="s">
        <v>17</v>
      </c>
      <c r="C8" s="3">
        <f>C7</f>
        <v>9</v>
      </c>
      <c r="D8" s="3" t="s">
        <v>6</v>
      </c>
    </row>
    <row r="9" spans="1:13" x14ac:dyDescent="0.25">
      <c r="A9" s="3" t="s">
        <v>18</v>
      </c>
      <c r="B9" s="3" t="s">
        <v>19</v>
      </c>
      <c r="C9" s="3">
        <f>2*C8</f>
        <v>18</v>
      </c>
      <c r="D9" s="3" t="s">
        <v>6</v>
      </c>
    </row>
    <row r="10" spans="1:13" x14ac:dyDescent="0.25">
      <c r="A10" s="3" t="s">
        <v>20</v>
      </c>
      <c r="B10" s="3" t="s">
        <v>21</v>
      </c>
      <c r="C10" s="3">
        <f>C3*1.5</f>
        <v>6.75</v>
      </c>
      <c r="D10" s="3" t="s">
        <v>6</v>
      </c>
    </row>
    <row r="11" spans="1:13" x14ac:dyDescent="0.25">
      <c r="A11" s="3" t="s">
        <v>22</v>
      </c>
      <c r="B11" s="3" t="s">
        <v>23</v>
      </c>
      <c r="C11" s="3">
        <v>0.2</v>
      </c>
      <c r="D11" s="3" t="s">
        <v>6</v>
      </c>
      <c r="E11" s="1" t="s">
        <v>24</v>
      </c>
      <c r="F11">
        <f>C10/TANH(45)</f>
        <v>6.75</v>
      </c>
      <c r="G11" t="s">
        <v>6</v>
      </c>
    </row>
    <row r="14" spans="1:13" ht="21" x14ac:dyDescent="0.35">
      <c r="A14" s="21" t="s">
        <v>40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3" x14ac:dyDescent="0.25">
      <c r="A15" s="2" t="s">
        <v>2</v>
      </c>
      <c r="B15" s="2" t="s">
        <v>3</v>
      </c>
      <c r="C15" s="2" t="s">
        <v>4</v>
      </c>
      <c r="D15" s="2" t="s">
        <v>5</v>
      </c>
      <c r="I15" s="4" t="s">
        <v>25</v>
      </c>
      <c r="J15" s="4" t="s">
        <v>26</v>
      </c>
      <c r="K15" s="4" t="s">
        <v>27</v>
      </c>
      <c r="L15" s="4" t="s">
        <v>28</v>
      </c>
      <c r="M15" s="4" t="s">
        <v>5</v>
      </c>
    </row>
    <row r="16" spans="1:13" x14ac:dyDescent="0.25">
      <c r="A16" s="3" t="s">
        <v>0</v>
      </c>
      <c r="B16" s="3" t="s">
        <v>8</v>
      </c>
      <c r="C16" s="3">
        <v>4.5</v>
      </c>
      <c r="D16" s="3" t="s">
        <v>6</v>
      </c>
      <c r="I16" s="3">
        <v>1</v>
      </c>
      <c r="J16" s="3">
        <f>C16*-2</f>
        <v>-9</v>
      </c>
      <c r="K16" s="3">
        <f>J16+$C$3/2</f>
        <v>-6.75</v>
      </c>
      <c r="L16" s="3">
        <f>J16+$C$3</f>
        <v>-4.5</v>
      </c>
      <c r="M16" s="3" t="s">
        <v>6</v>
      </c>
    </row>
    <row r="17" spans="1:21" x14ac:dyDescent="0.25">
      <c r="A17" s="3" t="s">
        <v>1</v>
      </c>
      <c r="B17" s="3" t="s">
        <v>9</v>
      </c>
      <c r="C17" s="3">
        <v>5.2</v>
      </c>
      <c r="D17" s="3" t="s">
        <v>6</v>
      </c>
      <c r="I17" s="3">
        <v>2</v>
      </c>
      <c r="J17" s="3">
        <f>C16*-1</f>
        <v>-4.5</v>
      </c>
      <c r="K17" s="3">
        <f>J17+$C$3/2</f>
        <v>-2.25</v>
      </c>
      <c r="L17" s="3">
        <f>J17+$C$3</f>
        <v>0</v>
      </c>
      <c r="M17" s="3" t="s">
        <v>6</v>
      </c>
    </row>
    <row r="18" spans="1:21" x14ac:dyDescent="0.25">
      <c r="A18" s="3" t="s">
        <v>12</v>
      </c>
      <c r="B18" s="3" t="s">
        <v>11</v>
      </c>
      <c r="C18" s="3">
        <v>4</v>
      </c>
      <c r="D18" s="3" t="s">
        <v>10</v>
      </c>
      <c r="I18" s="3">
        <v>3</v>
      </c>
      <c r="J18" s="3">
        <f>C16*0</f>
        <v>0</v>
      </c>
      <c r="K18" s="3">
        <f>J18+$C$3/2</f>
        <v>2.25</v>
      </c>
      <c r="L18" s="3">
        <f>J18+$C$3</f>
        <v>4.5</v>
      </c>
      <c r="M18" s="3" t="s">
        <v>6</v>
      </c>
    </row>
    <row r="19" spans="1:21" x14ac:dyDescent="0.25">
      <c r="A19" s="3" t="s">
        <v>13</v>
      </c>
      <c r="B19" s="3" t="s">
        <v>7</v>
      </c>
      <c r="C19" s="3">
        <f>C18*C16</f>
        <v>18</v>
      </c>
      <c r="D19" s="3" t="s">
        <v>6</v>
      </c>
      <c r="I19" s="3">
        <v>4</v>
      </c>
      <c r="J19" s="3">
        <f>C16*1</f>
        <v>4.5</v>
      </c>
      <c r="K19" s="3">
        <f>J19+$C$3/2</f>
        <v>6.75</v>
      </c>
      <c r="L19" s="3">
        <f>J19+$C$3</f>
        <v>9</v>
      </c>
      <c r="M19" s="3" t="s">
        <v>6</v>
      </c>
    </row>
    <row r="20" spans="1:21" x14ac:dyDescent="0.25">
      <c r="A20" s="3" t="s">
        <v>16</v>
      </c>
      <c r="B20" s="3" t="s">
        <v>14</v>
      </c>
      <c r="C20" s="3">
        <f>C19/2</f>
        <v>9</v>
      </c>
      <c r="D20" s="3" t="s">
        <v>6</v>
      </c>
    </row>
    <row r="21" spans="1:21" x14ac:dyDescent="0.25">
      <c r="A21" s="3" t="s">
        <v>15</v>
      </c>
      <c r="B21" s="3" t="s">
        <v>17</v>
      </c>
      <c r="C21" s="3">
        <f>C20</f>
        <v>9</v>
      </c>
      <c r="D21" s="3" t="s">
        <v>6</v>
      </c>
      <c r="I21" s="2" t="s">
        <v>30</v>
      </c>
      <c r="J21" s="2" t="s">
        <v>33</v>
      </c>
      <c r="K21" s="2" t="s">
        <v>38</v>
      </c>
      <c r="L21" s="2" t="s">
        <v>39</v>
      </c>
      <c r="M21" s="2" t="s">
        <v>5</v>
      </c>
    </row>
    <row r="22" spans="1:21" x14ac:dyDescent="0.25">
      <c r="A22" s="3" t="s">
        <v>18</v>
      </c>
      <c r="B22" s="3" t="s">
        <v>19</v>
      </c>
      <c r="C22" s="3">
        <f>2*C21</f>
        <v>18</v>
      </c>
      <c r="D22" s="3" t="s">
        <v>6</v>
      </c>
      <c r="I22" s="3" t="s">
        <v>36</v>
      </c>
      <c r="J22" s="6" t="s">
        <v>31</v>
      </c>
      <c r="K22" s="3">
        <v>10</v>
      </c>
      <c r="L22" s="3">
        <v>20</v>
      </c>
      <c r="M22" s="3" t="s">
        <v>6</v>
      </c>
    </row>
    <row r="23" spans="1:21" x14ac:dyDescent="0.25">
      <c r="A23" s="3" t="s">
        <v>20</v>
      </c>
      <c r="B23" s="3" t="s">
        <v>21</v>
      </c>
      <c r="C23" s="3">
        <f>C16*1.2</f>
        <v>5.3999999999999995</v>
      </c>
      <c r="D23" s="3" t="s">
        <v>6</v>
      </c>
      <c r="I23" s="2" t="s">
        <v>32</v>
      </c>
      <c r="J23" s="2" t="s">
        <v>37</v>
      </c>
      <c r="K23" s="2" t="s">
        <v>35</v>
      </c>
      <c r="L23" s="5" t="s">
        <v>34</v>
      </c>
      <c r="M23" s="5" t="s">
        <v>41</v>
      </c>
      <c r="N23" s="2" t="s">
        <v>5</v>
      </c>
    </row>
    <row r="24" spans="1:21" x14ac:dyDescent="0.25">
      <c r="A24" s="3" t="s">
        <v>22</v>
      </c>
      <c r="B24" s="3" t="s">
        <v>23</v>
      </c>
      <c r="C24" s="3">
        <v>0.2</v>
      </c>
      <c r="D24" s="3" t="s">
        <v>6</v>
      </c>
      <c r="E24" s="1" t="s">
        <v>24</v>
      </c>
      <c r="F24">
        <f>C23/TANH(45)</f>
        <v>5.3999999999999995</v>
      </c>
      <c r="G24" t="s">
        <v>6</v>
      </c>
      <c r="I24" s="3" t="s">
        <v>36</v>
      </c>
      <c r="J24" s="3">
        <v>6</v>
      </c>
      <c r="K24" s="3">
        <v>2.4</v>
      </c>
      <c r="L24" s="3">
        <v>5.4</v>
      </c>
      <c r="M24" s="7">
        <v>6</v>
      </c>
      <c r="N24" s="3" t="s">
        <v>6</v>
      </c>
    </row>
    <row r="27" spans="1:21" ht="21" x14ac:dyDescent="0.35">
      <c r="A27" s="21" t="s">
        <v>61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x14ac:dyDescent="0.25">
      <c r="A28" s="2" t="s">
        <v>2</v>
      </c>
      <c r="B28" s="2" t="s">
        <v>3</v>
      </c>
      <c r="C28" s="2" t="s">
        <v>4</v>
      </c>
      <c r="D28" s="2" t="s">
        <v>5</v>
      </c>
      <c r="I28" s="17" t="s">
        <v>25</v>
      </c>
      <c r="J28" s="17" t="s">
        <v>26</v>
      </c>
      <c r="K28" s="17" t="s">
        <v>27</v>
      </c>
      <c r="L28" s="17" t="s">
        <v>28</v>
      </c>
      <c r="M28" s="17" t="s">
        <v>5</v>
      </c>
      <c r="P28" s="5" t="s">
        <v>62</v>
      </c>
      <c r="Q28" s="5" t="s">
        <v>63</v>
      </c>
      <c r="T28" s="2" t="s">
        <v>4</v>
      </c>
      <c r="U28" s="5" t="s">
        <v>5</v>
      </c>
    </row>
    <row r="29" spans="1:21" x14ac:dyDescent="0.25">
      <c r="A29" s="3" t="s">
        <v>65</v>
      </c>
      <c r="B29" s="3" t="s">
        <v>8</v>
      </c>
      <c r="C29" s="3">
        <v>4.5</v>
      </c>
      <c r="D29" s="3" t="s">
        <v>6</v>
      </c>
      <c r="I29" s="3">
        <v>1</v>
      </c>
      <c r="J29" s="3">
        <f>K29-$C$29/2</f>
        <v>-9.870000000000001</v>
      </c>
      <c r="K29" s="3">
        <f>$P$29*-3</f>
        <v>-7.62</v>
      </c>
      <c r="L29" s="3">
        <f>K29+$C$29/2</f>
        <v>-5.37</v>
      </c>
      <c r="M29" s="3" t="s">
        <v>6</v>
      </c>
      <c r="P29" s="3">
        <v>2.54</v>
      </c>
      <c r="Q29" s="3" t="s">
        <v>6</v>
      </c>
      <c r="S29" s="2" t="s">
        <v>69</v>
      </c>
      <c r="T29" s="3">
        <v>2</v>
      </c>
      <c r="U29" s="3" t="s">
        <v>6</v>
      </c>
    </row>
    <row r="30" spans="1:21" x14ac:dyDescent="0.25">
      <c r="A30" s="3" t="s">
        <v>66</v>
      </c>
      <c r="B30" s="3" t="s">
        <v>9</v>
      </c>
      <c r="C30" s="3">
        <v>5.2</v>
      </c>
      <c r="D30" s="3" t="s">
        <v>6</v>
      </c>
      <c r="I30" s="3">
        <v>2</v>
      </c>
      <c r="J30" s="3">
        <f t="shared" ref="J30:J32" si="0">K30-$C$29/2</f>
        <v>-4.79</v>
      </c>
      <c r="K30" s="3">
        <f>$P$29*-1</f>
        <v>-2.54</v>
      </c>
      <c r="L30" s="3">
        <f t="shared" ref="L30:L32" si="1">K30+$C$29/2</f>
        <v>-0.29000000000000004</v>
      </c>
      <c r="M30" s="3" t="s">
        <v>6</v>
      </c>
      <c r="S30" s="2" t="s">
        <v>70</v>
      </c>
      <c r="T30" s="19">
        <v>0.4</v>
      </c>
      <c r="U30" s="3" t="s">
        <v>6</v>
      </c>
    </row>
    <row r="31" spans="1:21" x14ac:dyDescent="0.25">
      <c r="A31" s="3" t="s">
        <v>12</v>
      </c>
      <c r="B31" s="3" t="s">
        <v>11</v>
      </c>
      <c r="C31" s="3">
        <v>4</v>
      </c>
      <c r="D31" s="3" t="s">
        <v>10</v>
      </c>
      <c r="I31" s="3">
        <v>3</v>
      </c>
      <c r="J31" s="3">
        <f t="shared" si="0"/>
        <v>0.29000000000000004</v>
      </c>
      <c r="K31" s="3">
        <f>$P$29*1</f>
        <v>2.54</v>
      </c>
      <c r="L31" s="3">
        <f t="shared" si="1"/>
        <v>4.79</v>
      </c>
      <c r="M31" s="3" t="s">
        <v>6</v>
      </c>
      <c r="S31" s="2" t="s">
        <v>71</v>
      </c>
      <c r="T31" s="3">
        <f>C34+P37-T29+T30</f>
        <v>10.570000000000002</v>
      </c>
      <c r="U31" s="3" t="s">
        <v>6</v>
      </c>
    </row>
    <row r="32" spans="1:21" x14ac:dyDescent="0.25">
      <c r="A32" s="3" t="s">
        <v>13</v>
      </c>
      <c r="B32" s="3" t="s">
        <v>7</v>
      </c>
      <c r="C32" s="3">
        <f>ABS(J29-L32)</f>
        <v>19.740000000000002</v>
      </c>
      <c r="D32" s="3" t="s">
        <v>6</v>
      </c>
      <c r="I32" s="3">
        <v>4</v>
      </c>
      <c r="J32" s="3">
        <f t="shared" si="0"/>
        <v>5.37</v>
      </c>
      <c r="K32" s="3">
        <f>$P$29*3</f>
        <v>7.62</v>
      </c>
      <c r="L32" s="3">
        <f t="shared" si="1"/>
        <v>9.870000000000001</v>
      </c>
      <c r="M32" s="3" t="s">
        <v>6</v>
      </c>
      <c r="O32" s="18"/>
      <c r="P32" s="2" t="s">
        <v>67</v>
      </c>
      <c r="Q32" s="2" t="s">
        <v>63</v>
      </c>
      <c r="S32" s="5" t="s">
        <v>74</v>
      </c>
      <c r="T32" s="19">
        <f>C34-T29</f>
        <v>7.870000000000001</v>
      </c>
      <c r="U32" s="20" t="s">
        <v>6</v>
      </c>
    </row>
    <row r="33" spans="1:21" x14ac:dyDescent="0.25">
      <c r="A33" s="3" t="s">
        <v>16</v>
      </c>
      <c r="B33" s="3" t="s">
        <v>14</v>
      </c>
      <c r="C33" s="3">
        <f>C32/2</f>
        <v>9.870000000000001</v>
      </c>
      <c r="D33" s="3" t="s">
        <v>6</v>
      </c>
      <c r="P33" s="3">
        <f>1.9 + ABS(1.9 - 2.3) / 2</f>
        <v>2.0999999999999996</v>
      </c>
      <c r="Q33" s="3" t="s">
        <v>6</v>
      </c>
      <c r="S33" s="5" t="s">
        <v>75</v>
      </c>
      <c r="T33" s="3">
        <f>C34-T29+P37</f>
        <v>10.170000000000002</v>
      </c>
      <c r="U33" s="3" t="s">
        <v>6</v>
      </c>
    </row>
    <row r="34" spans="1:21" x14ac:dyDescent="0.25">
      <c r="A34" s="3" t="s">
        <v>15</v>
      </c>
      <c r="B34" s="3" t="s">
        <v>17</v>
      </c>
      <c r="C34" s="3">
        <f>C32/2</f>
        <v>9.870000000000001</v>
      </c>
      <c r="D34" s="3" t="s">
        <v>6</v>
      </c>
      <c r="I34" s="2" t="s">
        <v>30</v>
      </c>
      <c r="J34" s="2" t="s">
        <v>33</v>
      </c>
      <c r="K34" s="2" t="s">
        <v>38</v>
      </c>
      <c r="L34" s="2" t="s">
        <v>39</v>
      </c>
      <c r="M34" s="2" t="s">
        <v>5</v>
      </c>
      <c r="P34" s="2" t="s">
        <v>64</v>
      </c>
      <c r="Q34" s="5"/>
      <c r="S34" s="2" t="s">
        <v>72</v>
      </c>
      <c r="T34" s="19">
        <f>C34-(T29+T30)</f>
        <v>7.4700000000000006</v>
      </c>
      <c r="U34" s="3" t="s">
        <v>6</v>
      </c>
    </row>
    <row r="35" spans="1:21" x14ac:dyDescent="0.25">
      <c r="A35" s="3" t="s">
        <v>18</v>
      </c>
      <c r="B35" s="3" t="s">
        <v>19</v>
      </c>
      <c r="C35" s="3">
        <f>2*C34</f>
        <v>19.740000000000002</v>
      </c>
      <c r="D35" s="3" t="s">
        <v>6</v>
      </c>
      <c r="I35" s="3" t="s">
        <v>36</v>
      </c>
      <c r="J35" s="6" t="s">
        <v>31</v>
      </c>
      <c r="K35" s="3">
        <v>10</v>
      </c>
      <c r="L35" s="3">
        <v>20</v>
      </c>
      <c r="M35" s="3" t="s">
        <v>6</v>
      </c>
      <c r="P35" s="3">
        <v>0.2</v>
      </c>
      <c r="Q35" s="3" t="s">
        <v>6</v>
      </c>
      <c r="S35" s="5" t="s">
        <v>73</v>
      </c>
      <c r="T35" s="3">
        <f>C34-(T29+T30)+P37</f>
        <v>9.77</v>
      </c>
      <c r="U35" s="3" t="s">
        <v>6</v>
      </c>
    </row>
    <row r="36" spans="1:21" x14ac:dyDescent="0.25">
      <c r="A36" s="3" t="s">
        <v>20</v>
      </c>
      <c r="B36" s="3" t="s">
        <v>21</v>
      </c>
      <c r="C36" s="3">
        <f>C29*0.8</f>
        <v>3.6</v>
      </c>
      <c r="D36" s="3" t="s">
        <v>6</v>
      </c>
      <c r="I36" s="2" t="s">
        <v>32</v>
      </c>
      <c r="J36" s="2" t="s">
        <v>37</v>
      </c>
      <c r="K36" s="2" t="s">
        <v>35</v>
      </c>
      <c r="L36" s="5" t="s">
        <v>34</v>
      </c>
      <c r="M36" s="5" t="s">
        <v>41</v>
      </c>
      <c r="N36" s="2" t="s">
        <v>5</v>
      </c>
      <c r="P36" s="5" t="s">
        <v>68</v>
      </c>
      <c r="Q36" s="5"/>
      <c r="S36" s="2" t="s">
        <v>76</v>
      </c>
      <c r="T36" s="19">
        <f>C34</f>
        <v>9.870000000000001</v>
      </c>
      <c r="U36" s="3" t="s">
        <v>6</v>
      </c>
    </row>
    <row r="37" spans="1:21" x14ac:dyDescent="0.25">
      <c r="A37" s="3" t="s">
        <v>22</v>
      </c>
      <c r="B37" s="3" t="s">
        <v>23</v>
      </c>
      <c r="C37" s="3">
        <v>0.2</v>
      </c>
      <c r="D37" s="3" t="s">
        <v>6</v>
      </c>
      <c r="E37" s="1" t="s">
        <v>24</v>
      </c>
      <c r="F37">
        <f>C36/TAN(45)</f>
        <v>2.2225306456207981</v>
      </c>
      <c r="G37" t="s">
        <v>6</v>
      </c>
      <c r="I37" s="3" t="s">
        <v>36</v>
      </c>
      <c r="J37" s="3">
        <v>6</v>
      </c>
      <c r="K37" s="3">
        <v>2.4</v>
      </c>
      <c r="L37" s="3">
        <v>5.4</v>
      </c>
      <c r="M37" s="7">
        <v>6</v>
      </c>
      <c r="N37" s="3" t="s">
        <v>6</v>
      </c>
      <c r="P37" s="3">
        <f>P33+P35</f>
        <v>2.2999999999999998</v>
      </c>
      <c r="Q37" s="3" t="s">
        <v>6</v>
      </c>
      <c r="S37" s="2" t="s">
        <v>77</v>
      </c>
      <c r="T37" s="3">
        <f>C34+P37</f>
        <v>12.170000000000002</v>
      </c>
      <c r="U37" s="3" t="s">
        <v>6</v>
      </c>
    </row>
  </sheetData>
  <mergeCells count="3">
    <mergeCell ref="A1:M1"/>
    <mergeCell ref="A14:M14"/>
    <mergeCell ref="A27:U27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opLeftCell="A7" workbookViewId="0">
      <selection activeCell="N32" sqref="N32"/>
    </sheetView>
  </sheetViews>
  <sheetFormatPr defaultRowHeight="15" x14ac:dyDescent="0.25"/>
  <cols>
    <col min="1" max="1" width="10.5703125" bestFit="1" customWidth="1"/>
    <col min="2" max="2" width="6.140625" bestFit="1" customWidth="1"/>
    <col min="3" max="3" width="4.85546875" bestFit="1" customWidth="1"/>
    <col min="5" max="5" width="13.140625" customWidth="1"/>
    <col min="6" max="6" width="11.42578125" customWidth="1"/>
    <col min="10" max="10" width="10.5703125" bestFit="1" customWidth="1"/>
    <col min="11" max="11" width="6.140625" bestFit="1" customWidth="1"/>
    <col min="12" max="12" width="4.85546875" bestFit="1" customWidth="1"/>
    <col min="14" max="14" width="10.140625" bestFit="1" customWidth="1"/>
    <col min="19" max="19" width="10.5703125" bestFit="1" customWidth="1"/>
  </cols>
  <sheetData>
    <row r="1" spans="1:25" ht="21" x14ac:dyDescent="0.35">
      <c r="A1" s="21" t="s">
        <v>52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3" spans="1:25" x14ac:dyDescent="0.25">
      <c r="A3" s="27" t="s">
        <v>43</v>
      </c>
      <c r="B3" s="27"/>
      <c r="C3" s="27"/>
      <c r="E3" s="27" t="s">
        <v>53</v>
      </c>
      <c r="F3" s="27"/>
      <c r="G3" s="27"/>
      <c r="H3" s="27"/>
      <c r="J3" s="27" t="s">
        <v>51</v>
      </c>
      <c r="K3" s="27"/>
      <c r="L3" s="27"/>
      <c r="N3" s="27" t="s">
        <v>54</v>
      </c>
      <c r="O3" s="27"/>
      <c r="P3" s="27"/>
      <c r="Q3" s="27"/>
      <c r="S3" s="27" t="s">
        <v>55</v>
      </c>
      <c r="T3" s="27"/>
      <c r="U3" s="27"/>
    </row>
    <row r="4" spans="1:25" x14ac:dyDescent="0.25">
      <c r="A4" s="2" t="s">
        <v>42</v>
      </c>
      <c r="B4" s="2" t="s">
        <v>4</v>
      </c>
      <c r="C4" s="2" t="s">
        <v>5</v>
      </c>
      <c r="E4" s="2" t="s">
        <v>50</v>
      </c>
      <c r="F4" s="2" t="s">
        <v>44</v>
      </c>
      <c r="G4" s="2" t="s">
        <v>4</v>
      </c>
      <c r="H4" s="2" t="s">
        <v>5</v>
      </c>
      <c r="J4" s="2" t="s">
        <v>42</v>
      </c>
      <c r="K4" s="2" t="s">
        <v>4</v>
      </c>
      <c r="L4" s="2" t="s">
        <v>5</v>
      </c>
      <c r="N4" s="2" t="s">
        <v>50</v>
      </c>
      <c r="O4" s="2" t="s">
        <v>44</v>
      </c>
      <c r="P4" s="2" t="s">
        <v>4</v>
      </c>
      <c r="Q4" s="2" t="s">
        <v>5</v>
      </c>
      <c r="S4" s="2" t="s">
        <v>42</v>
      </c>
      <c r="T4" s="2" t="s">
        <v>4</v>
      </c>
      <c r="U4" s="2" t="s">
        <v>5</v>
      </c>
    </row>
    <row r="5" spans="1:25" x14ac:dyDescent="0.25">
      <c r="A5" s="3" t="s">
        <v>41</v>
      </c>
      <c r="B5" s="3">
        <v>51</v>
      </c>
      <c r="C5" s="3" t="s">
        <v>6</v>
      </c>
      <c r="E5" s="3" t="s">
        <v>45</v>
      </c>
      <c r="F5" s="3" t="s">
        <v>45</v>
      </c>
      <c r="G5" s="3">
        <v>1</v>
      </c>
      <c r="H5" s="3" t="s">
        <v>6</v>
      </c>
      <c r="J5" s="3" t="s">
        <v>41</v>
      </c>
      <c r="K5" s="3">
        <f>B5+G5+G6</f>
        <v>53</v>
      </c>
      <c r="L5" s="3" t="s">
        <v>6</v>
      </c>
      <c r="N5" s="3" t="s">
        <v>45</v>
      </c>
      <c r="O5" s="3" t="s">
        <v>45</v>
      </c>
      <c r="P5" s="3">
        <v>0</v>
      </c>
      <c r="Q5" s="3" t="s">
        <v>6</v>
      </c>
      <c r="S5" s="3" t="s">
        <v>41</v>
      </c>
      <c r="T5" s="3">
        <f>B5-P5-P6</f>
        <v>51</v>
      </c>
      <c r="U5" s="3" t="s">
        <v>6</v>
      </c>
    </row>
    <row r="6" spans="1:25" x14ac:dyDescent="0.25">
      <c r="A6" s="3" t="s">
        <v>34</v>
      </c>
      <c r="B6" s="3">
        <v>51</v>
      </c>
      <c r="C6" s="3" t="s">
        <v>6</v>
      </c>
      <c r="E6" s="3" t="s">
        <v>45</v>
      </c>
      <c r="F6" s="3" t="s">
        <v>46</v>
      </c>
      <c r="G6" s="3">
        <v>1</v>
      </c>
      <c r="H6" s="3" t="s">
        <v>6</v>
      </c>
      <c r="J6" s="3" t="s">
        <v>34</v>
      </c>
      <c r="K6" s="3">
        <f>B6+G7+G8</f>
        <v>53</v>
      </c>
      <c r="L6" s="3" t="s">
        <v>6</v>
      </c>
      <c r="N6" s="3" t="s">
        <v>45</v>
      </c>
      <c r="O6" s="3" t="s">
        <v>46</v>
      </c>
      <c r="P6" s="3">
        <v>0</v>
      </c>
      <c r="Q6" s="3" t="s">
        <v>6</v>
      </c>
      <c r="S6" s="3" t="s">
        <v>34</v>
      </c>
      <c r="T6" s="3">
        <f>B6-P7-P8</f>
        <v>48.599999999999994</v>
      </c>
      <c r="U6" s="3" t="s">
        <v>6</v>
      </c>
    </row>
    <row r="7" spans="1:25" x14ac:dyDescent="0.25">
      <c r="A7" s="3" t="s">
        <v>35</v>
      </c>
      <c r="B7" s="3">
        <v>1.2</v>
      </c>
      <c r="C7" s="3" t="s">
        <v>6</v>
      </c>
      <c r="E7" s="3" t="s">
        <v>45</v>
      </c>
      <c r="F7" s="3" t="s">
        <v>47</v>
      </c>
      <c r="G7" s="3">
        <v>1</v>
      </c>
      <c r="H7" s="3" t="s">
        <v>6</v>
      </c>
      <c r="J7" s="3" t="s">
        <v>35</v>
      </c>
      <c r="K7" s="3">
        <f>B7+G9+G10</f>
        <v>1.2</v>
      </c>
      <c r="L7" s="3" t="s">
        <v>6</v>
      </c>
      <c r="N7" s="3" t="s">
        <v>45</v>
      </c>
      <c r="O7" s="3" t="s">
        <v>47</v>
      </c>
      <c r="P7" s="3">
        <v>1.2</v>
      </c>
      <c r="Q7" s="3" t="s">
        <v>6</v>
      </c>
      <c r="S7" s="3" t="s">
        <v>35</v>
      </c>
      <c r="T7" s="3" t="s">
        <v>36</v>
      </c>
      <c r="U7" s="3" t="s">
        <v>6</v>
      </c>
    </row>
    <row r="8" spans="1:25" x14ac:dyDescent="0.25">
      <c r="E8" s="3" t="s">
        <v>45</v>
      </c>
      <c r="F8" s="3" t="s">
        <v>48</v>
      </c>
      <c r="G8" s="3">
        <v>1</v>
      </c>
      <c r="H8" s="3" t="s">
        <v>6</v>
      </c>
      <c r="N8" s="3" t="s">
        <v>45</v>
      </c>
      <c r="O8" s="3" t="s">
        <v>48</v>
      </c>
      <c r="P8" s="3">
        <v>1.2</v>
      </c>
      <c r="Q8" s="3" t="s">
        <v>6</v>
      </c>
    </row>
    <row r="9" spans="1:25" x14ac:dyDescent="0.25">
      <c r="E9" s="3" t="s">
        <v>49</v>
      </c>
      <c r="F9" s="3" t="s">
        <v>45</v>
      </c>
      <c r="G9" s="3">
        <v>0</v>
      </c>
      <c r="H9" s="3" t="s">
        <v>6</v>
      </c>
    </row>
    <row r="10" spans="1:25" x14ac:dyDescent="0.25">
      <c r="E10" s="3" t="s">
        <v>49</v>
      </c>
      <c r="F10" s="3" t="s">
        <v>46</v>
      </c>
      <c r="G10" s="3">
        <v>0</v>
      </c>
      <c r="H10" s="3" t="s">
        <v>6</v>
      </c>
    </row>
    <row r="13" spans="1:25" ht="21" x14ac:dyDescent="0.35">
      <c r="A13" s="21" t="s">
        <v>56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5" x14ac:dyDescent="0.25">
      <c r="S14" s="8"/>
      <c r="T14" s="8"/>
      <c r="U14" s="8"/>
      <c r="V14" s="8"/>
    </row>
    <row r="15" spans="1:25" x14ac:dyDescent="0.25">
      <c r="A15" s="27" t="s">
        <v>43</v>
      </c>
      <c r="B15" s="27"/>
      <c r="C15" s="27"/>
      <c r="E15" s="27" t="s">
        <v>53</v>
      </c>
      <c r="F15" s="27"/>
      <c r="G15" s="27"/>
      <c r="H15" s="27"/>
      <c r="J15" s="27" t="s">
        <v>51</v>
      </c>
      <c r="K15" s="27"/>
      <c r="L15" s="27"/>
      <c r="N15" s="22" t="s">
        <v>54</v>
      </c>
      <c r="O15" s="23"/>
      <c r="P15" s="23"/>
      <c r="Q15" s="12"/>
      <c r="R15" s="22" t="s">
        <v>57</v>
      </c>
      <c r="S15" s="23"/>
      <c r="T15" s="23"/>
      <c r="U15" s="24"/>
      <c r="W15" s="22" t="s">
        <v>58</v>
      </c>
      <c r="X15" s="23"/>
      <c r="Y15" s="24"/>
    </row>
    <row r="16" spans="1:25" x14ac:dyDescent="0.25">
      <c r="A16" s="2" t="s">
        <v>42</v>
      </c>
      <c r="B16" s="2" t="s">
        <v>4</v>
      </c>
      <c r="C16" s="2" t="s">
        <v>5</v>
      </c>
      <c r="E16" s="2" t="s">
        <v>50</v>
      </c>
      <c r="F16" s="2" t="s">
        <v>44</v>
      </c>
      <c r="G16" s="2" t="s">
        <v>4</v>
      </c>
      <c r="H16" s="2" t="s">
        <v>5</v>
      </c>
      <c r="J16" s="2" t="s">
        <v>42</v>
      </c>
      <c r="K16" s="2" t="s">
        <v>4</v>
      </c>
      <c r="L16" s="2" t="s">
        <v>5</v>
      </c>
      <c r="N16" s="2" t="s">
        <v>42</v>
      </c>
      <c r="O16" s="2" t="s">
        <v>4</v>
      </c>
      <c r="P16" s="9" t="s">
        <v>5</v>
      </c>
      <c r="Q16" s="13"/>
      <c r="R16" s="2" t="s">
        <v>50</v>
      </c>
      <c r="S16" s="2" t="s">
        <v>44</v>
      </c>
      <c r="T16" s="2" t="s">
        <v>4</v>
      </c>
      <c r="U16" s="2" t="s">
        <v>5</v>
      </c>
      <c r="W16" s="2" t="s">
        <v>42</v>
      </c>
      <c r="X16" s="2" t="s">
        <v>4</v>
      </c>
      <c r="Y16" s="2" t="s">
        <v>5</v>
      </c>
    </row>
    <row r="17" spans="1:25" x14ac:dyDescent="0.25">
      <c r="A17" s="3" t="s">
        <v>41</v>
      </c>
      <c r="B17" s="3">
        <v>54</v>
      </c>
      <c r="C17" s="3" t="s">
        <v>6</v>
      </c>
      <c r="E17" s="3" t="s">
        <v>45</v>
      </c>
      <c r="F17" s="3" t="s">
        <v>45</v>
      </c>
      <c r="G17" s="3">
        <v>0</v>
      </c>
      <c r="H17" s="3" t="s">
        <v>6</v>
      </c>
      <c r="J17" s="3" t="s">
        <v>41</v>
      </c>
      <c r="K17" s="3">
        <f>B17+G17+G18</f>
        <v>54</v>
      </c>
      <c r="L17" s="3" t="s">
        <v>6</v>
      </c>
      <c r="N17" s="3" t="s">
        <v>35</v>
      </c>
      <c r="O17" s="3">
        <v>0.8</v>
      </c>
      <c r="P17" s="10" t="s">
        <v>6</v>
      </c>
      <c r="Q17" s="14"/>
      <c r="R17" s="3" t="s">
        <v>45</v>
      </c>
      <c r="S17" s="3" t="s">
        <v>45</v>
      </c>
      <c r="T17" s="3">
        <v>1</v>
      </c>
      <c r="U17" s="3" t="s">
        <v>6</v>
      </c>
      <c r="W17" s="3" t="s">
        <v>41</v>
      </c>
      <c r="X17" s="3">
        <f>K17+T17+T18</f>
        <v>56</v>
      </c>
      <c r="Y17" s="3" t="s">
        <v>6</v>
      </c>
    </row>
    <row r="18" spans="1:25" ht="15" customHeight="1" x14ac:dyDescent="0.25">
      <c r="A18" s="3" t="s">
        <v>34</v>
      </c>
      <c r="B18" s="3">
        <v>51</v>
      </c>
      <c r="C18" s="3" t="s">
        <v>6</v>
      </c>
      <c r="E18" s="3" t="s">
        <v>45</v>
      </c>
      <c r="F18" s="3" t="s">
        <v>46</v>
      </c>
      <c r="G18" s="3">
        <v>0</v>
      </c>
      <c r="H18" s="3" t="s">
        <v>6</v>
      </c>
      <c r="J18" s="3" t="s">
        <v>34</v>
      </c>
      <c r="K18" s="3">
        <f>B18+G19+G20</f>
        <v>51</v>
      </c>
      <c r="L18" s="3" t="s">
        <v>6</v>
      </c>
      <c r="N18" s="28" t="s">
        <v>59</v>
      </c>
      <c r="O18" s="29"/>
      <c r="P18" s="29"/>
      <c r="Q18" s="15"/>
      <c r="R18" s="3" t="s">
        <v>45</v>
      </c>
      <c r="S18" s="3" t="s">
        <v>46</v>
      </c>
      <c r="T18" s="3">
        <v>1</v>
      </c>
      <c r="U18" s="3" t="s">
        <v>6</v>
      </c>
      <c r="W18" s="3" t="s">
        <v>34</v>
      </c>
      <c r="X18" s="3">
        <f>K18+T19+T20</f>
        <v>56</v>
      </c>
      <c r="Y18" s="3" t="s">
        <v>6</v>
      </c>
    </row>
    <row r="19" spans="1:25" x14ac:dyDescent="0.25">
      <c r="A19" s="3" t="s">
        <v>35</v>
      </c>
      <c r="B19" s="3">
        <v>1.2</v>
      </c>
      <c r="C19" s="3" t="s">
        <v>6</v>
      </c>
      <c r="E19" s="3" t="s">
        <v>45</v>
      </c>
      <c r="F19" s="3" t="s">
        <v>47</v>
      </c>
      <c r="G19" s="3">
        <v>0</v>
      </c>
      <c r="H19" s="3" t="s">
        <v>6</v>
      </c>
      <c r="J19" s="3" t="s">
        <v>35</v>
      </c>
      <c r="K19" s="3">
        <f>B19+G21+G22</f>
        <v>1.2</v>
      </c>
      <c r="L19" s="3" t="s">
        <v>6</v>
      </c>
      <c r="N19" s="16"/>
      <c r="O19" s="11"/>
      <c r="P19" s="11"/>
      <c r="Q19" s="11"/>
      <c r="R19" s="3" t="s">
        <v>45</v>
      </c>
      <c r="S19" s="3" t="s">
        <v>47</v>
      </c>
      <c r="T19" s="3">
        <v>2.5</v>
      </c>
      <c r="U19" s="3" t="s">
        <v>6</v>
      </c>
      <c r="W19" s="3" t="s">
        <v>35</v>
      </c>
      <c r="X19" s="3">
        <v>1.2</v>
      </c>
      <c r="Y19" s="3" t="s">
        <v>6</v>
      </c>
    </row>
    <row r="20" spans="1:25" x14ac:dyDescent="0.25">
      <c r="E20" s="3" t="s">
        <v>45</v>
      </c>
      <c r="F20" s="3" t="s">
        <v>48</v>
      </c>
      <c r="G20" s="3">
        <v>0</v>
      </c>
      <c r="H20" s="3" t="s">
        <v>6</v>
      </c>
      <c r="N20" s="8"/>
      <c r="O20" s="8"/>
      <c r="P20" s="8"/>
      <c r="Q20" s="8"/>
      <c r="R20" s="3" t="s">
        <v>45</v>
      </c>
      <c r="S20" s="3" t="s">
        <v>48</v>
      </c>
      <c r="T20" s="3">
        <v>2.5</v>
      </c>
      <c r="U20" s="3" t="s">
        <v>6</v>
      </c>
    </row>
    <row r="21" spans="1:25" x14ac:dyDescent="0.25">
      <c r="E21" s="3" t="s">
        <v>49</v>
      </c>
      <c r="F21" s="3" t="s">
        <v>45</v>
      </c>
      <c r="G21" s="3">
        <v>0</v>
      </c>
      <c r="H21" s="3" t="s">
        <v>6</v>
      </c>
    </row>
    <row r="22" spans="1:25" x14ac:dyDescent="0.25">
      <c r="E22" s="3" t="s">
        <v>49</v>
      </c>
      <c r="F22" s="3" t="s">
        <v>46</v>
      </c>
      <c r="G22" s="3">
        <v>0</v>
      </c>
      <c r="H22" s="3" t="s">
        <v>6</v>
      </c>
    </row>
    <row r="25" spans="1:25" ht="21" x14ac:dyDescent="0.35">
      <c r="A25" s="21" t="s">
        <v>40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7" spans="1:25" x14ac:dyDescent="0.25">
      <c r="A27" s="27" t="s">
        <v>43</v>
      </c>
      <c r="B27" s="27"/>
      <c r="C27" s="27"/>
      <c r="E27" s="27" t="s">
        <v>53</v>
      </c>
      <c r="F27" s="27"/>
      <c r="G27" s="27"/>
      <c r="H27" s="27"/>
      <c r="J27" s="27" t="s">
        <v>51</v>
      </c>
      <c r="K27" s="27"/>
      <c r="L27" s="27"/>
      <c r="N27" s="22" t="s">
        <v>54</v>
      </c>
      <c r="O27" s="23"/>
      <c r="P27" s="23"/>
      <c r="Q27" s="12"/>
      <c r="R27" s="22" t="s">
        <v>57</v>
      </c>
      <c r="S27" s="23"/>
      <c r="T27" s="23"/>
      <c r="U27" s="24"/>
      <c r="W27" s="22" t="s">
        <v>58</v>
      </c>
      <c r="X27" s="23"/>
      <c r="Y27" s="24"/>
    </row>
    <row r="28" spans="1:25" x14ac:dyDescent="0.25">
      <c r="A28" s="2" t="s">
        <v>42</v>
      </c>
      <c r="B28" s="2" t="s">
        <v>4</v>
      </c>
      <c r="C28" s="2" t="s">
        <v>5</v>
      </c>
      <c r="E28" s="2" t="s">
        <v>50</v>
      </c>
      <c r="F28" s="2" t="s">
        <v>44</v>
      </c>
      <c r="G28" s="2" t="s">
        <v>4</v>
      </c>
      <c r="H28" s="2" t="s">
        <v>5</v>
      </c>
      <c r="J28" s="2" t="s">
        <v>42</v>
      </c>
      <c r="K28" s="2" t="s">
        <v>4</v>
      </c>
      <c r="L28" s="2" t="s">
        <v>5</v>
      </c>
      <c r="N28" s="2" t="s">
        <v>42</v>
      </c>
      <c r="O28" s="2" t="s">
        <v>4</v>
      </c>
      <c r="P28" s="9" t="s">
        <v>5</v>
      </c>
      <c r="Q28" s="13"/>
      <c r="R28" s="2" t="s">
        <v>50</v>
      </c>
      <c r="S28" s="2" t="s">
        <v>44</v>
      </c>
      <c r="T28" s="2" t="s">
        <v>4</v>
      </c>
      <c r="U28" s="2" t="s">
        <v>5</v>
      </c>
      <c r="W28" s="2" t="s">
        <v>42</v>
      </c>
      <c r="X28" s="2" t="s">
        <v>4</v>
      </c>
      <c r="Y28" s="2" t="s">
        <v>5</v>
      </c>
    </row>
    <row r="29" spans="1:25" x14ac:dyDescent="0.25">
      <c r="A29" s="3" t="s">
        <v>41</v>
      </c>
      <c r="B29" s="3">
        <v>54</v>
      </c>
      <c r="C29" s="3" t="s">
        <v>6</v>
      </c>
      <c r="E29" s="3" t="s">
        <v>45</v>
      </c>
      <c r="F29" s="3" t="s">
        <v>45</v>
      </c>
      <c r="G29" s="3">
        <v>0</v>
      </c>
      <c r="H29" s="3" t="s">
        <v>6</v>
      </c>
      <c r="J29" s="3" t="s">
        <v>41</v>
      </c>
      <c r="K29" s="3">
        <f>B29+G29+G30</f>
        <v>54</v>
      </c>
      <c r="L29" s="3" t="s">
        <v>6</v>
      </c>
      <c r="N29" s="3" t="s">
        <v>35</v>
      </c>
      <c r="O29" s="3">
        <v>0.8</v>
      </c>
      <c r="P29" s="10" t="s">
        <v>6</v>
      </c>
      <c r="Q29" s="14"/>
      <c r="R29" s="3" t="s">
        <v>45</v>
      </c>
      <c r="S29" s="3" t="s">
        <v>45</v>
      </c>
      <c r="T29" s="3">
        <v>1</v>
      </c>
      <c r="U29" s="3" t="s">
        <v>6</v>
      </c>
      <c r="W29" s="3" t="s">
        <v>41</v>
      </c>
      <c r="X29" s="3">
        <f>K29+T29+T30</f>
        <v>56</v>
      </c>
      <c r="Y29" s="3" t="s">
        <v>6</v>
      </c>
    </row>
    <row r="30" spans="1:25" x14ac:dyDescent="0.25">
      <c r="A30" s="3" t="s">
        <v>34</v>
      </c>
      <c r="B30" s="3">
        <v>50</v>
      </c>
      <c r="C30" s="3" t="s">
        <v>6</v>
      </c>
      <c r="E30" s="3" t="s">
        <v>45</v>
      </c>
      <c r="F30" s="3" t="s">
        <v>46</v>
      </c>
      <c r="G30" s="3">
        <v>0</v>
      </c>
      <c r="H30" s="3" t="s">
        <v>6</v>
      </c>
      <c r="J30" s="3" t="s">
        <v>34</v>
      </c>
      <c r="K30" s="3">
        <f>B30+G31+G32</f>
        <v>50</v>
      </c>
      <c r="L30" s="3" t="s">
        <v>6</v>
      </c>
      <c r="N30" s="25" t="s">
        <v>60</v>
      </c>
      <c r="O30" s="26"/>
      <c r="P30" s="26"/>
      <c r="Q30" s="15"/>
      <c r="R30" s="3" t="s">
        <v>45</v>
      </c>
      <c r="S30" s="3" t="s">
        <v>46</v>
      </c>
      <c r="T30" s="3">
        <v>1</v>
      </c>
      <c r="U30" s="3" t="s">
        <v>6</v>
      </c>
      <c r="W30" s="3" t="s">
        <v>34</v>
      </c>
      <c r="X30" s="3">
        <f>K30+T31+T32</f>
        <v>56</v>
      </c>
      <c r="Y30" s="3" t="s">
        <v>6</v>
      </c>
    </row>
    <row r="31" spans="1:25" x14ac:dyDescent="0.25">
      <c r="A31" s="3" t="s">
        <v>35</v>
      </c>
      <c r="B31" s="3">
        <v>1.2</v>
      </c>
      <c r="C31" s="3" t="s">
        <v>6</v>
      </c>
      <c r="E31" s="3" t="s">
        <v>45</v>
      </c>
      <c r="F31" s="3" t="s">
        <v>47</v>
      </c>
      <c r="G31" s="3">
        <v>0</v>
      </c>
      <c r="H31" s="3" t="s">
        <v>6</v>
      </c>
      <c r="J31" s="3" t="s">
        <v>35</v>
      </c>
      <c r="K31" s="3">
        <f>B31+G33+G34</f>
        <v>1.2</v>
      </c>
      <c r="L31" s="3" t="s">
        <v>6</v>
      </c>
      <c r="N31" s="16"/>
      <c r="O31" s="11"/>
      <c r="P31" s="11"/>
      <c r="Q31" s="11"/>
      <c r="R31" s="3" t="s">
        <v>45</v>
      </c>
      <c r="S31" s="3" t="s">
        <v>47</v>
      </c>
      <c r="T31" s="3">
        <v>3</v>
      </c>
      <c r="U31" s="3" t="s">
        <v>6</v>
      </c>
      <c r="W31" s="3" t="s">
        <v>35</v>
      </c>
      <c r="X31" s="3">
        <v>2</v>
      </c>
      <c r="Y31" s="3" t="s">
        <v>6</v>
      </c>
    </row>
    <row r="32" spans="1:25" x14ac:dyDescent="0.25">
      <c r="E32" s="3" t="s">
        <v>45</v>
      </c>
      <c r="F32" s="3" t="s">
        <v>48</v>
      </c>
      <c r="G32" s="3">
        <v>0</v>
      </c>
      <c r="H32" s="3" t="s">
        <v>6</v>
      </c>
      <c r="N32" s="8"/>
      <c r="O32" s="8"/>
      <c r="P32" s="8"/>
      <c r="Q32" s="8"/>
      <c r="R32" s="3" t="s">
        <v>45</v>
      </c>
      <c r="S32" s="3" t="s">
        <v>48</v>
      </c>
      <c r="T32" s="3">
        <v>3</v>
      </c>
      <c r="U32" s="3" t="s">
        <v>6</v>
      </c>
    </row>
    <row r="33" spans="5:8" x14ac:dyDescent="0.25">
      <c r="E33" s="3" t="s">
        <v>49</v>
      </c>
      <c r="F33" s="3" t="s">
        <v>45</v>
      </c>
      <c r="G33" s="3">
        <v>0</v>
      </c>
      <c r="H33" s="3" t="s">
        <v>6</v>
      </c>
    </row>
    <row r="34" spans="5:8" x14ac:dyDescent="0.25">
      <c r="E34" s="3" t="s">
        <v>49</v>
      </c>
      <c r="F34" s="3" t="s">
        <v>46</v>
      </c>
      <c r="G34" s="3">
        <v>0</v>
      </c>
      <c r="H34" s="3" t="s">
        <v>6</v>
      </c>
    </row>
  </sheetData>
  <mergeCells count="22">
    <mergeCell ref="W15:Y15"/>
    <mergeCell ref="R15:U15"/>
    <mergeCell ref="N18:P18"/>
    <mergeCell ref="N15:P15"/>
    <mergeCell ref="S3:U3"/>
    <mergeCell ref="A1:U1"/>
    <mergeCell ref="A13:U13"/>
    <mergeCell ref="A15:C15"/>
    <mergeCell ref="E15:H15"/>
    <mergeCell ref="J15:L15"/>
    <mergeCell ref="A3:C3"/>
    <mergeCell ref="E3:H3"/>
    <mergeCell ref="J3:L3"/>
    <mergeCell ref="N3:Q3"/>
    <mergeCell ref="W27:Y27"/>
    <mergeCell ref="N30:P30"/>
    <mergeCell ref="A25:U25"/>
    <mergeCell ref="A27:C27"/>
    <mergeCell ref="E27:H27"/>
    <mergeCell ref="J27:L27"/>
    <mergeCell ref="N27:P27"/>
    <mergeCell ref="R27:U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Face</vt:lpstr>
      <vt:lpstr>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wiktor.szczeszek99@gmail.com</dc:creator>
  <cp:lastModifiedBy>wiktor.szczeszek99@gmail.com</cp:lastModifiedBy>
  <dcterms:created xsi:type="dcterms:W3CDTF">2024-11-30T17:38:01Z</dcterms:created>
  <dcterms:modified xsi:type="dcterms:W3CDTF">2025-05-29T21:17:31Z</dcterms:modified>
</cp:coreProperties>
</file>