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autoCompressPictures="0"/>
  <mc:AlternateContent xmlns:mc="http://schemas.openxmlformats.org/markup-compatibility/2006">
    <mc:Choice Requires="x15">
      <x15ac:absPath xmlns:x15ac="http://schemas.microsoft.com/office/spreadsheetml/2010/11/ac" url="C:\Users\devon\Dropbox\SEEMS shared\I_SEEMS generic protocol &amp; tools\2b_Expenditure Analysis\"/>
    </mc:Choice>
  </mc:AlternateContent>
  <xr:revisionPtr revIDLastSave="0" documentId="13_ncr:1_{460FE8A7-C9DD-4B26-9DE4-769090C54760}" xr6:coauthVersionLast="45" xr6:coauthVersionMax="45" xr10:uidLastSave="{00000000-0000-0000-0000-000000000000}"/>
  <bookViews>
    <workbookView xWindow="-108" yWindow="-108" windowWidth="23256" windowHeight="12576" tabRatio="862" xr2:uid="{00000000-000D-0000-FFFF-FFFF00000000}"/>
  </bookViews>
  <sheets>
    <sheet name="Cover" sheetId="21" r:id="rId1"/>
    <sheet name="Assumptions" sheetId="14" r:id="rId2"/>
    <sheet name="Allocation Codes" sheetId="25" r:id="rId3"/>
    <sheet name="Base Summary" sheetId="29" r:id="rId4"/>
    <sheet name="Expenditure Data and Coding" sheetId="1" r:id="rId5"/>
    <sheet name="Pivot table-personnel costs" sheetId="28" state="hidden" r:id="rId6"/>
    <sheet name="Pivot table-other costs" sheetId="26" state="hidden" r:id="rId7"/>
    <sheet name="Sensitivity Summaries" sheetId="20" state="hidden" r:id="rId8"/>
    <sheet name="SEEMS Input Definitions" sheetId="23" r:id="rId9"/>
    <sheet name="SEEMS Activity Definitions" sheetId="22" r:id="rId10"/>
    <sheet name="Validation Options" sheetId="15" r:id="rId11"/>
  </sheets>
  <definedNames>
    <definedName name="Activity">'Allocation Codes'!$A$2:$A$12</definedName>
    <definedName name="ddAllocationType">AllocationType[Allocation Type]</definedName>
    <definedName name="ddAnnualized">Annualized[Annualized]</definedName>
    <definedName name="ddInputs">Inputs[Inputs]</definedName>
    <definedName name="ddStage">Stage[Stage]</definedName>
    <definedName name="Staff">'Allocation Codes'!#REF!</definedName>
  </definedNames>
  <calcPr calcId="181029" concurrentCalc="0"/>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1" l="1"/>
  <c r="S4" i="1"/>
  <c r="R4" i="1"/>
  <c r="T4" i="1"/>
  <c r="U4" i="1"/>
  <c r="V4" i="1"/>
  <c r="W4" i="1"/>
  <c r="X4" i="1"/>
  <c r="Y4" i="1"/>
  <c r="Z4" i="1"/>
  <c r="AA4" i="1"/>
  <c r="E5" i="1"/>
  <c r="S5" i="1"/>
  <c r="R5" i="1"/>
  <c r="T5" i="1"/>
  <c r="U5" i="1"/>
  <c r="V5" i="1"/>
  <c r="W5" i="1"/>
  <c r="X5" i="1"/>
  <c r="Y5" i="1"/>
  <c r="Z5" i="1"/>
  <c r="AA5" i="1"/>
  <c r="E6" i="1"/>
  <c r="U6" i="1"/>
  <c r="V6" i="1"/>
  <c r="W6" i="1"/>
  <c r="X6" i="1"/>
  <c r="Y6" i="1"/>
  <c r="Z6" i="1"/>
  <c r="AA6" i="1"/>
  <c r="E7" i="1"/>
  <c r="U7" i="1"/>
  <c r="V7" i="1"/>
  <c r="W7" i="1"/>
  <c r="X7" i="1"/>
  <c r="Y7" i="1"/>
  <c r="Z7" i="1"/>
  <c r="AA7" i="1"/>
  <c r="V8" i="1"/>
  <c r="W8" i="1"/>
  <c r="E8" i="1"/>
  <c r="U8" i="1"/>
  <c r="X8" i="1"/>
  <c r="Y8" i="1"/>
  <c r="Z8" i="1"/>
  <c r="AA8" i="1"/>
  <c r="V9" i="1"/>
  <c r="W9" i="1"/>
  <c r="X9" i="1"/>
  <c r="E9" i="1"/>
  <c r="U9" i="1"/>
  <c r="Y9" i="1"/>
  <c r="Z9" i="1"/>
  <c r="AA9" i="1"/>
  <c r="V10" i="1"/>
  <c r="W10" i="1"/>
  <c r="X10" i="1"/>
  <c r="E10" i="1"/>
  <c r="U10" i="1"/>
  <c r="Y10" i="1"/>
  <c r="Z10" i="1"/>
  <c r="AA10" i="1"/>
  <c r="V11" i="1"/>
  <c r="W11" i="1"/>
  <c r="X11" i="1"/>
  <c r="E11" i="1"/>
  <c r="U11" i="1"/>
  <c r="Y11" i="1"/>
  <c r="Z11" i="1"/>
  <c r="AA11" i="1"/>
  <c r="V12" i="1"/>
  <c r="W12" i="1"/>
  <c r="X12" i="1"/>
  <c r="E12" i="1"/>
  <c r="U12" i="1"/>
  <c r="Y12" i="1"/>
  <c r="Z12" i="1"/>
  <c r="AA12" i="1"/>
  <c r="V13" i="1"/>
  <c r="W13" i="1"/>
  <c r="X13" i="1"/>
  <c r="E13" i="1"/>
  <c r="U13" i="1"/>
  <c r="Y13" i="1"/>
  <c r="Z13" i="1"/>
  <c r="AA13" i="1"/>
  <c r="V14" i="1"/>
  <c r="W14" i="1"/>
  <c r="X14" i="1"/>
  <c r="E14" i="1"/>
  <c r="U14" i="1"/>
  <c r="Y14" i="1"/>
  <c r="Z14" i="1"/>
  <c r="AA14" i="1"/>
  <c r="V15" i="1"/>
  <c r="W15" i="1"/>
  <c r="X15" i="1"/>
  <c r="E15" i="1"/>
  <c r="U15" i="1"/>
  <c r="Y15" i="1"/>
  <c r="Z15" i="1"/>
  <c r="AA15" i="1"/>
  <c r="V16" i="1"/>
  <c r="W16" i="1"/>
  <c r="X16" i="1"/>
  <c r="E16" i="1"/>
  <c r="U16" i="1"/>
  <c r="Y16" i="1"/>
  <c r="Z16" i="1"/>
  <c r="AA16" i="1"/>
  <c r="V17" i="1"/>
  <c r="W17" i="1"/>
  <c r="X17" i="1"/>
  <c r="E17" i="1"/>
  <c r="U17" i="1"/>
  <c r="Y17" i="1"/>
  <c r="Z17" i="1"/>
  <c r="AA17" i="1"/>
  <c r="V18" i="1"/>
  <c r="W18" i="1"/>
  <c r="X18" i="1"/>
  <c r="E18" i="1"/>
  <c r="U18" i="1"/>
  <c r="Y18" i="1"/>
  <c r="Z18" i="1"/>
  <c r="AA18" i="1"/>
  <c r="AB4" i="1"/>
  <c r="AB5" i="1"/>
  <c r="AB6" i="1"/>
  <c r="AB7" i="1"/>
  <c r="AB8" i="1"/>
  <c r="AB9" i="1"/>
  <c r="AB10" i="1"/>
  <c r="AB11" i="1"/>
  <c r="AB12" i="1"/>
  <c r="AB13" i="1"/>
  <c r="AB14" i="1"/>
  <c r="AB15" i="1"/>
  <c r="AB16" i="1"/>
  <c r="AB17" i="1"/>
  <c r="AB18" i="1"/>
  <c r="B27" i="29"/>
  <c r="Q4" i="1"/>
  <c r="B6" i="29"/>
  <c r="AC2" i="25"/>
  <c r="AC3" i="25"/>
  <c r="AC4" i="25"/>
  <c r="AC5" i="25"/>
  <c r="AC6" i="25"/>
  <c r="AC7" i="25"/>
  <c r="AC8" i="25"/>
  <c r="AC9" i="25"/>
  <c r="AC10" i="25"/>
  <c r="AC11" i="25"/>
  <c r="AC12" i="25"/>
  <c r="Q5" i="1"/>
  <c r="Q6" i="1"/>
  <c r="Q7" i="1"/>
  <c r="Q8" i="1"/>
  <c r="Q9" i="1"/>
  <c r="Q10" i="1"/>
  <c r="Q11" i="1"/>
  <c r="Q12" i="1"/>
  <c r="Q13" i="1"/>
  <c r="Q14" i="1"/>
  <c r="Q15" i="1"/>
  <c r="Q16" i="1"/>
  <c r="Q17" i="1"/>
  <c r="Q18" i="1"/>
  <c r="S14" i="1"/>
  <c r="S6" i="1"/>
  <c r="T6" i="1"/>
  <c r="T14" i="1"/>
  <c r="R11" i="1"/>
  <c r="S11" i="1"/>
  <c r="S7" i="1"/>
  <c r="T7" i="1"/>
  <c r="R7" i="1"/>
  <c r="S13" i="1"/>
  <c r="R13" i="1"/>
  <c r="R12" i="1"/>
  <c r="S12" i="1"/>
  <c r="S18" i="1"/>
  <c r="R18" i="1"/>
  <c r="T18" i="1"/>
  <c r="S15" i="1"/>
  <c r="T15" i="1"/>
  <c r="R15" i="1"/>
  <c r="T10" i="1"/>
  <c r="R10" i="1"/>
  <c r="S10" i="1"/>
  <c r="R17" i="1"/>
  <c r="R9" i="1"/>
  <c r="R16" i="1"/>
  <c r="R8" i="1"/>
  <c r="S17" i="1"/>
  <c r="T17" i="1"/>
  <c r="S9" i="1"/>
  <c r="T9" i="1"/>
  <c r="S16" i="1"/>
  <c r="T16" i="1"/>
  <c r="S8" i="1"/>
  <c r="T8" i="1"/>
  <c r="R14" i="1"/>
  <c r="R6" i="1"/>
  <c r="T12" i="1"/>
  <c r="T13" i="1"/>
  <c r="T11" i="1"/>
  <c r="AN8" i="1"/>
  <c r="AU6" i="1"/>
  <c r="AS7" i="1"/>
  <c r="B10" i="29"/>
  <c r="AT12" i="1"/>
  <c r="AV11" i="1"/>
  <c r="AU13" i="1"/>
  <c r="AU16" i="1"/>
  <c r="AV16" i="1"/>
  <c r="AU14" i="1"/>
  <c r="AV14" i="1"/>
  <c r="AU9" i="1"/>
  <c r="AV9" i="1"/>
  <c r="AU17" i="1"/>
  <c r="AV17" i="1"/>
  <c r="AU10" i="1"/>
  <c r="AV10" i="1"/>
  <c r="AU18" i="1"/>
  <c r="AV18" i="1"/>
  <c r="AU7" i="1"/>
  <c r="AV7" i="1"/>
  <c r="AV6" i="1"/>
  <c r="AU15" i="1"/>
  <c r="AV15" i="1"/>
  <c r="AU12" i="1"/>
  <c r="AS18" i="1"/>
  <c r="AT18" i="1"/>
  <c r="AS16" i="1"/>
  <c r="AT16" i="1"/>
  <c r="AS17" i="1"/>
  <c r="AT17" i="1"/>
  <c r="AS14" i="1"/>
  <c r="AT14" i="1"/>
  <c r="AS9" i="1"/>
  <c r="AT9" i="1"/>
  <c r="AT6" i="1"/>
  <c r="AS10" i="1"/>
  <c r="AT10" i="1"/>
  <c r="AS15" i="1"/>
  <c r="AT15" i="1"/>
  <c r="AQ10" i="1"/>
  <c r="AR10" i="1"/>
  <c r="AQ7" i="1"/>
  <c r="AR7" i="1"/>
  <c r="AQ15" i="1"/>
  <c r="AR15" i="1"/>
  <c r="AQ12" i="1"/>
  <c r="AQ18" i="1"/>
  <c r="AR18" i="1"/>
  <c r="AQ16" i="1"/>
  <c r="AR16" i="1"/>
  <c r="AQ17" i="1"/>
  <c r="AR17" i="1"/>
  <c r="AQ14" i="1"/>
  <c r="AR14" i="1"/>
  <c r="AQ9" i="1"/>
  <c r="AR9" i="1"/>
  <c r="AO16" i="1"/>
  <c r="AP16" i="1"/>
  <c r="AO14" i="1"/>
  <c r="AP14" i="1"/>
  <c r="AO9" i="1"/>
  <c r="AP9" i="1"/>
  <c r="AO17" i="1"/>
  <c r="AP17" i="1"/>
  <c r="AO10" i="1"/>
  <c r="AP10" i="1"/>
  <c r="AO7" i="1"/>
  <c r="AP7" i="1"/>
  <c r="AO18" i="1"/>
  <c r="AP18" i="1"/>
  <c r="AO15" i="1"/>
  <c r="AP15" i="1"/>
  <c r="AO12" i="1"/>
  <c r="AN6" i="1"/>
  <c r="AM8" i="1"/>
  <c r="AM16" i="1"/>
  <c r="AN16" i="1"/>
  <c r="AM14" i="1"/>
  <c r="AN14" i="1"/>
  <c r="AM9" i="1"/>
  <c r="AN9" i="1"/>
  <c r="AM17" i="1"/>
  <c r="AN17" i="1"/>
  <c r="AM10" i="1"/>
  <c r="AN10" i="1"/>
  <c r="AM18" i="1"/>
  <c r="AN18" i="1"/>
  <c r="AM7" i="1"/>
  <c r="AN7" i="1"/>
  <c r="AM15" i="1"/>
  <c r="AN15" i="1"/>
  <c r="AK16" i="1"/>
  <c r="AL16" i="1"/>
  <c r="AK14" i="1"/>
  <c r="AL14" i="1"/>
  <c r="AK9" i="1"/>
  <c r="AL9" i="1"/>
  <c r="AK18" i="1"/>
  <c r="AL18" i="1"/>
  <c r="AK17" i="1"/>
  <c r="AL17" i="1"/>
  <c r="AK10" i="1"/>
  <c r="AL10" i="1"/>
  <c r="AK7" i="1"/>
  <c r="AL7" i="1"/>
  <c r="AK8" i="1"/>
  <c r="AL8" i="1"/>
  <c r="AK15" i="1"/>
  <c r="AL15" i="1"/>
  <c r="AK12" i="1"/>
  <c r="AL12" i="1"/>
  <c r="AI15" i="1"/>
  <c r="AJ15" i="1"/>
  <c r="AI8" i="1"/>
  <c r="AJ8" i="1"/>
  <c r="AI16" i="1"/>
  <c r="AJ16" i="1"/>
  <c r="AI12" i="1"/>
  <c r="AJ12" i="1"/>
  <c r="AI9" i="1"/>
  <c r="AJ9" i="1"/>
  <c r="AI6" i="1"/>
  <c r="AI14" i="1"/>
  <c r="AJ14" i="1"/>
  <c r="AI10" i="1"/>
  <c r="AJ10" i="1"/>
  <c r="AI18" i="1"/>
  <c r="AJ18" i="1"/>
  <c r="AI17" i="1"/>
  <c r="AJ17" i="1"/>
  <c r="AI7" i="1"/>
  <c r="AJ7" i="1"/>
  <c r="AH6" i="1"/>
  <c r="AG18" i="1"/>
  <c r="AH18" i="1"/>
  <c r="AG8" i="1"/>
  <c r="AH8" i="1"/>
  <c r="AG16" i="1"/>
  <c r="AH16" i="1"/>
  <c r="AG12" i="1"/>
  <c r="AH12" i="1"/>
  <c r="AG17" i="1"/>
  <c r="AH17" i="1"/>
  <c r="AG14" i="1"/>
  <c r="AH14" i="1"/>
  <c r="AG9" i="1"/>
  <c r="AH9" i="1"/>
  <c r="AG10" i="1"/>
  <c r="AH10" i="1"/>
  <c r="AG15" i="1"/>
  <c r="AH15" i="1"/>
  <c r="AG7" i="1"/>
  <c r="AH7" i="1"/>
  <c r="AF16" i="1"/>
  <c r="AF18" i="1"/>
  <c r="AF14" i="1"/>
  <c r="AF9" i="1"/>
  <c r="AF6" i="1"/>
  <c r="AF17" i="1"/>
  <c r="AF10" i="1"/>
  <c r="AF7" i="1"/>
  <c r="AF13" i="1"/>
  <c r="AF8" i="1"/>
  <c r="AF15" i="1"/>
  <c r="AF12" i="1"/>
  <c r="AD18" i="1"/>
  <c r="AE18" i="1"/>
  <c r="AD16" i="1"/>
  <c r="AE16" i="1"/>
  <c r="AD14" i="1"/>
  <c r="AE14" i="1"/>
  <c r="AD8" i="1"/>
  <c r="AE8" i="1"/>
  <c r="AD17" i="1"/>
  <c r="AE17" i="1"/>
  <c r="AD9" i="1"/>
  <c r="AE9" i="1"/>
  <c r="AD10" i="1"/>
  <c r="AE10" i="1"/>
  <c r="AD6" i="1"/>
  <c r="AE6" i="1"/>
  <c r="AD7" i="1"/>
  <c r="AE7" i="1"/>
  <c r="AD13" i="1"/>
  <c r="AD15" i="1"/>
  <c r="AE15" i="1"/>
  <c r="AD12" i="1"/>
  <c r="AE12" i="1"/>
  <c r="AC18" i="1"/>
  <c r="AC16" i="1"/>
  <c r="AC6" i="1"/>
  <c r="AC8" i="1"/>
  <c r="AC17" i="1"/>
  <c r="AC14" i="1"/>
  <c r="AC9" i="1"/>
  <c r="AC10" i="1"/>
  <c r="AC7" i="1"/>
  <c r="AC15" i="1"/>
  <c r="AC12" i="1"/>
  <c r="AV8" i="1"/>
  <c r="AP8" i="1"/>
  <c r="AR8" i="1"/>
  <c r="AT8" i="1"/>
  <c r="AU8" i="1"/>
  <c r="AO8" i="1"/>
  <c r="AQ8" i="1"/>
  <c r="AS8" i="1"/>
  <c r="AE11" i="1"/>
  <c r="AG6" i="1"/>
  <c r="AM6" i="1"/>
  <c r="AS6" i="1"/>
  <c r="AL6" i="1"/>
  <c r="AT7" i="1"/>
  <c r="AK6" i="1"/>
  <c r="AP6" i="1"/>
  <c r="AR6" i="1"/>
  <c r="AJ6" i="1"/>
  <c r="AO6" i="1"/>
  <c r="AQ6" i="1"/>
  <c r="AN12" i="1"/>
  <c r="AM12" i="1"/>
  <c r="AR12" i="1"/>
  <c r="AS12" i="1"/>
  <c r="AG11" i="1"/>
  <c r="AJ11" i="1"/>
  <c r="AD11" i="1"/>
  <c r="AE13" i="1"/>
  <c r="AG13" i="1"/>
  <c r="AJ13" i="1"/>
  <c r="AK11" i="1"/>
  <c r="AC11" i="1"/>
  <c r="AN13" i="1"/>
  <c r="AP13" i="1"/>
  <c r="AV12" i="1"/>
  <c r="AT13" i="1"/>
  <c r="AL13" i="1"/>
  <c r="AM11" i="1"/>
  <c r="AO11" i="1"/>
  <c r="AQ11" i="1"/>
  <c r="AF11" i="1"/>
  <c r="AI13" i="1"/>
  <c r="AI11" i="1"/>
  <c r="AK13" i="1"/>
  <c r="AM13" i="1"/>
  <c r="AR13" i="1"/>
  <c r="AS11" i="1"/>
  <c r="AU11" i="1"/>
  <c r="AH11" i="1"/>
  <c r="AL11" i="1"/>
  <c r="AP11" i="1"/>
  <c r="AR11" i="1"/>
  <c r="AV13" i="1"/>
  <c r="AC13" i="1"/>
  <c r="AH13" i="1"/>
  <c r="AN11" i="1"/>
  <c r="AP12" i="1"/>
  <c r="AT11" i="1"/>
  <c r="AO13" i="1"/>
  <c r="AQ13" i="1"/>
  <c r="AS13" i="1"/>
  <c r="B18" i="29"/>
  <c r="B17" i="29"/>
  <c r="AU5" i="1"/>
  <c r="AV5" i="1"/>
  <c r="AS5" i="1"/>
  <c r="AT5" i="1"/>
  <c r="AQ5" i="1"/>
  <c r="AR5" i="1"/>
  <c r="AO5" i="1"/>
  <c r="AP5" i="1"/>
  <c r="AM5" i="1"/>
  <c r="AN5" i="1"/>
  <c r="AK5" i="1"/>
  <c r="AL5" i="1"/>
  <c r="AI5" i="1"/>
  <c r="AJ5" i="1"/>
  <c r="AG5" i="1"/>
  <c r="AH5" i="1"/>
  <c r="AF5" i="1"/>
  <c r="AD5" i="1"/>
  <c r="AE5" i="1"/>
  <c r="AC5" i="1"/>
  <c r="B12" i="29"/>
  <c r="B14" i="29"/>
  <c r="AC4" i="1"/>
  <c r="B11" i="29"/>
  <c r="B15" i="29"/>
  <c r="B3" i="29"/>
  <c r="B5" i="29"/>
  <c r="B4" i="29"/>
  <c r="B2" i="29"/>
  <c r="B7" i="29"/>
  <c r="C6" i="29"/>
  <c r="AU4" i="1"/>
  <c r="AV4" i="1"/>
  <c r="AS4" i="1"/>
  <c r="AT4" i="1"/>
  <c r="AQ4" i="1"/>
  <c r="AR4" i="1"/>
  <c r="AO4" i="1"/>
  <c r="AP4" i="1"/>
  <c r="AM4" i="1"/>
  <c r="AN4" i="1"/>
  <c r="AK4" i="1"/>
  <c r="AL4" i="1"/>
  <c r="AI4" i="1"/>
  <c r="AJ4" i="1"/>
  <c r="AG4" i="1"/>
  <c r="AH4" i="1"/>
  <c r="AE4" i="1"/>
  <c r="AF4" i="1"/>
  <c r="AD4" i="1"/>
  <c r="B22" i="29"/>
  <c r="B16" i="29"/>
  <c r="B44" i="29"/>
  <c r="B47" i="29"/>
  <c r="B28" i="29"/>
  <c r="B35" i="29"/>
  <c r="B41" i="29"/>
  <c r="B38" i="29"/>
  <c r="B33" i="29"/>
  <c r="B45" i="29"/>
  <c r="B39" i="29"/>
  <c r="B36" i="29"/>
  <c r="B43" i="29"/>
  <c r="B31" i="29"/>
  <c r="B29" i="29"/>
  <c r="B37" i="29"/>
  <c r="B30" i="29"/>
  <c r="B32" i="29"/>
  <c r="B40" i="29"/>
  <c r="B46" i="29"/>
  <c r="B34" i="29"/>
  <c r="B42" i="29"/>
  <c r="B13" i="29"/>
  <c r="B19" i="29"/>
  <c r="B23" i="29"/>
  <c r="B24" i="29"/>
  <c r="C2" i="29"/>
  <c r="C5" i="29"/>
  <c r="C3" i="29"/>
  <c r="C4" i="29"/>
  <c r="C7" i="29"/>
  <c r="B48" i="29"/>
  <c r="C44" i="29"/>
  <c r="C23" i="29"/>
  <c r="C22" i="29"/>
  <c r="C15" i="29"/>
  <c r="C10" i="29"/>
  <c r="C12" i="29"/>
  <c r="C14" i="29"/>
  <c r="C11" i="29"/>
  <c r="C17" i="29"/>
  <c r="C16" i="29"/>
  <c r="C18" i="29"/>
  <c r="C13" i="29"/>
  <c r="C31" i="29"/>
  <c r="C28" i="29"/>
  <c r="C32" i="29"/>
  <c r="C36" i="29"/>
  <c r="C29" i="29"/>
  <c r="C37" i="29"/>
  <c r="C41" i="29"/>
  <c r="C40" i="29"/>
  <c r="C43" i="29"/>
  <c r="C33" i="29"/>
  <c r="C35" i="29"/>
  <c r="C39" i="29"/>
  <c r="C42" i="29"/>
  <c r="C38" i="29"/>
  <c r="C47" i="29"/>
  <c r="C34" i="29"/>
  <c r="C30" i="29"/>
  <c r="C27" i="29"/>
  <c r="C46" i="29"/>
  <c r="C45" i="29"/>
  <c r="C24" i="29"/>
  <c r="C19" i="29"/>
  <c r="C48" i="29"/>
</calcChain>
</file>

<file path=xl/sharedStrings.xml><?xml version="1.0" encoding="utf-8"?>
<sst xmlns="http://schemas.openxmlformats.org/spreadsheetml/2006/main" count="566" uniqueCount="271">
  <si>
    <t>Date</t>
  </si>
  <si>
    <t>Type</t>
  </si>
  <si>
    <t>Amount</t>
  </si>
  <si>
    <t>Description</t>
  </si>
  <si>
    <t>Stage</t>
  </si>
  <si>
    <t>Input</t>
  </si>
  <si>
    <t>Supplies</t>
  </si>
  <si>
    <t>Definition</t>
  </si>
  <si>
    <t>All</t>
  </si>
  <si>
    <t>Personnel</t>
  </si>
  <si>
    <t>Travel</t>
  </si>
  <si>
    <t>Year</t>
  </si>
  <si>
    <t>Yes</t>
  </si>
  <si>
    <t>Personnel (hired and volunteer)</t>
  </si>
  <si>
    <t>Equipment (capital goods, including vehicles)</t>
  </si>
  <si>
    <t>Overhead</t>
  </si>
  <si>
    <t>Travel/per diem/allowances</t>
  </si>
  <si>
    <t>Contracted services</t>
  </si>
  <si>
    <t>Management</t>
  </si>
  <si>
    <t>Activity</t>
  </si>
  <si>
    <t>Planning/microplanning</t>
  </si>
  <si>
    <t>Program Installation</t>
  </si>
  <si>
    <t>Awareness raising/sensitization</t>
  </si>
  <si>
    <t>Training</t>
  </si>
  <si>
    <t>Materials development</t>
  </si>
  <si>
    <t>Monitoring and evaluation</t>
  </si>
  <si>
    <t>Distribution of inputs</t>
  </si>
  <si>
    <t>Home visits: household counseling</t>
  </si>
  <si>
    <t>Health facility counseling and support</t>
  </si>
  <si>
    <t>Establishing and running community groups</t>
  </si>
  <si>
    <t>Microcredit activities</t>
  </si>
  <si>
    <t>Integration and coordination</t>
  </si>
  <si>
    <t>Annualized</t>
  </si>
  <si>
    <t>2018</t>
  </si>
  <si>
    <t>2019</t>
  </si>
  <si>
    <t>Tab</t>
  </si>
  <si>
    <t>Expenditure Data and Coding</t>
  </si>
  <si>
    <t>Steps</t>
  </si>
  <si>
    <t>2016</t>
  </si>
  <si>
    <t>2017</t>
  </si>
  <si>
    <t>Assumptions</t>
  </si>
  <si>
    <t>Discount</t>
  </si>
  <si>
    <t>Base</t>
  </si>
  <si>
    <t>Sensitivity</t>
  </si>
  <si>
    <t>Coder</t>
  </si>
  <si>
    <t>Coding Date</t>
  </si>
  <si>
    <t>Validation</t>
  </si>
  <si>
    <t>Validation Date</t>
  </si>
  <si>
    <t>Start-up</t>
  </si>
  <si>
    <t>No</t>
  </si>
  <si>
    <t>Level</t>
  </si>
  <si>
    <t>Organization</t>
  </si>
  <si>
    <t>Useful Life</t>
  </si>
  <si>
    <t>Annuity Factor</t>
  </si>
  <si>
    <t>Annual Cost</t>
  </si>
  <si>
    <t>Discount Rate</t>
  </si>
  <si>
    <t>Total Cost</t>
  </si>
  <si>
    <t>Annualization</t>
  </si>
  <si>
    <t>Inputs</t>
  </si>
  <si>
    <t>Agriculture supplies</t>
  </si>
  <si>
    <t>Agriculture equipment</t>
  </si>
  <si>
    <t>%</t>
  </si>
  <si>
    <t>USD</t>
  </si>
  <si>
    <t>ExpenditureData</t>
  </si>
  <si>
    <t>Total:</t>
  </si>
  <si>
    <t>Low</t>
  </si>
  <si>
    <t>High</t>
  </si>
  <si>
    <t>Source</t>
  </si>
  <si>
    <t>Notes</t>
  </si>
  <si>
    <t>Exchange Rate</t>
  </si>
  <si>
    <t>--</t>
  </si>
  <si>
    <t>Allocation Code</t>
  </si>
  <si>
    <t>Staff</t>
  </si>
  <si>
    <t>Allocation Type</t>
  </si>
  <si>
    <t>Raw Expenditure Data (expand as needed)</t>
  </si>
  <si>
    <t>Capital Expense</t>
  </si>
  <si>
    <t>SEEMS Coding</t>
  </si>
  <si>
    <t>Coder Records</t>
  </si>
  <si>
    <t>Useful Years of Capital Cost</t>
  </si>
  <si>
    <t>Version</t>
  </si>
  <si>
    <t>Authors</t>
  </si>
  <si>
    <t>SEEMS-Nutrition</t>
  </si>
  <si>
    <t>Costing Model</t>
  </si>
  <si>
    <t>Base Summary</t>
  </si>
  <si>
    <t>Sensitivity Summaries</t>
  </si>
  <si>
    <t>Validation Options</t>
  </si>
  <si>
    <t>Tables and figures summarizing sensitivity analyses/alternative scenarios of expenditure data. O</t>
  </si>
  <si>
    <t>Key parameters and assumptions are documented here.</t>
  </si>
  <si>
    <t xml:space="preserve">Volunteer/vendor recruitment </t>
  </si>
  <si>
    <t>Suaahara II</t>
  </si>
  <si>
    <t>Selever</t>
  </si>
  <si>
    <t>TRAIN</t>
  </si>
  <si>
    <t>NEEPIE</t>
  </si>
  <si>
    <t>MoreMilk</t>
  </si>
  <si>
    <t>ISO Categories</t>
  </si>
  <si>
    <t>Personnel time</t>
  </si>
  <si>
    <t>Paid time</t>
  </si>
  <si>
    <t>03.100.30 (Management of Human Resources inc staff training, staff responsibilities, qualifications and certification)</t>
  </si>
  <si>
    <t>Unpaid time</t>
  </si>
  <si>
    <t>Hired labor</t>
  </si>
  <si>
    <t>Supplies (seeds, animals, etc.)</t>
  </si>
  <si>
    <t>Seeds, inputs, chicks</t>
  </si>
  <si>
    <t>65.080 (Fertilizers-including soil conditioners and culture medium)</t>
  </si>
  <si>
    <t>65.100 (Pesticides &amp; other agrochemicals)</t>
  </si>
  <si>
    <t>65.120 (Animal Feeding stuffs)</t>
  </si>
  <si>
    <t>65.020.30 (Animal husbandry and breeding including sanitary inspection)</t>
  </si>
  <si>
    <t>65.020/20 (Plant growing including horticulture, floriculture, seeds, plant diseases)</t>
  </si>
  <si>
    <t>Equipment</t>
  </si>
  <si>
    <t>65.060 (Agricultural machines, implements and equipment)</t>
  </si>
  <si>
    <t>67.260 (Plants and equipment for the food industry)</t>
  </si>
  <si>
    <t>67.020 (Processes in the food industry including food hygiene and food safety)</t>
  </si>
  <si>
    <t>03.080.20 (Services for companies inc. professional services, consultancy etc)</t>
  </si>
  <si>
    <t>Consultancies</t>
  </si>
  <si>
    <t>Transportation</t>
  </si>
  <si>
    <t>03.220.01 (Transport in general)</t>
  </si>
  <si>
    <t>03.220.20 (Road transport)</t>
  </si>
  <si>
    <t>03.220.99 (Other forms transport)</t>
  </si>
  <si>
    <t>Per diem</t>
  </si>
  <si>
    <t>Per-diems</t>
  </si>
  <si>
    <t>Per diems</t>
  </si>
  <si>
    <t>Other supplies</t>
  </si>
  <si>
    <t>Office supplies</t>
  </si>
  <si>
    <t>37.100.10 (Reproduction equipment inc. printing, copying etc)</t>
  </si>
  <si>
    <t>03.080.10 (Maintenance services and facilities management)</t>
  </si>
  <si>
    <t>Purchased materials</t>
  </si>
  <si>
    <t>Refreshments</t>
  </si>
  <si>
    <t>Capital costs (vehicles)</t>
  </si>
  <si>
    <t>Office space</t>
  </si>
  <si>
    <t>Office rent</t>
  </si>
  <si>
    <t>Phone/internet</t>
  </si>
  <si>
    <t>Community awards/celebration costs</t>
  </si>
  <si>
    <t>Community awards</t>
  </si>
  <si>
    <t>Fuel</t>
  </si>
  <si>
    <t>SEEMS Activity Definitions</t>
  </si>
  <si>
    <t>SEEMS Input Definitions</t>
  </si>
  <si>
    <t>Definitions of SEEMS-Nutrition Input codes</t>
  </si>
  <si>
    <t>Definitions of SEEMS-Nutrition Activity codes</t>
  </si>
  <si>
    <r>
      <t>(</t>
    </r>
    <r>
      <rPr>
        <b/>
        <i/>
        <sz val="11"/>
        <color theme="1"/>
        <rFont val="Calibri"/>
        <family val="2"/>
        <scheme val="minor"/>
      </rPr>
      <t>hidden</t>
    </r>
    <r>
      <rPr>
        <b/>
        <sz val="11"/>
        <color theme="1"/>
        <rFont val="Calibri"/>
        <family val="2"/>
        <scheme val="minor"/>
      </rPr>
      <t xml:space="preserve">) </t>
    </r>
    <r>
      <rPr>
        <sz val="11"/>
        <color theme="1"/>
        <rFont val="Calibri"/>
        <family val="2"/>
        <scheme val="minor"/>
      </rPr>
      <t>Options for drop-down menus</t>
    </r>
  </si>
  <si>
    <t>Import data from monthly expense reports from district and national offices over costing period. Where available, import expense report data from project start-up period. Add columns to expense data as necessary.</t>
  </si>
  <si>
    <t xml:space="preserve">Input key assumptions and parameters (e.g. currency conversion rates). </t>
  </si>
  <si>
    <t>1) Define assumptions and parameters</t>
  </si>
  <si>
    <t>2) Create activity, staff, and capital expense allocation rules</t>
  </si>
  <si>
    <t>Code each expense based on input types as defined in SEEMS Input Definitions tab</t>
  </si>
  <si>
    <t>3) Import raw expense-level data</t>
  </si>
  <si>
    <t>4) Code expense input types</t>
  </si>
  <si>
    <t>Code each expense based on allocation type (e.g., activity, staff, or capital expense) and allocation rule</t>
  </si>
  <si>
    <t xml:space="preserve">Code each expense based on who had the expense (e.g. the implementing organization) and the level of the expense (e.g. national, district, municipal). </t>
  </si>
  <si>
    <t>Use base and sensitivity summary tabs to analyze data by year, activity, platform, and sector.</t>
  </si>
  <si>
    <t xml:space="preserve">Add initials and date of primary coding and validation coding. </t>
  </si>
  <si>
    <t>Under development.</t>
  </si>
  <si>
    <t>List of potential allocation rules for distributing expenditures across activities, sector, and platform.</t>
  </si>
  <si>
    <t>5) Code start-up/recurrent and annualization</t>
  </si>
  <si>
    <t xml:space="preserve">Define whether expense occurred at start-up or is recurrent. Define whether expense should be annualized (start-up expenses should be annualized). </t>
  </si>
  <si>
    <t>6) Code allocations</t>
  </si>
  <si>
    <t>7) Code level and source of expense</t>
  </si>
  <si>
    <t>8) Note first and second coders</t>
  </si>
  <si>
    <t>9) Summarize analyses</t>
  </si>
  <si>
    <t>Coordonnateur terrain</t>
  </si>
  <si>
    <t>Coordonnatrice ACF</t>
  </si>
  <si>
    <t>Assistante</t>
  </si>
  <si>
    <t>Gestionnaire</t>
  </si>
  <si>
    <t>Animateur</t>
  </si>
  <si>
    <t>Budget description</t>
  </si>
  <si>
    <t>Expenditure data</t>
  </si>
  <si>
    <t>Deliverables</t>
  </si>
  <si>
    <t>Front-line supervision</t>
  </si>
  <si>
    <t>Overhead/indirects</t>
  </si>
  <si>
    <t>Other notes</t>
  </si>
  <si>
    <t>Excluded expense</t>
  </si>
  <si>
    <t>Row Labels</t>
  </si>
  <si>
    <t>Grand Total</t>
  </si>
  <si>
    <t>(Personnel)</t>
  </si>
  <si>
    <t>2017 total</t>
  </si>
  <si>
    <t>2018 total</t>
  </si>
  <si>
    <t>2019 total</t>
  </si>
  <si>
    <t>Total for all years</t>
  </si>
  <si>
    <t/>
  </si>
  <si>
    <t>Start-up/Recurrent</t>
  </si>
  <si>
    <t>Recurrent</t>
  </si>
  <si>
    <t>Allocation Code Type</t>
  </si>
  <si>
    <t>Include</t>
  </si>
  <si>
    <t>Inclusion</t>
  </si>
  <si>
    <t>Allocation Code Name</t>
  </si>
  <si>
    <t>Total Cost by SEEMS Activity</t>
  </si>
  <si>
    <t>Cost by Year</t>
  </si>
  <si>
    <t>Allocation Codes</t>
  </si>
  <si>
    <t>CK</t>
  </si>
  <si>
    <t>xrates.com</t>
  </si>
  <si>
    <t>Nepali Rupee per 1 USD</t>
  </si>
  <si>
    <t>District</t>
  </si>
  <si>
    <t>Sample</t>
  </si>
  <si>
    <t>Development of training manuals (nutrition)</t>
  </si>
  <si>
    <t>Training home volunteers in nutrition education</t>
  </si>
  <si>
    <t>Procurement of seeds and chicks</t>
  </si>
  <si>
    <t>Distribution of seeds and chicks</t>
  </si>
  <si>
    <t>Monitoring and evaluation (ongoing)</t>
  </si>
  <si>
    <t>Coordination and management</t>
  </si>
  <si>
    <t>National Executive Director</t>
  </si>
  <si>
    <t>National M&amp;E Officer</t>
  </si>
  <si>
    <t>District Trainer</t>
  </si>
  <si>
    <t>District Driver</t>
  </si>
  <si>
    <t>Car</t>
  </si>
  <si>
    <t>Volunteer/vendor recruitment</t>
  </si>
  <si>
    <t xml:space="preserve">Procurement </t>
  </si>
  <si>
    <t>Site supervision</t>
  </si>
  <si>
    <t>Home visits: agriculture/poultry extension</t>
  </si>
  <si>
    <t>Community events/extension</t>
  </si>
  <si>
    <t>Activity Total</t>
  </si>
  <si>
    <t>Consultant training materials</t>
  </si>
  <si>
    <t>Snacks exp-Bi-mothly meeting-23-12-2018 Baudhikali</t>
  </si>
  <si>
    <t>Chicks and seeds contract</t>
  </si>
  <si>
    <t>Snacks exp-Bi monthly meeting-20-12-2018Bulingtar RM</t>
  </si>
  <si>
    <t>Stationery exp-Bimonthly meeting-West-Siddartha books &amp; stati</t>
  </si>
  <si>
    <t>JV-0276-Stationery exp of parasi office supply-Siddartha books &amp; stati</t>
  </si>
  <si>
    <t>Food demo-12 event Booked-Bardhaghat M.</t>
  </si>
  <si>
    <t>perdiem-27 dec 2018-2nd Q training</t>
  </si>
  <si>
    <t>perdiem-26-28 2018-2nd Q training</t>
  </si>
  <si>
    <t>car fuel</t>
  </si>
  <si>
    <t>JV-312-ED salary booked of January 2019</t>
  </si>
  <si>
    <t>M&amp;E salary booked of January 2019</t>
  </si>
  <si>
    <t>driver salary january 2019</t>
  </si>
  <si>
    <t>trainer salary</t>
  </si>
  <si>
    <t>Implementer A</t>
  </si>
  <si>
    <t>National</t>
  </si>
  <si>
    <t>Meetings, stakeholder meetings, assessments, situation analysis, program design</t>
  </si>
  <si>
    <t xml:space="preserve">Establishing an office, NGO staff and frontline worker recruitment/hiring, equipment purchases </t>
  </si>
  <si>
    <t>Awareness raising and sensitization at all levels, national government, regional, local, community</t>
  </si>
  <si>
    <t>Recruitment of community volunteers and vendors for market based interventon</t>
  </si>
  <si>
    <t>Training at all levels:  NGO staff, Frontline workers, communities, individuals</t>
  </si>
  <si>
    <t>Development of BCC and training materials</t>
  </si>
  <si>
    <t>International and local NGO management activities</t>
  </si>
  <si>
    <t>Designing and implementing regular monitoring and evaluation system; does not include impact or process evaluation activities</t>
  </si>
  <si>
    <t>Procurement of inputs for volunteers, vaccinators, households, individuals</t>
  </si>
  <si>
    <t>Distribution of inputs to volunteers, vaccinators, households, individuals; may include supply chain costs</t>
  </si>
  <si>
    <t>Supervision of front-line implementation and service delivery. Not financial oversight, not management of office staff.</t>
  </si>
  <si>
    <t>Primarily nutrition and health counseling</t>
  </si>
  <si>
    <t>Production related extension, includes vaccination</t>
  </si>
  <si>
    <t>Nutrition and health counseling at health facility</t>
  </si>
  <si>
    <t>Community demonstrations, field days, celebrating life events, agriculture extension, community activities</t>
  </si>
  <si>
    <t>Includes demand generation activities to increase participation, related to establishment and regular running of groups (credit groups, women's groups, etc)</t>
  </si>
  <si>
    <t>Loan disbursement and collection</t>
  </si>
  <si>
    <t>Recurrent and regular planning/coordination/feedback meetings across all or some implementing partners/intentional cross-sectoral training</t>
  </si>
  <si>
    <t>Overhead/indirect</t>
  </si>
  <si>
    <t>May want to include this as an activity--otherwise, will need to allocate to all other activities. Overhead/indirect includes: communication, utilities, certain types of administrative personnel time, allowances, organizational indirects.  This could include management personnel at higher levels (i.e Internatonal NGO directors, staff time).</t>
  </si>
  <si>
    <t>Technical assistance</t>
  </si>
  <si>
    <t>Certification, marketing, and regulation</t>
  </si>
  <si>
    <t>Certification, marketing and regulation</t>
  </si>
  <si>
    <t>SEEMS Activity Code</t>
  </si>
  <si>
    <t>Overhead/Indirect</t>
  </si>
  <si>
    <t>Application to SEEMS-Nutrition settings</t>
  </si>
  <si>
    <t>Agriculture input supplies</t>
  </si>
  <si>
    <t>Workshop venue package</t>
  </si>
  <si>
    <t>Facilities, maintenance</t>
  </si>
  <si>
    <t>Utilities</t>
  </si>
  <si>
    <t>Transportation (including fuel and maintenance)</t>
  </si>
  <si>
    <t>Other supplies (office, refreshments)</t>
  </si>
  <si>
    <t>Overhead (facilities/office space, phone)</t>
  </si>
  <si>
    <t>Name of Expenditure Data Table:</t>
  </si>
  <si>
    <t>2020</t>
  </si>
  <si>
    <r>
      <t xml:space="preserve">Create allocation rules for each broad activity type, staff person type, and capital expense type.
For each broad activity type (derived from project plan), define allocation of expense across SEEMS activity codes. </t>
    </r>
    <r>
      <rPr>
        <b/>
        <sz val="11"/>
        <color theme="1"/>
        <rFont val="Calibri"/>
        <family val="2"/>
        <scheme val="minor"/>
      </rPr>
      <t>SEEMS activity codes are defined in the SEEMS Activity Definitions tab</t>
    </r>
    <r>
      <rPr>
        <sz val="11"/>
        <color theme="1"/>
        <rFont val="Calibri"/>
        <family val="2"/>
        <scheme val="minor"/>
      </rPr>
      <t xml:space="preserve">. 
For each staff type (derived from project plan), define allocation of staff expense across SEEMS activity codes, using QUAL data.
For each capital expense type type (derived from project plan), define allocation of capital expense across SEEMS activity codes, using QUAL data. </t>
    </r>
  </si>
  <si>
    <t xml:space="preserve">Raw expense-level data. Assignment of SEEMS-Nutrition allocation codes by SEEMS-Nutrition analysts. </t>
  </si>
  <si>
    <t xml:space="preserve">Tables and figures summarizing base case analysis of expenditure data. </t>
  </si>
  <si>
    <t>Distinct from training, and most likely used to support private enterprises, small businesses, vendors, etc.</t>
  </si>
  <si>
    <t>For ODF and for vendors/traders/local business partners in market based projects</t>
  </si>
  <si>
    <t>Input categories</t>
  </si>
  <si>
    <t>Mixed inputs</t>
  </si>
  <si>
    <t>SEEMS-Nutrition Project, Version July 9, 2020. Citation:</t>
  </si>
  <si>
    <t>by SEEMS-Nutrition is licensed under a</t>
  </si>
  <si>
    <t xml:space="preserve">CC BY4.0 license. </t>
  </si>
  <si>
    <t xml:space="preserve">Copyright: © 2020. This work is licensed under a CC BY 4.0 license. </t>
  </si>
  <si>
    <t xml:space="preserve">“SEEMS-Nutrition Expenditure Analysis 2020.07.09"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</si>
</sst>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quot;$&quot;#,##0;[Red]&quot;$&quot;#,##0"/>
    <numFmt numFmtId="166" formatCode="_([$NPR]\ * #,##0.00_);_([$NPR]\ * \(#,##0.00\);_([$NPR]\ * &quot;-&quot;??_);_(@_)"/>
    <numFmt numFmtId="167" formatCode="[$NPR]\ #,##0.00"/>
  </numFmts>
  <fonts count="17" x14ac:knownFonts="1">
    <font>
      <sz val="11"/>
      <color theme="1"/>
      <name val="Calibri"/>
      <family val="2"/>
      <scheme val="minor"/>
    </font>
    <font>
      <b/>
      <sz val="11"/>
      <color theme="1"/>
      <name val="Calibri"/>
      <family val="2"/>
      <scheme val="minor"/>
    </font>
    <font>
      <b/>
      <sz val="11"/>
      <color theme="0"/>
      <name val="Calibri"/>
      <family val="2"/>
      <scheme val="minor"/>
    </font>
    <font>
      <b/>
      <u/>
      <sz val="11"/>
      <color theme="1"/>
      <name val="Calibri"/>
      <family val="2"/>
      <scheme val="minor"/>
    </font>
    <font>
      <b/>
      <i/>
      <sz val="11"/>
      <color theme="1"/>
      <name val="Calibri"/>
      <family val="2"/>
      <scheme val="minor"/>
    </font>
    <font>
      <sz val="11"/>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0"/>
      <color theme="1"/>
      <name val="Calibri"/>
      <family val="2"/>
      <scheme val="minor"/>
    </font>
    <font>
      <sz val="11"/>
      <name val="Calibri"/>
      <family val="2"/>
      <scheme val="minor"/>
    </font>
    <font>
      <b/>
      <sz val="11"/>
      <name val="Calibri"/>
      <family val="2"/>
      <scheme val="minor"/>
    </font>
    <font>
      <b/>
      <sz val="10"/>
      <color theme="1"/>
      <name val="Calibri"/>
      <family val="2"/>
      <scheme val="minor"/>
    </font>
    <font>
      <strike/>
      <sz val="11"/>
      <color theme="1"/>
      <name val="Calibri"/>
      <family val="2"/>
      <scheme val="minor"/>
    </font>
    <font>
      <sz val="12"/>
      <name val="Arial"/>
      <family val="2"/>
    </font>
    <font>
      <sz val="12"/>
      <color theme="1"/>
      <name val="Calibri"/>
      <family val="2"/>
      <scheme val="minor"/>
    </font>
    <font>
      <u/>
      <sz val="12"/>
      <color theme="10"/>
      <name val="Arial"/>
      <family val="2"/>
    </font>
  </fonts>
  <fills count="14">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5"/>
        <bgColor indexed="64"/>
      </patternFill>
    </fill>
    <fill>
      <patternFill patternType="solid">
        <fgColor theme="8" tint="0.79998168889431442"/>
        <bgColor indexed="64"/>
      </patternFill>
    </fill>
    <fill>
      <patternFill patternType="solid">
        <fgColor theme="8" tint="0.59999389629810485"/>
        <bgColor theme="4"/>
      </patternFill>
    </fill>
    <fill>
      <patternFill patternType="solid">
        <fgColor theme="7"/>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3">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bottom/>
      <diagonal/>
    </border>
    <border>
      <left/>
      <right/>
      <top/>
      <bottom style="medium">
        <color auto="1"/>
      </bottom>
      <diagonal/>
    </border>
  </borders>
  <cellStyleXfs count="9">
    <xf numFmtId="0" fontId="0" fillId="0" borderId="0"/>
    <xf numFmtId="44"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9" fontId="5" fillId="0" borderId="0" applyFont="0" applyFill="0" applyBorder="0" applyAlignment="0" applyProtection="0"/>
    <xf numFmtId="0" fontId="7" fillId="0" borderId="0" applyNumberFormat="0" applyFill="0" applyBorder="0" applyAlignment="0" applyProtection="0"/>
  </cellStyleXfs>
  <cellXfs count="128">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9" fontId="0" fillId="0" borderId="0" xfId="0" applyNumberFormat="1"/>
    <xf numFmtId="0" fontId="1" fillId="0" borderId="0" xfId="0" applyFont="1"/>
    <xf numFmtId="0" fontId="1" fillId="0" borderId="0" xfId="0" applyFont="1" applyAlignment="1">
      <alignment horizontal="right"/>
    </xf>
    <xf numFmtId="0" fontId="0" fillId="0" borderId="0" xfId="0"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0" fillId="0" borderId="0" xfId="0" applyFont="1"/>
    <xf numFmtId="9" fontId="0" fillId="0" borderId="0" xfId="0" applyNumberFormat="1" applyFont="1" applyAlignment="1">
      <alignment horizontal="right"/>
    </xf>
    <xf numFmtId="164" fontId="0" fillId="0" borderId="0" xfId="0" applyNumberFormat="1" applyAlignment="1">
      <alignment horizontal="right"/>
    </xf>
    <xf numFmtId="164" fontId="1" fillId="0" borderId="0" xfId="0" applyNumberFormat="1" applyFont="1" applyAlignment="1">
      <alignment horizontal="right"/>
    </xf>
    <xf numFmtId="164" fontId="0" fillId="0" borderId="0" xfId="0" applyNumberFormat="1"/>
    <xf numFmtId="164" fontId="0" fillId="0" borderId="0" xfId="0" applyNumberFormat="1" applyFont="1" applyAlignment="1">
      <alignment horizontal="right"/>
    </xf>
    <xf numFmtId="0" fontId="0" fillId="0" borderId="0" xfId="0" applyFont="1" applyAlignment="1">
      <alignment horizontal="left" vertical="top" wrapText="1"/>
    </xf>
    <xf numFmtId="0" fontId="0" fillId="5" borderId="1" xfId="0" applyFont="1" applyFill="1" applyBorder="1"/>
    <xf numFmtId="0" fontId="0" fillId="0" borderId="0" xfId="0" quotePrefix="1"/>
    <xf numFmtId="0" fontId="2" fillId="4" borderId="3" xfId="0" applyFont="1" applyFill="1" applyBorder="1"/>
    <xf numFmtId="0" fontId="0" fillId="0" borderId="4" xfId="0" applyFont="1" applyBorder="1"/>
    <xf numFmtId="0" fontId="1" fillId="0" borderId="0" xfId="0" applyFont="1" applyAlignment="1">
      <alignment horizontal="left" vertical="top"/>
    </xf>
    <xf numFmtId="0" fontId="0" fillId="0" borderId="0" xfId="0" applyAlignment="1">
      <alignment wrapText="1"/>
    </xf>
    <xf numFmtId="0" fontId="1" fillId="0" borderId="0" xfId="0" applyFont="1" applyAlignment="1">
      <alignment wrapText="1"/>
    </xf>
    <xf numFmtId="0" fontId="0" fillId="0" borderId="0" xfId="0" applyAlignment="1">
      <alignment vertical="top" wrapText="1"/>
    </xf>
    <xf numFmtId="0" fontId="1" fillId="0" borderId="8" xfId="0" applyFont="1" applyBorder="1" applyAlignment="1">
      <alignment vertical="top" wrapText="1"/>
    </xf>
    <xf numFmtId="0" fontId="0" fillId="0" borderId="8" xfId="0"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0" fontId="0" fillId="0" borderId="5" xfId="0" applyBorder="1" applyAlignment="1">
      <alignment vertical="top" wrapText="1"/>
    </xf>
    <xf numFmtId="0" fontId="1" fillId="0" borderId="0" xfId="0" applyFont="1" applyBorder="1" applyAlignment="1">
      <alignment vertical="top" wrapText="1"/>
    </xf>
    <xf numFmtId="14" fontId="0" fillId="0" borderId="0" xfId="0" applyNumberFormat="1" applyAlignment="1">
      <alignment horizontal="left" vertical="top"/>
    </xf>
    <xf numFmtId="0" fontId="0" fillId="0" borderId="2" xfId="0" applyFont="1" applyFill="1" applyBorder="1" applyAlignment="1">
      <alignment horizontal="left" vertical="top"/>
    </xf>
    <xf numFmtId="0" fontId="0" fillId="0" borderId="3" xfId="0" applyFont="1" applyFill="1" applyBorder="1"/>
    <xf numFmtId="0" fontId="1" fillId="0" borderId="0" xfId="0" applyFont="1" applyFill="1"/>
    <xf numFmtId="0" fontId="0" fillId="0" borderId="1" xfId="0" applyFont="1" applyFill="1" applyBorder="1"/>
    <xf numFmtId="44" fontId="0" fillId="0" borderId="0" xfId="1" applyFont="1"/>
    <xf numFmtId="0" fontId="0" fillId="0" borderId="0" xfId="0" applyAlignment="1">
      <alignment horizontal="left" wrapText="1"/>
    </xf>
    <xf numFmtId="165" fontId="0" fillId="0" borderId="0" xfId="0" applyNumberFormat="1"/>
    <xf numFmtId="0" fontId="0" fillId="0" borderId="0" xfId="0" pivotButton="1"/>
    <xf numFmtId="0" fontId="0" fillId="0" borderId="0" xfId="0" applyAlignment="1">
      <alignment horizontal="left" indent="1"/>
    </xf>
    <xf numFmtId="0" fontId="2" fillId="4" borderId="9" xfId="0" applyFont="1" applyFill="1" applyBorder="1"/>
    <xf numFmtId="0" fontId="2" fillId="4" borderId="1" xfId="0" applyFont="1" applyFill="1" applyBorder="1"/>
    <xf numFmtId="0" fontId="2" fillId="4" borderId="10" xfId="0" applyFont="1" applyFill="1" applyBorder="1"/>
    <xf numFmtId="0" fontId="2" fillId="4" borderId="1" xfId="0" applyFont="1" applyFill="1" applyBorder="1" applyAlignment="1">
      <alignment wrapText="1"/>
    </xf>
    <xf numFmtId="0" fontId="0" fillId="0" borderId="0" xfId="0" applyBorder="1" applyAlignment="1"/>
    <xf numFmtId="0" fontId="6" fillId="9" borderId="0" xfId="0" applyFont="1" applyFill="1" applyBorder="1" applyAlignment="1">
      <alignment horizontal="left" textRotation="45"/>
    </xf>
    <xf numFmtId="0" fontId="0" fillId="0" borderId="1" xfId="0" applyFont="1" applyBorder="1"/>
    <xf numFmtId="2" fontId="0" fillId="5" borderId="1" xfId="0" applyNumberFormat="1" applyFont="1" applyFill="1" applyBorder="1"/>
    <xf numFmtId="2" fontId="0" fillId="0" borderId="1" xfId="0" applyNumberFormat="1" applyFont="1" applyBorder="1"/>
    <xf numFmtId="14" fontId="9" fillId="0" borderId="0" xfId="0" applyNumberFormat="1" applyFont="1" applyBorder="1" applyAlignment="1">
      <alignment horizontal="left"/>
    </xf>
    <xf numFmtId="164" fontId="9" fillId="0" borderId="0" xfId="0" applyNumberFormat="1" applyFont="1" applyBorder="1" applyAlignment="1">
      <alignment horizontal="right"/>
    </xf>
    <xf numFmtId="0" fontId="9" fillId="0" borderId="0" xfId="0" applyNumberFormat="1" applyFont="1" applyBorder="1" applyAlignment="1">
      <alignment horizontal="right"/>
    </xf>
    <xf numFmtId="2" fontId="9" fillId="0" borderId="0" xfId="0" applyNumberFormat="1" applyFont="1" applyBorder="1" applyAlignment="1">
      <alignment horizontal="right"/>
    </xf>
    <xf numFmtId="0" fontId="10" fillId="8" borderId="6" xfId="0" applyFont="1" applyFill="1" applyBorder="1" applyAlignment="1">
      <alignment textRotation="45"/>
    </xf>
    <xf numFmtId="0" fontId="11" fillId="11" borderId="11" xfId="0" applyFont="1" applyFill="1" applyBorder="1" applyAlignment="1">
      <alignment textRotation="45"/>
    </xf>
    <xf numFmtId="9" fontId="0" fillId="0" borderId="0" xfId="7" applyFont="1"/>
    <xf numFmtId="0" fontId="1" fillId="0" borderId="0" xfId="0" applyFont="1" applyBorder="1" applyAlignment="1"/>
    <xf numFmtId="164" fontId="9" fillId="0" borderId="0" xfId="0" applyNumberFormat="1" applyFont="1" applyFill="1" applyBorder="1" applyAlignment="1">
      <alignment horizontal="left"/>
    </xf>
    <xf numFmtId="164" fontId="9" fillId="0" borderId="0" xfId="0" applyNumberFormat="1" applyFont="1" applyFill="1" applyBorder="1" applyAlignment="1">
      <alignment horizontal="right"/>
    </xf>
    <xf numFmtId="0" fontId="9" fillId="0" borderId="0" xfId="0" applyNumberFormat="1" applyFont="1" applyBorder="1" applyAlignment="1">
      <alignment horizontal="left"/>
    </xf>
    <xf numFmtId="0" fontId="9" fillId="0" borderId="0" xfId="0" applyFont="1" applyBorder="1" applyAlignment="1">
      <alignment horizontal="left"/>
    </xf>
    <xf numFmtId="0" fontId="0" fillId="0" borderId="0" xfId="0" applyFont="1" applyBorder="1" applyAlignment="1"/>
    <xf numFmtId="0" fontId="0" fillId="0" borderId="0" xfId="0" applyBorder="1"/>
    <xf numFmtId="14" fontId="0" fillId="0" borderId="0" xfId="0" applyNumberFormat="1" applyBorder="1" applyAlignment="1">
      <alignment horizontal="right"/>
    </xf>
    <xf numFmtId="166" fontId="0" fillId="0" borderId="0" xfId="0" applyNumberFormat="1" applyBorder="1" applyAlignment="1">
      <alignment horizontal="right"/>
    </xf>
    <xf numFmtId="164" fontId="0" fillId="0" borderId="0" xfId="0" applyNumberFormat="1" applyBorder="1" applyAlignment="1">
      <alignment horizontal="left"/>
    </xf>
    <xf numFmtId="164" fontId="0" fillId="0" borderId="0" xfId="0" applyNumberFormat="1" applyBorder="1" applyAlignment="1">
      <alignment horizontal="right"/>
    </xf>
    <xf numFmtId="0" fontId="0" fillId="0" borderId="0" xfId="0" applyBorder="1" applyAlignment="1">
      <alignment horizontal="right"/>
    </xf>
    <xf numFmtId="14" fontId="9" fillId="0" borderId="0" xfId="0" applyNumberFormat="1" applyFont="1" applyFill="1" applyBorder="1" applyAlignment="1"/>
    <xf numFmtId="166" fontId="9" fillId="0" borderId="0" xfId="0" applyNumberFormat="1" applyFont="1" applyFill="1" applyBorder="1" applyAlignment="1">
      <alignment horizontal="right"/>
    </xf>
    <xf numFmtId="0" fontId="9" fillId="0" borderId="0" xfId="0" applyFont="1" applyFill="1" applyBorder="1" applyAlignment="1"/>
    <xf numFmtId="164" fontId="12" fillId="0" borderId="0" xfId="0" applyNumberFormat="1" applyFont="1" applyFill="1" applyBorder="1" applyAlignment="1"/>
    <xf numFmtId="0" fontId="12" fillId="0" borderId="0" xfId="0" applyFont="1" applyFill="1" applyBorder="1" applyAlignment="1"/>
    <xf numFmtId="0" fontId="9" fillId="0" borderId="0" xfId="0" applyFont="1" applyFill="1" applyBorder="1" applyAlignment="1">
      <alignment wrapText="1"/>
    </xf>
    <xf numFmtId="14" fontId="12" fillId="0" borderId="0" xfId="0" applyNumberFormat="1" applyFont="1" applyFill="1" applyBorder="1" applyAlignment="1"/>
    <xf numFmtId="0" fontId="12" fillId="0" borderId="0" xfId="0" applyNumberFormat="1" applyFont="1" applyFill="1" applyBorder="1" applyAlignment="1"/>
    <xf numFmtId="0" fontId="9" fillId="0" borderId="0" xfId="0" applyFont="1" applyBorder="1" applyAlignment="1"/>
    <xf numFmtId="14" fontId="9" fillId="0" borderId="0" xfId="0" applyNumberFormat="1" applyFont="1" applyFill="1" applyBorder="1" applyAlignment="1">
      <alignment horizontal="right" vertical="top"/>
    </xf>
    <xf numFmtId="167" fontId="9" fillId="0" borderId="0" xfId="0" applyNumberFormat="1" applyFont="1" applyFill="1" applyBorder="1" applyAlignment="1">
      <alignment horizontal="right" vertical="top"/>
    </xf>
    <xf numFmtId="0" fontId="9" fillId="0" borderId="0" xfId="0" applyFont="1" applyFill="1" applyBorder="1" applyAlignment="1">
      <alignment horizontal="left" vertical="top"/>
    </xf>
    <xf numFmtId="14" fontId="9" fillId="0" borderId="0" xfId="0" applyNumberFormat="1" applyFont="1" applyFill="1" applyBorder="1" applyAlignment="1">
      <alignment horizontal="left" vertical="top"/>
    </xf>
    <xf numFmtId="14" fontId="9" fillId="0" borderId="0" xfId="0" applyNumberFormat="1" applyFont="1" applyBorder="1" applyAlignment="1">
      <alignment horizontal="right" vertical="top"/>
    </xf>
    <xf numFmtId="167" fontId="9" fillId="0" borderId="0" xfId="0" applyNumberFormat="1" applyFont="1" applyBorder="1" applyAlignment="1">
      <alignment horizontal="right" vertical="top"/>
    </xf>
    <xf numFmtId="0" fontId="9" fillId="0" borderId="0" xfId="0" applyFont="1" applyBorder="1" applyAlignment="1">
      <alignment horizontal="left" vertical="top"/>
    </xf>
    <xf numFmtId="0" fontId="0" fillId="0" borderId="12" xfId="0" applyBorder="1" applyAlignment="1">
      <alignment vertical="top" wrapText="1"/>
    </xf>
    <xf numFmtId="0" fontId="13" fillId="0" borderId="8" xfId="0" applyFont="1" applyBorder="1" applyAlignment="1">
      <alignment vertical="top" wrapText="1"/>
    </xf>
    <xf numFmtId="0" fontId="13" fillId="0" borderId="0" xfId="0" applyFont="1" applyBorder="1" applyAlignment="1">
      <alignment vertical="top" wrapText="1"/>
    </xf>
    <xf numFmtId="0" fontId="0" fillId="0" borderId="0" xfId="0" applyFill="1" applyBorder="1" applyAlignment="1">
      <alignment wrapText="1"/>
    </xf>
    <xf numFmtId="0" fontId="0" fillId="0" borderId="0" xfId="0" applyFont="1" applyBorder="1" applyAlignment="1">
      <alignment vertical="top" wrapText="1"/>
    </xf>
    <xf numFmtId="0" fontId="0" fillId="0" borderId="12" xfId="0" applyBorder="1" applyAlignment="1">
      <alignment wrapText="1"/>
    </xf>
    <xf numFmtId="0" fontId="1" fillId="0" borderId="7" xfId="0" applyFont="1" applyBorder="1" applyAlignment="1">
      <alignment horizontal="left" vertical="top" wrapText="1"/>
    </xf>
    <xf numFmtId="0" fontId="0" fillId="0" borderId="4" xfId="0" applyFont="1" applyFill="1" applyBorder="1"/>
    <xf numFmtId="0" fontId="9" fillId="0" borderId="0" xfId="0" applyFont="1" applyFill="1" applyBorder="1" applyAlignment="1">
      <alignment horizontal="left"/>
    </xf>
    <xf numFmtId="0" fontId="5" fillId="0" borderId="0" xfId="0" applyFont="1" applyAlignment="1">
      <alignment vertical="center"/>
    </xf>
    <xf numFmtId="1" fontId="0" fillId="0" borderId="0" xfId="0" applyNumberFormat="1"/>
    <xf numFmtId="0" fontId="0" fillId="12" borderId="0" xfId="0" applyFill="1"/>
    <xf numFmtId="0" fontId="0" fillId="12" borderId="0" xfId="0" applyFill="1" applyAlignment="1">
      <alignment wrapText="1"/>
    </xf>
    <xf numFmtId="0" fontId="0" fillId="13" borderId="0" xfId="0" applyFill="1"/>
    <xf numFmtId="0" fontId="0" fillId="13" borderId="0" xfId="0" applyFill="1" applyAlignment="1">
      <alignment wrapText="1"/>
    </xf>
    <xf numFmtId="0" fontId="1" fillId="0" borderId="12" xfId="0" applyFont="1" applyBorder="1" applyAlignment="1">
      <alignment wrapText="1"/>
    </xf>
    <xf numFmtId="0" fontId="3" fillId="0" borderId="0" xfId="0" applyFont="1" applyAlignment="1">
      <alignment wrapText="1"/>
    </xf>
    <xf numFmtId="0" fontId="1" fillId="0" borderId="0" xfId="0" applyFont="1" applyAlignment="1">
      <alignment vertical="top" wrapText="1"/>
    </xf>
    <xf numFmtId="0" fontId="0" fillId="0" borderId="8" xfId="0" applyBorder="1" applyAlignment="1">
      <alignment wrapText="1"/>
    </xf>
    <xf numFmtId="0" fontId="1" fillId="0" borderId="0" xfId="0" applyFont="1" applyBorder="1" applyAlignment="1">
      <alignment wrapText="1"/>
    </xf>
    <xf numFmtId="0" fontId="1" fillId="0" borderId="5" xfId="0" applyFont="1" applyBorder="1" applyAlignment="1">
      <alignment wrapText="1"/>
    </xf>
    <xf numFmtId="0" fontId="1" fillId="0" borderId="8" xfId="0" applyFont="1" applyBorder="1" applyAlignment="1">
      <alignment wrapText="1"/>
    </xf>
    <xf numFmtId="0" fontId="1" fillId="0" borderId="7" xfId="0" applyFont="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0" xfId="0" applyFill="1" applyAlignment="1">
      <alignment wrapText="1"/>
    </xf>
    <xf numFmtId="0" fontId="10" fillId="0" borderId="0" xfId="0" applyFont="1" applyAlignment="1">
      <alignment horizontal="left" vertical="top"/>
    </xf>
    <xf numFmtId="0" fontId="14" fillId="0" borderId="0" xfId="0" applyFont="1" applyAlignment="1"/>
    <xf numFmtId="0" fontId="15" fillId="0" borderId="0" xfId="0" applyFont="1" applyAlignment="1"/>
    <xf numFmtId="0" fontId="16" fillId="0" borderId="0" xfId="8" applyFont="1" applyAlignment="1">
      <alignment horizontal="left"/>
    </xf>
    <xf numFmtId="0" fontId="16" fillId="0" borderId="0" xfId="8" applyFont="1" applyAlignment="1"/>
    <xf numFmtId="0" fontId="15" fillId="0" borderId="0" xfId="0" applyFont="1" applyAlignment="1">
      <alignment horizontal="left"/>
    </xf>
    <xf numFmtId="0" fontId="0" fillId="0" borderId="0" xfId="0" applyAlignment="1"/>
    <xf numFmtId="0" fontId="1" fillId="0" borderId="0" xfId="0" applyFont="1" applyAlignment="1">
      <alignment horizontal="center"/>
    </xf>
    <xf numFmtId="0" fontId="1" fillId="3" borderId="0" xfId="0" applyFont="1" applyFill="1" applyBorder="1" applyAlignment="1">
      <alignment horizontal="center"/>
    </xf>
    <xf numFmtId="0" fontId="1" fillId="3" borderId="0" xfId="0" applyNumberFormat="1" applyFont="1" applyFill="1" applyBorder="1" applyAlignment="1">
      <alignment horizontal="center"/>
    </xf>
    <xf numFmtId="0" fontId="2" fillId="6" borderId="0" xfId="0" applyFont="1" applyFill="1" applyBorder="1" applyAlignment="1">
      <alignment horizontal="center"/>
    </xf>
    <xf numFmtId="0" fontId="1" fillId="10" borderId="0" xfId="0" applyFont="1" applyFill="1" applyBorder="1" applyAlignment="1">
      <alignment horizontal="center"/>
    </xf>
    <xf numFmtId="0" fontId="1" fillId="10" borderId="0" xfId="0" applyNumberFormat="1" applyFont="1" applyFill="1" applyBorder="1" applyAlignment="1">
      <alignment horizontal="center"/>
    </xf>
    <xf numFmtId="164" fontId="2" fillId="2" borderId="0" xfId="0" applyNumberFormat="1" applyFont="1" applyFill="1" applyBorder="1" applyAlignment="1">
      <alignment horizontal="center"/>
    </xf>
    <xf numFmtId="0" fontId="2" fillId="7" borderId="0" xfId="0" applyFont="1" applyFill="1" applyBorder="1" applyAlignment="1">
      <alignment horizontal="center"/>
    </xf>
    <xf numFmtId="0" fontId="1" fillId="0" borderId="12" xfId="0" applyFont="1" applyBorder="1" applyAlignment="1">
      <alignment horizontal="center" wrapText="1"/>
    </xf>
  </cellXfs>
  <cellStyles count="9">
    <cellStyle name="Currency" xfId="1" builtinId="4"/>
    <cellStyle name="Followed Hyperlink" xfId="3" builtinId="9" hidden="1"/>
    <cellStyle name="Followed Hyperlink" xfId="5" builtinId="9" hidden="1"/>
    <cellStyle name="Hyperlink" xfId="2" builtinId="8" hidden="1"/>
    <cellStyle name="Hyperlink" xfId="4" builtinId="8" hidden="1"/>
    <cellStyle name="Hyperlink" xfId="8" builtinId="8"/>
    <cellStyle name="Normal" xfId="0" builtinId="0"/>
    <cellStyle name="Normal 5" xfId="6" xr:uid="{00000000-0005-0000-0000-000006000000}"/>
    <cellStyle name="Percent" xfId="7" builtinId="5"/>
  </cellStyles>
  <dxfs count="98">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65" formatCode="&quot;$&quot;#,##0;[Red]&quot;$&quot;#,##0"/>
    </dxf>
    <dxf>
      <alignment wrapText="1" readingOrder="0"/>
    </dxf>
    <dxf>
      <alignment wrapText="1" readingOrder="0"/>
    </dxf>
    <dxf>
      <alignment wrapText="1" indent="0" readingOrder="0"/>
    </dxf>
    <dxf>
      <alignment wrapText="1" indent="0" readingOrder="0"/>
    </dxf>
    <dxf>
      <numFmt numFmtId="165" formatCode="&quot;$&quot;#,##0;[Red]&quot;$&quot;#,##0"/>
    </dxf>
    <dxf>
      <alignment wrapText="1" readingOrder="0"/>
    </dxf>
    <dxf>
      <alignment wrapText="1" readingOrder="0"/>
    </dxf>
    <dxf>
      <alignment wrapText="1" indent="0" readingOrder="0"/>
    </dxf>
    <dxf>
      <alignment wrapText="1" inden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164" formatCode="&quot;$&quot;#,##0.00"/>
      <alignment horizontal="right" vertical="bottom" textRotation="0" wrapText="0" indent="0" justifyLastLine="0" shrinkToFit="0" readingOrder="0"/>
    </dxf>
    <dxf>
      <font>
        <strike val="0"/>
        <outline val="0"/>
        <shadow val="0"/>
        <u val="none"/>
        <vertAlign val="baseline"/>
        <sz val="10"/>
        <color theme="1"/>
        <name val="Calibri"/>
        <scheme val="minor"/>
      </font>
      <numFmt numFmtId="2" formatCode="0.00"/>
      <alignment horizontal="right" vertical="bottom" textRotation="0" wrapText="0" indent="0" justifyLastLine="0" shrinkToFit="0" readingOrder="0"/>
    </dxf>
    <dxf>
      <font>
        <strike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strike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strike val="0"/>
        <outline val="0"/>
        <shadow val="0"/>
        <u val="none"/>
        <vertAlign val="baseline"/>
        <sz val="10"/>
        <color theme="1"/>
        <name val="Calibri"/>
        <scheme val="minor"/>
      </font>
      <numFmt numFmtId="19" formatCode="m/d/yyyy"/>
      <alignment horizontal="left" vertical="bottom" textRotation="0" wrapText="0" indent="0" justifyLastLine="0" shrinkToFit="0" readingOrder="0"/>
    </dxf>
    <dxf>
      <font>
        <strike val="0"/>
        <outline val="0"/>
        <shadow val="0"/>
        <u val="none"/>
        <vertAlign val="baseline"/>
        <sz val="10"/>
        <color theme="1"/>
        <name val="Calibri"/>
        <scheme val="minor"/>
      </font>
      <numFmt numFmtId="19" formatCode="m/d/yyyy"/>
      <alignment horizontal="left" vertical="bottom" textRotation="0" wrapText="0" indent="0" justifyLastLine="0" shrinkToFit="0" readingOrder="0"/>
    </dxf>
    <dxf>
      <font>
        <strike val="0"/>
        <outline val="0"/>
        <shadow val="0"/>
        <u val="none"/>
        <vertAlign val="baseline"/>
        <sz val="10"/>
        <color theme="1"/>
        <name val="Calibri"/>
        <scheme val="minor"/>
      </font>
      <numFmt numFmtId="19" formatCode="m/d/yyyy"/>
      <alignment horizontal="left" vertical="bottom" textRotation="0" wrapText="0" indent="0" justifyLastLine="0" shrinkToFit="0" readingOrder="0"/>
    </dxf>
    <dxf>
      <font>
        <strike val="0"/>
        <outline val="0"/>
        <shadow val="0"/>
        <u val="none"/>
        <vertAlign val="baseline"/>
        <sz val="10"/>
        <color theme="1"/>
        <name val="Calibri"/>
        <scheme val="minor"/>
      </font>
      <alignment horizontal="left" vertical="bottom" textRotation="0" wrapText="0" indent="0" justifyLastLine="0" shrinkToFit="0" readingOrder="0"/>
    </dxf>
    <dxf>
      <font>
        <strike val="0"/>
        <outline val="0"/>
        <shadow val="0"/>
        <u val="none"/>
        <vertAlign val="baseline"/>
        <sz val="10"/>
        <color theme="1"/>
        <name val="Calibri"/>
        <scheme val="minor"/>
      </font>
      <numFmt numFmtId="19" formatCode="m/d/yyyy"/>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0"/>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0"/>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0"/>
        <color theme="1"/>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quot;$&quot;#,##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quot;$&quot;#,##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alibri"/>
        <scheme val="minor"/>
      </font>
      <numFmt numFmtId="19" formatCode="m/d/yyyy"/>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theme="1"/>
        <name val="Calibri"/>
        <scheme val="minor"/>
      </font>
      <numFmt numFmtId="167" formatCode="[$NPR]\ #,##0.00"/>
      <fill>
        <patternFill patternType="none">
          <fgColor indexed="64"/>
          <bgColor indexed="65"/>
        </patternFill>
      </fill>
      <alignment horizontal="right" vertical="top" textRotation="0" wrapText="0" indent="0" justifyLastLine="0" shrinkToFit="0" readingOrder="0"/>
    </dxf>
    <dxf>
      <font>
        <strike val="0"/>
        <outline val="0"/>
        <shadow val="0"/>
        <u val="none"/>
        <vertAlign val="baseline"/>
        <sz val="10"/>
        <color theme="1"/>
        <name val="Calibri"/>
        <scheme val="minor"/>
      </font>
      <numFmt numFmtId="19" formatCode="m/d/yyyy"/>
      <fill>
        <patternFill patternType="none">
          <fgColor indexed="64"/>
          <bgColor indexed="65"/>
        </patternFill>
      </fill>
      <alignment horizontal="right" vertical="top" textRotation="0" wrapText="0" indent="0" justifyLastLine="0" shrinkToFit="0" readingOrder="0"/>
    </dxf>
    <dxf>
      <font>
        <strike val="0"/>
        <outline val="0"/>
        <shadow val="0"/>
        <u val="none"/>
        <vertAlign val="baseline"/>
        <sz val="10"/>
        <color theme="1"/>
        <name val="Calibri"/>
        <scheme val="minor"/>
      </font>
      <alignment horizontal="left" vertical="bottom" textRotation="0" wrapText="0" indent="0" justifyLastLine="0" shrinkToFit="0" readingOrder="0"/>
    </dxf>
    <dxf>
      <font>
        <strike val="0"/>
        <outline val="0"/>
        <shadow val="0"/>
        <u val="none"/>
        <vertAlign val="baseline"/>
        <sz val="10"/>
        <color theme="1"/>
        <name val="Calibri"/>
        <family val="2"/>
        <scheme val="minor"/>
      </font>
      <alignment horizontal="general" vertical="bottom" textRotation="0" wrapText="0" indent="0" justifyLastLine="0" shrinkToFit="0" readingOrder="0"/>
    </dxf>
    <dxf>
      <numFmt numFmtId="13" formatCode="0%"/>
      <alignment horizontal="right" vertical="bottom" wrapText="0" indent="0" justifyLastLine="0" shrinkToFit="0" readingOrder="0"/>
    </dxf>
    <dxf>
      <alignment horizontal="right" vertical="bottom" textRotation="0"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alignment horizontal="right" vertical="bottom" textRotation="0" wrapText="0" indent="0" justifyLastLine="0" shrinkToFit="0" readingOrder="0"/>
    </dxf>
    <dxf>
      <alignment horizontal="right" vertical="bottom" wrapText="0" indent="0" justifyLastLine="0" shrinkToFit="0" readingOrder="0"/>
    </dxf>
    <dxf>
      <alignment horizontal="right" vertical="bottom"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general" vertical="bottom" textRotation="45"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dxf>
    <dxf>
      <border outline="0">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bgColor auto="1"/>
        </patternFill>
      </fill>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'Base Summary'!$B$9</c:f>
              <c:strCache>
                <c:ptCount val="1"/>
                <c:pt idx="0">
                  <c:v>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5-4999-9E11-FF0EF3A2B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5-4999-9E11-FF0EF3A2B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5-4999-9E11-FF0EF3A2BE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5-4999-9E11-FF0EF3A2BE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5-4999-9E11-FF0EF3A2BE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5-4999-9E11-FF0EF3A2BE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5-4999-9E11-FF0EF3A2BE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05-4999-9E11-FF0EF3A2BE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505-4999-9E11-FF0EF3A2BEED}"/>
              </c:ext>
            </c:extLst>
          </c:dPt>
          <c:cat>
            <c:strRef>
              <c:f>'Base Summary'!$A$10:$A$18</c:f>
              <c:strCache>
                <c:ptCount val="9"/>
                <c:pt idx="0">
                  <c:v>Personnel (hired and volunteer)</c:v>
                </c:pt>
                <c:pt idx="1">
                  <c:v>Agriculture supplies</c:v>
                </c:pt>
                <c:pt idx="2">
                  <c:v>Agriculture equipment</c:v>
                </c:pt>
                <c:pt idx="3">
                  <c:v>Equipment (capital goods, including vehicles)</c:v>
                </c:pt>
                <c:pt idx="4">
                  <c:v>Contracted services</c:v>
                </c:pt>
                <c:pt idx="5">
                  <c:v>Transportation (including fuel and maintenance)</c:v>
                </c:pt>
                <c:pt idx="6">
                  <c:v>Travel/per diem/allowances</c:v>
                </c:pt>
                <c:pt idx="7">
                  <c:v>Other supplies (office, refreshments)</c:v>
                </c:pt>
                <c:pt idx="8">
                  <c:v>Overhead (facilities/office space, phone)</c:v>
                </c:pt>
              </c:strCache>
            </c:strRef>
          </c:cat>
          <c:val>
            <c:numRef>
              <c:f>'Base Summary'!$B$10:$B$18</c:f>
              <c:numCache>
                <c:formatCode>"$"#,##0.00</c:formatCode>
                <c:ptCount val="9"/>
                <c:pt idx="0">
                  <c:v>773.25507900677201</c:v>
                </c:pt>
                <c:pt idx="1">
                  <c:v>2320.1856148491879</c:v>
                </c:pt>
                <c:pt idx="2">
                  <c:v>0</c:v>
                </c:pt>
                <c:pt idx="3">
                  <c:v>5066.231355001768</c:v>
                </c:pt>
                <c:pt idx="4">
                  <c:v>996.35883315034755</c:v>
                </c:pt>
                <c:pt idx="5">
                  <c:v>270.92550790067719</c:v>
                </c:pt>
                <c:pt idx="6">
                  <c:v>20.316027088036115</c:v>
                </c:pt>
                <c:pt idx="7">
                  <c:v>158.46689263083965</c:v>
                </c:pt>
                <c:pt idx="8">
                  <c:v>0</c:v>
                </c:pt>
              </c:numCache>
            </c:numRef>
          </c:val>
          <c:extLst>
            <c:ext xmlns:c16="http://schemas.microsoft.com/office/drawing/2014/chart" uri="{C3380CC4-5D6E-409C-BE32-E72D297353CC}">
              <c16:uniqueId val="{00000000-B9C2-4421-93BA-2112549D94C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244474</xdr:colOff>
      <xdr:row>2</xdr:row>
      <xdr:rowOff>6350</xdr:rowOff>
    </xdr:from>
    <xdr:to>
      <xdr:col>7</xdr:col>
      <xdr:colOff>749299</xdr:colOff>
      <xdr:row>22</xdr:row>
      <xdr:rowOff>44450</xdr:rowOff>
    </xdr:to>
    <xdr:graphicFrame macro="">
      <xdr:nvGraphicFramePr>
        <xdr:cNvPr id="3" name="Chart 2">
          <a:extLst>
            <a:ext uri="{FF2B5EF4-FFF2-40B4-BE49-F238E27FC236}">
              <a16:creationId xmlns:a16="http://schemas.microsoft.com/office/drawing/2014/main" id="{9EEABCAB-EABC-4636-8E3F-10973E02B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ENE WUN" refreshedDate="43697.652801736112" createdVersion="5" refreshedVersion="5" minRefreshableVersion="3" recordCount="497" xr:uid="{00000000-000A-0000-FFFF-FFFF00000000}">
  <cacheSource type="worksheet">
    <worksheetSource name="ExpenditureData[[Date]:[Total Cost]]"/>
  </cacheSource>
  <cacheFields count="26">
    <cacheField name="Date" numFmtId="14">
      <sharedItems containsSemiMixedTypes="0" containsNonDate="0" containsDate="1" containsString="0" minDate="2017-01-27T00:00:00" maxDate="2019-12-25T00:00:00"/>
    </cacheField>
    <cacheField name="Amount" numFmtId="0">
      <sharedItems containsSemiMixedTypes="0" containsString="0" containsNumber="1" minValue="360" maxValue="3917603"/>
    </cacheField>
    <cacheField name="Description" numFmtId="0">
      <sharedItems count="476" longText="1">
        <s v="ETAT DE PAIEMENT DES FRAIS DE CARBURANT DU COORDONNATEUR TERRAIN POUR DE LA MISE EN ŒUVRE ET LE SUIVI DES ACTIVITES  DU PROJET SELEVER DANS LES VILLAGES DE LA REGION DE LA BOUCLE DU MOUHOUN (PERIODE DE DECEMBRE 2017)."/>
        <s v="ETAT DE PAIEMENT DES FRAIS DE CARBURANT DU COORDONNATEUR TERRAIN POUR DE LA MISE EN ŒUVRE ET LE SUIVI DES ACTIVITES  DU PROJET SELEVER DANS LES VILLAGES DE LA REGION DE LA BOUCLE DU MOUHOUN (PERIODE DE JANVIER 2018)."/>
        <s v="ETAT DE PAIEMENT DES FRAIS DE CARBURANT DU COORDONNATEUR TERRAIN POUR DE LA MISE EN ŒUVRE ET LE SUIVI DES ACTIVITES  DU PROJET SELEVER DANS LES VILLAGES DE LA REGION DE LA BOUCLE DU MOUHOUN (PERIODE DE FEVRIER 2018)."/>
        <s v="ETAT DE PAIEMENT DE CARBURANT DES ANIMATEURS CHARGES DE LA MISE EN ŒUVRE ET LE SUIVI DES ACTIVITES  DU PROJET SELEVER DANS LES VILLAGES DE LA REGION DE LA BOUCLE DU MOUHOUN (PERIODE DE JANVIER 2018)."/>
        <s v="ETAT DE PAIEMENT DES FRAIS DE COMMUNICATION DES ANIMATEURS CHARGES DE LA MISE EN ŒUVRE ET LE SUIVI DES ACTIVITES  DU PROJET SELEVER DANS LES VILLAGES DE LA REGION DE LA BOUCLE DU MOUHOUN (PERIODE DE JANVIER 2018)."/>
        <s v="ETAT DE PAIEMENT DES FRAIS DE COMMUNICATION DU COORDONNATEUR TERRAIN POUR DE LA MISE EN ŒUVRE ET LE SUIVI DES ACTIVITES  DU PROJET SELEVER DANS LES VILLAGES DE LA REGION DE LA BOUCLE DU MOUHOUN (PERIODE DE DECEMBRE 2017)."/>
        <s v="ETAT DE PAIEMENT DES FRAIS DE COMMUNICATION DU COORDONNATEUR TERRAIN POUR DE LA MISE EN ŒUVRE ET LE SUIVI DES ACTIVITES  DU PROJET SELEVER DANS LES VILLAGES DE LA REGION DE LA BOUCLE DU MOUHOUN (PERIODE DE JANVIER 2018)."/>
        <s v="ETAT DE PAIEMENT DES FRAIS DE COMMUNICATION DU COORDONNATEUR TERRAIN POUR DE LA MISE EN ŒUVRE ET LE SUIVI DES ACTIVITES  DU PROJET SELEVER DANS LES VILLAGES DE LA REGION DE LA BOUCLE DU MOUHOUN (PERIODE DE FEVRIER 2018)."/>
        <s v="Etat de paiement  des frais  de connexion internet et communication de la coordination  le cadre de la mise en œuvre des activités du projet SELEVER (Période de Décembre 2017; Janvier 2018 et Février 2018)"/>
        <s v="ETAT DE PAIEMENT DES FRAIS DE  D'ENTRETIEN MOTOS DU COORDONNATEUR TERRAIN POUR DE LA MISE EN ŒUVRE ET LE SUIVI DES ACTIVITES  DU PROJET SELEVER DANS LES VILLAGES DE LA REGION DE LA BOUCLE DU MOUHOUN (PERIODE DE DECEMBRE 2017)"/>
        <s v="ETAT DE PAIEMENT DES FRAIS D'ENTRETIEN MOTOS DU COORDONNATEUR TERRAIN POUR DE LA MISE EN ŒUVRE ET LE SUIVI DES ACTIVITES  DU PROJET SELEVER DANS LES VILLAGES DE LA REGION DE LA BOUCLE DU MOUHOUN (PERIODE DE Janvier  2018)."/>
        <s v="ETAT DE PAIEMENT DES FRAIS D'ENTRETIEN MOTOS DU COORDONNATEUR TERRAIN POUR DE LA MISE EN ŒUVRE ET LE SUIVI DES ACTIVITES  DU PROJET SELEVER DANS LES VILLAGES DE LA REGION DE LA BOUCLE DU MOUHOUN (PERIODE DE FEVRIER  2018)."/>
        <s v="ETAT DE PAIEMENT DES FRAIS DE LOCATION MOTOS DES ANIMATEURS CHARGES DE LA MISE EN ŒUVRE ET LE SUIVI DES ACTIVITES  DU PROJET SELEVER DANS LES VILLAGES DE LA REGION DE LA BOUCLE DU MOUHOUN (PERIODE DE JANVIER 2017)"/>
        <s v="Règlement de la consommation d'eau du mois de Décembre"/>
        <s v="Règlement des frais de télécommunication de Décembre 2017"/>
        <s v="Règlement des frais de d'électricité  de Décembre 2017"/>
        <s v="Prise en charge du carburant pour  mission d'orientation phase1 du personnel terrain dans le cadre de la mise en œuvre des activités du Projet SELEVER suivant OM N°001/2018/ACF"/>
        <s v="Prise en charge du carburant pour  mission de la rencontre d'information et de plaidoyer auprès des autorités Régionales et provinciales dans le cadre de la mise en œuvre des activités du projet SELEVER suivant OM N°003/2018/ACF"/>
        <s v="Prise en charge du carburant pour  mission de la rencontre d'information et de plaidoyer auprès des autorités Régionales et provinciales dans le cadre de la mise en œuvre des activités du projet SELEVER suivant OM N°004/2018/ACF"/>
        <s v="Prise en charge du carburant pour la mission  des participants pour le paiement des salaires des animateurs dans le cadre de la mise en œuvre des activités du projet SELEVER suivant OM N°2018/006/ACF"/>
        <s v="Etat de paiement  des frais  de missions des participants à la mission d'orientation phase1 du personnel terrain dans le cadre de la mise en œuvre des activités du Projet SELEVER suivant OM N°001 /2018/ACF"/>
        <s v="Etat de paiement des frais  de missions des participants des participants à la rencontre d'information et de plaidoyer auprès des autorités Régionales et provinciales dans le cadre de la mise en œuvre des activités du projet SELEVER suivant OM N°003/2018 du 24/01/2018"/>
        <s v="Etat de paiement des frais  de missions des participants des participants à la rencontre d'information et de plaidoyer auprès des autorités Régionales et provinciales dans le cadre de la mise en œuvre des activités du projet SELEVER suivant OM N°004/2018 du 29/01/2018"/>
        <s v="Etat de paiement des frais  de missions des participants chargés de la paie des salaires de Janvier 2018 des animateurs dans le cadre de la mise en œuvre des activités du projet SELEVER suivant OM N°2018/006/ACF"/>
        <s v="Etat de paiement  Etat de paiement  des réliquat  des salaire de Décembre 2017  du personnel de la coordination de ACF"/>
        <s v="Etat de paiement  Etat de paiement  des retenues CNSS du salaire de Décembre 2017  du personnel de la coordination de ACF"/>
        <s v="Etat de paiement  du salaire de Janvier 2018 de la Coordonnatrice ACF"/>
        <s v="Etat de paiement  des retenues CNSS du salaire de Janvier 2018 de la Coordonnatrice ACF"/>
        <s v="Etat de paiement  du salaire de Janvier 2018 de l'assistante administrative et technique"/>
        <s v="Etat de paiement  des retenues CNSS du salaire de Janvier 2018 de l'assistante administrative et technique"/>
        <s v="Etat de paiement  du salaire de Janvier 2018 du Coordonnateur terrain"/>
        <s v="Etat de paiement  du salaire de JANVIER 2018 du RAF"/>
        <s v="Etat de paiement  du salaire de Janvier 2018 des animateurs "/>
        <s v="Etat de paiement  Etat de paiement  des retenues CNSS du salaire de Janvier 2018  des animateurs "/>
        <s v="CNSS de JANVIER 2018"/>
        <s v="IUTS de JANVIER 2018"/>
        <s v="Acquisition de consommables informatiques au profit de ACF dans le cadre de la mise en œuvre des activités du projet SELEVER"/>
        <s v="Acquisition de fourniture spécifique pour l'équipement des animateurs dans le cadre de la mise en œuvre des activités du projet SELEVER"/>
        <s v="Acquisition de fourniture de bureau au profit de ACF dans le cadre de la mise en œuvre des activités du projet SELEVER"/>
        <s v="Prise en charge de la restaurartion des participants à la rencontre d'orientation du personnel terrain dans dans le cadre de la mise en œuvre des activités du projet SELEVER"/>
        <s v="ETAT DE PAIEMENT  DES FRAIS DE RESTAURATION DES PARTICIPANTS  A LA FORMATION DES COMMUNAUTES SUR LES MODULES DE LA NUTRITION ET DU GENRE (village de GOUERE)"/>
        <s v="ETAT DE PAIEMENT  DES FRAIS DE RESTAURATION DES PARTICIPANTS  A LA FORMATION DES COMMUNAUTES SUR LES MODULES DE LA NUTRITION ET DU GENRE (village de KIEMBRA)"/>
        <s v="ETAT DE PAIEMENT  DES FRAIS DE RESTAURATION DES PARTICIPANTS  A LA FORMATION DES COMMUNAUTES SUR LES MODULES DE LA NUTRITION ET DU GENRE (village de KOPOIE)"/>
        <s v="ETAT DE PAIEMENT  DES FRAIS DE RESTAURATION DES PARTICIPANTS  A LA FORMATION DES COMMUNAUTES SUR LES MODULES DE LA NUTRITION ET DU GENRE (village de DABOURA)"/>
        <s v="ETAT DE PAIEMENT  DES FRAIS DE RESTAURATION DES PARTICIPANTS  A LA FORMATION DES COMMUNAUTES SUR LES MODULES DE LA NUTRITION ET DU GENRE (village de BENA)"/>
        <s v="ETAT DE PAIEMENT  DES FRAIS DE RESTAURATION DES PARTICIPANTS  A LA FORMATION DES COMMUNAUTES SUR LES MODULES DE LA NUTRITION ET DU GENRE (village de LEKORO)"/>
        <s v="ETAT DE PAIEMENT  DES FRAIS DE RESTAURATION DES PARTICIPANTS  A LA FORMATION DES COMMUNAUTES SUR LES MODULES DE LA NUTRITION ET DU GENRE (village de DISSANKUY)"/>
        <s v="ETAT DE PAIEMENT  DES FRAIS DE RESTAURATION DES PARTICIPANTS  A LA FORMATION DES COMMUNAUTES SUR LES MODULES DE LA NUTRITION ET DU GENRE (village de TIANKUY)"/>
        <s v="ETAT DE PAIEMENT  DES FRAIS DE RESTAURATION DES PARTICIPANTS  A LA FORMATION DES COMMUNAUTES SUR LES MODULES DE LA NUTRITION ET DU GENRE (village de LORONI)"/>
        <s v="ETAT DE PAIEMENT  DES FRAIS DE RESTAURATION DES PARTICIPANTS  A LA FORMATION DES COMMUNAUTES SUR LES MODULES DE LA NUTRITION ET DU GENRE (village de GASSAN)"/>
        <s v="ETAT DE PAIEMENT  DES FRAIS DE RESTAURATION DES PARTICIPANTS  A LA FORMATION DES COMMUNAUTES SUR LES MODULES DE LA NUTRITION ET DU GENRE (village de BOROMISSI)"/>
        <s v="ETAT DE PAIEMENT  DES FRAIS DE RESTAURATION DES PARTICIPANTS  A LA FORMATION DES COMMUNAUTES SUR LES MODULES DE LA NUTRITION ET DU GENRE (village de SIGUINOGHINI)"/>
        <s v="Etat de paiement des frais  de missions du chauffeur à la mission d'orientation phase1 du personnel terrain dans le cadre de la mise en œuvre des activités du Projet SELEVER suivant OM N°001/2018/ACF du 08/01/2018"/>
        <s v="Etat de paiement  des frais  de missions du chauffeur à la mission d'information et plaidoyer auprès des autorités régionales et provinciales de la Région de la Boucle du Mouhoun suivant OM N°003/2018/ACF du 24/01/2018"/>
        <s v="Etat de paiement des frais  de missions  du chauffeur à la mission de remise du matériel d'équipement et des fournitures dans le cadre de la mise en œuvre des activités du projet SELEVER  suivant OM N°002/2018/ACF du 08/01/2018"/>
        <s v="Etat de paiement des frais  de carburant  pour la mission de remise du matériel d'équipement et des fournitures dans le cadre de la mise en œuvre des activités du projet SELEVER  suivant OM N°002/2018/ACF du 08/01/2018"/>
        <s v="Etat de paiement  des frais  de missions du chauffeur à la mission d'information et plaidoyer auprès des autorités régionales et provinciales de la Région de la Boucle du Mouhoun dans le cadre de la mise en œuvre des activités du projet SELEVER suivant OM N°004/2018/ACF du 29/01/2018"/>
        <s v="Etat de paiement  des frais  de missions du chauffeur à la mission de  paiement des salaires de Janvier des animateurs dans le cadre de la mise en œuvre des activités du projet SELEVER suivant OM N°006/2018/ACF du 29/01/2018"/>
        <s v="Etat de paiement  des frais  de carburant de la coordination dans le cadre de la mise en œuvre des activités du projet SELEVER  (Période de Décembre 2017; Janvier 2018 et Février 2018)"/>
        <s v="Etat de paiement  des salaires des Chauffeurs et du Gardien de Janvier de ACF"/>
        <s v="Retenu CNSS des salaires des Chauffeurs et du Gardien de Janvier de ACF"/>
        <s v="Etat de paiement  des frais  de carburant de la TRESORIERE DE ACF (Période de Janvier 2018)"/>
        <s v="Prise en charge des frais d'assurance des véhicules 11 LL 3812 BF et 11GL 3041 BF  "/>
        <s v="ETAT DE PAIEMENT  DES PARTICIPANTS A LA RENCONTRE DES PERSONNES RESSOURCES DANS LES VILLAGES D'INTERVENTION DU PROJET SELEVER (VILLAGE DE KONA)"/>
        <s v="ETAT DE PAIEMENT  DES PARTICIPANTS A LA RENCONTRE DES PERSONNES RESSOURCES DANS LES VILLAGES D'INTERVENTION DU PROJET SELEVER (VILLAGE DE POURA)"/>
        <s v="ETAT DE PAIEMENT  DES PARTICIPANTS A LA RENCONTRE DES PERSONNES RESSOURCES DANS LES VILLAGES D'INTERVENTION DU PROJET SELEVER (VILLAGE DE FARA)"/>
        <s v="ETAT DE PAIEMENT  DES PARTICIPANTS A LA RENCONTRE DES PERSONNES RESSOURCES DANS LES VILLAGES D'INTERVENTION DU PROJET SELEVER (VILLAGE DE BARA)"/>
        <s v="ETAT DE PAIEMENT  DES PARTICIPANTS A LA RENCONTRE DES PERSONNES RESSOURCES DANS LES VILLAGES D'INTERVENTION DU PROJET SELEVER (VILLAGE DE TANSILA)"/>
        <s v="ETAT DE PAIEMENT  DES FRAIS DE RESTAURATION DES PARTICIPANTS  A LA FORMATION DES COMMUNAUTES SUR LES MODULES DE LA NUTRITION ET DU GENRE (village de OUROUBONON)"/>
        <s v="ETAT DE PAIEMENT  DES FRAIS DE RESTAURATION DES PARTICIPANTS  A LA FORMATION DES COMMUNAUTES SUR LES MODULES DE LA NUTRITION ET DU GENRE (village de KIE)"/>
        <s v="ETAT DE PAIEMENT  DES FRAIS DE RESTAURATION DES PARTICIPANTS  A LA FORMATION DES COMMUNAUTES SUR LES MODULES DE LA NUTRITION ET DU GENRE (village de SOLENZO)"/>
        <s v="ETAT DE PAIEMENT  DES FRAIS DE RESTAURATION DES PARTICIPANTS  A LA FORMATION DES COMMUNAUTES SUR LES MODULES DE LA NUTRITION ET DU GENRE (village de KASSOUM)"/>
        <s v="ETAT DE PAIEMENT  DES FRAIS DE RESTAURATION DES PARTICIPANTS  A LA FORMATION DES COMMUNAUTES SUR LES MODULES DE LA NUTRITION ET DU GENRE (village de MADAMAO)"/>
        <s v="ETAT DE PAIEMENT  DES FRAIS DE RESTAURATION DES PARTICIPANTS  A LA FORMATION DES COMMUNAUTES SUR LES MODULES DE LA NUTRITION ET DU GENRE (village de TOMA)"/>
        <s v="ETAT DE PAIEMENT  DES FRAIS DE RESTAURATION DES PARTICIPANTS  A LA FORMATION DES COMMUNAUTES SUR LES MODULES DE LA NUTRITION ET DU GENRE (village de TOUROU)"/>
        <s v="ETAT DE PAIEMENT  DES FRAIS DE RESTAURATION DES PARTICIPANTS  A LA FORMATION DES COMMUNAUTES SUR LES MODULES DE LA NUTRITION ET DU GENRE (village de WAKO)"/>
        <s v="Prise en charge des frais d'assurance du véhicule 11 GL 3765 BF"/>
        <s v="BORDEREAU DES PIECES JUSTIFICATIVES  DE LA CAISSE MENUE DEPENSE DE JANVIER 2018"/>
        <s v="Location de la salle de réunion pour la rencontre d'orientation du personnel terrain dans le cadre de la mise en œuvre des activités du Projet SELEVER"/>
        <s v="IUTS de FEVRIER 2018"/>
        <s v="CNSS de FEVRIER 2018"/>
        <s v="Etat de paiement  du salaire de Février de la Coordonnatrice ACF"/>
        <s v="Etat de paiement  des retenues CNSS du salaire de Février de la Coordonnatrice ACF"/>
        <s v="Etat de paiement  du salaire de Février  de l'assistante administrative et technique"/>
        <s v="Etat de paiement  des retenues CNSS du salaire de Février de l'assistante administrative et technique"/>
        <s v="Etat de paiement  du salaire de Février du Coordonnateur terrain"/>
        <s v="Etat de paiement  du salaire de Février  du Gestionnaire"/>
        <s v="Etat de paiement  du salaire de Février des animateurs "/>
        <s v="Etat de paiement   des retenues CNSS du salaire de Février  des animateurs "/>
        <s v="ETAT DE PAIEMENT DES FRAIS DE COMMUNICATION DES ANIMATEURS CHARGES DE LA MISE EN ŒUVRE ET LE SUIVI DES ACTIVITES  DU PROJET SELEVER DANS LES VILLAGES DE LA REGION DE LA BOUCLE DU MOUHOUN (PERIODE DE FEVRIER 2018)."/>
        <s v="ETAT DE PAIEMENT DES FRAIS DE COMMUNICATION DU COORDONNATEUR TERRAIN POUR DE LA MISE EN ŒUVRE ET LE SUIVI DES ACTIVITES  DU PROJET SELEVER DANS LES VILLAGES DE LA REGION DE LA BOUCLE DU MOUHOUN (PERIODE DE Mars 2018)."/>
        <s v="Etat de paiement  des frais  de connexion internet et communication de la coordination  le cadre de la mise en œuvre des activités du projet SELEVER (Période de MARS 2018)"/>
        <s v="ETAT DE PAIEMENT  DES FRAIS DE RESTAURATION DES PARTICIPANTS  A LA FORMATION DES NOYAUX RELAIS SUR LA BOITE A IMAGE (GOERE ET KIEMEBARA)"/>
        <s v="ETAT DE PAIEMENT  DES FRAIS DE RESTAURATION DES PARTICIPANTS  A LA FORMATION DES NOYAUX RELAIS SUR LA BOITE A IMAGE (LEKORO-BENA)"/>
        <s v="ETAT DE PAIEMENT  DES FRAIS DE RESTAURATION DES PARTICIPANTS  A LA FORMATION DES NOYAUX RELAIS SUR LA BOITE A IMAGE (LORONI)"/>
        <s v="ETAT DE PAIEMENT  DES FRAIS DE RESTAURATION DES PARTICIPANTS  A LA FORMATION DES NOYAUX RELAIS SUR LA BOITE A IMAGE (GASSAN)"/>
        <s v="ETAT DE PAIEMENT  DES FRAIS DE RESTAURATION DES PARTICIPANTS  A LA FORMATION DES NOYAUX RELAIS SUR LA BOITE A IMAGE (DISSANKUY)"/>
        <s v="ETAT DE PAIEMENT  DES FRAIS DE RESTAURATION DES PARTICIPANTS  A LA FORMATION DES NOYAUX RELAIS SUR LA BOITE A IMAGE (BOROMISSI)"/>
        <s v="ETAT DE PAIEMENT  DES FRAIS DE RESTAURATION DES PARTICIPANTS  A LA FORMATION DES NOYAUX RELAIS SUR LA BOITE A IMAGE (SIG-NONGHIN)"/>
        <s v="ETAT DE PAIEMENT  DES FRAIS DE RESTAURATION DES PARTICIPANTS  A LA FORMATION DES NOYAUX RELAIS SUR LA BOITE A IMAGE (KOPOIE)"/>
        <s v="ETAT DE PAIEMENT  DES FRAIS DE RESTAURATION DES PARTICIPANTS  A LA FORMATION DES NOYAUX RELAIS SUR LA BOITE A IMAGE (DABOURA)"/>
        <s v="ETAT DE PAIEMENT  DES FRAIS DE RESTAURATION DES PARTICIPANTS  A LA FORMATION DES NOYAUX RELAIS SUR LA BOITE A IMAGE (TIANKUY)"/>
        <s v="TAT DE PAIEMENT DE CARBURANT DES ANIMATEURS CHARGES DE LA MISE EN ŒUVRE ET LE SUIVI DES ACTIVITES  DU PROJET SELEVER DANS LES VILLAGES DE LA REGION DE LA BOUCLE DU MOUHOUN (PERIODE DE FEVRIER 2018)."/>
        <s v="ETAT DE PAIEMENT DES FRAIS DE CARBURANT DU COORDONNATEUR TERRAIN POUR DE LA MISE EN ŒUVRE ET LE SUIVI DES ACTIVITES  DU PROJET SELEVER DANS LES VILLAGES DE LA REGION DE LA BOUCLE DU MOUHOUN (PERIODE DE MARS 2018)."/>
        <s v="Assurance de 11 mois (01/02/2018 au 31/12/2018) des animateurs et de la coordinnation ACF DANS LE CADRE DE LA MISE EN ŒUVRE DES ACTIVITES DU PROJET SELEVER"/>
        <s v="Prise en charge du carburant pour  mission d'orientation des animateurs sur les stratégies genre et nutrition  dans le cadre de la mise en œuvre des activités du Projet SELEVER suivant OM N°009/2018/ACF du 12/02/2018"/>
        <s v="Fourniture de restauration pour la session d'orientation des animateurs sur les stratégies genre ei nutrition dans le cadre de la mise en œuvre des activités du Projet SELEVER"/>
        <s v="ETAT DE PAIEMENT DES FRAIS DE LOCATION MOTOS DES ANIMATEURS CHARGES DE LA MISE EN ŒUVRE ET LE SUIVI DES ACTIVITES  DU PROJET SELEVER DANS LES VILLAGES DE LA REGION DE LA BOUCLE DU MOUHOUN (PERIODE DE FEVRIER 2018)."/>
        <s v="Etat de paiement  des frais  de missions sur l'orientation des animateurs sur les stratégies genre et nutrition  et à la rencontre d'information et de plaidoyer auprès des autorités Régionales et provinciales dans le cadre de la mise en œuvre des activités du projet SELEVER SUIVANT OM N°009/2018/ACF"/>
        <s v="Etat de paiement  des frais  de missions sur l'orientation des animateurs sur les stratégies genre et nutrition  et à la rencontre d'information et de plaidoyer auprès des autorités Régionales et provinciales dans le cadre de la mise en œuvre des activités du projet SELEVER SUIVANT OM N°008/2018/ACF"/>
        <s v="Retenu CNSS des salaires des Chauffeurs et du Gardien de Février  de ACF"/>
        <s v="Etat de paiement  des frais  de missions du chauffeur à la mission sur l'orientation des animateurs sur les stratégies genre et nutrition  dans le cadre de la mise en œuvre des activités du Projet SELEVER suivant OM N°008/2018/ACF du 12/02/2018"/>
        <s v="Etat de paiement  des frais  de carburant de la coordination dans le cadre de la mise en œuvre des activités du projet SELEVER  (Période de Mars 2018)"/>
        <s v="Entretien et réparation de véhicule TOYOTA 11 GL 3765 BF"/>
        <s v="ETAT DE PAIEMENT  DES FRAIS DE RESTAURATION DES PARTICIPANTS  A LA FORMATION DES COMMUNAUTES SUR LES MODULES DE LA NUTRITION ET DU GENRE (village de MASSAKO)"/>
        <s v="ETAT DE PAIEMENT  DES FRAIS DE RESTAURATION DES PARTICIPANTS  A LA FORMATION DES COMMUNAUTES SUR LES MODULES DE LA NUTRITION ET DU GENRE (village de MONTIONKUY)"/>
        <s v="ETAT DE PAIEMENT  DES FRAIS DE RESTAURATION DES PARTICIPANTS  A LA FORMATION DES COMMUNAUTES SUR LES MODULES DE LA NUTRITION ET DU GENRE (village de TOUGAN)"/>
        <s v="ETAT DE PAIEMENT  DES FRAIS DE RESTAURATION DES PARTICIPANTS  A LA FORMATION DES COMMUNAUTES SUR LES MODULES DE LA NUTRITION ET DU GENRE (village de SIBY)"/>
        <s v="Location de la salle de réunion pour les activités de supervision du diagnostic participatif et d'information"/>
        <s v="Etat de paiement des frais  de missions des participants chargés de la paie des salaires de Février 2018 des animateurs dans le cadre de la mise en œuvre des activités du projet SELEVER 012/2018/ACF du 05/03/2018"/>
        <s v="Etat de paiement des frais  de missions des participants à la mission  de supervision des activités du diagnostic participatif  et à la rencontre d'information et de plaidoyer auprès des autorités Régionales et provinciales dans le cadre de la mise en œuvre des activités du projet SELEVER suivant OM N°013/2018/ACF  du 14/03/2018"/>
        <s v="Etat de paiement des frais  de missions des participants à la mission  d'appui à la visite de mise en œuvre des activités du projet SELEVER dans la Région de la Boucle du Mouhoun par la présidente de ASI suivant OM N°014/2018/ACF  du 23/03/2018"/>
        <s v="Etat de paiement des frais  de missions des participants chargés de la paie des salaires de Mars 2018 des animateurs dans le cadre de la mise en œuvre des activités du projet SELEVER 015/2018/ACF du 26/03/2019"/>
        <s v="Prise en charge du carburant pour la mission  des participants pour le paiement des salaires de Février des animateurs dans le cadre de la mise en œuvre des activités du projet SELEVER  suivant OM N°2018/012/ACF du 05/03/2018"/>
        <s v="Prise en charge du carburant pour  mission de supervision des activités du diagnostic participatif  et à la rencontre d'information et de plaidoyer auprès des autorités Régionales et provinciales dans le cadre de la mise en œuvre des activités du projet SELEVER suivant OM N°013/2018/ACF  du 14/03/2018"/>
        <s v="Prise en charge du carburant pour  mission d'appui à la  visite de mise en œuvre des activités du projet SELEVER dans la Région de la Boucle du Mouhoun par la présidente de ASI suivant OM N°014/2018/ACF du 23/03/2018"/>
        <s v="Prise en charge du carburant pour la mission  des participants pour le paiement des salaires de Mars des animateurs dans le cadre de la mise en œuvre des activités du projet SELEVER  suivant OM N°2018/015/ACF du 26/03/2016"/>
        <s v="ETAT DE PAIEMENT DES FRAIS DE LOCATION MOTOS DES ANIMATEURS CHARGES DE LA MISE EN ŒUVRE ET LE SUIVI DES ACTIVITES  DU PROJET SELEVER DANS LES VILLAGES DE LA REGION DE LA BOUCLE DU MOUHOUN (PERIODE DE MARS 2018)."/>
        <s v="ETAT DE PAIEMENT DES FRAIS D'ENTRETIEN MOTOS DU COORDONNATEUR TERRAIN POUR DE LA MISE EN ŒUVRE ET LE SUIVI DES ACTIVITES  DU PROJET SELEVER DANS LES VILLAGES DE LA REGION DE LA BOUCLE DU MOUHOUN (PERIODE DE AVRIL 2018)."/>
        <s v="Fourniture de restauration pour les activités de supervision du diagnostic participatif et d'information des activités du projet SELEVER"/>
        <s v="ETAT DE PAIEMENT DE CARBURANT DES ANIMATEURS CHARGES DE LA MISE EN ŒUVRE ET LE SUIVI DES ACTIVITES  DU PROJET SELEVER DANS LES VILLAGES DE LA REGION DE LA BOUCLE DU MOUHOUN (PERIODE DE MARS 2018)."/>
        <s v="ETAT DE PAIEMENT DES FRAIS DE CARBURANT DU COORDONNATEUR TERRAIN POUR DE LA MISE EN ŒUVRE ET LE SUIVI DES ACTIVITES  DU PROJET SELEVER DANS LES VILLAGES DE LA REGION DE LA BOUCLE DU MOUHOUN (PERIODE DE AVRIL 2018)."/>
        <s v="ETAT DE PAIEMENT DES FRAIS DE COMMUNICATION DES ANIMATEURS CHARGES DE LA MISE EN ŒUVRE ET LE SUIVI DES ACTIVITES  DU PROJET SELEVER DANS LES VILLAGES DE LA REGION DE LA BOUCLE DU MOUHOUN (PERIODE DE MARS  2018)."/>
        <s v="ETAT DE PAIEMENT DES FRAIS DE COMMUNICATION DU COORDONNATEUR TERRAIN POUR DE LA MISE EN ŒUVRE ET LE SUIVI DES ACTIVITES  DU PROJET SELEVER DANS LES VILLAGES DE LA REGION DE LA BOUCLE DU MOUHOUN (PERIODE DE Avril 2018)."/>
        <s v="Etat de paiement  des frais  de connexion internet et communication de la coordination  le cadre de la mise en œuvre des activités du projet SELEVER (Période de AVRIL 2018)"/>
        <s v="Etat de paiement  du salaire de Mars de la Coordonnatrice ACF"/>
        <s v="Etat de paiement  des retenues CNSS du salaire de Mars de la Coordonnatrice ACF"/>
        <s v="Etat de paiement  du salaire de Mars de l'assistante administrative et technique"/>
        <s v="Etat de paiement  des retenues CNSS du salaire de Mars de l'assistante administrative et technique"/>
        <s v="Etat de paiement  du salaire de Mars du Coordonnateur terrain"/>
        <s v="Etat de paiement  du salaire de Mars  du Gestionnaire"/>
        <s v="Etat de paiement  du salaire de Mars des animateurs "/>
        <s v="Etat de paiement   des retenues CNSS du salaire de Mars  des animateurs "/>
        <s v="CNSS de Mars 2018"/>
        <s v="IUTS de Mars 2018"/>
        <s v="Règlement de la facture du loyer du  bâtiment pour usage de bureau pour la période de  Janvier à Mars 2018"/>
        <s v="Règlement de la consommation d'eau du mois de Décembre et de Janvier 2018"/>
        <s v="Règlement des frais de d'électricité   de la SONABEL SN DE LA CONSOMMATION DE  Janvier 2018 ET DE  Février  2018"/>
        <s v="Règlement des frais de télécommunication de Janvier 2018"/>
        <s v="Règlement des frais de télécommunication de Février 2018"/>
        <s v="BORDEREAU DES PIECES JUSTIFICATIVES  DE LA CAISSE MENUE DEPENSE DE FEVRIER 2018"/>
        <s v="Etat de paiement  des salaires des Chauffeurs et du Gardien de Février 2018 de ACF"/>
        <s v="Etat de paiement  des frais  de missions du chauffeur à la mission de paiement des salaires de Février des animateurs dans le cadre de la mise en œuvre des activités du projet SELEVER suivant OM N°012/2018/ACF du 12/02/2018"/>
        <s v="Etat de paiement  des frais  de missions du chauffeur à la mission  de supervision des activités du diagnostic participatif  et à la rencontre d'information et de plaidoyer auprès des autorités Régionales et provinciales dans le cadre de la mise en œuvre des activités du projet SELEVER suivant OM N°013/2018/ACF du 03/03/2018"/>
        <s v="ENTRETEIN ET REPARATION DE VEHICULE 11  GL 3765 BF ET DU VEHICULE N°11GL 3041 au profit  de ACF dans le cadre de la mise en œuvre des activités "/>
        <s v="Etat de paiement  des frais  de missions du chauffeur à la mission de visite de la mise en œuvre des activités du projet SELEVER dans la Région de la BOUCLE DU MOUHOUN par la présidente de ASI suivant OM N°014/2018/ACF du 23/03/2018"/>
        <s v="Etat de paiement  des frais  de missions du chauffeur à la mission de paiement des salaires de Mars des animateurs dans le cadre de la mise en œuvre des activités du projet SELEVER SUIVANT OM N015/2018/ACF du 23/03/2018"/>
        <s v="Etat de paiement  des frais  de carburant de la coordination dans le cadre de la mise en œuvre des activités du projet SELEVER  (Période de Avril 2018)"/>
        <s v="Etat de paiement  des frais  de carburant de la TRESORIERE DE ACF (Période deMars 2018)"/>
        <s v="Etat de paiement  des salaires des Chauffeurs et du Gardien de Mars 2018 de ACF"/>
        <s v="Retenu CNSS des salaires des Chauffeurs et du Gardien de Mars  de ACF"/>
        <s v="Retenu IUTS des salaires des Chauffeurs et du Gardien de Mars  de ACF"/>
        <s v="ETAT DE PAIEMENT  DES FRAIS DE RESTAURATION DES PARTICIPANTS  A LA FORMATION DES COMMUNAUTES SUR LES MODULES DE LA NUTRITION ET DU GENRE (village de KARABA)"/>
        <s v="ETAT DE PAIEMENT  DES FRAIS DE RESTAURATION DES PARTICIPANTS  A LA FORMATION DES COMMUNAUTES SUR LES MODULES DE LA NUTRITION ET DU GENRE (village de KIRA)"/>
        <s v="ETAT DE PAIEMENT  DES FRAIS DE RESTAURATION DES PARTICIPANTS  A LA FORMATION DES COMMUNAUTES SUR LES MODULES DE LA NUTRITION ET DU GENRE (village de KANKELE)"/>
        <s v="ETAT DE PAIEMENT  DES FRAIS DE RESTAURATION DES PARTICIPANTS  A LA FORMATION DES COMMUNAUTES SUR LES MODULES DE LA NUTRITION ET DU GENRE (village de KOUMBIA)"/>
        <s v="ETAT DE PAIEMENT  DES FRAIS DE RESTAURATION DES PARTICIPANTS  A LA FORMATION DES COMMUNAUTES SUR LES MODULES DE LA NUTRITION ET DU GENRE (village de POURA VILLAGE)"/>
        <s v="ETAT DE PAIEMENT  DES FRAIS DE RESTAURATION DES PARTICIPANTS  A LA FORMATION DES COMMUNAUTES SUR LES MODULES DE LA NUTRITION ET DU GENRE (village de OUOROWE)"/>
        <s v="ETAT DE PAIEMENT  DES FRAIS DE RESTAURATION DES PARTICIPANTS  A LA FORMATION DES COMMUNAUTES SUR LES MODULES DE LA NUTRITION ET DU GENRE (village de OUONA)"/>
        <s v="ETAT DE PAIEMENT  DES FRAIS DE RESTAURATION DES PARTICIPANTS  A LA FORMATION DES COMMUNAUTES SUR LES MODULES DE LA NUTRITION ET DU GENRE (village de SOMONA)"/>
        <s v="ETAT DE PAIEMENT  DES FRAIS DE RESTAURATION DES PARTICIPANTS  A LA FORMATION DES COMMUNAUTES SUR LES MODULES DE LA NUTRITION ET DU GENRE (village de GOULO)"/>
        <s v="ETAT DE PAIEMENT  DES FRAIS DE RESTAURATION DES PARTICIPANTS  A LA FORMATION DES COMMUNAUTES SUR LES MODULES DE LA NUTRITION ET DU GENRE (village de TA)"/>
        <s v="Règlement des frais de d'électricité   de la SONABEL SN DE LA CONSOMMATION DE  MARS 2018 "/>
        <s v="Règlement de la consommation d'eau du mois de Février 2018"/>
        <s v="Règlement des frais de télécommunication de Mars 2018"/>
        <s v="Règlement des frais de la facture BOITE POSTALE 2018"/>
        <s v="ETAT DE PAIEMENT DES FRAIS DE CARBURANT DU COORDONNATEUR TERRAIN POUR DE LA MISE EN ŒUVRE ET LE SUIVI DES ACTIVITES  DU PROJET SELEVER DANS LES VILLAGES DE LA REGION DE LA BOUCLE DU MOUHOUN (PERIODE DE MAI 2018)."/>
        <s v="ETAT DE PAIEMENT DES FRAIS DE COMMUNICATION DU COORDONNATEUR TERRAIN POUR DE LA MISE EN ŒUVRE ET LE SUIVI DES ACTIVITES  DU PROJET SELEVER DANS LES VILLAGES DE LA REGION DE LA BOUCLE DU MOUHOUN (PERIODE DE Mai 2018)."/>
        <s v="ETAT DE PAIEMENT  DES FRAIS DE RESTAURATION DES PARTICIPANTS  A LA FORMATION DES NOYAUX RELAIS SUR LA BOITE A IMAGE (TOUGAN)"/>
        <s v="ETAT DE PAIEMENT  DES FRAIS DE RESTAURATION DES PARTICIPANTS  A LA FORMATION DES NOYAUX RELAIS SUR LA BOITE A IMAGE (MADAMAO)"/>
        <s v="ETAT DE PAIEMENT  DES FRAIS DE RESTAURATION DES PARTICIPANTS  A LA FORMATION DES NOYAUX RELAIS SUR LA BOITE A IMAGE (OUROUBONON)"/>
        <s v="ETAT DE PAIEMENT  DES FRAIS DE RESTAURATION DES PARTICIPANTS  A LA FORMATION DES NOYAUX RELAIS SUR LA BOITE A IMAGE (SIBY-WAKO)"/>
        <s v="ETAT DE PAIEMENT  DES FRAIS DE RESTAURATION DES PARTICIPANTS  A LA FORMATION DES NOYAUX RELAIS SUR LA BOITE A IMAGE (SOLENZO-KIE)"/>
        <s v="ETAT DE PAIEMENT  DES FRAIS DE RESTAURATION DES PARTICIPANTS  A LA FORMATION DES NOYAUX RELAIS SUR LA BOITE A IMAGE (TOUROU)"/>
        <s v="ETAT DE PAIEMENT  DES FRAIS DE RESTAURATION DES PARTICIPANTS  A LA FORMATION DES NOYAUX RELAIS SUR LA BOITE A IMAGE (KASSOUM)"/>
        <s v="ETAT DE PAIEMENT  DES FRAIS DE RESTAURATION DES PARTICIPANTS  A LA FORMATION DES NOYAUX RELAIS SUR LA BOITE A IMAGE (MONTIONKUY)"/>
        <s v="ETAT DE PAIEMENT  DES FRAIS DE RESTAURATION DES PARTICIPANTS  A LA FORMATION DES NOYAUX RELAIS SUR LA BOITE A IMAGE (MASAKO)"/>
        <s v="ETAT DE PAIEMENT  DES FRAIS DE RESTAURATION DES PARTICIPANTS  A LA FORMATION DES NOYAUX RELAIS SUR LA BOITE A IMAGE (TOMA)"/>
        <s v="ETAT DE PAIEMENT  DES FRAIS DE RESTAURATION DES PARTICIPANTS  A LA FORMATION DES NOYAUX RELAIS SUR LA BOITE A IMAGE (GOULO)"/>
        <s v="ETAT DE PAIEMENT  DES FRAIS DE RESTAURATION DES PARTICIPANTS  A LA FORMATION DES NOYAUX RELAIS SUR LA BOITE A IMAGE (TA)"/>
        <s v="ETAT DE PAIEMENT  DES FRAIS DE RESTAURATION DES PARTICIPANTS  A LA FORMATION DES NOYAUX RELAIS SUR LA BOITE A IMAGE (KARABA-KOUMBIA)"/>
        <s v="ETAT DE PAIEMENT  DES FRAIS DE RESTAURATION DES PARTICIPANTS  A LA FORMATION DES NOYAUX RELAIS SUR LA BOITE A IMAGE (KANKELE)"/>
        <s v="ETAT DE PAIEMENT  DES FRAIS DE RESTAURATION DES PARTICIPANTS  A LA FORMATION DES NOYAUX RELAIS SUR LA BOITE A IMAGE (POURA VILLAGE)"/>
        <s v="ETAT DE PAIEMENT  DES FRAIS DE RESTAURATION DES PARTICIPANTS  A LA FORMATION DES NOYAUX RELAIS SUR LA BOITE A IMAGE (OUONA-SOMONA)"/>
        <s v="ETAT DE PAIEMENT  DES FRAIS DE RESTAURATION DES PARTICIPANTS  A LA FORMATION DES NOYAUX RELAIS SUR LA BOITE A IMAGE (OUOROWE)"/>
        <s v="ETAT DE PAIEMENT  DES FRAIS DE RESTAURATION DES PARTICIPANTS  A LA FORMATION DES NOYAUX RELAIS SUR LA BOITE A IMAGE (KIRA)"/>
        <s v="ETAT DE PAIEMENT DES FRAIS DE LOCATION MOTOS DES ANIMATEURS CHARGES DE LA MISE EN ŒUVRE ET LE SUIVI DES ACTIVITES  DU PROJET SELEVER DANS LES VILLAGES DE LA REGION DE LA BOUCLE DU MOUHOUN (PERIODE DE AVRIL 2018)."/>
        <s v="ETAT DE PAIEMENT DES FRAIS D'ENTRETIEN MOTOS DU COORDONNATEUR TERRAIN POUR DE LA MISE EN ŒUVRE ET LE SUIVI DES ACTIVITES  DU PROJET SELEVER DANS LES VILLAGES DE LA REGION DE LA BOUCLE DU MOUHOUN (PERIODE DE MAI 2018)."/>
        <s v="Prise en charge du carburant pour  mission de supervision des sessions de formation et suivi des noyaux relais  dans le cadre de la mise en œuvre des activités du Projet SELEVER suivant OM N°016/2018/ACF du 03/04/2018"/>
        <s v="Prise en charge du carburant pour  mission de suivi/supervision de la mise en oeuvre des plans d'action des noyaux relais  dans le cadre de la mise en œuvre des activités du Projet SELEVER suivant OM N°018/2018/ACF du 20/04/2018"/>
        <s v="Fourniture de restauration à la rencontre d'échange sur le suivi et la supervision des activités dans le cadre de la mise en oeuvre des activités du PROJT SELEVER "/>
        <s v="Prise en charge du carburant pour la mission  des participants pour le paiement des salaires de Avril des animateurs dans le cadre de la mise en œuvre des activités du projet SELEVER suivant OM N°2018/020/ACF du 24/04/2018"/>
        <s v="Etat de paiement des frais  de missions des participants à la mission  de supervision des sessions de formation et de suivi des noyaux relais dans le cadre de la mise en œuvre des activités du PROJET SELEVER suivant OM N°016/2018/ACF du 03/04/2018"/>
        <s v="Etat de paiement  des frais  de missions des participants à la mission de séance de travail sur les fiches de collecte des données avec ASI suivant OM N°017/2018/ACF du 09/04/2018"/>
        <s v="Etat de paiement des frais  de missions des participants à la mission  de suivi/supervision de la mise en œuvre des plans d'action des noyaux relais dans le cadre de la mise en œuvre des activités du PROJET SELEVER suivant OM N°018/2018/ACF du 20/04/2018"/>
        <s v="Etat de paiement des frais  de missions des participants à la mission  de supervision et appui à la planification des activités dans le cadre de la mise en œuvre des activités du projet SELEVER suivant OM N°019/2018/ACF du 24/04/2018"/>
        <s v="Etat de paiement des frais  de missions des participants chargés de la paie des salaires de Avril 2018 des animateurs dans le cadre de la mise en œuvre des activités du projet SELEVER suivant OM N°020/2018/ACF du 24/04/2018"/>
        <s v="ETAT DE PAIEMENT DE CARBURANT DES ANIMATEURS CHARGES DE LA MISE EN ŒUVRE ET LE SUIVI DES ACTIVITES  DU PROJET SELEVER DANS LES VILLAGES DE LA REGION DE LA BOUCLE DU MOUHOUN (PERIODE DE Avril 2018)."/>
        <s v="ETAT DE PAIEMENT DES FRAIS DE COMMUNICATION DES ANIMATEURS CHARGES DE LA MISE EN ŒUVRE ET LE SUIVI DES ACTIVITES  DU PROJET SELEVER DANS LES VILLAGES DE LA REGION DE LA BOUCLE DU MOUHOUN (PERIODE DE AVRIL  2018)."/>
        <s v="Etat de paiement  des frais  de connexion internet et communication de la coordination  le cadre de la mise en œuvre des activités du projet SELEVER (Période de Mai 2018)"/>
        <s v="Etat de paiement  du salaire de Avril 2018 de la Coordonnatrice ACF"/>
        <s v="Etat de paiement  des retenues CNSS du salaire de Avril 2018 de la Coordonnatrice ACF"/>
        <s v="Etat de paiement  du salaire de Avril 2018 de l'assistante administrative et technique"/>
        <s v="Etat de paiement  des retenues CNSS du salaire de Avril 2018 de l'assistante administrative et technique"/>
        <s v="Etat de paiement  du salaire de Avril 2018 du Coordonnateur terrain"/>
        <s v="Etat de paiement  du salaire de Avril 2018  du Gestionnaire"/>
        <s v="Etat de paiement  du salaire de Avril 2018 des animateurs "/>
        <s v="Etat de paiement   des retenues CNSS du salaire de Avril 2018 des animateurs "/>
        <s v="CNSS de Avril 2018"/>
        <s v="IUTS de Avril 2018 "/>
        <s v="BORDEREAU DES PIECES JUSTIFICATIVES  DE LA CAISSE MENUE DEPENSE DE Avril 2018"/>
        <s v="Etat de paiement  des frais  de missions du chauffeur  à la mission  dpour le paiement des salaires de Avril des animateurs dans le cadre de la mise en œuvre des activités du projet SELEVER OM N°020/2018/ACF du 24/04/2018"/>
        <s v="Etat de paiement  des frais  de carburant de la coordination dans le cadre de la mise en œuvre des activités du projet SELEVER  (Période de Mai  2018)"/>
        <s v="ENTRETEIN ET REPARATION DE VEHICULE 11  GL 3765 BF au profit  de ACF dans le cadre de la mise en œuvre des activités "/>
        <s v="Etat de paiement  des frais  de missions du chauffeur  à la mission  de supervision des sessions de formation et de suivi des noyaux relais dans le cadre de la mise en œuvre des activités du PROJET SELEVER SUIVANT OM N°016/2018/ACF du 03/04/2018"/>
        <s v="Etat de paiement  des frais  de missions du chauffeur  à la mission  de suivi/supervision de la mise en œuvre des plans d'action des noyaux relais dans le cadre de la mise en œuvre des activités du PROJET SELEVER suivant OM N°018/2018/ACF du 20/04/2018"/>
        <s v="Etat de paiement  des frais  de carburant de la TRESORIERE DE ACF (Période de Avril 2018)"/>
        <s v="Etat de paiement  des salaires de la Sécretaire, du Chauffeur et du Gardien de AVRIL 2018 de ACF"/>
        <s v="Retenu CNSS des salaires de la Sécretaire, du Chauffeur et du Gardien de AVRIL 2018 de ACF"/>
        <s v="Retenu IUTS des salaires de la Sécretaire, du Chauffeur et du Gardien de AVRIL 2018 de ACF"/>
        <s v="Etat de paiement  du salaire de Mai 2018 de la Coordonnatrice ACF"/>
        <s v="Etat de paiement  des retenues CNSS du salaire de Mai 2018 de la Coordonnatrice ACF"/>
        <s v="Etat de paiement  du salaire de Mai 2018 de l'assistante administrative et technique"/>
        <s v="Etat de paiement  des retenues CNSS du salaire de Mai 2018 de l'assistante administrative et technique"/>
        <s v="Etat de paiement  du salaire de Mai 2018 du Coordonnateur terrain"/>
        <s v="Etat de paiement  du salaire de Mai 2018  du Gestionnaire"/>
        <s v="Etat de paiement  du salaire de Mai 2018 des animateurs "/>
        <s v="Etat de paiement   des retenues CNSS du salaire de Mai 2018 des animateurs "/>
        <s v="CNSS de Mai 2018"/>
        <s v="IUTS de Mai 2018 "/>
        <s v="ETAT DE PAIEMENT DES FRAIS DE COMMUNICATION DES ANIMATEURS CHARGES DE LA MISE EN ŒUVRE ET LE SUIVI DES ACTIVITES  DU PROJET SELEVER DANS LES VILLAGES DE LA REGION DE LA BOUCLE DU MOUHOUN (PERIODE DE Mai  2018)."/>
        <s v="ETAT DE PAIEMENT DES FRAIS DE COMMUNICATION DU COORDONNATEUR TERRAIN POUR DE LA MISE EN ŒUVRE ET LE SUIVI DES ACTIVITES  DU PROJET SELEVER DANS LES VILLAGES DE LA REGION DE LA BOUCLE DU MOUHOUN (PERIODE DE Juin 2018)."/>
        <s v="Etat de paiement  des frais  de carburant de la coordination dans le cadre de la mise en œuvre des activités du projet SELEVER  (Période de Juin  2018)"/>
        <s v="ETAT DE PAIEMENT DE CARBURANT DES ANIMATEURS CHARGES DE LA MISE EN ŒUVRE ET LE SUIVI DES ACTIVITES  DU PROJET SELEVER DANS LES VILLAGES DE LA REGION DE LA BOUCLE DU MOUHOUN (PERIODE DE Mai 2018)."/>
        <s v="ETAT DE PAIEMENT DES FRAIS DE CARBURANT DU COORDONNATEUR TERRAIN POUR DE LA MISE EN ŒUVRE ET LE SUIVI DES ACTIVITES  DU PROJET SELEVER DANS LES VILLAGES DE LA REGION DE LA BOUCLE DU MOUHOUN (PERIODE DE Juin 2018)."/>
        <s v="Etat de paiement des frais  de missions des participants à la mission  de la rencontre de capitalisation du suivi dans le cadre de la mise en œuvre des activités du projet SELEVER SUIVANT OM N°009/2018/ACF N°021/2018/ACF du 17/05/2018"/>
        <s v="Etat de paiement des frais  de missions des participants chargés de la paie des salaires de Mai 2018 des animateurs dans le cadre de la mise en œuvre des activités du projet SELEVER  suivant OM N°022/2018/ACF du 17/05/2018"/>
        <s v="Règlement de la consommation d'eau du mois de Mars 2018"/>
        <s v="ETAT DE PAIEMENT DES FRAIS D'ENTRETIEN MOTOS DU COORDONNATEUR TERRAIN POUR DE LA MISE EN ŒUVRE ET LE SUIVI DES ACTIVITES  DU PROJET SELEVER DANS LES VILLAGES DE LA REGION DE LA BOUCLE DU MOUHOUN (PERIODE DE JUIN 2018)."/>
        <s v="ETAT DE PAIEMENT DES FRAIS DE LOCATION MOTOS DES ANIMATEURS CHARGES DE LA MISE EN ŒUVRE ET LE SUIVI DES ACTIVITES  DU PROJET SELEVER DANS LES VILLAGES DE LA REGION DE LA BOUCLE DU MOUHOUN (PERIODE DE Mai 2018)."/>
        <s v="Fourniture de pause café et déjeuner pour la rencontre périodique de capitalisation des données de suivi"/>
        <s v="Prise en charge du carburant pour la mision  de la rencontre de capitalisation du suivi dans le cadre de la mise en œuvre des activités du projet SELEVER  suivant OM N°021/2018/ACF du 17/05/2018"/>
        <s v="Prise en charge du carburant pour la mission  des participants pour le paiement des salaires de Mai des animateurs dans le cadre de la mise en œuvre des activités du projet SELEVER suivant OM N°2018/022/ACF du 17/05/2018"/>
        <s v="Location de la salle  à la rencontre d'échange sur le suivi et la supervision des activités dans le cadre de la mise en oeuvre des activités du PROJT SELEVER "/>
        <s v="Location de la salle de réunion  pour la rencontre périodique de capitalisation des données de suivi"/>
        <s v="Règlement des frais de d'électricité   de la SONABEL SN DE LA CONSOMMATION DE  AVRIL 2018 "/>
        <s v="Règlement des frais de télécommunication de Avril 2018"/>
        <s v="Entretien du matériel informatique"/>
        <s v="Entretien des climatiseurs"/>
        <s v="Acquisition de pneux de véhicules; montage;démontage; équilibrage; parallélisme de deux véhicules"/>
        <s v="Etat de paiement  des salaires de la Sécretaire, du Chauffeur et du Gardien de MAI  2018 de ACF"/>
        <s v="Etat de paiement  des frais  de carburant de la TRESORIERE DE ACF (Période de Mai 2018)"/>
        <s v="Etat de paiement  des frais  de missions du chauffeur  à la mission   de la rencontre de capitalisation du suivi dans le cadre de la mise en œuvre des activités du projet SELEVER  suivant OM N°021/2018/ACF du 17/05/2018"/>
        <s v="Etat de paiement  des frais d'indmnités de congé de l'année du Gardien de ACF"/>
        <s v="Entretien et réparation de véhicule TOYOTA 11 GL 3765 BF et du véhicule 11GL 3041 BF"/>
        <s v="BORDEREAU DES PIECES JUSTIFICATIVES  DE LA CAISSE MENUE DEPENSE DE MAI 2018"/>
        <s v="Frais d'achat de divers (cadeau pour les visiteurs de la nitrition de la COTE-D'IVOIRE); Frais de publication du renouvellement du recipisé de ACF dans le journal officiel) et (Eau lafi et DAFANI pour l'acceuil des visiteurs de la nitrition de la CI)"/>
        <s v="Commission-autres du mois de Février 2018 suvant rélévé bancaire de Février 2018"/>
        <s v="TVACommission-autres du mois de Février 2018 suvant rélévé bancaire de Février 2018"/>
        <s v="Commission-autres du mois de Mars 2018 suvant rélévé bancaire de Mars 2018"/>
        <s v="TVACommission-autres du mois de Mars 2018 suvant rélévé bancaire de Mars 2018"/>
        <s v="Frais de virement du salaire de Mars 2018"/>
        <s v="DIVERS DEBIT GL FRAIS SALAIRES AVRIL 2018 BOA"/>
        <s v="COMMISSION-AUTRES"/>
        <s v="TVA/COMMISSION-AUTRES"/>
        <s v="DIVERS DEBIT GL FRAIS SALAIRES MAI 2018 BOA"/>
        <s v="Prise en charge du carburant pour la mision de supervision  de la mise en œuvre des activités du projet SELEVER  suivant OM N°024/2018/ACF du 17/06/2018"/>
        <s v="Etat de paiement des frais  de missions des participants à la mission  de supervision  de la mise en œuvre des activités du projet SELEVER  suivant OM N°024/2018/ACF du 17/06/2018"/>
        <s v="Etat de paiement  des frais  de missions du chauffeur  à la mission  de supervision  de la mise en œuvre des activités du projet SELEVER  suivant OM N°024/2018/ACF du 08/06/2018"/>
        <s v="Prise en charge du loyer du siège de ACF à Dédougou dans le cadre de la mise en œuvre (Période de Décembre 2017; Janvier 2018 à Mars 2018)"/>
        <s v="Prise en charge du loyer du siège de ACF à Dédougou dans le cadre de la mise en œuvre (Période de AVRIL 2017; JUILET 2018)"/>
        <s v="Reparation et entretien des prises et lampes de ACF"/>
        <s v="ETAT DE PAIEMENT DES FRAIS DE LOCATION MOTOS DES ANIMATEURS CHARGES DE LA MISE EN ŒUVRE ET LE SUIVI DES ACTIVITES  DU PROJET SELEVER DANS LES VILLAGES DE LA REGION DE LA BOUCLE DU MOUHOUN (PERIODE DE JUIN 2018)."/>
        <s v="ETAT DE PAIEMENT DES FRAIS DE LOCATION MOTOS DES ANIMATEURS CHARGES DE LA MISE EN ŒUVRE ET LE SUIVI DES ACTIVITES  DU PROJET SELEVER DANS LES VILLAGES DE LA REGION DE LA BOUCLE DU MOUHOUN (PERIODE DE JUILLET 2018)."/>
        <s v="ETAT DE PAIEMENT DES FRAIS D'ENTRETIEN MOTOS DU COORDONNATEUR TERRAIN POUR DE LA MISE EN ŒUVRE ET LE SUIVI DES ACTIVITES  DU PROJET SELEVER DANS LES VILLAGES DE LA REGION DE LA BOUCLE DU MOUHOUN (PERIODE DE JUILLET 2018)."/>
        <s v="ETAT DE PAIEMENT DES FRAIS D'ENTRETIEN MOTOS DU COORDONNATEUR TERRAIN POUR DE LA MISE EN ŒUVRE ET LE SUIVI DES ACTIVITES  DU PROJET SELEVER DANS LES VILLAGES DE LA REGION DE LA BOUCLE DU MOUHOUN (PERIODE DE AOUT 2018)."/>
        <s v="Appui au Lycée Technique Privé HAPARAKO pour l'organisation  de la troisième édition du concours d'excellence de dessin technique et industriel (suivant demande d'appui N°2017/0011/BCAAS/LPTH du 13/04/2018) "/>
        <s v="BORDEREAU DES PIECES JUSTIFICATIVES  DU CARBURANT POUR LES COURSES INTERNES DE ACF"/>
        <s v="ETAT DE PAIEMENT DE CARBURANT DES ANIMATEURS CHARGES DE LA MISE EN ŒUVRE ET LE SUIVI DES ACTIVITES  DU PROJET SELEVER DANS LES VILLAGES DE LA REGION DE LA BOUCLE DU MOUHOUN (PERIODE DE Juin 2018)."/>
        <s v="ETAT DE PAIEMENT DES FRAIS DE CARBURANT DU COORDONNATEUR TERRAIN POUR DE LA MISE EN ŒUVRE ET LE SUIVI DES ACTIVITES  DU PROJET SELEVER DANS LES VILLAGES DE LA REGION DE LA BOUCLE DU MOUHOUN (PERIODE DE Juilet 2018)."/>
        <s v="Etat de paiement  des salaires de la Sécretaire, du Chauffeur et du Gardien de Juin 2018 de ACF"/>
        <s v="Etat de paiement  des frais  de carburant de la TRESORIERE DE ACF (Période de Juin 2018)"/>
        <s v="Entretien et réparation de véhicule TOYOTA 11 GL 3765 BF "/>
        <s v="Retenu CNSS des salaires de la Sécretaire, du Chauffeur et du Gardien de Juin 2018 de ACF"/>
        <s v="Etat de paiement  des frais  de missions du chauffeur  à la rencontre de capitalisation du suivi dans le cadre de la mise en œuvre des activités du projet SELEVER suivant OM N°025/2018/ACF du 25/06/2018"/>
        <s v="Etat de paiement  des frais  de missions du chauffeur à la mission de paiement des salaires de Juin 2018 des animateurs dans le cadre de la mise en œuvre des activités du projet SELEVER suivant OM N°026/2018/ACF du 26/06/2018"/>
        <s v="Etat de paiement  des frais  de carburant de la coordination dans le cadre de la mise en œuvre des activités du projet SELEVER  (Période de Juillet  2018)"/>
        <s v="ETAT DE PAIEMENT DES FRAIS DE COMMUNICATION DES ANIMATEURS CHARGES DE LA MISE EN ŒUVRE ET LE SUIVI DES ACTIVITES  DU PROJET SELEVER DANS LES VILLAGES DE LA REGION DE LA BOUCLE DU MOUHOUN (PERIODE DE JUIN  2018)."/>
        <s v="Etat de paiement  des frais  de connexion internet et communication de la coordination  le cadre de la mise en œuvre des activités du projet SELEVER (Période de Juillet 2018)"/>
        <s v="ETAT DE PAIEMENT DES FRAIS DE COMMUNICATION DU COORDONNATEUR TERRAIN POUR DE LA MISE EN ŒUVRE ET LE SUIVI DES ACTIVITES  DU PROJET SELEVER DANS LES VILLAGES DE LA REGION DE LA BOUCLE DU MOUHOUN (PERIODE DE JUILLET 2018)."/>
        <s v="Etat de paiement des frais  de missions des participants à la rencontre de capitalisation du suivi dans le cadre de la mise en œuvre des activités du projet SELEVER suivant OM N°025/2018/ACF du 25/06/2018"/>
        <s v="Prise en charge du carburant pour la mision de la rencontre de capitalisation du suivi dans le cadre de la mise en œuvre des activités du projet SELEVER  suivant OM N°025/2018/ACF du 25/06/2018"/>
        <s v="Règlement de la consommation d'eau du mois de Avril 2018"/>
        <s v="Règlement de la consommation d'eau du mois de Mai 2018"/>
        <s v="Règlement de la consommation d'eau du mois de Juin 2018"/>
        <s v="Règlement de la consommation d'eau du mois de Juillet 2018"/>
        <s v="Etat de paiement des frais  de missions des participants chargés de la paie des salaires de Juin 2018 des animateurs dans le cadre de la mise en œuvre des activités du projet SELEVER suivant OM N°026/2018/ACF du 25/06/2018"/>
        <s v="Règlement des frais de d'électricité   de la SONABEL SN DE LA CONSOMMATION DE  Mai 2018 "/>
        <s v=" Fourniture de Restauration de deux (02) jours pour les participants à la rencontre de capitalisation du suivi dans le cadre de la mise en œuvre des activités du projet SELEVER "/>
        <s v=" Location de salle de deux (02) jours pour la tenue de la rencontre de capitalisation du suivi dans le cadre de la mise en œuvre des activités du projet SELEVER "/>
        <s v="Etat de paiement  du salaire de Juin 2018 de la Coordonnatrice ACF"/>
        <s v="Etat de paiement  des retenues CNSS du salaire de Juin  2018 de la Coordonnatrice ACF"/>
        <s v="Etat de paiement  du salaire de Juin  2018 de l'assistante administrative et technique"/>
        <s v="Etat de paiement  des retenues CNSS du salaire de Juin  2018 de l'assistante administrative et technique"/>
        <s v="Etat de paiement  du salaire de Juin  2018 du Coordonnateur terrain"/>
        <s v="Etat de paiement  du salaire de Juin  2018  du Gestionnaire"/>
        <s v="Etat de paiement  du salaire de Juin  2018 des animateurs "/>
        <s v="Etat de paiement   des retenues CNSS du salaire de Juin  2018 des animateurs "/>
        <s v="Contribution de ACF pour le mariage de la Fille de la Sécretaire Générale de ACF"/>
        <s v="Etat de paiement  des frais  de carburant de la TRESORIERE DE ACF (Période de Juillet 2018)"/>
        <s v="Règlement de la facture du loyer du  bâtiment pour usage de bureau pour la période de  Avril à juillet 2018"/>
        <s v="Frais de virment des salaires du mois de Juin 2018"/>
        <s v="Droit d'adhésion au RESONUT et cotisation annuelle de 2014; 2015; 2016; 2017 et 2018"/>
        <s v="Etat de paiement  des frais  de carburant de la coordination dans le cadre de la mise en œuvre des activités du projet SELEVER  (Période de Août  2018)"/>
        <s v="Etat de paiement  des salaires de la Sécretaire, du Chauffeur et du Gardien de Juillet  2018 de ACF"/>
        <s v="Etat de paiement  du salaire de Juillet 2018 de la Coordonnatrice ACF"/>
        <s v="Etat de paiement  des retenues CNSS du salaire de Juillet   2018 de la Coordonnatrice ACF"/>
        <s v="Etat de paiement  du salaire de Juillet   2018 de l'assistante administrative et technique"/>
        <s v="Etat de paiement  des retenues CNSS du salaire de Juillet   2018 de l'assistante administrative et technique"/>
        <s v="Etat de paiement  du salaire de Juillet   2018 du Coordonnateur terrain"/>
        <s v="Etat de paiement  du salaire de Juillet   2018  du Gestionnaire"/>
        <s v="Etat de paiement  du salaire de Juillet   2018 des animateurs "/>
        <s v="Etat de paiement   des retenues CNSS du salaire de Juillet   2018 des animateurs "/>
        <s v="CNSS de Juin  2018"/>
        <s v="IUTS de Juin  2018 "/>
        <s v="ETAT DE PAIEMENT DE CARBURANT DES ANIMATEURS CHARGES DE LA MISE EN ŒUVRE ET LE SUIVI DES ACTIVITES  DU PROJET SELEVER DANS LES VILLAGES DE LA REGION DE LA BOUCLE DU MOUHOUN (PERIODE DE Juillet 2018)."/>
        <s v="ETAT DE PAIEMENT DES FRAIS D'ENTRETIEN MOTOS DU COORDONNATEUR TERRAIN POUR DE LA MISE EN ŒUVRE ET LE SUIVI DES ACTIVITES  DU PROJET SELEVER DANS LES VILLAGES DE LA REGION DE LA BOUCLE DU MOUHOUN (PERIODE DE SEPTEMBRE 2018)."/>
        <s v="ETAT DE PAIEMENT DES FRAIS DE CARBURANT DU COORDONNATEUR TERRAIN POUR DE LA MISE EN ŒUVRE ET LE SUIVI DES ACTIVITES  DU PROJET SELEVER DANS LES VILLAGES DE LA REGION DE LA BOUCLE DU MOUHOUN (PERIODE DE SEPTEMBRE 2018)."/>
        <s v="ETAT DE PAIEMENT DES FRAIS DE CARBURANT DU COORDONNATEUR TERRAIN POUR DE LA MISE EN ŒUVRE ET LE SUIVI DES ACTIVITES  DU PROJET SELEVER DANS LES VILLAGES DE LA REGION DE LA BOUCLE DU MOUHOUN (PERIODE DE AOUT 2018)."/>
        <s v="Etat de paiement  des frais  de connexion internet et communication de la coordination  le cadre de la mise en œuvre des activités du projet SELEVER (Période de AOUT 2018)"/>
        <s v="tat de paiement  des frais  de missions du chauffeur à la mission de paiement des salaires de Juillet  des animateurs dans le cadre de la mise en œuvre des activités du projet SELEVER  suivant OM N°027/2018/ACF du 03/08/2018"/>
        <s v="Retenu IUTS des salaires de la Sécretaire, du Chauffeur et du Gardien de Juillet 2018 de ACF"/>
        <s v="ETAT DE PAIEMENT DES INTERETS DU PRÊT OCTTROYE PAR  LA CORDINATRICE ET DE L'ASSISTANTE TECHNIQUE DE PROJET DANS LE CADRE DE LA MISE EN ŒUVRE DES ACTIVITES DU PROJET SELEVER"/>
        <s v="Etat de paiement  des salaires de la Sécretaire, du Chauffeur et du Gardien de Août  2018 de ACF"/>
        <s v="Etat de paiement  des frais  de carburant de la coordination dans le cadre de la mise en œuvre des activités du projet SELEVER  (Période de SEPTEMBRE  2018)"/>
        <s v="Etat de paiement  des frais  de carburant de la TRESORIERE DE ACF (Période de AOUT 2018)"/>
        <s v="Etat de paiement  des frais  de connexion internet et communication de la coordination  le cadre de la mise en œuvre des activités du projet SELEVER (Période de SEPTEMBRE 2018)"/>
        <s v="ETAT DE PAIEMENT DES FRAIS DE COMMUNICATION DU COORDONNATEUR TERRAIN POUR DE LA MISE EN ŒUVRE ET LE SUIVI DES ACTIVITES  DU PROJET SELEVER DANS LES VILLAGES DE LA REGION DE LA BOUCLE DU MOUHOUN (PERIODE DE SEPTEMBRE 2018)."/>
        <s v="ETAT DE PAIEMENT DES FRAIS DE COMMUNICATION DES ANIMATEURS CHARGES DE LA MISE EN ŒUVRE ET LE SUIVI DES ACTIVITES  DU PROJET SELEVER DANS LES VILLAGES DE LA REGION DE LA BOUCLE DU MOUHOUN (PERIODE DE AOUT 2018)."/>
        <s v="ETAT DE PAIEMENT DES FRAIS DE COMMUNICATION DES ANIMATEURS CHARGES DE LA MISE EN ŒUVRE ET LE SUIVI DES ACTIVITES  DU PROJET SELEVER DANS LES VILLAGES DE LA REGION DE LA BOUCLE DU MOUHOUN (PERIODE DE JUILLET  2018)."/>
        <s v="ETAT DE PAIEMENT DES FRAIS DE COMMUNICATION DU COORDONNATEUR TERRAIN POUR DE LA MISE EN ŒUVRE ET LE SUIVI DES ACTIVITES  DU PROJET SELEVER DANS LES VILLAGES DE LA REGION DE LA BOUCLE DU MOUHOUN (PERIODE DE AOUT  2018)."/>
        <s v="ETAT DE PAIEMENT DE CARBURANT DES ANIMATEURS CHARGES DE LA MISE EN ŒUVRE ET LE SUIVI DES ACTIVITES  DU PROJET SELEVER DANS LES VILLAGES DE LA REGION DE LA BOUCLE DU MOUHOUN (PERIODE DE Août 2018)."/>
        <s v="Etat de paiement des frais  de missions des participants chargés de la paie des salaires de Juillet 2018 des animateurs dans le cadre de la mise en œuvre des activités du projet SELEVER suivant OM N°027/2018/ACF du 25/06/2018"/>
        <s v="Prise en charge du carburant pour la mission  des participants pour le paiement des salaires de Juillet des animateurs dans le cadre de la mise en œuvre des activités du projet SELEVER  suivant OM N°2018/027/ACF du 25/06/2018"/>
        <s v="Règlement des frais de télécommunication de Juin 2018"/>
        <s v="ETAT DE PAIEMENT DES FRAIS D'ENTRETIEN MOTOS DU COORDONNATEUR TERRAIN POUR DE LA MISE EN ŒUVRE ET LE SUIVI DES ACTIVITES  DU PROJET SELEVER DANS LES VILLAGES DE LA REGION DE LA BOUCLE DU MOUHOUN (PERIODE DE OCTOBRE 2018)."/>
        <s v="CNSS de Juillet  2018"/>
        <s v="IUTS de Juillet  2018 "/>
        <s v="IUTS de Août  2018 "/>
        <s v="Etat de paiement  du salaire de Août   2018 du Coordonnateur terrain"/>
        <s v="Etat de paiement  des frais  de missions du chauffeur à la mission de paiement des salaires de Août 2018  des animateurs dans le cadre de la mise en œuvre des activités du projet SELEVER    suivant OM N°028/2018/ACF du 05/09/2018"/>
        <s v="Etat de paiement  des frais  de missions du chauffeur à la rencontre périodique de capitalisation des histoires à succès  dans le cadre de la mise en œuvre des activités du projet SELEVER  suivant OM N°030/2018/ACF du 19/09/2018"/>
        <s v="CNSS de Août  2018"/>
        <s v="Etat de paiement  du salaire de Août 2018 de la Coordonnatrice ACF"/>
        <s v="Règlement de la facture du loyer du  bâtiment pour usage de bureau pour la période de  Juillet à Septembre 2018"/>
        <s v="ETAT DE PAIEMENT DES FRAIS DE COMMUNICATION DU COORDONNATEUR TERRAIN POUR DE LA MISE EN ŒUVRE ET LE SUIVI DES ACTIVITES  DU PROJET SELEVER DANS LES VILLAGES DE LA REGION DE LA BOUCLE DU MOUHOUN (PERIODE DE OCTOBRE 2018)."/>
        <s v="Etat de paiement  du salaire de Août   2018 de l'assistante administrative et technique"/>
        <s v="Etat de paiement  des retenues CNSS du salaire de Août   2018 de l'assistante administrative et technique"/>
        <s v="Etat de paiement  du salaire de Août   2018  du Gestionnaire"/>
        <s v="Etat de paiement  du salaire de Août   2018 des animateurs "/>
        <s v="Etat de paiement  du salaire de SEPTEMBRE   2018 des animateurs "/>
        <s v="Etat de paiement  du salaire de SEPTEMBRE 2018 de la Coordonnatrice ACF"/>
        <s v="Etat de paiement  des retenues CNSS du salaire de Août   2018 de la Coordonnatrice ACF"/>
        <s v="Etat de paiement  du salaire de SEPTEMBRE   2018 de l'assistante administrative et technique"/>
        <s v="Etat de paiement  des retenues CNSS du salaire de SEPTEMBRE   2018 de l'assistante administrative et technique"/>
        <s v="Etat de paiement  du salaire de SEPTEMBRE   2018 du Coordonnateur terrain"/>
        <s v="Etat de paiement   des retenues CNSS du salaire de SEPTEMBRE   2018 des animateurs "/>
        <s v="Prise en charge du carburant pour la mission  des participants pour le paiement des salaires de Août des animateurs dans le cadre de la mise en œuvre des activités du projet SELEVER  suivant OM N°2018/028/ACF du 05/09/2019"/>
        <s v="Prise en charge du carburant  à la rencontre périodique de capitalisation des histoires à succès  dans le cadre de la mise en œuvre des activités du projet SELEVER  suivant OM N°030/2018/ACF du 19/09/2018 "/>
        <s v="Prise en charge du carburant pour  mission de supervision de la coordination/ suivi des activités des noyaux relais dans le cadre de la mise en œuvre des activités du projet SELEVER  suivant OM N°031/2018/ACF du 26/09/2018"/>
        <s v="Prise en charge du carburant pour la mission  des participants pour le paiement des salaires de Septembre des animateurs dans le cadre de la mise en œuvre des activités du projet SELEVER suivant OM N°2018/032/ACF du 10/10/2019"/>
        <s v="Etat de paiement des frais  de missions des participants à une séance de travail avec les animateurs  dans le cadre de la mise en œuvre des activités du projet SELEVER suivant OM N°028/2018/ACF du 03/09/2018"/>
        <s v="Etat de paiement des frais  de missions des participants à la rencontre périodique de capitalisation des histoires à succès  dans le cadre de la mise en œuvre des activités du projet SELEVER SUIVANT OM N°030/2018/ACF du 19/09/2018"/>
        <s v="Etat de paiement des frais  de missions des participants à la mission  de supervision de la coordination/ suivi des activités des noyaux dans le cadre de la mise en œuvre des activités du projet SELEVER suivant OM N°031/2048/ACF du 26/09/2018"/>
        <s v="Etat de paiement des frais  de missions des participants chargés de la paie des salaires de Septembre 2018 des animateurs dans le cadre de la mise en œuvre des activités du projet SELEVER  suivant OM N°032/2018/ACF /ACF du 10/10/2018"/>
        <s v="Fourniture de Restauration de deux  (02) jours pour la rencontre périodique  de capitalisation des histoires à succès dans le cadre de la mise en œuvre des activités du projet SELEVER "/>
        <s v="Location de la salle de réunion de deux  (02) jours pour la rencontre périodique  de capitalisation des histoires à succès dans le cadre de la mise en œuvre des activités du projet SELEVER "/>
        <s v="ETAT DE PAIEMENT DES FRAIS DE LOCATION MOTOS DES ANIMATEURS CHARGES DE LA MISE EN ŒUVRE ET LE SUIVI DES ACTIVITES  DU PROJET SELEVER DANS LES VILLAGES DE LA REGION DE LA BOUCLE DU MOUHOUN (PERIODE DE SEPTEMBRE 2018)."/>
        <s v="ETAT DE PAIEMENT DE CARBURANT DES ANIMATEURS CHARGES DE LA MISE EN ŒUVRE ET LE SUIVI DES ACTIVITES  DU PROJET SELEVER DANS LES VILLAGES DE LA REGION DE LA BOUCLE DU MOUHOUN (PERIODE DE Septembre 2018)."/>
        <s v="ETAT DE PAIEMENT DES FRAIS DE COMMUNICATION DES ANIMATEURS CHARGES DE LA MISE EN ŒUVRE ET LE SUIVI DES ACTIVITES  DU PROJET SELEVER DANS LES VILLAGES DE LA REGION DE LA BOUCLE DU MOUHOUN (PERIODE DE septembre 2018)."/>
        <s v="ETAT DE PAIEMENT DES FRAIS DE CARBURANT DU COORDONNATEUR TERRAIN POUR DE LA MISE EN ŒUVRE ET LE SUIVI DES ACTIVITES  DU PROJET SELEVER DANS LES VILLAGES DE LA REGION DE LA BOUCLE DU MOUHOUN (PERIODE DE OCTOBRE 2018)."/>
        <s v="Etat de paiement  des frais  de connexion internet et communication de la coordination  le cadre de la mise en œuvre des activités du projet SELEVER (Période de NOVEMBRE 2018)"/>
        <s v="Règlement des frais de d'électricité   de la SONABEL SN DE LA CONSOMMATION DE  Juin 2018 "/>
        <s v="Règlement des frais de d'électricité   de la SONABEL SN DE LA CONSOMMATION DE  Juillet 2018 "/>
        <s v="Règlement des frais de télécommunication de Juillet 2018"/>
        <s v="Règlement des frais de d'électricité   de la SONABEL SN DE LA CONSOMMATION DE  Août 2018 "/>
        <s v="Règlement des frais de télécommunication de Août 2018"/>
        <s v="Etat de paiement  des frais  de missions du chauffeur  pour la mission de supervision de la coordination/ suivi des activités des noyaux dans le cadre de la mise en œuvre des activités du projet SELEVER suivant OM N°031/2018/ACF du 16/09/2018"/>
        <s v="Retenu CNSS des salaires de la Sécretaire, du Chauffeur et du Gardien de Septembre 2018 de ACF"/>
        <s v="Retenu IUTS des salaires de la Sécretaire, du Chauffeur et du Gardien de Septembre 2018 de ACF"/>
        <s v="Etat de paiement  des frais  de connexion internet et communication de la coordination  le cadre de la mise en œuvre des activités du projet SELEVER (Période de Octobre 2018)"/>
        <s v="Etat de paiement  des salaires de la Sécretaire, du Chauffeur et du Gardien de SEPTEMBRE  2018 de ACF"/>
        <s v="Etat de paiement  des frais  de carburant de la TRESORIERE DE ACF (Période de Septembre 2018)"/>
        <s v="Etat de paiement  des frais  de carburant de la coordination dans le cadre de la mise en œuvre des activités du projet SELEVER  (Période de OCTOBRE  2018)"/>
        <s v="Etat de paiement  des frais  de missions du chauffeur à la mission de paiement des salaires de SEPTEMBRE 2018  des animateurs dans le cadre de la mise en œuvre des activités du projet SELEVER suivant OM N°032/2018/ACF du 10/10/2018"/>
        <s v="Etat de paiement  du salaire de Octobre 2018 de la Coordonnatrice ACF"/>
        <s v="Etat de paiement  des retenues CNSS du salaire de Octobre   2018 de la Coordonnatrice ACF"/>
        <s v="Etat de paiement  du salaire de OCTOBRE   2018 de l'assistante administrative et technique"/>
        <s v="Etat de paiement  des retenues CNSS du salaire de OCTOBRE   2018 de l'assistante administrative et technique"/>
        <s v="Etat de paiement  du salaire de OCTOBRE   2018 du Coordonnateur terrain"/>
        <s v="Etat de paiement  du salaire de OCTOBRE   2018  du Gestionnaire"/>
        <s v="Etat de paiement   des retenues CNSS du salaire de OCTOBRE   2018 des animateurs "/>
        <s v="CNSS de OCTOBRE  2018"/>
        <s v="IUTS de OCTOBRE  2018 "/>
        <s v="ETAT DE PAIEMENT DE CARBURANT DES ANIMATEURS CHARGES DE LA MISE EN ŒUVRE ET LE SUIVI DES ACTIVITES  DU PROJET SELEVER DANS LES VILLAGES DE LA REGION DE LA BOUCLE DU MOUHOUN (PERIODE DE OCTOBRE 2018)."/>
        <s v="Etat de paiement  du salaire de OCTOBRE   2018 des animateurs "/>
        <s v="ETAT DE PAIEMENT DES FRAIS DE LOCATION MOTOS DES ANIMATEURS CHARGES DE LA MISE EN ŒUVRE ET LE SUIVI DES ACTIVITES  DU PROJET SELEVER DANS LES VILLAGES DE LA REGION DE LA BOUCLE DU MOUHOUN (PERIODE DE AOUT 2018)."/>
        <s v="ETAT DE PAIEMENT DES FRAIS DE LOCATION MOTOS DES ANIMATEURS CHARGES DE LA MISE EN ŒUVRE ET LE SUIVI DES ACTIVITES  DU PROJET SELEVER DANS LES VILLAGES DE LA REGION DE LA BOUCLE DU MOUHOUN (PERIODE DE OCTOBRE 2018)."/>
        <s v="ETAT DE PAIEMENT DES FRAIS DE COMMUNICATION DES ANIMATEURS CHARGES DE LA MISE EN ŒUVRE ET LE SUIVI DES ACTIVITES  DU PROJET SELEVER DANS LES VILLAGES DE LA REGION DE LA BOUCLE DU MOUHOUN (PERIODE DE OCTOBRE 2018)."/>
        <s v="Prise en charge du carburant pour  mission de supervision de la coordination/ suivi des activités des noyaux relais dans le cadre de la mise en œuvre des activités du projet SELEVER  suivant OM N°033/2018/ACF du 15/10/2018"/>
        <s v="Prise en charge du carburant pour la mision  de capitalisation du suivi dans le cadre de la mise en œuvre des activités du projet SELEVER suivant OM N°034/2018/ACF du 22/10/2018 "/>
        <s v="Etat de paiement des frais  de missions des participants à une séance de travail avec les animateurs  dans le cadre de la mise en œuvre des activités du projet SELEVER suivant OM N°033/2018/ACF /ACF du 15/10/2018"/>
        <s v="Etat de paiement des frais  de missions des participants pour la mision  de capitalisation du suivi dans le cadre de la mise en œuvre des activités du projet SELEVER  suivant OM N°034/2018/ACF /ACF du 22/10/2018"/>
        <s v="Etat de paiement  des frais  de missions du chauffeur à la mission de supervision des activités des noyaux relais dans le cadre de la mise en œuvre des activités du projet SELEVER suivant OM N°033/2018/ACF du 15/10/2018"/>
        <s v="Etat de paiement  des frais  de missions du chauffeur pour la mision  de capitalisation du suivi dans le cadre de la mise en œuvre des activités du projet SELEVER suivant OM N°034/2018/ACF du 22/10/2018"/>
        <s v="Etat de paiement  des frais  de carburant de la coordination dans le cadre de la mise en œuvre des activités du projet SELEVER  (Période de Novembre  2018)"/>
        <s v="Etat de paiement  des frais  de carburant de la TRESORIERE DE ACF (Période de Octobre 2018)"/>
        <s v="Etat de paiement  des frais de missions de supervision de la coordination/ suivi des activités des noyaux relais suivant OM N°036/2018/ACF du 06/06/2018"/>
        <s v="Retenu IUTS des salaires de la Sécretaire, du Chauffeur et du Gardien de Octobre 2018 de ACF"/>
        <s v="Retenu CNSS des salaires de la Sécretaire, du Chauffeur et du Gardien de Octobre 2018 de ACF"/>
        <s v="Règlement de la consommation d'eau du mois de Août 2018"/>
        <s v="Prise en charge du carburant pour la mision  de l'atelier bilan dans le cadre de la mise en œuvre des activités du projet SELEVER suivant OM N°035 /2018/ACF du 26/10/2018"/>
        <s v="Prise en charge du carburant pour la mision  de supervision de la coordination/ suivi des activités des noyaux relais suivant OM N°036/2018/ACF du 06/11/2018"/>
        <s v="Etat de paiement des frais  de missions des participants pour la mision  de l'atelier bilan dans le cadre de la mise en œuvre des activités du projet SELEVER suivant OM N°035/2018/ACF /ACF du 26/10/2018"/>
        <s v="Etat de paiement des frais  de missions des participants pour la mision  de l'atelier bilan dans le cadre de la mise en œuvre des activités du projet SELEVER OM N°036/2018/ACF /ACF du 06/11/2018"/>
        <s v="Photocopies des fiches de mise en œuvre des activités du projet DELEVER"/>
        <s v="Fourniture de Restauration de deux  (02) jours pour la tenue de l'atelier bilan 2018 dans le cadre de la mise en œuvre des activités du projet SELEVER "/>
        <s v="Location de la salle de réunion pendant  deux  (02) jours pour la rencontre périodique  de capitalisation des histoires à succès dans le cadre de la mise en œuvre des activités du projet SELEVER "/>
        <s v="Location de la salle de réunion pendant  deux  (02) jours pour la tenue de l'atelier bilan 2018 dans le cadre de la mise en œuvre des activités du projet SELEVER "/>
        <s v="PRISE EN CHARGE DES PARTICIPANTS RESIDENTS A L'ATELIER BILAN DE LA MISE EN ŒUVRE DES ACTIVITES DU PROJET SELEVER"/>
        <s v="Prise en charge du carburant des noyaux relais à l'atelier bilan 2018 dans le cadre de la mise en œuvre des activités du projet SELEVER"/>
        <s v="PRISE EN CHARGE DES COMMUNAUTES PARTICIPANTS  A L'ATELIER BILAN DE LA MISE EN ŒUVRE DES ACTIVITES DU PROJET SELEVER"/>
        <s v="Règlement des frais de d'électricité   de la SONABEL SN DE LA CONSOMMATION DE  Septembre 2018 "/>
        <s v="Règlement des frais de télécommunication de Septembre 2018"/>
        <s v="Règlement des frais de d'électricité   de la SONABEL SN DE LA CONSOMMATION DE  OCTOBRE 2018 "/>
        <s v="Règlement des frais de télécommunication de OCTOBRE 2018"/>
        <s v="Prise en charge du loyer du siège de ACF à Dédougou dans le cadre de la mise en œuvre (Période de Août 2018 à Octobre 2018)"/>
        <s v="Etat de paiement  des salaires de la Sécretaire, du Chauffeur et du Gardien de OCTOBRE 2018 de ACF"/>
        <s v="Achat de baterie pour la TOYOTA 11 GL 3765 BF "/>
        <s v="Carburant pour les cours internes"/>
        <s v="Etat de paiement des frais  de missions du chauffeur pour la mision  de l'atelier bilan dans le cadre de la mise en œuvre des activités du projet SELEVER suivant OM N°035/2018/ACF /ACF du 26/10/2018"/>
        <s v="Etat de paiement  des salaires de la Sécretaire, du Chauffeur et du Gardien de NOVEMBRE 2018 de ACF"/>
        <s v="Retenu CNSS des salaires de la Sécretaire, du Chauffeur et du Gardien de NOVEMBRE 2018 de ACF"/>
        <s v="Retenu IUTS des salaires de la Sécretaire, du Chauffeur et du Gardien de NOVEMBRE 2018 de ACF"/>
        <s v="Etat de paiement  des frais  de carburant de la coordination dans le cadre de la mise en œuvre des activités du projet SELEVER  (Période de Décembre 2018)"/>
        <s v="Etat de paiement  des frais  de carburant de la TRESORIERE DE ACF (Période de Novembre 2018)"/>
        <s v="Etat de paiement  des salaires de la Sécretaire, du Chauffeur et du Gardien de DECEMBRE 2018 de ACF"/>
        <s v="Etat de paiement  des frais  de connexion internet et communication de la coordination  le cadre de la mise en œuvre des activités du projet SELEVER (Période de Décembre 2018)"/>
        <s v="Achat de diverses fournitures de bureau pour le fonctionnement de ACF"/>
        <s v="Achat de diverses d’encre en couleur de l’imprimante Laserjet Pro 200 Color MFP M276n pour le fonctionnement de ACF"/>
        <s v="Règlement du loyer du siège de ACF (Octobre, Novembre et Décembre 2017)"/>
        <s v="Etat de paiement  des salaires de la Sécretaire, du Chauffeur et du Gardien de JANVIER 2019 de ACF"/>
        <s v="Prise en charge du loyer du siège de ACF à Dédougou dans le cadre de la mise en œuvre (Période de Novembre; Décembre 2018 et  Janvier 2019)"/>
        <s v="Règlement des frais de d'électricité   de la SONABEL SN DE LA CONSOMMATION DE  NOVEMBRE  2018 "/>
        <s v="Règlement des frais de télécommunication de Novembre 2018"/>
        <s v="Règlement de la consommation d'eau du mois de Octobre 2018"/>
        <s v="Règlement des frais de d'électricité   de la SONABEL SN DE LA CONSOMMATION DE  Décembre  2018 "/>
        <s v="Règlement de la consommation d'eau du mois de Novembre 2018"/>
        <s v="Règlement des frais de télécommunication de Décembre 2018"/>
        <s v="Etat de paiement du salaire de Novembre 2018 de la Coordination de ACF"/>
        <s v="Etat de paiement du salaire de Décembre 2018 de la Coordination de ACF"/>
        <s v="Etat de paiement du salaire de Janvier 2019 de la Coordination de ACF"/>
        <s v="Etat de paiement  des frais  de connexion internet et communication de la coordination  le cadre de la mise en œuvre des activités du projet SELEVER (Période de Janvier  2019)"/>
        <s v="Etat de paiement  des frais  de carburant de la coordination dans le cadre de la mise en œuvre des activités du projet SELEVER  (Période de Janvier  2019)"/>
        <s v="Entretien et réparation du matériel informatique au profit de ACF"/>
        <s v="Prise de l'assurance des véhicules de ACF"/>
      </sharedItems>
    </cacheField>
    <cacheField name="USD" numFmtId="0">
      <sharedItems containsSemiMixedTypes="0" containsString="0" containsNumber="1" minValue="0.64781077785071894" maxValue="7049.6262409453057"/>
    </cacheField>
    <cacheField name="Input" numFmtId="0">
      <sharedItems containsBlank="1" count="9">
        <s v="Fuel and maintenance"/>
        <s v="Travel/per diem/allowances"/>
        <s v="Overhead"/>
        <m/>
        <s v="Personnel (hired and volunteer)"/>
        <s v="Supplies"/>
        <s v="Equipment (capital goods, including vehicles)"/>
        <s v="Contracted services"/>
        <s v="Excluded expense"/>
      </sharedItems>
    </cacheField>
    <cacheField name="Allocation Code" numFmtId="0">
      <sharedItems containsBlank="1" count="22">
        <s v="Personnel"/>
        <s v="Overhead"/>
        <s v="Orientation of field staff"/>
        <s v="Information/advocacy meetings with regional and provincial authorities"/>
        <m/>
        <s v="Train couples and individuals on nutrition and gender"/>
        <s v="Information/advocacy meetings with mayors and other community resource persons"/>
        <s v="Identify and train network hubs (noyau relais)"/>
        <s v="Conduct &quot;diagnostic participatif&quot; in the village"/>
        <s v="Support Visit by ASI president "/>
        <s v="Supervision visits"/>
        <s v="Create village monitoring data collection forms "/>
        <s v="Periodic meetings on use of monitoring data"/>
        <s v="Excluded expense"/>
        <s v="Periodic meetings on success stories"/>
        <s v="Project team monthly meetings"/>
        <s v="&quot;Bilan&quot; workshop"/>
        <s v="Gestionnaire" u="1"/>
        <s v="Coordonnateur terrain" u="1"/>
        <s v="Coordonnatrice ACF" u="1"/>
        <s v="Assistante" u="1"/>
        <s v="Animateur" u="1"/>
      </sharedItems>
    </cacheField>
    <cacheField name="If personnel, type" numFmtId="0">
      <sharedItems containsBlank="1" count="6">
        <s v="Coordonnateur terrain"/>
        <s v="Animateur"/>
        <m/>
        <s v="Coordonnatrice ACF"/>
        <s v="Assistante"/>
        <s v="Gestionnaire"/>
      </sharedItems>
    </cacheField>
    <cacheField name="Stage" numFmtId="0">
      <sharedItems containsNonDate="0" containsString="0" containsBlank="1" containsNumber="1" containsInteger="1" minValue="0" maxValue="0" count="2">
        <m/>
        <n v="0" u="1"/>
      </sharedItems>
    </cacheField>
    <cacheField name="Organization" numFmtId="0">
      <sharedItems/>
    </cacheField>
    <cacheField name="Level" numFmtId="0">
      <sharedItems containsNonDate="0" containsString="0" containsBlank="1"/>
    </cacheField>
    <cacheField name="Coder" numFmtId="0">
      <sharedItems containsNonDate="0" containsString="0" containsBlank="1"/>
    </cacheField>
    <cacheField name="Coding Date" numFmtId="0">
      <sharedItems containsNonDate="0" containsString="0" containsBlank="1"/>
    </cacheField>
    <cacheField name="Validation" numFmtId="0">
      <sharedItems containsNonDate="0" containsString="0" containsBlank="1"/>
    </cacheField>
    <cacheField name="Validation Date" numFmtId="0">
      <sharedItems containsNonDate="0" containsString="0" containsBlank="1"/>
    </cacheField>
    <cacheField name="Activity" numFmtId="0">
      <sharedItems containsMixedTypes="1" containsNumber="1" containsInteger="1" minValue="0" maxValue="0" count="11">
        <s v="(Personnel)"/>
        <s v="Overhead/indirects"/>
        <s v="Training"/>
        <s v="Awareness raising/sensitization"/>
        <s v=""/>
        <s v="Management"/>
        <s v="Front-line supervision"/>
        <s v="Monitoring and evaluation"/>
        <s v="Excluded expense"/>
        <s v="Establishing and running community groups"/>
        <n v="0" u="1"/>
      </sharedItems>
    </cacheField>
    <cacheField name="Annualized" numFmtId="0">
      <sharedItems count="4">
        <s v="Yes"/>
        <s v="No"/>
        <s v=""/>
        <e v="#N/A" u="1"/>
      </sharedItems>
    </cacheField>
    <cacheField name="Inflation Factor" numFmtId="0">
      <sharedItems containsMixedTypes="1" containsNumber="1" minValue="0.01" maxValue="0.01"/>
    </cacheField>
    <cacheField name="Useful Life" numFmtId="0">
      <sharedItems containsMixedTypes="1" containsNumber="1" containsInteger="1" minValue="10" maxValue="10"/>
    </cacheField>
    <cacheField name="Discount Rate" numFmtId="0">
      <sharedItems containsMixedTypes="1" containsNumber="1" minValue="0.03" maxValue="0.03"/>
    </cacheField>
    <cacheField name="Annuity Factor" numFmtId="0">
      <sharedItems containsMixedTypes="1" containsNumber="1" minValue="8.5302028367758282" maxValue="8.5302028367758282"/>
    </cacheField>
    <cacheField name="Annual Cost" numFmtId="0">
      <sharedItems containsSemiMixedTypes="0" containsString="0" containsNumber="1" minValue="0.64781077785071894" maxValue="7049.6262409453057"/>
    </cacheField>
    <cacheField name="2016" numFmtId="0">
      <sharedItems containsSemiMixedTypes="0" containsString="0" containsNumber="1" containsInteger="1" minValue="0" maxValue="0"/>
    </cacheField>
    <cacheField name="2017" numFmtId="0">
      <sharedItems containsSemiMixedTypes="0" containsString="0" containsNumber="1" minValue="0" maxValue="978.79287798446592"/>
    </cacheField>
    <cacheField name="2018" numFmtId="0">
      <sharedItems containsSemiMixedTypes="0" containsString="0" containsNumber="1" minValue="0" maxValue="7049.6262409453057"/>
    </cacheField>
    <cacheField name="2019" numFmtId="0">
      <sharedItems containsSemiMixedTypes="0" containsString="0" containsNumber="1" minValue="0" maxValue="4516.6807011258461"/>
    </cacheField>
    <cacheField name="Total Cost" numFmtId="0">
      <sharedItems containsSemiMixedTypes="0" containsString="0" containsNumber="1" minValue="0.64781077785071894" maxValue="7049.62624094530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7">
  <r>
    <d v="2017-12-15T00:00:00"/>
    <n v="75000"/>
    <x v="0"/>
    <n v="128.84504756267651"/>
    <x v="0"/>
    <x v="0"/>
    <x v="0"/>
    <x v="0"/>
    <s v="ACF"/>
    <m/>
    <m/>
    <m/>
    <m/>
    <m/>
    <x v="0"/>
    <x v="0"/>
    <n v="0.01"/>
    <n v="10"/>
    <n v="0.03"/>
    <n v="8.5302028367758282"/>
    <n v="14.955019999345003"/>
    <n v="0"/>
    <n v="0.66466755552644385"/>
    <n v="14.955019999345003"/>
    <n v="14.955019999345003"/>
    <n v="30.574707554216452"/>
  </r>
  <r>
    <d v="2018-01-13T00:00:00"/>
    <n v="75000"/>
    <x v="1"/>
    <n v="134.9605787188998"/>
    <x v="0"/>
    <x v="0"/>
    <x v="0"/>
    <x v="0"/>
    <s v="ACF"/>
    <m/>
    <m/>
    <m/>
    <m/>
    <m/>
    <x v="0"/>
    <x v="0"/>
    <n v="0.01"/>
    <n v="10"/>
    <n v="0.03"/>
    <n v="8.5302028367758282"/>
    <n v="15.66484852964569"/>
    <n v="0"/>
    <n v="0"/>
    <n v="15.142686911990834"/>
    <n v="15.66484852964569"/>
    <n v="30.807535441636524"/>
  </r>
  <r>
    <d v="2018-01-30T00:00:00"/>
    <n v="75000"/>
    <x v="2"/>
    <n v="134.9605787188998"/>
    <x v="0"/>
    <x v="0"/>
    <x v="0"/>
    <x v="0"/>
    <s v="ACF"/>
    <m/>
    <m/>
    <m/>
    <m/>
    <m/>
    <x v="0"/>
    <x v="0"/>
    <n v="0.01"/>
    <n v="10"/>
    <n v="0.03"/>
    <n v="8.5302028367758282"/>
    <n v="15.66484852964569"/>
    <n v="0"/>
    <n v="0"/>
    <n v="14.402957953646453"/>
    <n v="15.66484852964569"/>
    <n v="30.067806483292145"/>
  </r>
  <r>
    <d v="2018-01-13T00:00:00"/>
    <n v="360000"/>
    <x v="3"/>
    <n v="647.81077785071898"/>
    <x v="0"/>
    <x v="0"/>
    <x v="1"/>
    <x v="0"/>
    <s v="ACF"/>
    <m/>
    <m/>
    <m/>
    <m/>
    <m/>
    <x v="0"/>
    <x v="0"/>
    <n v="0.01"/>
    <n v="10"/>
    <n v="0.03"/>
    <n v="8.5302028367758282"/>
    <n v="75.191272942299307"/>
    <n v="0"/>
    <n v="0"/>
    <n v="72.684897177555996"/>
    <n v="75.191272942299307"/>
    <n v="147.87617011985532"/>
  </r>
  <r>
    <d v="2018-01-13T00:00:00"/>
    <n v="120000"/>
    <x v="4"/>
    <n v="215.93692595023964"/>
    <x v="1"/>
    <x v="0"/>
    <x v="1"/>
    <x v="0"/>
    <s v="ACF"/>
    <m/>
    <m/>
    <m/>
    <m/>
    <m/>
    <x v="0"/>
    <x v="0"/>
    <n v="0.01"/>
    <n v="10"/>
    <n v="0.03"/>
    <n v="8.5302028367758282"/>
    <n v="25.0637576474331"/>
    <n v="0"/>
    <n v="0"/>
    <n v="24.228299059185328"/>
    <n v="25.0637576474331"/>
    <n v="49.292056706618425"/>
  </r>
  <r>
    <d v="2017-12-15T00:00:00"/>
    <n v="20000"/>
    <x v="5"/>
    <n v="34.358679350047069"/>
    <x v="1"/>
    <x v="0"/>
    <x v="0"/>
    <x v="0"/>
    <s v="ACF"/>
    <m/>
    <m/>
    <m/>
    <m/>
    <m/>
    <x v="0"/>
    <x v="0"/>
    <n v="0.01"/>
    <n v="10"/>
    <n v="0.03"/>
    <n v="8.5302028367758282"/>
    <n v="3.9880053331586676"/>
    <n v="0"/>
    <n v="0.17724468147371839"/>
    <n v="3.9880053331586676"/>
    <n v="3.9880053331586676"/>
    <n v="8.1532553477910543"/>
  </r>
  <r>
    <d v="2018-01-13T00:00:00"/>
    <n v="20000"/>
    <x v="6"/>
    <n v="35.989487658373278"/>
    <x v="1"/>
    <x v="0"/>
    <x v="0"/>
    <x v="0"/>
    <s v="ACF"/>
    <m/>
    <m/>
    <m/>
    <m/>
    <m/>
    <x v="0"/>
    <x v="0"/>
    <n v="0.01"/>
    <n v="10"/>
    <n v="0.03"/>
    <n v="8.5302028367758282"/>
    <n v="4.1772929412388509"/>
    <n v="0"/>
    <n v="0"/>
    <n v="4.0380498431975562"/>
    <n v="4.1772929412388509"/>
    <n v="8.2153427844364071"/>
  </r>
  <r>
    <d v="2018-01-29T00:00:00"/>
    <n v="20000"/>
    <x v="7"/>
    <n v="35.989487658373278"/>
    <x v="1"/>
    <x v="0"/>
    <x v="0"/>
    <x v="0"/>
    <s v="ACF"/>
    <m/>
    <m/>
    <m/>
    <m/>
    <m/>
    <x v="0"/>
    <x v="0"/>
    <n v="0.01"/>
    <n v="10"/>
    <n v="0.03"/>
    <n v="8.5302028367758282"/>
    <n v="4.1772929412388509"/>
    <n v="0"/>
    <n v="0"/>
    <n v="3.8523923791424961"/>
    <n v="4.1772929412388509"/>
    <n v="8.029685320381347"/>
  </r>
  <r>
    <d v="2018-01-29T00:00:00"/>
    <n v="360000"/>
    <x v="8"/>
    <n v="647.81077785071898"/>
    <x v="2"/>
    <x v="1"/>
    <x v="2"/>
    <x v="0"/>
    <s v="ACF"/>
    <m/>
    <m/>
    <m/>
    <m/>
    <m/>
    <x v="1"/>
    <x v="0"/>
    <n v="0.01"/>
    <n v="10"/>
    <n v="0.03"/>
    <n v="8.5302028367758282"/>
    <n v="75.191272942299307"/>
    <n v="0"/>
    <n v="0"/>
    <n v="69.343062824564925"/>
    <n v="75.191272942299307"/>
    <n v="144.53433576686422"/>
  </r>
  <r>
    <d v="2017-12-15T00:00:00"/>
    <n v="25000"/>
    <x v="9"/>
    <n v="42.94834918755884"/>
    <x v="0"/>
    <x v="0"/>
    <x v="0"/>
    <x v="0"/>
    <s v="ACF"/>
    <m/>
    <m/>
    <m/>
    <m/>
    <m/>
    <x v="0"/>
    <x v="0"/>
    <n v="0.01"/>
    <n v="10"/>
    <n v="0.03"/>
    <n v="8.5302028367758282"/>
    <n v="4.985006666448335"/>
    <n v="0"/>
    <n v="0.22155585184214799"/>
    <n v="4.985006666448335"/>
    <n v="4.985006666448335"/>
    <n v="10.191569184738817"/>
  </r>
  <r>
    <d v="2018-01-13T00:00:00"/>
    <n v="25000"/>
    <x v="10"/>
    <n v="44.986859572966594"/>
    <x v="0"/>
    <x v="0"/>
    <x v="0"/>
    <x v="0"/>
    <s v="ACF"/>
    <m/>
    <m/>
    <m/>
    <m/>
    <m/>
    <x v="0"/>
    <x v="0"/>
    <n v="0.01"/>
    <n v="10"/>
    <n v="0.03"/>
    <n v="8.5302028367758282"/>
    <n v="5.2216161765485625"/>
    <n v="0"/>
    <n v="0"/>
    <n v="5.0475623039969442"/>
    <n v="5.2216161765485625"/>
    <n v="10.269178480545506"/>
  </r>
  <r>
    <d v="2018-01-29T00:00:00"/>
    <n v="25000"/>
    <x v="11"/>
    <n v="44.986859572966594"/>
    <x v="0"/>
    <x v="0"/>
    <x v="0"/>
    <x v="0"/>
    <s v="ACF"/>
    <m/>
    <m/>
    <m/>
    <m/>
    <m/>
    <x v="0"/>
    <x v="0"/>
    <n v="0.01"/>
    <n v="10"/>
    <n v="0.03"/>
    <n v="8.5302028367758282"/>
    <n v="5.2216161765485625"/>
    <n v="0"/>
    <n v="0"/>
    <n v="4.8154904739281186"/>
    <n v="5.2216161765485625"/>
    <n v="10.03710665047668"/>
  </r>
  <r>
    <d v="2018-01-29T00:00:00"/>
    <n v="300000"/>
    <x v="12"/>
    <n v="539.84231487559919"/>
    <x v="0"/>
    <x v="0"/>
    <x v="1"/>
    <x v="0"/>
    <s v="ACF"/>
    <m/>
    <m/>
    <m/>
    <m/>
    <m/>
    <x v="0"/>
    <x v="0"/>
    <n v="0.01"/>
    <n v="10"/>
    <n v="0.03"/>
    <n v="8.5302028367758282"/>
    <n v="62.65939411858276"/>
    <n v="0"/>
    <n v="0"/>
    <n v="57.785885687137437"/>
    <n v="62.65939411858276"/>
    <n v="120.44527980572019"/>
  </r>
  <r>
    <d v="2018-01-29T00:00:00"/>
    <n v="10748"/>
    <x v="13"/>
    <n v="19.340750667609797"/>
    <x v="2"/>
    <x v="1"/>
    <x v="2"/>
    <x v="0"/>
    <s v="ACF"/>
    <m/>
    <m/>
    <m/>
    <m/>
    <m/>
    <x v="1"/>
    <x v="0"/>
    <n v="0.01"/>
    <n v="10"/>
    <n v="0.03"/>
    <n v="8.5302028367758282"/>
    <n v="2.2448772266217576"/>
    <n v="0"/>
    <n v="0"/>
    <n v="2.0702756645511764"/>
    <n v="2.2448772266217576"/>
    <n v="4.315152891172934"/>
  </r>
  <r>
    <d v="2017-12-15T00:00:00"/>
    <n v="47000"/>
    <x v="14"/>
    <n v="80.742896472610624"/>
    <x v="2"/>
    <x v="1"/>
    <x v="2"/>
    <x v="0"/>
    <s v="ACF"/>
    <m/>
    <m/>
    <m/>
    <m/>
    <m/>
    <x v="1"/>
    <x v="0"/>
    <n v="0.01"/>
    <n v="10"/>
    <n v="0.03"/>
    <n v="8.5302028367758282"/>
    <n v="9.3718125329228705"/>
    <n v="0"/>
    <n v="0.41652500146323823"/>
    <n v="9.3718125329228705"/>
    <n v="9.3718125329228705"/>
    <n v="19.16015006730898"/>
  </r>
  <r>
    <d v="2017-12-15T00:00:00"/>
    <n v="34069"/>
    <x v="15"/>
    <n v="58.528292338837687"/>
    <x v="2"/>
    <x v="1"/>
    <x v="2"/>
    <x v="0"/>
    <s v="ACF"/>
    <m/>
    <m/>
    <m/>
    <m/>
    <m/>
    <x v="1"/>
    <x v="0"/>
    <n v="0.01"/>
    <n v="10"/>
    <n v="0.03"/>
    <n v="8.5302028367758282"/>
    <n v="6.7933676847691329"/>
    <n v="0"/>
    <n v="0.30192745265640558"/>
    <n v="6.7933676847691329"/>
    <n v="6.7933676847691329"/>
    <n v="13.888662822194672"/>
  </r>
  <r>
    <d v="2018-01-09T00:00:00"/>
    <n v="84000"/>
    <x v="16"/>
    <n v="151.15584816516775"/>
    <x v="0"/>
    <x v="2"/>
    <x v="2"/>
    <x v="0"/>
    <s v="ACF"/>
    <m/>
    <m/>
    <m/>
    <m/>
    <m/>
    <x v="2"/>
    <x v="1"/>
    <s v="n/a"/>
    <s v="n/a"/>
    <s v="n/a"/>
    <s v="n/a"/>
    <n v="151.15584816516775"/>
    <n v="0"/>
    <n v="0"/>
    <n v="151.15584816516775"/>
    <n v="0"/>
    <n v="151.15584816516775"/>
  </r>
  <r>
    <d v="2018-01-24T00:00:00"/>
    <n v="140000"/>
    <x v="17"/>
    <n v="251.92641360861293"/>
    <x v="0"/>
    <x v="3"/>
    <x v="2"/>
    <x v="0"/>
    <s v="ACF"/>
    <m/>
    <m/>
    <m/>
    <m/>
    <m/>
    <x v="3"/>
    <x v="1"/>
    <s v="n/a"/>
    <s v="n/a"/>
    <s v="n/a"/>
    <s v="n/a"/>
    <n v="251.92641360861293"/>
    <n v="0"/>
    <n v="0"/>
    <n v="251.92641360861293"/>
    <n v="0"/>
    <n v="251.92641360861293"/>
  </r>
  <r>
    <d v="2018-01-29T00:00:00"/>
    <n v="210000"/>
    <x v="18"/>
    <n v="377.88962041291938"/>
    <x v="0"/>
    <x v="3"/>
    <x v="2"/>
    <x v="0"/>
    <s v="ACF"/>
    <m/>
    <m/>
    <m/>
    <m/>
    <m/>
    <x v="3"/>
    <x v="1"/>
    <s v="n/a"/>
    <s v="n/a"/>
    <s v="n/a"/>
    <s v="n/a"/>
    <n v="377.88962041291938"/>
    <n v="0"/>
    <n v="0"/>
    <n v="377.88962041291938"/>
    <n v="0"/>
    <n v="377.88962041291938"/>
  </r>
  <r>
    <d v="2018-01-30T00:00:00"/>
    <n v="84000"/>
    <x v="19"/>
    <n v="151.15584816516775"/>
    <x v="2"/>
    <x v="1"/>
    <x v="2"/>
    <x v="0"/>
    <s v="ACF"/>
    <m/>
    <m/>
    <m/>
    <m/>
    <m/>
    <x v="1"/>
    <x v="0"/>
    <n v="0.01"/>
    <n v="10"/>
    <n v="0.03"/>
    <n v="8.5302028367758282"/>
    <n v="17.544630353203171"/>
    <n v="0"/>
    <n v="0"/>
    <n v="16.131312908084027"/>
    <n v="17.544630353203171"/>
    <n v="33.675943261287202"/>
  </r>
  <r>
    <d v="2018-01-09T00:00:00"/>
    <n v="180000"/>
    <x v="20"/>
    <n v="323.90538892535949"/>
    <x v="1"/>
    <x v="2"/>
    <x v="2"/>
    <x v="0"/>
    <s v="ACF"/>
    <m/>
    <m/>
    <m/>
    <m/>
    <m/>
    <x v="2"/>
    <x v="1"/>
    <s v="n/a"/>
    <s v="n/a"/>
    <s v="n/a"/>
    <s v="n/a"/>
    <n v="323.90538892535949"/>
    <n v="0"/>
    <n v="0"/>
    <n v="323.90538892535949"/>
    <n v="0"/>
    <n v="323.90538892535949"/>
  </r>
  <r>
    <d v="2018-01-24T00:00:00"/>
    <n v="140000"/>
    <x v="21"/>
    <n v="251.92641360861293"/>
    <x v="1"/>
    <x v="3"/>
    <x v="2"/>
    <x v="0"/>
    <s v="ACF"/>
    <m/>
    <m/>
    <m/>
    <m/>
    <m/>
    <x v="3"/>
    <x v="1"/>
    <s v="n/a"/>
    <s v="n/a"/>
    <s v="n/a"/>
    <s v="n/a"/>
    <n v="251.92641360861293"/>
    <n v="0"/>
    <n v="0"/>
    <n v="251.92641360861293"/>
    <n v="0"/>
    <n v="251.92641360861293"/>
  </r>
  <r>
    <d v="2018-01-29T00:00:00"/>
    <n v="280000"/>
    <x v="22"/>
    <n v="503.85282721722587"/>
    <x v="1"/>
    <x v="3"/>
    <x v="2"/>
    <x v="0"/>
    <s v="ACF"/>
    <m/>
    <m/>
    <m/>
    <m/>
    <m/>
    <x v="3"/>
    <x v="1"/>
    <s v="n/a"/>
    <s v="n/a"/>
    <s v="n/a"/>
    <s v="n/a"/>
    <n v="503.85282721722587"/>
    <n v="0"/>
    <n v="0"/>
    <n v="503.85282721722587"/>
    <n v="0"/>
    <n v="503.85282721722587"/>
  </r>
  <r>
    <d v="2018-01-30T00:00:00"/>
    <n v="60000"/>
    <x v="23"/>
    <n v="107.96846297511982"/>
    <x v="3"/>
    <x v="4"/>
    <x v="2"/>
    <x v="0"/>
    <s v="ACF"/>
    <m/>
    <m/>
    <m/>
    <m/>
    <m/>
    <x v="4"/>
    <x v="2"/>
    <s v="n/a"/>
    <s v="n/a"/>
    <s v="n/a"/>
    <s v="n/a"/>
    <n v="107.96846297511982"/>
    <n v="0"/>
    <n v="0"/>
    <n v="107.96846297511982"/>
    <n v="0"/>
    <n v="107.96846297511982"/>
  </r>
  <r>
    <d v="2017-12-15T00:00:00"/>
    <n v="425736"/>
    <x v="24"/>
    <n v="731.38633558858203"/>
    <x v="3"/>
    <x v="4"/>
    <x v="2"/>
    <x v="0"/>
    <s v="ACF"/>
    <m/>
    <m/>
    <m/>
    <m/>
    <m/>
    <x v="4"/>
    <x v="2"/>
    <s v="n/a"/>
    <s v="n/a"/>
    <s v="n/a"/>
    <s v="n/a"/>
    <n v="731.38633558858203"/>
    <n v="0"/>
    <n v="731.38633558858203"/>
    <n v="0"/>
    <n v="0"/>
    <n v="731.38633558858203"/>
  </r>
  <r>
    <d v="2017-12-15T00:00:00"/>
    <n v="142538"/>
    <x v="25"/>
    <n v="244.87087185985047"/>
    <x v="3"/>
    <x v="4"/>
    <x v="2"/>
    <x v="0"/>
    <s v="ACF"/>
    <m/>
    <m/>
    <m/>
    <m/>
    <m/>
    <x v="4"/>
    <x v="2"/>
    <s v="n/a"/>
    <s v="n/a"/>
    <s v="n/a"/>
    <s v="n/a"/>
    <n v="244.87087185985047"/>
    <n v="0"/>
    <n v="244.87087185985047"/>
    <n v="0"/>
    <n v="0"/>
    <n v="244.87087185985047"/>
  </r>
  <r>
    <d v="2018-01-30T00:00:00"/>
    <n v="546619"/>
    <x v="26"/>
    <n v="983.62688771661703"/>
    <x v="4"/>
    <x v="0"/>
    <x v="3"/>
    <x v="0"/>
    <s v="ACF"/>
    <m/>
    <m/>
    <m/>
    <m/>
    <m/>
    <x v="0"/>
    <x v="0"/>
    <n v="0.01"/>
    <n v="10"/>
    <n v="0.03"/>
    <n v="8.5302028367758282"/>
    <n v="114.16938451235194"/>
    <n v="0"/>
    <n v="0"/>
    <n v="104.97240631552359"/>
    <n v="114.16938451235194"/>
    <n v="219.14179082787552"/>
  </r>
  <r>
    <d v="2018-01-30T00:00:00"/>
    <n v="129000"/>
    <x v="27"/>
    <n v="232.13219539650763"/>
    <x v="4"/>
    <x v="0"/>
    <x v="3"/>
    <x v="0"/>
    <s v="ACF"/>
    <m/>
    <m/>
    <m/>
    <m/>
    <m/>
    <x v="0"/>
    <x v="0"/>
    <n v="0.01"/>
    <n v="10"/>
    <n v="0.03"/>
    <n v="8.5302028367758282"/>
    <n v="26.943539470990583"/>
    <n v="0"/>
    <n v="0"/>
    <n v="24.773087680271896"/>
    <n v="26.943539470990583"/>
    <n v="51.716627151262479"/>
  </r>
  <r>
    <d v="2018-01-30T00:00:00"/>
    <n v="493361"/>
    <x v="28"/>
    <n v="887.79048103113485"/>
    <x v="4"/>
    <x v="0"/>
    <x v="4"/>
    <x v="0"/>
    <s v="ACF"/>
    <m/>
    <m/>
    <m/>
    <m/>
    <m/>
    <x v="0"/>
    <x v="0"/>
    <n v="0.01"/>
    <n v="10"/>
    <n v="0.03"/>
    <n v="8.5302028367758282"/>
    <n v="103.04567113912702"/>
    <n v="0"/>
    <n v="0"/>
    <n v="94.744769852919561"/>
    <n v="103.04567113912702"/>
    <n v="197.79044099204657"/>
  </r>
  <r>
    <d v="2018-01-30T00:00:00"/>
    <n v="126034.50499999999"/>
    <x v="29"/>
    <n v="226.79586311133423"/>
    <x v="4"/>
    <x v="0"/>
    <x v="4"/>
    <x v="0"/>
    <s v="ACF"/>
    <m/>
    <m/>
    <m/>
    <m/>
    <m/>
    <x v="0"/>
    <x v="0"/>
    <n v="0.01"/>
    <n v="10"/>
    <n v="0.03"/>
    <n v="8.5302028367758282"/>
    <n v="26.324152404451628"/>
    <n v="0"/>
    <n v="0"/>
    <n v="24.203595682981913"/>
    <n v="26.324152404451628"/>
    <n v="50.527748087433537"/>
  </r>
  <r>
    <d v="2018-01-30T00:00:00"/>
    <n v="439220"/>
    <x v="30"/>
    <n v="790.36513846553555"/>
    <x v="4"/>
    <x v="0"/>
    <x v="0"/>
    <x v="0"/>
    <s v="ACF"/>
    <m/>
    <m/>
    <m/>
    <m/>
    <m/>
    <x v="0"/>
    <x v="0"/>
    <n v="0.01"/>
    <n v="10"/>
    <n v="0.03"/>
    <n v="8.5302028367758282"/>
    <n v="91.737530282546402"/>
    <n v="0"/>
    <n v="0"/>
    <n v="84.347562565341278"/>
    <n v="91.737530282546402"/>
    <n v="176.08509284788767"/>
  </r>
  <r>
    <d v="2018-01-30T00:00:00"/>
    <n v="359977"/>
    <x v="31"/>
    <n v="647.76938993991178"/>
    <x v="4"/>
    <x v="4"/>
    <x v="2"/>
    <x v="0"/>
    <s v="ACF"/>
    <m/>
    <m/>
    <m/>
    <m/>
    <m/>
    <x v="4"/>
    <x v="2"/>
    <s v="n/a"/>
    <s v="n/a"/>
    <s v="n/a"/>
    <s v="n/a"/>
    <n v="647.76938993991178"/>
    <n v="0"/>
    <n v="0"/>
    <n v="647.76938993991178"/>
    <n v="0"/>
    <n v="647.76938993991178"/>
  </r>
  <r>
    <d v="2018-01-30T00:00:00"/>
    <n v="1839052"/>
    <x v="32"/>
    <n v="3309.3269628553344"/>
    <x v="4"/>
    <x v="0"/>
    <x v="1"/>
    <x v="0"/>
    <s v="ACF"/>
    <m/>
    <m/>
    <m/>
    <m/>
    <m/>
    <x v="0"/>
    <x v="0"/>
    <n v="0.01"/>
    <n v="10"/>
    <n v="0.03"/>
    <n v="8.5302028367758282"/>
    <n v="384.11294690855948"/>
    <n v="0"/>
    <n v="0"/>
    <n v="353.17051507425884"/>
    <n v="384.11294690855948"/>
    <n v="737.28346198281838"/>
  </r>
  <r>
    <d v="2018-01-30T00:00:00"/>
    <n v="74138"/>
    <x v="33"/>
    <n v="133.40943180082388"/>
    <x v="4"/>
    <x v="0"/>
    <x v="1"/>
    <x v="0"/>
    <s v="ACF"/>
    <m/>
    <m/>
    <m/>
    <m/>
    <m/>
    <x v="0"/>
    <x v="0"/>
    <n v="0.01"/>
    <n v="10"/>
    <n v="0.03"/>
    <n v="8.5302028367758282"/>
    <n v="15.48480720387829"/>
    <n v="0"/>
    <n v="0"/>
    <n v="14.237419956899204"/>
    <n v="15.48480720387829"/>
    <n v="29.722227160777493"/>
  </r>
  <r>
    <d v="2018-01-30T00:00:00"/>
    <n v="569750"/>
    <x v="34"/>
    <n v="1025.2505296679087"/>
    <x v="3"/>
    <x v="4"/>
    <x v="2"/>
    <x v="0"/>
    <s v="ACF"/>
    <m/>
    <m/>
    <m/>
    <m/>
    <m/>
    <x v="4"/>
    <x v="2"/>
    <s v="n/a"/>
    <s v="n/a"/>
    <s v="n/a"/>
    <s v="n/a"/>
    <n v="1025.2505296679087"/>
    <n v="0"/>
    <n v="0"/>
    <n v="1025.2505296679087"/>
    <n v="0"/>
    <n v="1025.2505296679087"/>
  </r>
  <r>
    <d v="2018-01-30T00:00:00"/>
    <n v="324572"/>
    <x v="35"/>
    <n v="584.05899941267649"/>
    <x v="3"/>
    <x v="4"/>
    <x v="2"/>
    <x v="0"/>
    <s v="ACF"/>
    <m/>
    <m/>
    <m/>
    <m/>
    <m/>
    <x v="4"/>
    <x v="2"/>
    <s v="n/a"/>
    <s v="n/a"/>
    <s v="n/a"/>
    <s v="n/a"/>
    <n v="584.05899941267649"/>
    <n v="0"/>
    <n v="0"/>
    <n v="584.05899941267649"/>
    <n v="0"/>
    <n v="584.05899941267649"/>
  </r>
  <r>
    <d v="2018-01-15T00:00:00"/>
    <n v="720000"/>
    <x v="36"/>
    <n v="1295.621555701438"/>
    <x v="5"/>
    <x v="1"/>
    <x v="2"/>
    <x v="0"/>
    <s v="ACF"/>
    <m/>
    <m/>
    <m/>
    <m/>
    <m/>
    <x v="1"/>
    <x v="0"/>
    <n v="0.01"/>
    <n v="10"/>
    <n v="0.03"/>
    <n v="8.5302028367758282"/>
    <n v="150.38254588459861"/>
    <n v="0"/>
    <n v="0"/>
    <n v="144.53433576686422"/>
    <n v="150.38254588459861"/>
    <n v="294.91688165146286"/>
  </r>
  <r>
    <d v="2018-01-15T00:00:00"/>
    <n v="1761000"/>
    <x v="37"/>
    <n v="3168.8743883197667"/>
    <x v="6"/>
    <x v="1"/>
    <x v="2"/>
    <x v="0"/>
    <s v="ACF"/>
    <m/>
    <m/>
    <m/>
    <m/>
    <m/>
    <x v="1"/>
    <x v="0"/>
    <n v="0.01"/>
    <n v="10"/>
    <n v="0.03"/>
    <n v="8.5302028367758282"/>
    <n v="367.81064347608071"/>
    <n v="0"/>
    <n v="0"/>
    <n v="353.50689622978871"/>
    <n v="367.81064347608071"/>
    <n v="721.31753970586942"/>
  </r>
  <r>
    <d v="2018-01-15T00:00:00"/>
    <n v="698000"/>
    <x v="38"/>
    <n v="1256.0331192772273"/>
    <x v="6"/>
    <x v="1"/>
    <x v="2"/>
    <x v="0"/>
    <s v="ACF"/>
    <m/>
    <m/>
    <m/>
    <m/>
    <m/>
    <x v="1"/>
    <x v="0"/>
    <n v="0.01"/>
    <n v="10"/>
    <n v="0.03"/>
    <n v="8.5302028367758282"/>
    <n v="145.78752364923588"/>
    <n v="0"/>
    <n v="0"/>
    <n v="140.11800884065448"/>
    <n v="145.78752364923588"/>
    <n v="285.90553248989033"/>
  </r>
  <r>
    <d v="2018-01-15T00:00:00"/>
    <n v="75000"/>
    <x v="39"/>
    <n v="134.9605787188998"/>
    <x v="7"/>
    <x v="2"/>
    <x v="2"/>
    <x v="0"/>
    <s v="ACF"/>
    <m/>
    <m/>
    <m/>
    <m/>
    <m/>
    <x v="2"/>
    <x v="1"/>
    <s v="n/a"/>
    <s v="n/a"/>
    <s v="n/a"/>
    <s v="n/a"/>
    <n v="134.9605787188998"/>
    <n v="0"/>
    <n v="0"/>
    <n v="134.9605787188998"/>
    <n v="0"/>
    <n v="134.9605787188998"/>
  </r>
  <r>
    <d v="2018-01-18T00:00:00"/>
    <n v="236000"/>
    <x v="40"/>
    <n v="424.67595436880464"/>
    <x v="7"/>
    <x v="5"/>
    <x v="2"/>
    <x v="0"/>
    <s v="ACF"/>
    <m/>
    <m/>
    <m/>
    <m/>
    <m/>
    <x v="2"/>
    <x v="1"/>
    <s v="n/a"/>
    <s v="n/a"/>
    <s v="n/a"/>
    <s v="n/a"/>
    <n v="424.67595436880464"/>
    <n v="0"/>
    <n v="0"/>
    <n v="424.67595436880464"/>
    <n v="0"/>
    <n v="424.67595436880464"/>
  </r>
  <r>
    <d v="2018-01-23T00:00:00"/>
    <n v="240000"/>
    <x v="41"/>
    <n v="431.87385190047928"/>
    <x v="7"/>
    <x v="5"/>
    <x v="2"/>
    <x v="0"/>
    <s v="ACF"/>
    <m/>
    <m/>
    <m/>
    <m/>
    <m/>
    <x v="2"/>
    <x v="1"/>
    <s v="n/a"/>
    <s v="n/a"/>
    <s v="n/a"/>
    <s v="n/a"/>
    <n v="431.87385190047928"/>
    <n v="0"/>
    <n v="0"/>
    <n v="431.87385190047928"/>
    <n v="0"/>
    <n v="431.87385190047928"/>
  </r>
  <r>
    <d v="2018-01-19T00:00:00"/>
    <n v="240000"/>
    <x v="42"/>
    <n v="431.87385190047928"/>
    <x v="7"/>
    <x v="5"/>
    <x v="2"/>
    <x v="0"/>
    <s v="ACF"/>
    <m/>
    <m/>
    <m/>
    <m/>
    <m/>
    <x v="2"/>
    <x v="1"/>
    <s v="n/a"/>
    <s v="n/a"/>
    <s v="n/a"/>
    <s v="n/a"/>
    <n v="431.87385190047928"/>
    <n v="0"/>
    <n v="0"/>
    <n v="431.87385190047928"/>
    <n v="0"/>
    <n v="431.87385190047928"/>
  </r>
  <r>
    <d v="2017-01-27T00:00:00"/>
    <n v="240000"/>
    <x v="43"/>
    <n v="412.30415220056489"/>
    <x v="7"/>
    <x v="5"/>
    <x v="2"/>
    <x v="0"/>
    <s v="ACF"/>
    <m/>
    <m/>
    <m/>
    <m/>
    <m/>
    <x v="2"/>
    <x v="1"/>
    <s v="n/a"/>
    <s v="n/a"/>
    <s v="n/a"/>
    <s v="n/a"/>
    <n v="412.30415220056489"/>
    <n v="0"/>
    <n v="412.30415220056489"/>
    <n v="0"/>
    <n v="0"/>
    <n v="412.30415220056489"/>
  </r>
  <r>
    <d v="2018-01-19T00:00:00"/>
    <n v="240000"/>
    <x v="44"/>
    <n v="431.87385190047928"/>
    <x v="7"/>
    <x v="5"/>
    <x v="2"/>
    <x v="0"/>
    <s v="ACF"/>
    <m/>
    <m/>
    <m/>
    <m/>
    <m/>
    <x v="2"/>
    <x v="1"/>
    <s v="n/a"/>
    <s v="n/a"/>
    <s v="n/a"/>
    <s v="n/a"/>
    <n v="431.87385190047928"/>
    <n v="0"/>
    <n v="0"/>
    <n v="431.87385190047928"/>
    <n v="0"/>
    <n v="431.87385190047928"/>
  </r>
  <r>
    <d v="2018-01-22T00:00:00"/>
    <n v="240000"/>
    <x v="45"/>
    <n v="431.87385190047928"/>
    <x v="7"/>
    <x v="5"/>
    <x v="2"/>
    <x v="0"/>
    <s v="ACF"/>
    <m/>
    <m/>
    <m/>
    <m/>
    <m/>
    <x v="2"/>
    <x v="1"/>
    <s v="n/a"/>
    <s v="n/a"/>
    <s v="n/a"/>
    <s v="n/a"/>
    <n v="431.87385190047928"/>
    <n v="0"/>
    <n v="0"/>
    <n v="431.87385190047928"/>
    <n v="0"/>
    <n v="431.87385190047928"/>
  </r>
  <r>
    <d v="2018-01-19T00:00:00"/>
    <n v="240000"/>
    <x v="46"/>
    <n v="431.87385190047928"/>
    <x v="7"/>
    <x v="5"/>
    <x v="2"/>
    <x v="0"/>
    <s v="ACF"/>
    <m/>
    <m/>
    <m/>
    <m/>
    <m/>
    <x v="2"/>
    <x v="1"/>
    <s v="n/a"/>
    <s v="n/a"/>
    <s v="n/a"/>
    <s v="n/a"/>
    <n v="431.87385190047928"/>
    <n v="0"/>
    <n v="0"/>
    <n v="431.87385190047928"/>
    <n v="0"/>
    <n v="431.87385190047928"/>
  </r>
  <r>
    <d v="2018-01-18T00:00:00"/>
    <n v="240000"/>
    <x v="47"/>
    <n v="431.87385190047928"/>
    <x v="7"/>
    <x v="5"/>
    <x v="2"/>
    <x v="0"/>
    <s v="ACF"/>
    <m/>
    <m/>
    <m/>
    <m/>
    <m/>
    <x v="2"/>
    <x v="1"/>
    <s v="n/a"/>
    <s v="n/a"/>
    <s v="n/a"/>
    <s v="n/a"/>
    <n v="431.87385190047928"/>
    <n v="0"/>
    <n v="0"/>
    <n v="431.87385190047928"/>
    <n v="0"/>
    <n v="431.87385190047928"/>
  </r>
  <r>
    <d v="2018-01-28T00:00:00"/>
    <n v="240000"/>
    <x v="48"/>
    <n v="431.87385190047928"/>
    <x v="7"/>
    <x v="5"/>
    <x v="2"/>
    <x v="0"/>
    <s v="ACF"/>
    <m/>
    <m/>
    <m/>
    <m/>
    <m/>
    <x v="2"/>
    <x v="1"/>
    <s v="n/a"/>
    <s v="n/a"/>
    <s v="n/a"/>
    <s v="n/a"/>
    <n v="431.87385190047928"/>
    <n v="0"/>
    <n v="0"/>
    <n v="431.87385190047928"/>
    <n v="0"/>
    <n v="431.87385190047928"/>
  </r>
  <r>
    <d v="2018-01-29T00:00:00"/>
    <n v="240000"/>
    <x v="49"/>
    <n v="431.87385190047928"/>
    <x v="7"/>
    <x v="5"/>
    <x v="2"/>
    <x v="0"/>
    <s v="ACF"/>
    <m/>
    <m/>
    <m/>
    <m/>
    <m/>
    <x v="2"/>
    <x v="1"/>
    <s v="n/a"/>
    <s v="n/a"/>
    <s v="n/a"/>
    <s v="n/a"/>
    <n v="431.87385190047928"/>
    <n v="0"/>
    <n v="0"/>
    <n v="431.87385190047928"/>
    <n v="0"/>
    <n v="431.87385190047928"/>
  </r>
  <r>
    <d v="2018-01-30T00:00:00"/>
    <n v="232000"/>
    <x v="50"/>
    <n v="417.47805683713"/>
    <x v="7"/>
    <x v="5"/>
    <x v="2"/>
    <x v="0"/>
    <s v="ACF"/>
    <m/>
    <m/>
    <m/>
    <m/>
    <m/>
    <x v="2"/>
    <x v="1"/>
    <s v="n/a"/>
    <s v="n/a"/>
    <s v="n/a"/>
    <s v="n/a"/>
    <n v="417.47805683713"/>
    <n v="0"/>
    <n v="0"/>
    <n v="417.47805683713"/>
    <n v="0"/>
    <n v="417.47805683713"/>
  </r>
  <r>
    <d v="2018-01-25T00:00:00"/>
    <n v="230000"/>
    <x v="51"/>
    <n v="413.87910807129265"/>
    <x v="7"/>
    <x v="5"/>
    <x v="2"/>
    <x v="0"/>
    <s v="ACF"/>
    <m/>
    <m/>
    <m/>
    <m/>
    <m/>
    <x v="2"/>
    <x v="1"/>
    <s v="n/a"/>
    <s v="n/a"/>
    <s v="n/a"/>
    <s v="n/a"/>
    <n v="413.87910807129265"/>
    <n v="0"/>
    <n v="0"/>
    <n v="413.87910807129265"/>
    <n v="0"/>
    <n v="413.87910807129265"/>
  </r>
  <r>
    <d v="2018-01-09T00:00:00"/>
    <n v="20000"/>
    <x v="52"/>
    <n v="35.989487658373278"/>
    <x v="3"/>
    <x v="2"/>
    <x v="2"/>
    <x v="0"/>
    <s v="ACF"/>
    <m/>
    <m/>
    <m/>
    <m/>
    <m/>
    <x v="2"/>
    <x v="1"/>
    <s v="n/a"/>
    <s v="n/a"/>
    <s v="n/a"/>
    <s v="n/a"/>
    <n v="35.989487658373278"/>
    <n v="0"/>
    <n v="0"/>
    <n v="35.989487658373278"/>
    <n v="0"/>
    <n v="35.989487658373278"/>
  </r>
  <r>
    <d v="2018-01-24T00:00:00"/>
    <n v="20000"/>
    <x v="53"/>
    <n v="35.989487658373278"/>
    <x v="3"/>
    <x v="3"/>
    <x v="2"/>
    <x v="0"/>
    <s v="ACF"/>
    <m/>
    <m/>
    <m/>
    <m/>
    <m/>
    <x v="3"/>
    <x v="1"/>
    <s v="n/a"/>
    <s v="n/a"/>
    <s v="n/a"/>
    <s v="n/a"/>
    <n v="35.989487658373278"/>
    <n v="0"/>
    <n v="0"/>
    <n v="35.989487658373278"/>
    <n v="0"/>
    <n v="35.989487658373278"/>
  </r>
  <r>
    <d v="2018-01-13T00:00:00"/>
    <n v="10000"/>
    <x v="54"/>
    <n v="17.994743829186639"/>
    <x v="3"/>
    <x v="1"/>
    <x v="2"/>
    <x v="0"/>
    <s v="ACF"/>
    <m/>
    <m/>
    <m/>
    <m/>
    <m/>
    <x v="1"/>
    <x v="0"/>
    <n v="0.01"/>
    <n v="10"/>
    <n v="0.03"/>
    <n v="8.5302028367758282"/>
    <n v="2.0886464706194254"/>
    <n v="0"/>
    <n v="0"/>
    <n v="2.0190249215987781"/>
    <n v="2.0886464706194254"/>
    <n v="4.1076713922182035"/>
  </r>
  <r>
    <d v="2018-01-13T00:00:00"/>
    <n v="84000"/>
    <x v="55"/>
    <n v="151.15584816516775"/>
    <x v="0"/>
    <x v="1"/>
    <x v="2"/>
    <x v="0"/>
    <s v="ACF"/>
    <m/>
    <m/>
    <m/>
    <m/>
    <m/>
    <x v="1"/>
    <x v="0"/>
    <n v="0.01"/>
    <n v="10"/>
    <n v="0.03"/>
    <n v="8.5302028367758282"/>
    <n v="17.544630353203171"/>
    <n v="0"/>
    <n v="0"/>
    <n v="16.959809341429732"/>
    <n v="17.544630353203171"/>
    <n v="34.504439694632907"/>
  </r>
  <r>
    <d v="2018-01-29T00:00:00"/>
    <n v="40000"/>
    <x v="56"/>
    <n v="71.978975316746556"/>
    <x v="3"/>
    <x v="3"/>
    <x v="2"/>
    <x v="0"/>
    <s v="ACF"/>
    <m/>
    <m/>
    <m/>
    <m/>
    <m/>
    <x v="3"/>
    <x v="1"/>
    <s v="n/a"/>
    <s v="n/a"/>
    <s v="n/a"/>
    <s v="n/a"/>
    <n v="71.978975316746556"/>
    <n v="0"/>
    <n v="0"/>
    <n v="71.978975316746556"/>
    <n v="0"/>
    <n v="71.978975316746556"/>
  </r>
  <r>
    <d v="2018-01-29T00:00:00"/>
    <n v="20000"/>
    <x v="57"/>
    <n v="35.989487658373278"/>
    <x v="3"/>
    <x v="1"/>
    <x v="2"/>
    <x v="0"/>
    <s v="ACF"/>
    <m/>
    <m/>
    <m/>
    <m/>
    <m/>
    <x v="1"/>
    <x v="0"/>
    <n v="0.01"/>
    <n v="10"/>
    <n v="0.03"/>
    <n v="8.5302028367758282"/>
    <n v="4.1772929412388509"/>
    <n v="0"/>
    <n v="0"/>
    <n v="3.8523923791424961"/>
    <n v="4.1772929412388509"/>
    <n v="8.029685320381347"/>
  </r>
  <r>
    <d v="2018-01-30T00:00:00"/>
    <n v="390000"/>
    <x v="58"/>
    <n v="701.79500933827887"/>
    <x v="0"/>
    <x v="4"/>
    <x v="2"/>
    <x v="0"/>
    <s v="ACF"/>
    <m/>
    <m/>
    <m/>
    <m/>
    <m/>
    <x v="4"/>
    <x v="2"/>
    <s v="n/a"/>
    <s v="n/a"/>
    <s v="n/a"/>
    <s v="n/a"/>
    <n v="701.79500933827887"/>
    <n v="0"/>
    <n v="0"/>
    <n v="701.79500933827887"/>
    <n v="0"/>
    <n v="701.79500933827887"/>
  </r>
  <r>
    <d v="2018-01-30T00:00:00"/>
    <n v="146475"/>
    <x v="59"/>
    <n v="263.5780102380113"/>
    <x v="4"/>
    <x v="4"/>
    <x v="2"/>
    <x v="0"/>
    <s v="ACF"/>
    <m/>
    <m/>
    <m/>
    <m/>
    <m/>
    <x v="4"/>
    <x v="2"/>
    <s v="n/a"/>
    <s v="n/a"/>
    <s v="n/a"/>
    <s v="n/a"/>
    <n v="263.5780102380113"/>
    <n v="0"/>
    <n v="0"/>
    <n v="263.5780102380113"/>
    <n v="0"/>
    <n v="263.5780102380113"/>
  </r>
  <r>
    <d v="2018-01-30T00:00:00"/>
    <n v="8525"/>
    <x v="60"/>
    <n v="15.340519114381609"/>
    <x v="4"/>
    <x v="4"/>
    <x v="2"/>
    <x v="0"/>
    <s v="ACF"/>
    <m/>
    <m/>
    <m/>
    <m/>
    <m/>
    <x v="4"/>
    <x v="2"/>
    <s v="n/a"/>
    <s v="n/a"/>
    <s v="n/a"/>
    <s v="n/a"/>
    <n v="15.340519114381609"/>
    <n v="0"/>
    <n v="0"/>
    <n v="15.340519114381609"/>
    <n v="0"/>
    <n v="15.340519114381609"/>
  </r>
  <r>
    <d v="2018-01-30T00:00:00"/>
    <n v="50000"/>
    <x v="61"/>
    <n v="89.973719145933188"/>
    <x v="2"/>
    <x v="1"/>
    <x v="2"/>
    <x v="0"/>
    <s v="ACF"/>
    <m/>
    <m/>
    <m/>
    <m/>
    <m/>
    <x v="1"/>
    <x v="0"/>
    <n v="0.01"/>
    <n v="10"/>
    <n v="0.03"/>
    <n v="8.5302028367758282"/>
    <n v="10.443232353097125"/>
    <n v="0"/>
    <n v="0"/>
    <n v="9.6019719690976331"/>
    <n v="10.443232353097125"/>
    <n v="20.045204322194756"/>
  </r>
  <r>
    <d v="2017-12-19T00:00:00"/>
    <n v="565033"/>
    <x v="62"/>
    <n v="970.68938345975732"/>
    <x v="0"/>
    <x v="1"/>
    <x v="2"/>
    <x v="0"/>
    <s v="ACF"/>
    <m/>
    <m/>
    <m/>
    <m/>
    <m/>
    <x v="1"/>
    <x v="0"/>
    <n v="0.01"/>
    <n v="10"/>
    <n v="0.03"/>
    <n v="8.5302028367758282"/>
    <n v="112.66773087053207"/>
    <n v="0"/>
    <n v="3.7555910290177348"/>
    <n v="112.66773087053207"/>
    <n v="112.66773087053207"/>
    <n v="229.09105277008189"/>
  </r>
  <r>
    <d v="2018-01-25T00:00:00"/>
    <n v="10000"/>
    <x v="63"/>
    <n v="17.994743829186639"/>
    <x v="1"/>
    <x v="6"/>
    <x v="2"/>
    <x v="0"/>
    <s v="ACF"/>
    <m/>
    <m/>
    <m/>
    <m/>
    <m/>
    <x v="3"/>
    <x v="1"/>
    <s v="n/a"/>
    <s v="n/a"/>
    <s v="n/a"/>
    <s v="n/a"/>
    <n v="17.994743829186639"/>
    <n v="0"/>
    <n v="0"/>
    <n v="17.994743829186639"/>
    <n v="0"/>
    <n v="17.994743829186639"/>
  </r>
  <r>
    <d v="2018-01-26T00:00:00"/>
    <n v="10000"/>
    <x v="64"/>
    <n v="17.994743829186639"/>
    <x v="1"/>
    <x v="6"/>
    <x v="2"/>
    <x v="0"/>
    <s v="ACF"/>
    <m/>
    <m/>
    <m/>
    <m/>
    <m/>
    <x v="3"/>
    <x v="1"/>
    <s v="n/a"/>
    <s v="n/a"/>
    <s v="n/a"/>
    <s v="n/a"/>
    <n v="17.994743829186639"/>
    <n v="0"/>
    <n v="0"/>
    <n v="17.994743829186639"/>
    <n v="0"/>
    <n v="17.994743829186639"/>
  </r>
  <r>
    <d v="2018-01-26T00:00:00"/>
    <n v="10000"/>
    <x v="65"/>
    <n v="17.994743829186639"/>
    <x v="1"/>
    <x v="6"/>
    <x v="2"/>
    <x v="0"/>
    <s v="ACF"/>
    <m/>
    <m/>
    <m/>
    <m/>
    <m/>
    <x v="3"/>
    <x v="1"/>
    <s v="n/a"/>
    <s v="n/a"/>
    <s v="n/a"/>
    <s v="n/a"/>
    <n v="17.994743829186639"/>
    <n v="0"/>
    <n v="0"/>
    <n v="17.994743829186639"/>
    <n v="0"/>
    <n v="17.994743829186639"/>
  </r>
  <r>
    <d v="2018-01-30T00:00:00"/>
    <n v="7500"/>
    <x v="66"/>
    <n v="13.496057871889978"/>
    <x v="1"/>
    <x v="6"/>
    <x v="2"/>
    <x v="0"/>
    <s v="ACF"/>
    <m/>
    <m/>
    <m/>
    <m/>
    <m/>
    <x v="3"/>
    <x v="1"/>
    <s v="n/a"/>
    <s v="n/a"/>
    <s v="n/a"/>
    <s v="n/a"/>
    <n v="13.496057871889978"/>
    <n v="0"/>
    <n v="0"/>
    <n v="13.496057871889978"/>
    <n v="0"/>
    <n v="13.496057871889978"/>
  </r>
  <r>
    <d v="2018-01-31T00:00:00"/>
    <n v="10000"/>
    <x v="67"/>
    <n v="17.994743829186639"/>
    <x v="1"/>
    <x v="6"/>
    <x v="2"/>
    <x v="0"/>
    <s v="ACF"/>
    <m/>
    <m/>
    <m/>
    <m/>
    <m/>
    <x v="3"/>
    <x v="1"/>
    <s v="n/a"/>
    <s v="n/a"/>
    <s v="n/a"/>
    <s v="n/a"/>
    <n v="17.994743829186639"/>
    <n v="0"/>
    <n v="0"/>
    <n v="17.994743829186639"/>
    <n v="0"/>
    <n v="17.994743829186639"/>
  </r>
  <r>
    <d v="2018-02-22T00:00:00"/>
    <n v="240000"/>
    <x v="68"/>
    <n v="431.87385190047928"/>
    <x v="7"/>
    <x v="5"/>
    <x v="2"/>
    <x v="0"/>
    <s v="ACF"/>
    <m/>
    <m/>
    <m/>
    <m/>
    <m/>
    <x v="2"/>
    <x v="1"/>
    <s v="n/a"/>
    <s v="n/a"/>
    <s v="n/a"/>
    <s v="n/a"/>
    <n v="431.87385190047928"/>
    <n v="0"/>
    <n v="0"/>
    <n v="431.87385190047928"/>
    <n v="0"/>
    <n v="431.87385190047928"/>
  </r>
  <r>
    <d v="2018-02-26T00:00:00"/>
    <n v="240000"/>
    <x v="69"/>
    <n v="431.87385190047928"/>
    <x v="7"/>
    <x v="5"/>
    <x v="2"/>
    <x v="0"/>
    <s v="ACF"/>
    <m/>
    <m/>
    <m/>
    <m/>
    <m/>
    <x v="2"/>
    <x v="1"/>
    <s v="n/a"/>
    <s v="n/a"/>
    <s v="n/a"/>
    <s v="n/a"/>
    <n v="431.87385190047928"/>
    <n v="0"/>
    <n v="0"/>
    <n v="431.87385190047928"/>
    <n v="0"/>
    <n v="431.87385190047928"/>
  </r>
  <r>
    <d v="2018-02-22T00:00:00"/>
    <n v="240000"/>
    <x v="70"/>
    <n v="431.87385190047928"/>
    <x v="7"/>
    <x v="5"/>
    <x v="2"/>
    <x v="0"/>
    <s v="ACF"/>
    <m/>
    <m/>
    <m/>
    <m/>
    <m/>
    <x v="2"/>
    <x v="1"/>
    <s v="n/a"/>
    <s v="n/a"/>
    <s v="n/a"/>
    <s v="n/a"/>
    <n v="431.87385190047928"/>
    <n v="0"/>
    <n v="0"/>
    <n v="431.87385190047928"/>
    <n v="0"/>
    <n v="431.87385190047928"/>
  </r>
  <r>
    <d v="2018-02-27T00:00:00"/>
    <n v="240000"/>
    <x v="71"/>
    <n v="431.87385190047928"/>
    <x v="7"/>
    <x v="5"/>
    <x v="2"/>
    <x v="0"/>
    <s v="ACF"/>
    <m/>
    <m/>
    <m/>
    <m/>
    <m/>
    <x v="2"/>
    <x v="1"/>
    <s v="n/a"/>
    <s v="n/a"/>
    <s v="n/a"/>
    <s v="n/a"/>
    <n v="431.87385190047928"/>
    <n v="0"/>
    <n v="0"/>
    <n v="431.87385190047928"/>
    <n v="0"/>
    <n v="431.87385190047928"/>
  </r>
  <r>
    <d v="2018-02-26T00:00:00"/>
    <n v="240000"/>
    <x v="72"/>
    <n v="431.87385190047928"/>
    <x v="7"/>
    <x v="5"/>
    <x v="2"/>
    <x v="0"/>
    <s v="ACF"/>
    <m/>
    <m/>
    <m/>
    <m/>
    <m/>
    <x v="2"/>
    <x v="1"/>
    <s v="n/a"/>
    <s v="n/a"/>
    <s v="n/a"/>
    <s v="n/a"/>
    <n v="431.87385190047928"/>
    <n v="0"/>
    <n v="0"/>
    <n v="431.87385190047928"/>
    <n v="0"/>
    <n v="431.87385190047928"/>
  </r>
  <r>
    <d v="2018-02-22T00:00:00"/>
    <n v="240000"/>
    <x v="73"/>
    <n v="431.87385190047928"/>
    <x v="7"/>
    <x v="5"/>
    <x v="2"/>
    <x v="0"/>
    <s v="ACF"/>
    <m/>
    <m/>
    <m/>
    <m/>
    <m/>
    <x v="2"/>
    <x v="1"/>
    <s v="n/a"/>
    <s v="n/a"/>
    <s v="n/a"/>
    <s v="n/a"/>
    <n v="431.87385190047928"/>
    <n v="0"/>
    <n v="0"/>
    <n v="431.87385190047928"/>
    <n v="0"/>
    <n v="431.87385190047928"/>
  </r>
  <r>
    <d v="2018-02-22T00:00:00"/>
    <n v="230000"/>
    <x v="74"/>
    <n v="413.87910807129265"/>
    <x v="7"/>
    <x v="5"/>
    <x v="2"/>
    <x v="0"/>
    <s v="ACF"/>
    <m/>
    <m/>
    <m/>
    <m/>
    <m/>
    <x v="2"/>
    <x v="1"/>
    <s v="n/a"/>
    <s v="n/a"/>
    <s v="n/a"/>
    <s v="n/a"/>
    <n v="413.87910807129265"/>
    <n v="0"/>
    <n v="0"/>
    <n v="413.87910807129265"/>
    <n v="0"/>
    <n v="413.87910807129265"/>
  </r>
  <r>
    <d v="2018-02-26T00:00:00"/>
    <n v="194000"/>
    <x v="75"/>
    <n v="349.09803028622076"/>
    <x v="7"/>
    <x v="5"/>
    <x v="2"/>
    <x v="0"/>
    <s v="ACF"/>
    <m/>
    <m/>
    <m/>
    <m/>
    <m/>
    <x v="2"/>
    <x v="1"/>
    <s v="n/a"/>
    <s v="n/a"/>
    <s v="n/a"/>
    <s v="n/a"/>
    <n v="349.09803028622076"/>
    <n v="0"/>
    <n v="0"/>
    <n v="349.09803028622076"/>
    <n v="0"/>
    <n v="349.09803028622076"/>
  </r>
  <r>
    <d v="2018-02-23T00:00:00"/>
    <n v="227372"/>
    <x v="76"/>
    <n v="409.15008939298241"/>
    <x v="0"/>
    <x v="1"/>
    <x v="2"/>
    <x v="0"/>
    <s v="ACF"/>
    <m/>
    <m/>
    <m/>
    <m/>
    <m/>
    <x v="1"/>
    <x v="0"/>
    <n v="0.01"/>
    <n v="10"/>
    <n v="0.03"/>
    <n v="8.5302028367758282"/>
    <n v="47.489972531767997"/>
    <n v="0"/>
    <n v="0"/>
    <n v="40.630309832734845"/>
    <n v="47.489972531767997"/>
    <n v="88.120282364502842"/>
  </r>
  <r>
    <d v="2018-02-28T00:00:00"/>
    <n v="100000"/>
    <x v="77"/>
    <n v="179.94743829186638"/>
    <x v="3"/>
    <x v="4"/>
    <x v="2"/>
    <x v="0"/>
    <s v="ACF"/>
    <m/>
    <m/>
    <m/>
    <m/>
    <m/>
    <x v="4"/>
    <x v="2"/>
    <s v="n/a"/>
    <s v="n/a"/>
    <s v="n/a"/>
    <s v="n/a"/>
    <n v="179.94743829186638"/>
    <n v="0"/>
    <n v="0"/>
    <n v="179.94743829186638"/>
    <n v="0"/>
    <n v="179.94743829186638"/>
  </r>
  <r>
    <d v="2018-02-14T00:00:00"/>
    <n v="25000"/>
    <x v="78"/>
    <n v="44.986859572966594"/>
    <x v="7"/>
    <x v="2"/>
    <x v="2"/>
    <x v="0"/>
    <s v="ACF"/>
    <m/>
    <m/>
    <m/>
    <m/>
    <m/>
    <x v="2"/>
    <x v="1"/>
    <s v="n/a"/>
    <s v="n/a"/>
    <s v="n/a"/>
    <s v="n/a"/>
    <n v="44.986859572966594"/>
    <n v="0"/>
    <n v="0"/>
    <n v="44.986859572966594"/>
    <n v="0"/>
    <n v="44.986859572966594"/>
  </r>
  <r>
    <d v="2018-02-21T00:00:00"/>
    <n v="25000"/>
    <x v="11"/>
    <n v="44.986859572966594"/>
    <x v="0"/>
    <x v="0"/>
    <x v="0"/>
    <x v="0"/>
    <s v="ACF"/>
    <m/>
    <m/>
    <m/>
    <m/>
    <m/>
    <x v="0"/>
    <x v="0"/>
    <n v="0.01"/>
    <n v="10"/>
    <n v="0.03"/>
    <n v="8.5302028367758282"/>
    <n v="5.2216161765485625"/>
    <n v="0"/>
    <n v="0"/>
    <n v="4.4963917075834843"/>
    <n v="5.2216161765485625"/>
    <n v="9.7180078841320459"/>
  </r>
  <r>
    <d v="2018-02-28T00:00:00"/>
    <n v="324572"/>
    <x v="79"/>
    <n v="584.05899941267649"/>
    <x v="3"/>
    <x v="4"/>
    <x v="2"/>
    <x v="0"/>
    <s v="ACF"/>
    <m/>
    <m/>
    <m/>
    <m/>
    <m/>
    <x v="4"/>
    <x v="2"/>
    <s v="n/a"/>
    <s v="n/a"/>
    <s v="n/a"/>
    <s v="n/a"/>
    <n v="584.05899941267649"/>
    <n v="0"/>
    <n v="0"/>
    <n v="584.05899941267649"/>
    <n v="0"/>
    <n v="584.05899941267649"/>
  </r>
  <r>
    <d v="2018-02-28T00:00:00"/>
    <n v="569750"/>
    <x v="80"/>
    <n v="1025.2505296679087"/>
    <x v="3"/>
    <x v="4"/>
    <x v="2"/>
    <x v="0"/>
    <s v="ACF"/>
    <m/>
    <m/>
    <m/>
    <m/>
    <m/>
    <x v="4"/>
    <x v="2"/>
    <s v="n/a"/>
    <s v="n/a"/>
    <s v="n/a"/>
    <s v="n/a"/>
    <n v="1025.2505296679087"/>
    <n v="0"/>
    <n v="0"/>
    <n v="1025.2505296679087"/>
    <n v="0"/>
    <n v="1025.2505296679087"/>
  </r>
  <r>
    <d v="2018-02-28T00:00:00"/>
    <n v="546619"/>
    <x v="81"/>
    <n v="983.62688771661703"/>
    <x v="4"/>
    <x v="0"/>
    <x v="3"/>
    <x v="0"/>
    <s v="ACF"/>
    <m/>
    <m/>
    <m/>
    <m/>
    <m/>
    <x v="0"/>
    <x v="0"/>
    <n v="0.01"/>
    <n v="10"/>
    <n v="0.03"/>
    <n v="8.5302028367758282"/>
    <n v="114.16938451235194"/>
    <n v="0"/>
    <n v="0"/>
    <n v="96.092565297896215"/>
    <n v="114.16938451235194"/>
    <n v="210.26194981024815"/>
  </r>
  <r>
    <d v="2018-02-28T00:00:00"/>
    <n v="129000"/>
    <x v="82"/>
    <n v="232.13219539650763"/>
    <x v="4"/>
    <x v="0"/>
    <x v="3"/>
    <x v="0"/>
    <s v="ACF"/>
    <m/>
    <m/>
    <m/>
    <m/>
    <m/>
    <x v="0"/>
    <x v="0"/>
    <n v="0.01"/>
    <n v="10"/>
    <n v="0.03"/>
    <n v="8.5302028367758282"/>
    <n v="26.943539470990583"/>
    <n v="0"/>
    <n v="0"/>
    <n v="22.677479054750407"/>
    <n v="26.943539470990583"/>
    <n v="49.621018525740993"/>
  </r>
  <r>
    <d v="2018-02-28T00:00:00"/>
    <n v="493361"/>
    <x v="83"/>
    <n v="887.79048103113485"/>
    <x v="4"/>
    <x v="0"/>
    <x v="4"/>
    <x v="0"/>
    <s v="ACF"/>
    <m/>
    <m/>
    <m/>
    <m/>
    <m/>
    <x v="0"/>
    <x v="0"/>
    <n v="0.01"/>
    <n v="10"/>
    <n v="0.03"/>
    <n v="8.5302028367758282"/>
    <n v="103.04567113912702"/>
    <n v="0"/>
    <n v="0"/>
    <n v="86.730106542098582"/>
    <n v="103.04567113912702"/>
    <n v="189.77577768122561"/>
  </r>
  <r>
    <d v="2018-02-28T00:00:00"/>
    <n v="126035"/>
    <x v="84"/>
    <n v="226.7967538511538"/>
    <x v="4"/>
    <x v="0"/>
    <x v="4"/>
    <x v="0"/>
    <s v="ACF"/>
    <m/>
    <m/>
    <m/>
    <m/>
    <m/>
    <x v="0"/>
    <x v="0"/>
    <n v="0.01"/>
    <n v="10"/>
    <n v="0.03"/>
    <n v="8.5302028367758282"/>
    <n v="26.324255792451925"/>
    <n v="0"/>
    <n v="0"/>
    <n v="22.156248625313705"/>
    <n v="26.324255792451925"/>
    <n v="48.48050441776563"/>
  </r>
  <r>
    <d v="2018-02-28T00:00:00"/>
    <n v="439220"/>
    <x v="85"/>
    <n v="790.36513846553555"/>
    <x v="4"/>
    <x v="0"/>
    <x v="0"/>
    <x v="0"/>
    <s v="ACF"/>
    <m/>
    <m/>
    <m/>
    <m/>
    <m/>
    <x v="0"/>
    <x v="0"/>
    <n v="0.01"/>
    <n v="10"/>
    <n v="0.03"/>
    <n v="8.5302028367758282"/>
    <n v="91.737530282546402"/>
    <n v="0"/>
    <n v="0"/>
    <n v="77.212421321143225"/>
    <n v="91.737530282546402"/>
    <n v="168.94995160368961"/>
  </r>
  <r>
    <d v="2018-02-28T00:00:00"/>
    <n v="359977"/>
    <x v="86"/>
    <n v="647.76938993991178"/>
    <x v="4"/>
    <x v="0"/>
    <x v="5"/>
    <x v="0"/>
    <s v="ACF"/>
    <m/>
    <m/>
    <m/>
    <m/>
    <m/>
    <x v="0"/>
    <x v="0"/>
    <n v="0.01"/>
    <n v="10"/>
    <n v="0.03"/>
    <n v="8.5302028367758282"/>
    <n v="75.186469055416879"/>
    <n v="0"/>
    <n v="0"/>
    <n v="63.281944788309204"/>
    <n v="75.186469055416879"/>
    <n v="138.46841384372607"/>
  </r>
  <r>
    <d v="2018-02-28T00:00:00"/>
    <n v="1839052"/>
    <x v="87"/>
    <n v="3309.3269628553344"/>
    <x v="4"/>
    <x v="0"/>
    <x v="1"/>
    <x v="0"/>
    <s v="ACF"/>
    <m/>
    <m/>
    <m/>
    <m/>
    <m/>
    <x v="0"/>
    <x v="0"/>
    <n v="0.01"/>
    <n v="10"/>
    <n v="0.03"/>
    <n v="8.5302028367758282"/>
    <n v="384.11294690855948"/>
    <n v="0"/>
    <n v="0"/>
    <n v="323.29506364803757"/>
    <n v="384.11294690855948"/>
    <n v="707.40801055659699"/>
  </r>
  <r>
    <d v="2018-02-28T00:00:00"/>
    <n v="74138"/>
    <x v="88"/>
    <n v="133.40943180082388"/>
    <x v="4"/>
    <x v="0"/>
    <x v="1"/>
    <x v="0"/>
    <s v="ACF"/>
    <m/>
    <m/>
    <m/>
    <m/>
    <m/>
    <x v="0"/>
    <x v="0"/>
    <n v="0.01"/>
    <n v="10"/>
    <n v="0.03"/>
    <n v="8.5302028367758282"/>
    <n v="15.48480720387829"/>
    <n v="0"/>
    <n v="0"/>
    <n v="13.033046063264228"/>
    <n v="15.48480720387829"/>
    <n v="28.51785326714252"/>
  </r>
  <r>
    <d v="2018-02-21T00:00:00"/>
    <n v="120000"/>
    <x v="89"/>
    <n v="215.93692595023964"/>
    <x v="1"/>
    <x v="0"/>
    <x v="1"/>
    <x v="0"/>
    <s v="ACF"/>
    <m/>
    <m/>
    <m/>
    <m/>
    <m/>
    <x v="0"/>
    <x v="0"/>
    <n v="0.01"/>
    <n v="10"/>
    <n v="0.03"/>
    <n v="8.5302028367758282"/>
    <n v="25.0637576474331"/>
    <n v="0"/>
    <n v="0"/>
    <n v="21.582680196400727"/>
    <n v="25.0637576474331"/>
    <n v="46.646437843833823"/>
  </r>
  <r>
    <d v="2018-02-21T00:00:00"/>
    <n v="20000"/>
    <x v="90"/>
    <n v="35.989487658373278"/>
    <x v="1"/>
    <x v="0"/>
    <x v="0"/>
    <x v="0"/>
    <s v="ACF"/>
    <m/>
    <m/>
    <m/>
    <m/>
    <m/>
    <x v="0"/>
    <x v="0"/>
    <n v="0.01"/>
    <n v="10"/>
    <n v="0.03"/>
    <n v="8.5302028367758282"/>
    <n v="4.1772929412388509"/>
    <n v="0"/>
    <n v="0"/>
    <n v="3.5971133660667887"/>
    <n v="4.1772929412388509"/>
    <n v="7.7744063073056395"/>
  </r>
  <r>
    <d v="2018-02-21T00:00:00"/>
    <n v="120000"/>
    <x v="91"/>
    <n v="215.93692595023964"/>
    <x v="2"/>
    <x v="1"/>
    <x v="2"/>
    <x v="0"/>
    <s v="ACF"/>
    <m/>
    <m/>
    <m/>
    <m/>
    <m/>
    <x v="1"/>
    <x v="0"/>
    <n v="0.01"/>
    <n v="10"/>
    <n v="0.03"/>
    <n v="8.5302028367758282"/>
    <n v="25.0637576474331"/>
    <n v="0"/>
    <n v="0"/>
    <n v="21.582680196400727"/>
    <n v="25.0637576474331"/>
    <n v="46.646437843833823"/>
  </r>
  <r>
    <d v="2018-02-10T00:00:00"/>
    <n v="90000"/>
    <x v="92"/>
    <n v="161.95269446267974"/>
    <x v="7"/>
    <x v="7"/>
    <x v="2"/>
    <x v="0"/>
    <s v="ACF"/>
    <m/>
    <m/>
    <m/>
    <m/>
    <m/>
    <x v="2"/>
    <x v="1"/>
    <s v="n/a"/>
    <s v="n/a"/>
    <s v="n/a"/>
    <s v="n/a"/>
    <n v="161.95269446267974"/>
    <n v="0"/>
    <n v="0"/>
    <n v="161.95269446267974"/>
    <n v="0"/>
    <n v="161.95269446267974"/>
  </r>
  <r>
    <d v="2018-02-10T00:00:00"/>
    <n v="90000"/>
    <x v="93"/>
    <n v="161.95269446267974"/>
    <x v="7"/>
    <x v="7"/>
    <x v="2"/>
    <x v="0"/>
    <s v="ACF"/>
    <m/>
    <m/>
    <m/>
    <m/>
    <m/>
    <x v="2"/>
    <x v="1"/>
    <s v="n/a"/>
    <s v="n/a"/>
    <s v="n/a"/>
    <s v="n/a"/>
    <n v="161.95269446267974"/>
    <n v="0"/>
    <n v="0"/>
    <n v="161.95269446267974"/>
    <n v="0"/>
    <n v="161.95269446267974"/>
  </r>
  <r>
    <d v="2018-02-10T00:00:00"/>
    <n v="50000"/>
    <x v="94"/>
    <n v="89.973719145933188"/>
    <x v="7"/>
    <x v="7"/>
    <x v="2"/>
    <x v="0"/>
    <s v="ACF"/>
    <m/>
    <m/>
    <m/>
    <m/>
    <m/>
    <x v="2"/>
    <x v="1"/>
    <s v="n/a"/>
    <s v="n/a"/>
    <s v="n/a"/>
    <s v="n/a"/>
    <n v="89.973719145933188"/>
    <n v="0"/>
    <n v="0"/>
    <n v="89.973719145933188"/>
    <n v="0"/>
    <n v="89.973719145933188"/>
  </r>
  <r>
    <d v="2018-02-10T00:00:00"/>
    <n v="45000"/>
    <x v="95"/>
    <n v="80.976347231339872"/>
    <x v="7"/>
    <x v="7"/>
    <x v="2"/>
    <x v="0"/>
    <s v="ACF"/>
    <m/>
    <m/>
    <m/>
    <m/>
    <m/>
    <x v="2"/>
    <x v="1"/>
    <s v="n/a"/>
    <s v="n/a"/>
    <s v="n/a"/>
    <s v="n/a"/>
    <n v="80.976347231339872"/>
    <n v="0"/>
    <n v="0"/>
    <n v="80.976347231339872"/>
    <n v="0"/>
    <n v="80.976347231339872"/>
  </r>
  <r>
    <d v="2018-02-10T00:00:00"/>
    <n v="45000"/>
    <x v="96"/>
    <n v="80.976347231339872"/>
    <x v="7"/>
    <x v="7"/>
    <x v="2"/>
    <x v="0"/>
    <s v="ACF"/>
    <m/>
    <m/>
    <m/>
    <m/>
    <m/>
    <x v="2"/>
    <x v="1"/>
    <s v="n/a"/>
    <s v="n/a"/>
    <s v="n/a"/>
    <s v="n/a"/>
    <n v="80.976347231339872"/>
    <n v="0"/>
    <n v="0"/>
    <n v="80.976347231339872"/>
    <n v="0"/>
    <n v="80.976347231339872"/>
  </r>
  <r>
    <d v="2018-02-10T00:00:00"/>
    <n v="50000"/>
    <x v="97"/>
    <n v="89.973719145933188"/>
    <x v="7"/>
    <x v="7"/>
    <x v="2"/>
    <x v="0"/>
    <s v="ACF"/>
    <m/>
    <m/>
    <m/>
    <m/>
    <m/>
    <x v="2"/>
    <x v="1"/>
    <s v="n/a"/>
    <s v="n/a"/>
    <s v="n/a"/>
    <s v="n/a"/>
    <n v="89.973719145933188"/>
    <n v="0"/>
    <n v="0"/>
    <n v="89.973719145933188"/>
    <n v="0"/>
    <n v="89.973719145933188"/>
  </r>
  <r>
    <d v="2018-02-10T00:00:00"/>
    <n v="50000"/>
    <x v="98"/>
    <n v="89.973719145933188"/>
    <x v="7"/>
    <x v="7"/>
    <x v="2"/>
    <x v="0"/>
    <s v="ACF"/>
    <m/>
    <m/>
    <m/>
    <m/>
    <m/>
    <x v="2"/>
    <x v="1"/>
    <s v="n/a"/>
    <s v="n/a"/>
    <s v="n/a"/>
    <s v="n/a"/>
    <n v="89.973719145933188"/>
    <n v="0"/>
    <n v="0"/>
    <n v="89.973719145933188"/>
    <n v="0"/>
    <n v="89.973719145933188"/>
  </r>
  <r>
    <d v="2018-02-10T00:00:00"/>
    <n v="50000"/>
    <x v="99"/>
    <n v="89.973719145933188"/>
    <x v="7"/>
    <x v="7"/>
    <x v="2"/>
    <x v="0"/>
    <s v="ACF"/>
    <m/>
    <m/>
    <m/>
    <m/>
    <m/>
    <x v="2"/>
    <x v="1"/>
    <s v="n/a"/>
    <s v="n/a"/>
    <s v="n/a"/>
    <s v="n/a"/>
    <n v="89.973719145933188"/>
    <n v="0"/>
    <n v="0"/>
    <n v="89.973719145933188"/>
    <n v="0"/>
    <n v="89.973719145933188"/>
  </r>
  <r>
    <d v="2018-02-12T00:00:00"/>
    <n v="50000"/>
    <x v="100"/>
    <n v="89.973719145933188"/>
    <x v="7"/>
    <x v="7"/>
    <x v="2"/>
    <x v="0"/>
    <s v="ACF"/>
    <m/>
    <m/>
    <m/>
    <m/>
    <m/>
    <x v="2"/>
    <x v="1"/>
    <s v="n/a"/>
    <s v="n/a"/>
    <s v="n/a"/>
    <s v="n/a"/>
    <n v="89.973719145933188"/>
    <n v="0"/>
    <n v="0"/>
    <n v="89.973719145933188"/>
    <n v="0"/>
    <n v="89.973719145933188"/>
  </r>
  <r>
    <d v="2018-02-12T00:00:00"/>
    <n v="45000"/>
    <x v="101"/>
    <n v="80.976347231339872"/>
    <x v="7"/>
    <x v="7"/>
    <x v="2"/>
    <x v="0"/>
    <s v="ACF"/>
    <m/>
    <m/>
    <m/>
    <m/>
    <m/>
    <x v="2"/>
    <x v="1"/>
    <s v="n/a"/>
    <s v="n/a"/>
    <s v="n/a"/>
    <s v="n/a"/>
    <n v="80.976347231339872"/>
    <n v="0"/>
    <n v="0"/>
    <n v="80.976347231339872"/>
    <n v="0"/>
    <n v="80.976347231339872"/>
  </r>
  <r>
    <d v="2018-02-21T00:00:00"/>
    <n v="360000"/>
    <x v="102"/>
    <n v="647.81077785071898"/>
    <x v="0"/>
    <x v="0"/>
    <x v="1"/>
    <x v="0"/>
    <s v="ACF"/>
    <m/>
    <m/>
    <m/>
    <m/>
    <m/>
    <x v="0"/>
    <x v="0"/>
    <n v="0.01"/>
    <n v="10"/>
    <n v="0.03"/>
    <n v="8.5302028367758282"/>
    <n v="75.191272942299307"/>
    <n v="0"/>
    <n v="0"/>
    <n v="64.748040589202191"/>
    <n v="75.191272942299307"/>
    <n v="139.93931353150151"/>
  </r>
  <r>
    <d v="2018-02-21T00:00:00"/>
    <n v="75000"/>
    <x v="103"/>
    <n v="134.9605787188998"/>
    <x v="0"/>
    <x v="0"/>
    <x v="0"/>
    <x v="0"/>
    <s v="ACF"/>
    <m/>
    <m/>
    <m/>
    <m/>
    <m/>
    <x v="0"/>
    <x v="0"/>
    <n v="0.01"/>
    <n v="10"/>
    <n v="0.03"/>
    <n v="8.5302028367758282"/>
    <n v="15.66484852964569"/>
    <n v="0"/>
    <n v="0"/>
    <n v="13.489175122750456"/>
    <n v="15.66484852964569"/>
    <n v="29.154023652396148"/>
  </r>
  <r>
    <d v="2018-02-13T00:00:00"/>
    <n v="3917603"/>
    <x v="104"/>
    <n v="7049.6262409453057"/>
    <x v="3"/>
    <x v="4"/>
    <x v="2"/>
    <x v="0"/>
    <s v="ACF"/>
    <m/>
    <m/>
    <m/>
    <m/>
    <m/>
    <x v="4"/>
    <x v="2"/>
    <s v="n/a"/>
    <s v="n/a"/>
    <s v="n/a"/>
    <s v="n/a"/>
    <n v="7049.6262409453057"/>
    <n v="0"/>
    <n v="0"/>
    <n v="7049.6262409453057"/>
    <n v="0"/>
    <n v="7049.6262409453057"/>
  </r>
  <r>
    <d v="2018-02-12T00:00:00"/>
    <n v="93999.999940000009"/>
    <x v="105"/>
    <n v="169.15059188638594"/>
    <x v="0"/>
    <x v="4"/>
    <x v="2"/>
    <x v="0"/>
    <s v="ACF"/>
    <m/>
    <m/>
    <m/>
    <m/>
    <m/>
    <x v="4"/>
    <x v="2"/>
    <s v="n/a"/>
    <s v="n/a"/>
    <s v="n/a"/>
    <s v="n/a"/>
    <n v="169.15059188638594"/>
    <n v="0"/>
    <n v="0"/>
    <n v="169.15059188638594"/>
    <n v="0"/>
    <n v="169.15059188638594"/>
  </r>
  <r>
    <d v="2018-02-15T00:00:00"/>
    <n v="300000"/>
    <x v="106"/>
    <n v="539.84231487559919"/>
    <x v="7"/>
    <x v="2"/>
    <x v="2"/>
    <x v="0"/>
    <s v="ACF"/>
    <m/>
    <m/>
    <m/>
    <m/>
    <m/>
    <x v="2"/>
    <x v="1"/>
    <s v="n/a"/>
    <s v="n/a"/>
    <s v="n/a"/>
    <s v="n/a"/>
    <n v="539.84231487559919"/>
    <n v="0"/>
    <n v="0"/>
    <n v="539.84231487559919"/>
    <n v="0"/>
    <n v="539.84231487559919"/>
  </r>
  <r>
    <d v="2018-02-21T00:00:00"/>
    <n v="300000"/>
    <x v="107"/>
    <n v="539.84231487559919"/>
    <x v="0"/>
    <x v="0"/>
    <x v="1"/>
    <x v="0"/>
    <s v="ACF"/>
    <m/>
    <m/>
    <m/>
    <m/>
    <m/>
    <x v="0"/>
    <x v="0"/>
    <n v="0.01"/>
    <n v="10"/>
    <n v="0.03"/>
    <n v="8.5302028367758282"/>
    <n v="62.65939411858276"/>
    <n v="0"/>
    <n v="0"/>
    <n v="53.956700491001826"/>
    <n v="62.65939411858276"/>
    <n v="116.61609460958459"/>
  </r>
  <r>
    <d v="2018-02-12T00:00:00"/>
    <n v="120000"/>
    <x v="108"/>
    <n v="215.93692595023964"/>
    <x v="1"/>
    <x v="4"/>
    <x v="2"/>
    <x v="0"/>
    <s v="ACF"/>
    <m/>
    <m/>
    <m/>
    <m/>
    <m/>
    <x v="4"/>
    <x v="2"/>
    <s v="n/a"/>
    <s v="n/a"/>
    <s v="n/a"/>
    <s v="n/a"/>
    <n v="215.93692595023964"/>
    <n v="0"/>
    <n v="0"/>
    <n v="215.93692595023964"/>
    <n v="0"/>
    <n v="215.93692595023964"/>
  </r>
  <r>
    <d v="2018-02-12T00:00:00"/>
    <n v="120000"/>
    <x v="109"/>
    <n v="215.93692595023964"/>
    <x v="1"/>
    <x v="4"/>
    <x v="2"/>
    <x v="0"/>
    <s v="ACF"/>
    <m/>
    <m/>
    <m/>
    <m/>
    <m/>
    <x v="4"/>
    <x v="2"/>
    <s v="n/a"/>
    <s v="n/a"/>
    <s v="n/a"/>
    <s v="n/a"/>
    <n v="215.93692595023964"/>
    <n v="0"/>
    <n v="0"/>
    <n v="215.93692595023964"/>
    <n v="0"/>
    <n v="215.93692595023964"/>
  </r>
  <r>
    <d v="2018-02-01T00:00:00"/>
    <n v="25000"/>
    <x v="78"/>
    <n v="44.986859572966594"/>
    <x v="7"/>
    <x v="2"/>
    <x v="2"/>
    <x v="0"/>
    <s v="ACF"/>
    <m/>
    <m/>
    <m/>
    <m/>
    <m/>
    <x v="2"/>
    <x v="1"/>
    <s v="n/a"/>
    <s v="n/a"/>
    <s v="n/a"/>
    <s v="n/a"/>
    <n v="44.986859572966594"/>
    <n v="0"/>
    <n v="0"/>
    <n v="44.986859572966594"/>
    <n v="0"/>
    <n v="44.986859572966594"/>
  </r>
  <r>
    <d v="2018-02-28T00:00:00"/>
    <n v="24725"/>
    <x v="110"/>
    <n v="44.49200411766396"/>
    <x v="4"/>
    <x v="4"/>
    <x v="2"/>
    <x v="0"/>
    <s v="ACF"/>
    <m/>
    <m/>
    <m/>
    <m/>
    <m/>
    <x v="4"/>
    <x v="2"/>
    <s v="n/a"/>
    <s v="n/a"/>
    <s v="n/a"/>
    <s v="n/a"/>
    <n v="44.49200411766396"/>
    <n v="0"/>
    <n v="0"/>
    <n v="44.49200411766396"/>
    <n v="0"/>
    <n v="44.49200411766396"/>
  </r>
  <r>
    <d v="2018-02-12T00:00:00"/>
    <n v="40000"/>
    <x v="111"/>
    <n v="71.978975316746556"/>
    <x v="3"/>
    <x v="2"/>
    <x v="2"/>
    <x v="0"/>
    <s v="ACF"/>
    <m/>
    <m/>
    <m/>
    <m/>
    <m/>
    <x v="2"/>
    <x v="1"/>
    <s v="n/a"/>
    <s v="n/a"/>
    <s v="n/a"/>
    <s v="n/a"/>
    <n v="71.978975316746556"/>
    <n v="0"/>
    <n v="0"/>
    <n v="71.978975316746556"/>
    <n v="0"/>
    <n v="71.978975316746556"/>
  </r>
  <r>
    <d v="2018-02-21T00:00:00"/>
    <n v="130000"/>
    <x v="112"/>
    <n v="233.9316697794263"/>
    <x v="0"/>
    <x v="4"/>
    <x v="2"/>
    <x v="0"/>
    <s v="ACF"/>
    <m/>
    <m/>
    <m/>
    <m/>
    <m/>
    <x v="4"/>
    <x v="2"/>
    <s v="n/a"/>
    <s v="n/a"/>
    <s v="n/a"/>
    <s v="n/a"/>
    <n v="233.9316697794263"/>
    <n v="0"/>
    <n v="0"/>
    <n v="233.9316697794263"/>
    <n v="0"/>
    <n v="233.9316697794263"/>
  </r>
  <r>
    <d v="2018-02-26T00:00:00"/>
    <n v="642250"/>
    <x v="113"/>
    <n v="1155.7124224295119"/>
    <x v="0"/>
    <x v="1"/>
    <x v="2"/>
    <x v="0"/>
    <s v="ACF"/>
    <m/>
    <m/>
    <m/>
    <m/>
    <m/>
    <x v="1"/>
    <x v="0"/>
    <n v="0.01"/>
    <n v="10"/>
    <n v="0.03"/>
    <n v="8.5302028367758282"/>
    <n v="134.14331957553259"/>
    <n v="0"/>
    <n v="0"/>
    <n v="113.64920130704844"/>
    <n v="134.14331957553259"/>
    <n v="247.79252088258102"/>
  </r>
  <r>
    <d v="2018-03-02T00:00:00"/>
    <n v="240000"/>
    <x v="114"/>
    <n v="431.87385190047928"/>
    <x v="7"/>
    <x v="5"/>
    <x v="2"/>
    <x v="0"/>
    <s v="ACF"/>
    <m/>
    <m/>
    <m/>
    <m/>
    <m/>
    <x v="2"/>
    <x v="1"/>
    <s v="n/a"/>
    <s v="n/a"/>
    <s v="n/a"/>
    <s v="n/a"/>
    <n v="431.87385190047928"/>
    <n v="0"/>
    <n v="0"/>
    <n v="431.87385190047928"/>
    <n v="0"/>
    <n v="431.87385190047928"/>
  </r>
  <r>
    <d v="2018-03-02T00:00:00"/>
    <n v="240000"/>
    <x v="115"/>
    <n v="431.87385190047928"/>
    <x v="7"/>
    <x v="5"/>
    <x v="2"/>
    <x v="0"/>
    <s v="ACF"/>
    <m/>
    <m/>
    <m/>
    <m/>
    <m/>
    <x v="2"/>
    <x v="1"/>
    <s v="n/a"/>
    <s v="n/a"/>
    <s v="n/a"/>
    <s v="n/a"/>
    <n v="431.87385190047928"/>
    <n v="0"/>
    <n v="0"/>
    <n v="431.87385190047928"/>
    <n v="0"/>
    <n v="431.87385190047928"/>
  </r>
  <r>
    <d v="2018-03-03T00:00:00"/>
    <n v="240000"/>
    <x v="116"/>
    <n v="431.87385190047928"/>
    <x v="7"/>
    <x v="5"/>
    <x v="2"/>
    <x v="0"/>
    <s v="ACF"/>
    <m/>
    <m/>
    <m/>
    <m/>
    <m/>
    <x v="2"/>
    <x v="1"/>
    <s v="n/a"/>
    <s v="n/a"/>
    <s v="n/a"/>
    <s v="n/a"/>
    <n v="431.87385190047928"/>
    <n v="0"/>
    <n v="0"/>
    <n v="431.87385190047928"/>
    <n v="0"/>
    <n v="431.87385190047928"/>
  </r>
  <r>
    <d v="2018-03-15T00:00:00"/>
    <n v="204000"/>
    <x v="117"/>
    <n v="367.09277411540739"/>
    <x v="7"/>
    <x v="5"/>
    <x v="2"/>
    <x v="0"/>
    <s v="ACF"/>
    <m/>
    <m/>
    <m/>
    <m/>
    <m/>
    <x v="2"/>
    <x v="1"/>
    <s v="n/a"/>
    <s v="n/a"/>
    <s v="n/a"/>
    <s v="n/a"/>
    <n v="367.09277411540739"/>
    <n v="0"/>
    <n v="0"/>
    <n v="367.09277411540739"/>
    <n v="0"/>
    <n v="367.09277411540739"/>
  </r>
  <r>
    <d v="2018-03-16T00:00:00"/>
    <n v="35000"/>
    <x v="118"/>
    <n v="62.981603402153233"/>
    <x v="7"/>
    <x v="8"/>
    <x v="2"/>
    <x v="0"/>
    <s v="ACF"/>
    <m/>
    <m/>
    <m/>
    <m/>
    <m/>
    <x v="3"/>
    <x v="1"/>
    <s v="n/a"/>
    <s v="n/a"/>
    <s v="n/a"/>
    <s v="n/a"/>
    <n v="62.981603402153233"/>
    <n v="0"/>
    <n v="0"/>
    <n v="62.981603402153233"/>
    <n v="0"/>
    <n v="62.981603402153233"/>
  </r>
  <r>
    <d v="2018-03-05T00:00:00"/>
    <n v="60000"/>
    <x v="119"/>
    <n v="107.96846297511982"/>
    <x v="4"/>
    <x v="0"/>
    <x v="1"/>
    <x v="0"/>
    <s v="ACF"/>
    <m/>
    <m/>
    <m/>
    <m/>
    <m/>
    <x v="0"/>
    <x v="0"/>
    <n v="0.01"/>
    <n v="10"/>
    <n v="0.03"/>
    <n v="8.5302028367758282"/>
    <n v="12.53187882371655"/>
    <n v="0"/>
    <n v="0"/>
    <n v="10.30398925505583"/>
    <n v="12.53187882371655"/>
    <n v="22.835868078772378"/>
  </r>
  <r>
    <d v="2018-03-14T00:00:00"/>
    <n v="180000"/>
    <x v="120"/>
    <n v="323.90538892535949"/>
    <x v="3"/>
    <x v="4"/>
    <x v="2"/>
    <x v="0"/>
    <s v="ACF"/>
    <m/>
    <m/>
    <m/>
    <m/>
    <m/>
    <x v="4"/>
    <x v="2"/>
    <s v="n/a"/>
    <s v="n/a"/>
    <s v="n/a"/>
    <s v="n/a"/>
    <n v="323.90538892535949"/>
    <n v="0"/>
    <n v="0"/>
    <n v="323.90538892535949"/>
    <n v="0"/>
    <n v="323.90538892535949"/>
  </r>
  <r>
    <d v="2018-03-23T00:00:00"/>
    <n v="180000"/>
    <x v="121"/>
    <n v="323.90538892535949"/>
    <x v="1"/>
    <x v="9"/>
    <x v="2"/>
    <x v="0"/>
    <s v="ACF"/>
    <m/>
    <m/>
    <m/>
    <m/>
    <m/>
    <x v="5"/>
    <x v="1"/>
    <s v="n/a"/>
    <s v="n/a"/>
    <s v="n/a"/>
    <s v="n/a"/>
    <n v="323.90538892535949"/>
    <n v="0"/>
    <n v="0"/>
    <n v="323.90538892535949"/>
    <n v="0"/>
    <n v="323.90538892535949"/>
  </r>
  <r>
    <d v="2018-03-28T00:00:00"/>
    <n v="60000"/>
    <x v="122"/>
    <n v="107.96846297511982"/>
    <x v="4"/>
    <x v="0"/>
    <x v="1"/>
    <x v="0"/>
    <s v="ACF"/>
    <m/>
    <m/>
    <m/>
    <m/>
    <m/>
    <x v="0"/>
    <x v="0"/>
    <n v="0.01"/>
    <n v="10"/>
    <n v="0.03"/>
    <n v="8.5302028367758282"/>
    <n v="12.53187882371655"/>
    <n v="0"/>
    <n v="0"/>
    <n v="9.5033414413183834"/>
    <n v="12.53187882371655"/>
    <n v="22.035220265034933"/>
  </r>
  <r>
    <d v="2018-03-05T00:00:00"/>
    <n v="84000"/>
    <x v="123"/>
    <n v="151.15584816516775"/>
    <x v="2"/>
    <x v="1"/>
    <x v="2"/>
    <x v="0"/>
    <s v="ACF"/>
    <m/>
    <m/>
    <m/>
    <m/>
    <m/>
    <x v="1"/>
    <x v="0"/>
    <n v="0.01"/>
    <n v="10"/>
    <n v="0.03"/>
    <n v="8.5302028367758282"/>
    <n v="17.544630353203171"/>
    <n v="0"/>
    <n v="0"/>
    <n v="14.425584957078163"/>
    <n v="17.544630353203171"/>
    <n v="31.970215310281333"/>
  </r>
  <r>
    <d v="2018-03-14T00:00:00"/>
    <n v="93999.999940000009"/>
    <x v="124"/>
    <n v="169.15059188638594"/>
    <x v="0"/>
    <x v="4"/>
    <x v="2"/>
    <x v="0"/>
    <s v="ACF"/>
    <m/>
    <m/>
    <m/>
    <m/>
    <m/>
    <x v="4"/>
    <x v="2"/>
    <s v="n/a"/>
    <s v="n/a"/>
    <s v="n/a"/>
    <s v="n/a"/>
    <n v="169.15059188638594"/>
    <n v="0"/>
    <n v="0"/>
    <n v="169.15059188638594"/>
    <n v="0"/>
    <n v="169.15059188638594"/>
  </r>
  <r>
    <d v="2018-03-23T00:00:00"/>
    <n v="93999.999940000009"/>
    <x v="125"/>
    <n v="169.15059188638594"/>
    <x v="0"/>
    <x v="9"/>
    <x v="2"/>
    <x v="0"/>
    <s v="ACF"/>
    <m/>
    <m/>
    <m/>
    <m/>
    <m/>
    <x v="5"/>
    <x v="1"/>
    <s v="n/a"/>
    <s v="n/a"/>
    <s v="n/a"/>
    <s v="n/a"/>
    <n v="169.15059188638594"/>
    <n v="0"/>
    <n v="0"/>
    <n v="169.15059188638594"/>
    <n v="0"/>
    <n v="169.15059188638594"/>
  </r>
  <r>
    <d v="2018-03-26T00:00:00"/>
    <n v="84000"/>
    <x v="126"/>
    <n v="151.15584816516775"/>
    <x v="2"/>
    <x v="1"/>
    <x v="2"/>
    <x v="0"/>
    <s v="ACF"/>
    <m/>
    <m/>
    <m/>
    <m/>
    <m/>
    <x v="1"/>
    <x v="0"/>
    <n v="0.01"/>
    <n v="10"/>
    <n v="0.03"/>
    <n v="8.5302028367758282"/>
    <n v="17.544630353203171"/>
    <n v="0"/>
    <n v="0"/>
    <n v="13.402148186474644"/>
    <n v="17.544630353203171"/>
    <n v="30.946778539677815"/>
  </r>
  <r>
    <d v="2018-03-27T00:00:00"/>
    <n v="300000"/>
    <x v="127"/>
    <n v="539.84231487559919"/>
    <x v="0"/>
    <x v="0"/>
    <x v="1"/>
    <x v="0"/>
    <s v="ACF"/>
    <m/>
    <m/>
    <m/>
    <m/>
    <m/>
    <x v="0"/>
    <x v="0"/>
    <n v="0.01"/>
    <n v="10"/>
    <n v="0.03"/>
    <n v="8.5302028367758282"/>
    <n v="62.65939411858276"/>
    <n v="0"/>
    <n v="0"/>
    <n v="47.690761079143542"/>
    <n v="62.65939411858276"/>
    <n v="110.35015519772631"/>
  </r>
  <r>
    <d v="2018-03-27T00:00:00"/>
    <n v="25000"/>
    <x v="128"/>
    <n v="44.986859572966594"/>
    <x v="0"/>
    <x v="0"/>
    <x v="0"/>
    <x v="0"/>
    <s v="ACF"/>
    <m/>
    <m/>
    <m/>
    <m/>
    <m/>
    <x v="0"/>
    <x v="0"/>
    <n v="0.01"/>
    <n v="10"/>
    <n v="0.03"/>
    <n v="8.5302028367758282"/>
    <n v="5.2216161765485625"/>
    <n v="0"/>
    <n v="0"/>
    <n v="3.974230089928628"/>
    <n v="5.2216161765485625"/>
    <n v="9.1958462664771901"/>
  </r>
  <r>
    <d v="2018-03-16T00:00:00"/>
    <n v="80000"/>
    <x v="129"/>
    <n v="143.95795063349311"/>
    <x v="7"/>
    <x v="8"/>
    <x v="2"/>
    <x v="0"/>
    <s v="ACF"/>
    <m/>
    <m/>
    <m/>
    <m/>
    <m/>
    <x v="3"/>
    <x v="1"/>
    <s v="n/a"/>
    <s v="n/a"/>
    <s v="n/a"/>
    <s v="n/a"/>
    <n v="143.95795063349311"/>
    <n v="0"/>
    <n v="0"/>
    <n v="143.95795063349311"/>
    <n v="0"/>
    <n v="143.95795063349311"/>
  </r>
  <r>
    <d v="2018-03-27T00:00:00"/>
    <n v="360000"/>
    <x v="130"/>
    <n v="647.81077785071898"/>
    <x v="0"/>
    <x v="0"/>
    <x v="1"/>
    <x v="0"/>
    <s v="ACF"/>
    <m/>
    <m/>
    <m/>
    <m/>
    <m/>
    <x v="0"/>
    <x v="0"/>
    <n v="0.01"/>
    <n v="10"/>
    <n v="0.03"/>
    <n v="8.5302028367758282"/>
    <n v="75.191272942299307"/>
    <n v="0"/>
    <n v="0"/>
    <n v="57.228913294972244"/>
    <n v="75.191272942299307"/>
    <n v="132.42018623727154"/>
  </r>
  <r>
    <d v="2018-03-27T00:00:00"/>
    <n v="75000"/>
    <x v="131"/>
    <n v="134.9605787188998"/>
    <x v="0"/>
    <x v="0"/>
    <x v="0"/>
    <x v="0"/>
    <s v="ACF"/>
    <m/>
    <m/>
    <m/>
    <m/>
    <m/>
    <x v="0"/>
    <x v="0"/>
    <n v="0.01"/>
    <n v="10"/>
    <n v="0.03"/>
    <n v="8.5302028367758282"/>
    <n v="15.66484852964569"/>
    <n v="0"/>
    <n v="0"/>
    <n v="11.922690269785885"/>
    <n v="15.66484852964569"/>
    <n v="27.587538799431577"/>
  </r>
  <r>
    <d v="2018-03-27T00:00:00"/>
    <n v="120000"/>
    <x v="132"/>
    <n v="215.93692595023964"/>
    <x v="1"/>
    <x v="0"/>
    <x v="1"/>
    <x v="0"/>
    <s v="ACF"/>
    <m/>
    <m/>
    <m/>
    <m/>
    <m/>
    <x v="0"/>
    <x v="0"/>
    <n v="0.01"/>
    <n v="10"/>
    <n v="0.03"/>
    <n v="8.5302028367758282"/>
    <n v="25.0637576474331"/>
    <n v="0"/>
    <n v="0"/>
    <n v="19.076304431657412"/>
    <n v="25.0637576474331"/>
    <n v="44.140062079090512"/>
  </r>
  <r>
    <d v="2018-03-27T00:00:00"/>
    <n v="20000"/>
    <x v="133"/>
    <n v="35.989487658373278"/>
    <x v="1"/>
    <x v="0"/>
    <x v="0"/>
    <x v="0"/>
    <s v="ACF"/>
    <m/>
    <m/>
    <m/>
    <m/>
    <m/>
    <x v="0"/>
    <x v="0"/>
    <n v="0.01"/>
    <n v="10"/>
    <n v="0.03"/>
    <n v="8.5302028367758282"/>
    <n v="4.1772929412388509"/>
    <n v="0"/>
    <n v="0"/>
    <n v="3.179384071942903"/>
    <n v="4.1772929412388509"/>
    <n v="7.3566770131817538"/>
  </r>
  <r>
    <d v="2018-03-27T00:00:00"/>
    <n v="120000"/>
    <x v="134"/>
    <n v="215.93692595023964"/>
    <x v="2"/>
    <x v="1"/>
    <x v="2"/>
    <x v="0"/>
    <s v="ACF"/>
    <m/>
    <m/>
    <m/>
    <m/>
    <m/>
    <x v="1"/>
    <x v="0"/>
    <n v="0.01"/>
    <n v="10"/>
    <n v="0.03"/>
    <n v="8.5302028367758282"/>
    <n v="25.0637576474331"/>
    <n v="0"/>
    <n v="0"/>
    <n v="19.076304431657412"/>
    <n v="25.0637576474331"/>
    <n v="44.140062079090512"/>
  </r>
  <r>
    <d v="2017-03-27T00:00:00"/>
    <n v="546619"/>
    <x v="135"/>
    <n v="939.05534738216897"/>
    <x v="4"/>
    <x v="0"/>
    <x v="3"/>
    <x v="0"/>
    <s v="ACF"/>
    <m/>
    <m/>
    <m/>
    <m/>
    <m/>
    <x v="0"/>
    <x v="0"/>
    <n v="0.01"/>
    <n v="10"/>
    <n v="0.03"/>
    <n v="8.5302028367758282"/>
    <n v="108.99597436029288"/>
    <n v="0"/>
    <n v="82.958047152000688"/>
    <n v="108.99597436029288"/>
    <n v="108.99597436029288"/>
    <n v="300.94999587258644"/>
  </r>
  <r>
    <d v="2017-03-27T00:00:00"/>
    <n v="129000"/>
    <x v="136"/>
    <n v="221.61348180780362"/>
    <x v="4"/>
    <x v="0"/>
    <x v="3"/>
    <x v="0"/>
    <s v="ACF"/>
    <m/>
    <m/>
    <m/>
    <m/>
    <m/>
    <x v="0"/>
    <x v="0"/>
    <n v="0.01"/>
    <n v="10"/>
    <n v="0.03"/>
    <n v="8.5302028367758282"/>
    <n v="25.722634398873407"/>
    <n v="0"/>
    <n v="19.577782848031426"/>
    <n v="25.722634398873407"/>
    <n v="25.722634398873407"/>
    <n v="71.023051645778239"/>
  </r>
  <r>
    <d v="2017-03-27T00:00:00"/>
    <n v="493361"/>
    <x v="137"/>
    <n v="847.56162014092865"/>
    <x v="4"/>
    <x v="0"/>
    <x v="4"/>
    <x v="0"/>
    <s v="ACF"/>
    <m/>
    <m/>
    <m/>
    <m/>
    <m/>
    <x v="0"/>
    <x v="0"/>
    <n v="0.01"/>
    <n v="10"/>
    <n v="0.03"/>
    <n v="8.5302028367758282"/>
    <n v="98.376314958624675"/>
    <n v="0"/>
    <n v="74.875306385175449"/>
    <n v="98.376314958624675"/>
    <n v="98.376314958624675"/>
    <n v="271.62793630242481"/>
  </r>
  <r>
    <d v="2017-03-27T00:00:00"/>
    <n v="126035"/>
    <x v="138"/>
    <n v="216.51980759415915"/>
    <x v="4"/>
    <x v="0"/>
    <x v="4"/>
    <x v="0"/>
    <s v="ACF"/>
    <m/>
    <m/>
    <m/>
    <m/>
    <m/>
    <x v="0"/>
    <x v="0"/>
    <n v="0.01"/>
    <n v="10"/>
    <n v="0.03"/>
    <n v="8.5302028367758282"/>
    <n v="25.131412608232633"/>
    <n v="0"/>
    <n v="19.127797374043727"/>
    <n v="25.131412608232633"/>
    <n v="25.131412608232633"/>
    <n v="69.390622590508997"/>
  </r>
  <r>
    <d v="2017-03-27T00:00:00"/>
    <n v="439220"/>
    <x v="139"/>
    <n v="754.55095720638371"/>
    <x v="4"/>
    <x v="0"/>
    <x v="0"/>
    <x v="0"/>
    <s v="ACF"/>
    <m/>
    <m/>
    <m/>
    <m/>
    <m/>
    <x v="0"/>
    <x v="0"/>
    <n v="0.01"/>
    <n v="10"/>
    <n v="0.03"/>
    <n v="8.5302028367758282"/>
    <n v="87.580585121497506"/>
    <n v="0"/>
    <n v="66.658556453584211"/>
    <n v="87.580585121497506"/>
    <n v="87.580585121497506"/>
    <n v="241.81972669657921"/>
  </r>
  <r>
    <d v="2017-03-27T00:00:00"/>
    <n v="359977"/>
    <x v="140"/>
    <n v="618.41671581959474"/>
    <x v="4"/>
    <x v="0"/>
    <x v="5"/>
    <x v="0"/>
    <s v="ACF"/>
    <m/>
    <m/>
    <m/>
    <m/>
    <m/>
    <x v="0"/>
    <x v="0"/>
    <n v="0.01"/>
    <n v="10"/>
    <n v="0.03"/>
    <n v="8.5302028367758282"/>
    <n v="71.779509790722884"/>
    <n v="0"/>
    <n v="54.632182451827973"/>
    <n v="71.779509790722884"/>
    <n v="71.779509790722884"/>
    <n v="198.19120203327373"/>
  </r>
  <r>
    <d v="2017-03-27T00:00:00"/>
    <n v="1839052"/>
    <x v="141"/>
    <n v="3159.3698988031383"/>
    <x v="4"/>
    <x v="0"/>
    <x v="1"/>
    <x v="0"/>
    <s v="ACF"/>
    <m/>
    <m/>
    <m/>
    <m/>
    <m/>
    <x v="0"/>
    <x v="0"/>
    <n v="0.01"/>
    <n v="10"/>
    <n v="0.03"/>
    <n v="8.5302028367758282"/>
    <n v="366.70745919780575"/>
    <n v="0"/>
    <n v="279.10512172277436"/>
    <n v="366.70745919780575"/>
    <n v="366.70745919780575"/>
    <n v="1012.5200401183859"/>
  </r>
  <r>
    <d v="2017-03-27T00:00:00"/>
    <n v="74138"/>
    <x v="142"/>
    <n v="127.36418848268949"/>
    <x v="4"/>
    <x v="0"/>
    <x v="1"/>
    <x v="0"/>
    <s v="ACF"/>
    <m/>
    <m/>
    <m/>
    <m/>
    <m/>
    <x v="0"/>
    <x v="0"/>
    <n v="0.01"/>
    <n v="10"/>
    <n v="0.03"/>
    <n v="8.5302028367758282"/>
    <n v="14.783136969485865"/>
    <n v="0"/>
    <n v="11.25160980455313"/>
    <n v="14.783136969485865"/>
    <n v="14.783136969485865"/>
    <n v="40.81788374352486"/>
  </r>
  <r>
    <d v="2017-03-27T00:00:00"/>
    <n v="569750"/>
    <x v="143"/>
    <n v="978.79287798446592"/>
    <x v="4"/>
    <x v="4"/>
    <x v="2"/>
    <x v="0"/>
    <s v="ACF"/>
    <m/>
    <m/>
    <m/>
    <m/>
    <m/>
    <x v="4"/>
    <x v="2"/>
    <s v="n/a"/>
    <s v="n/a"/>
    <s v="n/a"/>
    <s v="n/a"/>
    <n v="978.79287798446592"/>
    <n v="0"/>
    <n v="978.79287798446592"/>
    <n v="0"/>
    <n v="0"/>
    <n v="978.79287798446592"/>
  </r>
  <r>
    <d v="2017-03-27T00:00:00"/>
    <n v="324572"/>
    <x v="144"/>
    <n v="557.59326370017391"/>
    <x v="4"/>
    <x v="4"/>
    <x v="2"/>
    <x v="0"/>
    <s v="ACF"/>
    <m/>
    <m/>
    <m/>
    <m/>
    <m/>
    <x v="4"/>
    <x v="2"/>
    <s v="n/a"/>
    <s v="n/a"/>
    <s v="n/a"/>
    <s v="n/a"/>
    <n v="557.59326370017391"/>
    <n v="0"/>
    <n v="557.59326370017391"/>
    <n v="0"/>
    <n v="0"/>
    <n v="557.59326370017391"/>
  </r>
  <r>
    <d v="2018-03-26T00:00:00"/>
    <n v="450000"/>
    <x v="145"/>
    <n v="809.76347231339867"/>
    <x v="2"/>
    <x v="1"/>
    <x v="2"/>
    <x v="0"/>
    <s v="ACF"/>
    <m/>
    <m/>
    <m/>
    <m/>
    <m/>
    <x v="1"/>
    <x v="0"/>
    <n v="0.01"/>
    <n v="10"/>
    <n v="0.03"/>
    <n v="8.5302028367758282"/>
    <n v="93.98909117787413"/>
    <n v="0"/>
    <n v="0"/>
    <n v="71.797222427542735"/>
    <n v="93.98909117787413"/>
    <n v="165.78631360541686"/>
  </r>
  <r>
    <d v="2018-03-01T00:00:00"/>
    <n v="5000"/>
    <x v="146"/>
    <n v="8.9973719145933195"/>
    <x v="2"/>
    <x v="1"/>
    <x v="2"/>
    <x v="0"/>
    <s v="ACF"/>
    <m/>
    <m/>
    <m/>
    <m/>
    <m/>
    <x v="1"/>
    <x v="0"/>
    <n v="0.01"/>
    <n v="10"/>
    <n v="0.03"/>
    <n v="8.5302028367758282"/>
    <n v="1.0443232353097127"/>
    <n v="0"/>
    <n v="0"/>
    <n v="0.87026936275809397"/>
    <n v="1.0443232353097127"/>
    <n v="1.9145925980678067"/>
  </r>
  <r>
    <d v="2018-03-01T00:00:00"/>
    <n v="32065"/>
    <x v="147"/>
    <n v="57.700146088286957"/>
    <x v="2"/>
    <x v="1"/>
    <x v="2"/>
    <x v="0"/>
    <s v="ACF"/>
    <m/>
    <m/>
    <m/>
    <m/>
    <m/>
    <x v="1"/>
    <x v="0"/>
    <n v="0.01"/>
    <n v="10"/>
    <n v="0.03"/>
    <n v="8.5302028367758282"/>
    <n v="6.6972449080411867"/>
    <n v="0"/>
    <n v="0"/>
    <n v="5.5810374233676558"/>
    <n v="6.6972449080411867"/>
    <n v="12.278282331408843"/>
  </r>
  <r>
    <d v="2018-03-01T00:00:00"/>
    <n v="44986"/>
    <x v="148"/>
    <n v="80.951154589979012"/>
    <x v="2"/>
    <x v="1"/>
    <x v="2"/>
    <x v="0"/>
    <s v="ACF"/>
    <m/>
    <m/>
    <m/>
    <m/>
    <m/>
    <x v="1"/>
    <x v="0"/>
    <n v="0.01"/>
    <n v="10"/>
    <n v="0.03"/>
    <n v="8.5302028367758282"/>
    <n v="9.3959850127285467"/>
    <n v="0"/>
    <n v="0"/>
    <n v="7.8299875106071228"/>
    <n v="9.3959850127285467"/>
    <n v="17.22597252333567"/>
  </r>
  <r>
    <d v="2018-03-30T00:00:00"/>
    <n v="44849"/>
    <x v="149"/>
    <n v="80.704626599519145"/>
    <x v="2"/>
    <x v="1"/>
    <x v="2"/>
    <x v="0"/>
    <s v="ACF"/>
    <m/>
    <m/>
    <m/>
    <m/>
    <m/>
    <x v="1"/>
    <x v="0"/>
    <n v="0.01"/>
    <n v="10"/>
    <n v="0.03"/>
    <n v="8.5302028367758282"/>
    <n v="9.3673705560810596"/>
    <n v="0"/>
    <n v="0"/>
    <n v="7.0515483908276861"/>
    <n v="9.3673705560810596"/>
    <n v="16.418918946908747"/>
  </r>
  <r>
    <d v="2018-02-28T00:00:00"/>
    <n v="100000"/>
    <x v="150"/>
    <n v="179.94743829186638"/>
    <x v="3"/>
    <x v="4"/>
    <x v="2"/>
    <x v="0"/>
    <s v="ACF"/>
    <m/>
    <m/>
    <m/>
    <m/>
    <m/>
    <x v="4"/>
    <x v="2"/>
    <s v="n/a"/>
    <s v="n/a"/>
    <s v="n/a"/>
    <s v="n/a"/>
    <n v="179.94743829186638"/>
    <n v="0"/>
    <n v="0"/>
    <n v="179.94743829186638"/>
    <n v="0"/>
    <n v="179.94743829186638"/>
  </r>
  <r>
    <d v="2018-03-05T00:00:00"/>
    <n v="108675"/>
    <x v="151"/>
    <n v="195.55787856368579"/>
    <x v="4"/>
    <x v="4"/>
    <x v="2"/>
    <x v="0"/>
    <s v="ACF"/>
    <m/>
    <m/>
    <m/>
    <m/>
    <m/>
    <x v="4"/>
    <x v="2"/>
    <s v="n/a"/>
    <s v="n/a"/>
    <s v="n/a"/>
    <s v="n/a"/>
    <n v="195.55787856368579"/>
    <n v="0"/>
    <n v="0"/>
    <n v="195.55787856368579"/>
    <n v="0"/>
    <n v="195.55787856368579"/>
  </r>
  <r>
    <d v="2018-03-05T00:00:00"/>
    <n v="20000"/>
    <x v="152"/>
    <n v="35.989487658373278"/>
    <x v="2"/>
    <x v="1"/>
    <x v="2"/>
    <x v="0"/>
    <s v="ACF"/>
    <m/>
    <m/>
    <m/>
    <m/>
    <m/>
    <x v="1"/>
    <x v="0"/>
    <n v="0.01"/>
    <n v="10"/>
    <n v="0.03"/>
    <n v="8.5302028367758282"/>
    <n v="4.1772929412388509"/>
    <n v="0"/>
    <n v="0"/>
    <n v="3.4346630850186104"/>
    <n v="4.1772929412388509"/>
    <n v="7.6119560262574613"/>
  </r>
  <r>
    <d v="2018-03-13T00:00:00"/>
    <n v="30000"/>
    <x v="153"/>
    <n v="53.98423148755991"/>
    <x v="3"/>
    <x v="4"/>
    <x v="2"/>
    <x v="0"/>
    <s v="ACF"/>
    <m/>
    <m/>
    <m/>
    <m/>
    <m/>
    <x v="4"/>
    <x v="2"/>
    <s v="n/a"/>
    <s v="n/a"/>
    <s v="n/a"/>
    <s v="n/a"/>
    <n v="53.98423148755991"/>
    <n v="0"/>
    <n v="0"/>
    <n v="53.98423148755991"/>
    <n v="0"/>
    <n v="53.98423148755991"/>
  </r>
  <r>
    <d v="2018-04-03T00:00:00"/>
    <n v="96000"/>
    <x v="154"/>
    <n v="172.74954076019173"/>
    <x v="0"/>
    <x v="1"/>
    <x v="2"/>
    <x v="0"/>
    <s v="ACF"/>
    <m/>
    <m/>
    <m/>
    <m/>
    <m/>
    <x v="1"/>
    <x v="1"/>
    <s v="n/a"/>
    <s v="n/a"/>
    <s v="n/a"/>
    <s v="n/a"/>
    <n v="172.74954076019173"/>
    <n v="0"/>
    <n v="0"/>
    <n v="172.74954076019173"/>
    <n v="0"/>
    <n v="172.74954076019173"/>
  </r>
  <r>
    <d v="2018-03-23T00:00:00"/>
    <n v="30000"/>
    <x v="155"/>
    <n v="53.98423148755991"/>
    <x v="3"/>
    <x v="9"/>
    <x v="2"/>
    <x v="0"/>
    <s v="ACF"/>
    <m/>
    <m/>
    <m/>
    <m/>
    <m/>
    <x v="5"/>
    <x v="1"/>
    <s v="n/a"/>
    <s v="n/a"/>
    <s v="n/a"/>
    <s v="n/a"/>
    <n v="53.98423148755991"/>
    <n v="0"/>
    <n v="0"/>
    <n v="53.98423148755991"/>
    <n v="0"/>
    <n v="53.98423148755991"/>
  </r>
  <r>
    <d v="2018-03-26T00:00:00"/>
    <n v="20000"/>
    <x v="156"/>
    <n v="35.989487658373278"/>
    <x v="2"/>
    <x v="1"/>
    <x v="2"/>
    <x v="0"/>
    <s v="ACF"/>
    <m/>
    <m/>
    <m/>
    <m/>
    <m/>
    <x v="1"/>
    <x v="0"/>
    <n v="0.01"/>
    <n v="10"/>
    <n v="0.03"/>
    <n v="8.5302028367758282"/>
    <n v="4.1772929412388509"/>
    <n v="0"/>
    <n v="0"/>
    <n v="3.1909876634463443"/>
    <n v="4.1772929412388509"/>
    <n v="7.3682806046851947"/>
  </r>
  <r>
    <d v="2018-03-27T00:00:00"/>
    <n v="130000"/>
    <x v="157"/>
    <n v="233.9316697794263"/>
    <x v="0"/>
    <x v="4"/>
    <x v="2"/>
    <x v="0"/>
    <s v="ACF"/>
    <m/>
    <m/>
    <m/>
    <m/>
    <m/>
    <x v="4"/>
    <x v="2"/>
    <s v="n/a"/>
    <s v="n/a"/>
    <s v="n/a"/>
    <s v="n/a"/>
    <n v="233.9316697794263"/>
    <n v="0"/>
    <n v="0"/>
    <n v="233.9316697794263"/>
    <n v="0"/>
    <n v="233.9316697794263"/>
  </r>
  <r>
    <d v="2018-03-27T00:00:00"/>
    <n v="50000"/>
    <x v="158"/>
    <n v="89.973719145933188"/>
    <x v="2"/>
    <x v="1"/>
    <x v="2"/>
    <x v="0"/>
    <s v="ACF"/>
    <m/>
    <m/>
    <m/>
    <m/>
    <m/>
    <x v="1"/>
    <x v="0"/>
    <n v="0.01"/>
    <n v="10"/>
    <n v="0.03"/>
    <n v="8.5302028367758282"/>
    <n v="10.443232353097125"/>
    <n v="0"/>
    <n v="0"/>
    <n v="7.9484601798572561"/>
    <n v="10.443232353097125"/>
    <n v="18.39169253295438"/>
  </r>
  <r>
    <d v="2018-03-27T00:00:00"/>
    <n v="151767"/>
    <x v="159"/>
    <n v="273.10082867241687"/>
    <x v="4"/>
    <x v="4"/>
    <x v="2"/>
    <x v="0"/>
    <s v="ACF"/>
    <m/>
    <m/>
    <m/>
    <m/>
    <m/>
    <x v="4"/>
    <x v="2"/>
    <s v="n/a"/>
    <s v="n/a"/>
    <s v="n/a"/>
    <s v="n/a"/>
    <n v="273.10082867241687"/>
    <n v="0"/>
    <n v="0"/>
    <n v="273.10082867241687"/>
    <n v="0"/>
    <n v="273.10082867241687"/>
  </r>
  <r>
    <d v="2018-03-27T00:00:00"/>
    <n v="35475"/>
    <x v="160"/>
    <n v="63.836353734039598"/>
    <x v="4"/>
    <x v="4"/>
    <x v="2"/>
    <x v="0"/>
    <s v="ACF"/>
    <m/>
    <m/>
    <m/>
    <m/>
    <m/>
    <x v="4"/>
    <x v="2"/>
    <s v="n/a"/>
    <s v="n/a"/>
    <s v="n/a"/>
    <s v="n/a"/>
    <n v="63.836353734039598"/>
    <n v="0"/>
    <n v="0"/>
    <n v="63.836353734039598"/>
    <n v="0"/>
    <n v="63.836353734039598"/>
  </r>
  <r>
    <d v="2018-03-27T00:00:00"/>
    <n v="4158"/>
    <x v="161"/>
    <n v="7.4822144841758043"/>
    <x v="4"/>
    <x v="4"/>
    <x v="2"/>
    <x v="0"/>
    <s v="ACF"/>
    <m/>
    <m/>
    <m/>
    <m/>
    <m/>
    <x v="4"/>
    <x v="2"/>
    <s v="n/a"/>
    <s v="n/a"/>
    <s v="n/a"/>
    <s v="n/a"/>
    <n v="7.4822144841758043"/>
    <n v="0"/>
    <n v="0"/>
    <n v="7.4822144841758043"/>
    <n v="0"/>
    <n v="7.4822144841758043"/>
  </r>
  <r>
    <d v="2018-04-08T00:00:00"/>
    <n v="282000"/>
    <x v="162"/>
    <n v="507.45177598306316"/>
    <x v="7"/>
    <x v="5"/>
    <x v="2"/>
    <x v="0"/>
    <s v="ACF"/>
    <m/>
    <m/>
    <m/>
    <m/>
    <m/>
    <x v="2"/>
    <x v="1"/>
    <s v="n/a"/>
    <s v="n/a"/>
    <s v="n/a"/>
    <s v="n/a"/>
    <n v="507.45177598306316"/>
    <n v="0"/>
    <n v="0"/>
    <n v="507.45177598306316"/>
    <n v="0"/>
    <n v="507.45177598306316"/>
  </r>
  <r>
    <d v="2018-04-08T00:00:00"/>
    <n v="240000"/>
    <x v="163"/>
    <n v="431.87385190047928"/>
    <x v="7"/>
    <x v="5"/>
    <x v="2"/>
    <x v="0"/>
    <s v="ACF"/>
    <m/>
    <m/>
    <m/>
    <m/>
    <m/>
    <x v="2"/>
    <x v="1"/>
    <s v="n/a"/>
    <s v="n/a"/>
    <s v="n/a"/>
    <s v="n/a"/>
    <n v="431.87385190047928"/>
    <n v="0"/>
    <n v="0"/>
    <n v="431.87385190047928"/>
    <n v="0"/>
    <n v="431.87385190047928"/>
  </r>
  <r>
    <d v="2018-04-08T00:00:00"/>
    <n v="180000"/>
    <x v="164"/>
    <n v="323.90538892535949"/>
    <x v="7"/>
    <x v="5"/>
    <x v="2"/>
    <x v="0"/>
    <s v="ACF"/>
    <m/>
    <m/>
    <m/>
    <m/>
    <m/>
    <x v="2"/>
    <x v="1"/>
    <s v="n/a"/>
    <s v="n/a"/>
    <s v="n/a"/>
    <s v="n/a"/>
    <n v="323.90538892535949"/>
    <n v="0"/>
    <n v="0"/>
    <n v="323.90538892535949"/>
    <n v="0"/>
    <n v="323.90538892535949"/>
  </r>
  <r>
    <d v="2018-04-12T00:00:00"/>
    <n v="240000"/>
    <x v="165"/>
    <n v="431.87385190047928"/>
    <x v="7"/>
    <x v="5"/>
    <x v="2"/>
    <x v="0"/>
    <s v="ACF"/>
    <m/>
    <m/>
    <m/>
    <m/>
    <m/>
    <x v="2"/>
    <x v="1"/>
    <s v="n/a"/>
    <s v="n/a"/>
    <s v="n/a"/>
    <s v="n/a"/>
    <n v="431.87385190047928"/>
    <n v="0"/>
    <n v="0"/>
    <n v="431.87385190047928"/>
    <n v="0"/>
    <n v="431.87385190047928"/>
  </r>
  <r>
    <d v="2018-04-13T00:00:00"/>
    <n v="240000"/>
    <x v="166"/>
    <n v="431.87385190047928"/>
    <x v="7"/>
    <x v="5"/>
    <x v="2"/>
    <x v="0"/>
    <s v="ACF"/>
    <m/>
    <m/>
    <m/>
    <m/>
    <m/>
    <x v="2"/>
    <x v="1"/>
    <s v="n/a"/>
    <s v="n/a"/>
    <s v="n/a"/>
    <s v="n/a"/>
    <n v="431.87385190047928"/>
    <n v="0"/>
    <n v="0"/>
    <n v="431.87385190047928"/>
    <n v="0"/>
    <n v="431.87385190047928"/>
  </r>
  <r>
    <d v="2018-04-14T00:00:00"/>
    <n v="240000"/>
    <x v="167"/>
    <n v="431.87385190047928"/>
    <x v="7"/>
    <x v="5"/>
    <x v="2"/>
    <x v="0"/>
    <s v="ACF"/>
    <m/>
    <m/>
    <m/>
    <m/>
    <m/>
    <x v="2"/>
    <x v="1"/>
    <s v="n/a"/>
    <s v="n/a"/>
    <s v="n/a"/>
    <s v="n/a"/>
    <n v="431.87385190047928"/>
    <n v="0"/>
    <n v="0"/>
    <n v="431.87385190047928"/>
    <n v="0"/>
    <n v="431.87385190047928"/>
  </r>
  <r>
    <d v="2018-04-16T00:00:00"/>
    <n v="240000"/>
    <x v="168"/>
    <n v="431.87385190047928"/>
    <x v="7"/>
    <x v="5"/>
    <x v="2"/>
    <x v="0"/>
    <s v="ACF"/>
    <m/>
    <m/>
    <m/>
    <m/>
    <m/>
    <x v="2"/>
    <x v="1"/>
    <s v="n/a"/>
    <s v="n/a"/>
    <s v="n/a"/>
    <s v="n/a"/>
    <n v="431.87385190047928"/>
    <n v="0"/>
    <n v="0"/>
    <n v="431.87385190047928"/>
    <n v="0"/>
    <n v="431.87385190047928"/>
  </r>
  <r>
    <d v="2018-04-20T00:00:00"/>
    <n v="160000"/>
    <x v="169"/>
    <n v="287.91590126698622"/>
    <x v="7"/>
    <x v="5"/>
    <x v="2"/>
    <x v="0"/>
    <s v="ACF"/>
    <m/>
    <m/>
    <m/>
    <m/>
    <m/>
    <x v="2"/>
    <x v="1"/>
    <s v="n/a"/>
    <s v="n/a"/>
    <s v="n/a"/>
    <s v="n/a"/>
    <n v="287.91590126698622"/>
    <n v="0"/>
    <n v="0"/>
    <n v="287.91590126698622"/>
    <n v="0"/>
    <n v="287.91590126698622"/>
  </r>
  <r>
    <d v="2018-04-20T00:00:00"/>
    <n v="240000"/>
    <x v="170"/>
    <n v="431.87385190047928"/>
    <x v="7"/>
    <x v="5"/>
    <x v="2"/>
    <x v="0"/>
    <s v="ACF"/>
    <m/>
    <m/>
    <m/>
    <m/>
    <m/>
    <x v="2"/>
    <x v="1"/>
    <s v="n/a"/>
    <s v="n/a"/>
    <s v="n/a"/>
    <s v="n/a"/>
    <n v="431.87385190047928"/>
    <n v="0"/>
    <n v="0"/>
    <n v="431.87385190047928"/>
    <n v="0"/>
    <n v="431.87385190047928"/>
  </r>
  <r>
    <d v="2018-04-25T00:00:00"/>
    <n v="240000"/>
    <x v="171"/>
    <n v="431.87385190047928"/>
    <x v="7"/>
    <x v="5"/>
    <x v="2"/>
    <x v="0"/>
    <s v="ACF"/>
    <m/>
    <m/>
    <m/>
    <m/>
    <m/>
    <x v="2"/>
    <x v="1"/>
    <s v="n/a"/>
    <s v="n/a"/>
    <s v="n/a"/>
    <s v="n/a"/>
    <n v="431.87385190047928"/>
    <n v="0"/>
    <n v="0"/>
    <n v="431.87385190047928"/>
    <n v="0"/>
    <n v="431.87385190047928"/>
  </r>
  <r>
    <d v="2018-04-19T00:00:00"/>
    <n v="43217"/>
    <x v="172"/>
    <n v="77.767884406595897"/>
    <x v="2"/>
    <x v="1"/>
    <x v="2"/>
    <x v="0"/>
    <s v="ACF"/>
    <m/>
    <m/>
    <m/>
    <m/>
    <m/>
    <x v="1"/>
    <x v="1"/>
    <s v="n/a"/>
    <s v="n/a"/>
    <s v="n/a"/>
    <s v="n/a"/>
    <n v="77.767884406595897"/>
    <n v="0"/>
    <n v="0"/>
    <n v="77.767884406595897"/>
    <n v="0"/>
    <n v="77.767884406595897"/>
  </r>
  <r>
    <d v="2018-04-19T00:00:00"/>
    <n v="7500"/>
    <x v="173"/>
    <n v="13.496057871889978"/>
    <x v="2"/>
    <x v="1"/>
    <x v="2"/>
    <x v="0"/>
    <s v="ACF"/>
    <m/>
    <m/>
    <m/>
    <m/>
    <m/>
    <x v="1"/>
    <x v="1"/>
    <s v="n/a"/>
    <s v="n/a"/>
    <s v="n/a"/>
    <s v="n/a"/>
    <n v="13.496057871889978"/>
    <n v="0"/>
    <n v="0"/>
    <n v="13.496057871889978"/>
    <n v="0"/>
    <n v="13.496057871889978"/>
  </r>
  <r>
    <d v="2018-04-19T00:00:00"/>
    <n v="45025"/>
    <x v="174"/>
    <n v="81.021334090912831"/>
    <x v="2"/>
    <x v="1"/>
    <x v="2"/>
    <x v="0"/>
    <s v="ACF"/>
    <m/>
    <m/>
    <m/>
    <m/>
    <m/>
    <x v="1"/>
    <x v="1"/>
    <s v="n/a"/>
    <s v="n/a"/>
    <s v="n/a"/>
    <s v="n/a"/>
    <n v="81.021334090912831"/>
    <n v="0"/>
    <n v="0"/>
    <n v="81.021334090912831"/>
    <n v="0"/>
    <n v="81.021334090912831"/>
  </r>
  <r>
    <d v="2018-04-19T00:00:00"/>
    <n v="31500"/>
    <x v="175"/>
    <n v="56.683443061937908"/>
    <x v="2"/>
    <x v="1"/>
    <x v="2"/>
    <x v="0"/>
    <s v="ACF"/>
    <m/>
    <m/>
    <m/>
    <m/>
    <m/>
    <x v="1"/>
    <x v="1"/>
    <s v="n/a"/>
    <s v="n/a"/>
    <s v="n/a"/>
    <s v="n/a"/>
    <n v="56.683443061937908"/>
    <n v="0"/>
    <n v="0"/>
    <n v="56.683443061937908"/>
    <n v="0"/>
    <n v="56.683443061937908"/>
  </r>
  <r>
    <d v="2018-04-27T00:00:00"/>
    <n v="75000"/>
    <x v="176"/>
    <n v="134.9605787188998"/>
    <x v="0"/>
    <x v="0"/>
    <x v="0"/>
    <x v="0"/>
    <s v="ACF"/>
    <m/>
    <m/>
    <m/>
    <m/>
    <m/>
    <x v="0"/>
    <x v="1"/>
    <s v="n/a"/>
    <s v="n/a"/>
    <s v="n/a"/>
    <s v="n/a"/>
    <n v="134.9605787188998"/>
    <n v="0"/>
    <n v="0"/>
    <n v="134.9605787188998"/>
    <n v="0"/>
    <n v="134.9605787188998"/>
  </r>
  <r>
    <d v="2018-04-27T00:00:00"/>
    <n v="20000"/>
    <x v="177"/>
    <n v="35.989487658373278"/>
    <x v="1"/>
    <x v="0"/>
    <x v="0"/>
    <x v="0"/>
    <s v="ACF"/>
    <m/>
    <m/>
    <m/>
    <m/>
    <m/>
    <x v="0"/>
    <x v="1"/>
    <s v="n/a"/>
    <s v="n/a"/>
    <s v="n/a"/>
    <s v="n/a"/>
    <n v="35.989487658373278"/>
    <n v="0"/>
    <n v="0"/>
    <n v="35.989487658373278"/>
    <n v="0"/>
    <n v="35.989487658373278"/>
  </r>
  <r>
    <d v="2018-04-22T00:00:00"/>
    <n v="50000"/>
    <x v="178"/>
    <n v="89.973719145933188"/>
    <x v="7"/>
    <x v="7"/>
    <x v="2"/>
    <x v="0"/>
    <s v="ACF"/>
    <m/>
    <m/>
    <m/>
    <m/>
    <m/>
    <x v="2"/>
    <x v="1"/>
    <s v="n/a"/>
    <s v="n/a"/>
    <s v="n/a"/>
    <s v="n/a"/>
    <n v="89.973719145933188"/>
    <n v="0"/>
    <n v="0"/>
    <n v="89.973719145933188"/>
    <n v="0"/>
    <n v="89.973719145933188"/>
  </r>
  <r>
    <d v="2018-04-22T00:00:00"/>
    <n v="50000"/>
    <x v="179"/>
    <n v="89.973719145933188"/>
    <x v="7"/>
    <x v="7"/>
    <x v="2"/>
    <x v="0"/>
    <s v="ACF"/>
    <m/>
    <m/>
    <m/>
    <m/>
    <m/>
    <x v="2"/>
    <x v="1"/>
    <s v="n/a"/>
    <s v="n/a"/>
    <s v="n/a"/>
    <s v="n/a"/>
    <n v="89.973719145933188"/>
    <n v="0"/>
    <n v="0"/>
    <n v="89.973719145933188"/>
    <n v="0"/>
    <n v="89.973719145933188"/>
  </r>
  <r>
    <d v="2018-04-22T00:00:00"/>
    <n v="50000"/>
    <x v="180"/>
    <n v="89.973719145933188"/>
    <x v="7"/>
    <x v="7"/>
    <x v="2"/>
    <x v="0"/>
    <s v="ACF"/>
    <m/>
    <m/>
    <m/>
    <m/>
    <m/>
    <x v="2"/>
    <x v="1"/>
    <s v="n/a"/>
    <s v="n/a"/>
    <s v="n/a"/>
    <s v="n/a"/>
    <n v="89.973719145933188"/>
    <n v="0"/>
    <n v="0"/>
    <n v="89.973719145933188"/>
    <n v="0"/>
    <n v="89.973719145933188"/>
  </r>
  <r>
    <d v="2018-04-22T00:00:00"/>
    <n v="100000"/>
    <x v="181"/>
    <n v="179.94743829186638"/>
    <x v="7"/>
    <x v="7"/>
    <x v="2"/>
    <x v="0"/>
    <s v="ACF"/>
    <m/>
    <m/>
    <m/>
    <m/>
    <m/>
    <x v="2"/>
    <x v="1"/>
    <s v="n/a"/>
    <s v="n/a"/>
    <s v="n/a"/>
    <s v="n/a"/>
    <n v="179.94743829186638"/>
    <n v="0"/>
    <n v="0"/>
    <n v="179.94743829186638"/>
    <n v="0"/>
    <n v="179.94743829186638"/>
  </r>
  <r>
    <d v="2018-04-24T00:00:00"/>
    <n v="100000"/>
    <x v="182"/>
    <n v="179.94743829186638"/>
    <x v="7"/>
    <x v="7"/>
    <x v="2"/>
    <x v="0"/>
    <s v="ACF"/>
    <m/>
    <m/>
    <m/>
    <m/>
    <m/>
    <x v="2"/>
    <x v="1"/>
    <s v="n/a"/>
    <s v="n/a"/>
    <s v="n/a"/>
    <s v="n/a"/>
    <n v="179.94743829186638"/>
    <n v="0"/>
    <n v="0"/>
    <n v="179.94743829186638"/>
    <n v="0"/>
    <n v="179.94743829186638"/>
  </r>
  <r>
    <d v="2018-04-20T00:00:00"/>
    <n v="45000"/>
    <x v="183"/>
    <n v="80.976347231339872"/>
    <x v="7"/>
    <x v="7"/>
    <x v="2"/>
    <x v="0"/>
    <s v="ACF"/>
    <m/>
    <m/>
    <m/>
    <m/>
    <m/>
    <x v="2"/>
    <x v="1"/>
    <s v="n/a"/>
    <s v="n/a"/>
    <s v="n/a"/>
    <s v="n/a"/>
    <n v="80.976347231339872"/>
    <n v="0"/>
    <n v="0"/>
    <n v="80.976347231339872"/>
    <n v="0"/>
    <n v="80.976347231339872"/>
  </r>
  <r>
    <d v="2018-04-24T00:00:00"/>
    <n v="50000"/>
    <x v="184"/>
    <n v="89.973719145933188"/>
    <x v="7"/>
    <x v="7"/>
    <x v="2"/>
    <x v="0"/>
    <s v="ACF"/>
    <m/>
    <m/>
    <m/>
    <m/>
    <m/>
    <x v="2"/>
    <x v="1"/>
    <s v="n/a"/>
    <s v="n/a"/>
    <s v="n/a"/>
    <s v="n/a"/>
    <n v="89.973719145933188"/>
    <n v="0"/>
    <n v="0"/>
    <n v="89.973719145933188"/>
    <n v="0"/>
    <n v="89.973719145933188"/>
  </r>
  <r>
    <d v="2018-04-24T00:00:00"/>
    <n v="35000"/>
    <x v="185"/>
    <n v="62.981603402153233"/>
    <x v="7"/>
    <x v="7"/>
    <x v="2"/>
    <x v="0"/>
    <s v="ACF"/>
    <m/>
    <m/>
    <m/>
    <m/>
    <m/>
    <x v="2"/>
    <x v="1"/>
    <s v="n/a"/>
    <s v="n/a"/>
    <s v="n/a"/>
    <s v="n/a"/>
    <n v="62.981603402153233"/>
    <n v="0"/>
    <n v="0"/>
    <n v="62.981603402153233"/>
    <n v="0"/>
    <n v="62.981603402153233"/>
  </r>
  <r>
    <d v="2018-04-24T00:00:00"/>
    <n v="50000"/>
    <x v="186"/>
    <n v="89.973719145933188"/>
    <x v="7"/>
    <x v="7"/>
    <x v="2"/>
    <x v="0"/>
    <s v="ACF"/>
    <m/>
    <m/>
    <m/>
    <m/>
    <m/>
    <x v="2"/>
    <x v="1"/>
    <s v="n/a"/>
    <s v="n/a"/>
    <s v="n/a"/>
    <s v="n/a"/>
    <n v="89.973719145933188"/>
    <n v="0"/>
    <n v="0"/>
    <n v="89.973719145933188"/>
    <n v="0"/>
    <n v="89.973719145933188"/>
  </r>
  <r>
    <d v="2018-04-26T00:00:00"/>
    <n v="45000"/>
    <x v="187"/>
    <n v="80.976347231339872"/>
    <x v="7"/>
    <x v="7"/>
    <x v="2"/>
    <x v="0"/>
    <s v="ACF"/>
    <m/>
    <m/>
    <m/>
    <m/>
    <m/>
    <x v="2"/>
    <x v="1"/>
    <s v="n/a"/>
    <s v="n/a"/>
    <s v="n/a"/>
    <s v="n/a"/>
    <n v="80.976347231339872"/>
    <n v="0"/>
    <n v="0"/>
    <n v="80.976347231339872"/>
    <n v="0"/>
    <n v="80.976347231339872"/>
  </r>
  <r>
    <d v="2018-04-26T00:00:00"/>
    <n v="50000"/>
    <x v="188"/>
    <n v="89.973719145933188"/>
    <x v="7"/>
    <x v="7"/>
    <x v="2"/>
    <x v="0"/>
    <s v="ACF"/>
    <m/>
    <m/>
    <m/>
    <m/>
    <m/>
    <x v="2"/>
    <x v="1"/>
    <s v="n/a"/>
    <s v="n/a"/>
    <s v="n/a"/>
    <s v="n/a"/>
    <n v="89.973719145933188"/>
    <n v="0"/>
    <n v="0"/>
    <n v="89.973719145933188"/>
    <n v="0"/>
    <n v="89.973719145933188"/>
  </r>
  <r>
    <d v="2018-04-26T00:00:00"/>
    <n v="50000"/>
    <x v="189"/>
    <n v="89.973719145933188"/>
    <x v="7"/>
    <x v="7"/>
    <x v="2"/>
    <x v="0"/>
    <s v="ACF"/>
    <m/>
    <m/>
    <m/>
    <m/>
    <m/>
    <x v="2"/>
    <x v="1"/>
    <s v="n/a"/>
    <s v="n/a"/>
    <s v="n/a"/>
    <s v="n/a"/>
    <n v="89.973719145933188"/>
    <n v="0"/>
    <n v="0"/>
    <n v="89.973719145933188"/>
    <n v="0"/>
    <n v="89.973719145933188"/>
  </r>
  <r>
    <d v="2018-04-26T00:00:00"/>
    <n v="100000"/>
    <x v="190"/>
    <n v="179.94743829186638"/>
    <x v="7"/>
    <x v="7"/>
    <x v="2"/>
    <x v="0"/>
    <s v="ACF"/>
    <m/>
    <m/>
    <m/>
    <m/>
    <m/>
    <x v="2"/>
    <x v="1"/>
    <s v="n/a"/>
    <s v="n/a"/>
    <s v="n/a"/>
    <s v="n/a"/>
    <n v="179.94743829186638"/>
    <n v="0"/>
    <n v="0"/>
    <n v="179.94743829186638"/>
    <n v="0"/>
    <n v="179.94743829186638"/>
  </r>
  <r>
    <d v="2018-04-27T00:00:00"/>
    <n v="40000"/>
    <x v="191"/>
    <n v="71.978975316746556"/>
    <x v="7"/>
    <x v="7"/>
    <x v="2"/>
    <x v="0"/>
    <s v="ACF"/>
    <m/>
    <m/>
    <m/>
    <m/>
    <m/>
    <x v="2"/>
    <x v="1"/>
    <s v="n/a"/>
    <s v="n/a"/>
    <s v="n/a"/>
    <s v="n/a"/>
    <n v="71.978975316746556"/>
    <n v="0"/>
    <n v="0"/>
    <n v="71.978975316746556"/>
    <n v="0"/>
    <n v="71.978975316746556"/>
  </r>
  <r>
    <d v="2018-04-27T00:00:00"/>
    <n v="50000"/>
    <x v="192"/>
    <n v="89.973719145933188"/>
    <x v="7"/>
    <x v="7"/>
    <x v="2"/>
    <x v="0"/>
    <s v="ACF"/>
    <m/>
    <m/>
    <m/>
    <m/>
    <m/>
    <x v="2"/>
    <x v="1"/>
    <s v="n/a"/>
    <s v="n/a"/>
    <s v="n/a"/>
    <s v="n/a"/>
    <n v="89.973719145933188"/>
    <n v="0"/>
    <n v="0"/>
    <n v="89.973719145933188"/>
    <n v="0"/>
    <n v="89.973719145933188"/>
  </r>
  <r>
    <d v="2018-04-27T00:00:00"/>
    <n v="95000"/>
    <x v="193"/>
    <n v="170.95006637727306"/>
    <x v="7"/>
    <x v="7"/>
    <x v="2"/>
    <x v="0"/>
    <s v="ACF"/>
    <m/>
    <m/>
    <m/>
    <m/>
    <m/>
    <x v="2"/>
    <x v="1"/>
    <s v="n/a"/>
    <s v="n/a"/>
    <s v="n/a"/>
    <s v="n/a"/>
    <n v="170.95006637727306"/>
    <n v="0"/>
    <n v="0"/>
    <n v="170.95006637727306"/>
    <n v="0"/>
    <n v="170.95006637727306"/>
  </r>
  <r>
    <d v="2018-04-28T00:00:00"/>
    <n v="50000"/>
    <x v="194"/>
    <n v="89.973719145933188"/>
    <x v="7"/>
    <x v="7"/>
    <x v="2"/>
    <x v="0"/>
    <s v="ACF"/>
    <m/>
    <m/>
    <m/>
    <m/>
    <m/>
    <x v="2"/>
    <x v="1"/>
    <s v="n/a"/>
    <s v="n/a"/>
    <s v="n/a"/>
    <s v="n/a"/>
    <n v="89.973719145933188"/>
    <n v="0"/>
    <n v="0"/>
    <n v="89.973719145933188"/>
    <n v="0"/>
    <n v="89.973719145933188"/>
  </r>
  <r>
    <d v="2018-04-28T00:00:00"/>
    <n v="50000"/>
    <x v="195"/>
    <n v="89.973719145933188"/>
    <x v="7"/>
    <x v="7"/>
    <x v="2"/>
    <x v="0"/>
    <s v="ACF"/>
    <m/>
    <m/>
    <m/>
    <m/>
    <m/>
    <x v="2"/>
    <x v="1"/>
    <s v="n/a"/>
    <s v="n/a"/>
    <s v="n/a"/>
    <s v="n/a"/>
    <n v="89.973719145933188"/>
    <n v="0"/>
    <n v="0"/>
    <n v="89.973719145933188"/>
    <n v="0"/>
    <n v="89.973719145933188"/>
  </r>
  <r>
    <d v="2018-04-28T00:00:00"/>
    <n v="300000"/>
    <x v="196"/>
    <n v="539.84231487559919"/>
    <x v="0"/>
    <x v="0"/>
    <x v="1"/>
    <x v="0"/>
    <s v="ACF"/>
    <m/>
    <m/>
    <m/>
    <m/>
    <m/>
    <x v="0"/>
    <x v="1"/>
    <s v="n/a"/>
    <s v="n/a"/>
    <s v="n/a"/>
    <s v="n/a"/>
    <n v="539.84231487559919"/>
    <n v="0"/>
    <n v="0"/>
    <n v="539.84231487559919"/>
    <n v="0"/>
    <n v="539.84231487559919"/>
  </r>
  <r>
    <d v="2018-04-27T00:00:00"/>
    <n v="25000"/>
    <x v="197"/>
    <n v="44.986859572966594"/>
    <x v="0"/>
    <x v="0"/>
    <x v="0"/>
    <x v="0"/>
    <s v="ACF"/>
    <m/>
    <m/>
    <m/>
    <m/>
    <m/>
    <x v="0"/>
    <x v="1"/>
    <s v="n/a"/>
    <s v="n/a"/>
    <s v="n/a"/>
    <s v="n/a"/>
    <n v="44.986859572966594"/>
    <n v="0"/>
    <n v="0"/>
    <n v="44.986859572966594"/>
    <n v="0"/>
    <n v="44.986859572966594"/>
  </r>
  <r>
    <d v="2018-04-04T00:00:00"/>
    <n v="122500"/>
    <x v="198"/>
    <n v="220.4356119075363"/>
    <x v="0"/>
    <x v="10"/>
    <x v="2"/>
    <x v="0"/>
    <s v="ACF"/>
    <m/>
    <m/>
    <m/>
    <m/>
    <m/>
    <x v="6"/>
    <x v="1"/>
    <s v="n/a"/>
    <s v="n/a"/>
    <s v="n/a"/>
    <s v="n/a"/>
    <n v="220.4356119075363"/>
    <n v="0"/>
    <n v="0"/>
    <n v="220.4356119075363"/>
    <n v="0"/>
    <n v="220.4356119075363"/>
  </r>
  <r>
    <d v="2018-04-20T00:00:00"/>
    <n v="178640"/>
    <x v="199"/>
    <n v="321.45810376459008"/>
    <x v="0"/>
    <x v="10"/>
    <x v="2"/>
    <x v="0"/>
    <s v="ACF"/>
    <m/>
    <m/>
    <m/>
    <m/>
    <m/>
    <x v="6"/>
    <x v="1"/>
    <s v="n/a"/>
    <s v="n/a"/>
    <s v="n/a"/>
    <s v="n/a"/>
    <n v="321.45810376459008"/>
    <n v="0"/>
    <n v="0"/>
    <n v="321.45810376459008"/>
    <n v="0"/>
    <n v="321.45810376459008"/>
  </r>
  <r>
    <d v="2018-04-30T00:00:00"/>
    <n v="27200"/>
    <x v="200"/>
    <n v="48.945703215387653"/>
    <x v="7"/>
    <x v="4"/>
    <x v="2"/>
    <x v="0"/>
    <s v="ACF"/>
    <m/>
    <m/>
    <m/>
    <m/>
    <m/>
    <x v="4"/>
    <x v="2"/>
    <s v="n/a"/>
    <s v="n/a"/>
    <s v="n/a"/>
    <s v="n/a"/>
    <n v="48.945703215387653"/>
    <n v="0"/>
    <n v="0"/>
    <n v="48.945703215387653"/>
    <n v="0"/>
    <n v="48.945703215387653"/>
  </r>
  <r>
    <d v="2018-04-27T00:00:00"/>
    <n v="84000"/>
    <x v="201"/>
    <n v="151.15584816516775"/>
    <x v="2"/>
    <x v="1"/>
    <x v="2"/>
    <x v="0"/>
    <s v="ACF"/>
    <m/>
    <m/>
    <m/>
    <m/>
    <m/>
    <x v="1"/>
    <x v="1"/>
    <s v="n/a"/>
    <s v="n/a"/>
    <s v="n/a"/>
    <s v="n/a"/>
    <n v="151.15584816516775"/>
    <n v="0"/>
    <n v="0"/>
    <n v="151.15584816516775"/>
    <n v="0"/>
    <n v="151.15584816516775"/>
  </r>
  <r>
    <d v="2018-04-04T00:00:00"/>
    <n v="90000"/>
    <x v="202"/>
    <n v="161.95269446267974"/>
    <x v="1"/>
    <x v="10"/>
    <x v="2"/>
    <x v="0"/>
    <s v="ACF"/>
    <m/>
    <m/>
    <m/>
    <m/>
    <m/>
    <x v="6"/>
    <x v="1"/>
    <s v="n/a"/>
    <s v="n/a"/>
    <s v="n/a"/>
    <s v="n/a"/>
    <n v="161.95269446267974"/>
    <n v="0"/>
    <n v="0"/>
    <n v="161.95269446267974"/>
    <n v="0"/>
    <n v="161.95269446267974"/>
  </r>
  <r>
    <d v="2018-04-10T00:00:00"/>
    <n v="67000"/>
    <x v="203"/>
    <n v="120.56478365555047"/>
    <x v="1"/>
    <x v="11"/>
    <x v="2"/>
    <x v="0"/>
    <s v="ACF"/>
    <m/>
    <m/>
    <m/>
    <m/>
    <m/>
    <x v="7"/>
    <x v="1"/>
    <s v="n/a"/>
    <s v="n/a"/>
    <s v="n/a"/>
    <s v="n/a"/>
    <n v="120.56478365555047"/>
    <n v="0"/>
    <n v="0"/>
    <n v="120.56478365555047"/>
    <n v="0"/>
    <n v="120.56478365555047"/>
  </r>
  <r>
    <d v="2018-04-20T00:00:00"/>
    <n v="150000"/>
    <x v="204"/>
    <n v="269.92115743779959"/>
    <x v="1"/>
    <x v="10"/>
    <x v="2"/>
    <x v="0"/>
    <s v="ACF"/>
    <m/>
    <m/>
    <m/>
    <m/>
    <m/>
    <x v="6"/>
    <x v="1"/>
    <s v="n/a"/>
    <s v="n/a"/>
    <s v="n/a"/>
    <s v="n/a"/>
    <n v="269.92115743779959"/>
    <n v="0"/>
    <n v="0"/>
    <n v="269.92115743779959"/>
    <n v="0"/>
    <n v="269.92115743779959"/>
  </r>
  <r>
    <d v="2018-04-27T00:00:00"/>
    <n v="180000"/>
    <x v="205"/>
    <n v="323.90538892535949"/>
    <x v="3"/>
    <x v="4"/>
    <x v="2"/>
    <x v="0"/>
    <s v="ACF"/>
    <m/>
    <m/>
    <m/>
    <m/>
    <m/>
    <x v="4"/>
    <x v="2"/>
    <s v="n/a"/>
    <s v="n/a"/>
    <s v="n/a"/>
    <s v="n/a"/>
    <n v="323.90538892535949"/>
    <n v="0"/>
    <n v="0"/>
    <n v="323.90538892535949"/>
    <n v="0"/>
    <n v="323.90538892535949"/>
  </r>
  <r>
    <d v="2018-04-27T00:00:00"/>
    <n v="90000"/>
    <x v="206"/>
    <n v="161.95269446267974"/>
    <x v="4"/>
    <x v="0"/>
    <x v="1"/>
    <x v="0"/>
    <s v="ACF"/>
    <m/>
    <m/>
    <m/>
    <m/>
    <m/>
    <x v="0"/>
    <x v="1"/>
    <s v="n/a"/>
    <s v="n/a"/>
    <s v="n/a"/>
    <s v="n/a"/>
    <n v="161.95269446267974"/>
    <n v="0"/>
    <n v="0"/>
    <n v="161.95269446267974"/>
    <n v="0"/>
    <n v="161.95269446267974"/>
  </r>
  <r>
    <d v="2018-04-27T00:00:00"/>
    <n v="360000"/>
    <x v="207"/>
    <n v="647.81077785071898"/>
    <x v="0"/>
    <x v="0"/>
    <x v="1"/>
    <x v="0"/>
    <s v="ACF"/>
    <m/>
    <m/>
    <m/>
    <m/>
    <m/>
    <x v="0"/>
    <x v="1"/>
    <s v="n/a"/>
    <s v="n/a"/>
    <s v="n/a"/>
    <s v="n/a"/>
    <n v="647.81077785071898"/>
    <n v="0"/>
    <n v="0"/>
    <n v="647.81077785071898"/>
    <n v="0"/>
    <n v="647.81077785071898"/>
  </r>
  <r>
    <d v="2018-04-27T00:00:00"/>
    <n v="120000"/>
    <x v="208"/>
    <n v="215.93692595023964"/>
    <x v="1"/>
    <x v="0"/>
    <x v="1"/>
    <x v="0"/>
    <s v="ACF"/>
    <m/>
    <m/>
    <m/>
    <m/>
    <m/>
    <x v="0"/>
    <x v="1"/>
    <s v="n/a"/>
    <s v="n/a"/>
    <s v="n/a"/>
    <s v="n/a"/>
    <n v="215.93692595023964"/>
    <n v="0"/>
    <n v="0"/>
    <n v="215.93692595023964"/>
    <n v="0"/>
    <n v="215.93692595023964"/>
  </r>
  <r>
    <d v="2018-04-23T00:00:00"/>
    <n v="120000"/>
    <x v="209"/>
    <n v="215.93692595023964"/>
    <x v="2"/>
    <x v="1"/>
    <x v="2"/>
    <x v="0"/>
    <s v="ACF"/>
    <m/>
    <m/>
    <m/>
    <m/>
    <m/>
    <x v="1"/>
    <x v="1"/>
    <s v="n/a"/>
    <s v="n/a"/>
    <s v="n/a"/>
    <s v="n/a"/>
    <n v="215.93692595023964"/>
    <n v="0"/>
    <n v="0"/>
    <n v="215.93692595023964"/>
    <n v="0"/>
    <n v="215.93692595023964"/>
  </r>
  <r>
    <d v="2018-04-24T00:00:00"/>
    <n v="546619"/>
    <x v="210"/>
    <n v="983.62688771661703"/>
    <x v="4"/>
    <x v="0"/>
    <x v="3"/>
    <x v="0"/>
    <s v="ACF"/>
    <m/>
    <m/>
    <m/>
    <m/>
    <m/>
    <x v="0"/>
    <x v="1"/>
    <s v="n/a"/>
    <s v="n/a"/>
    <s v="n/a"/>
    <s v="n/a"/>
    <n v="983.62688771661703"/>
    <n v="0"/>
    <n v="0"/>
    <n v="983.62688771661703"/>
    <n v="0"/>
    <n v="983.62688771661703"/>
  </r>
  <r>
    <d v="2018-04-24T00:00:00"/>
    <n v="129000"/>
    <x v="211"/>
    <n v="232.13219539650763"/>
    <x v="4"/>
    <x v="0"/>
    <x v="3"/>
    <x v="0"/>
    <s v="ACF"/>
    <m/>
    <m/>
    <m/>
    <m/>
    <m/>
    <x v="0"/>
    <x v="1"/>
    <s v="n/a"/>
    <s v="n/a"/>
    <s v="n/a"/>
    <s v="n/a"/>
    <n v="232.13219539650763"/>
    <n v="0"/>
    <n v="0"/>
    <n v="232.13219539650763"/>
    <n v="0"/>
    <n v="232.13219539650763"/>
  </r>
  <r>
    <d v="2018-04-24T00:00:00"/>
    <n v="493361"/>
    <x v="212"/>
    <n v="887.79048103113485"/>
    <x v="4"/>
    <x v="0"/>
    <x v="4"/>
    <x v="0"/>
    <s v="ACF"/>
    <m/>
    <m/>
    <m/>
    <m/>
    <m/>
    <x v="0"/>
    <x v="1"/>
    <s v="n/a"/>
    <s v="n/a"/>
    <s v="n/a"/>
    <s v="n/a"/>
    <n v="887.79048103113485"/>
    <n v="0"/>
    <n v="0"/>
    <n v="887.79048103113485"/>
    <n v="0"/>
    <n v="887.79048103113485"/>
  </r>
  <r>
    <d v="2018-04-24T00:00:00"/>
    <n v="126035"/>
    <x v="213"/>
    <n v="226.7967538511538"/>
    <x v="4"/>
    <x v="0"/>
    <x v="4"/>
    <x v="0"/>
    <s v="ACF"/>
    <m/>
    <m/>
    <m/>
    <m/>
    <m/>
    <x v="0"/>
    <x v="1"/>
    <s v="n/a"/>
    <s v="n/a"/>
    <s v="n/a"/>
    <s v="n/a"/>
    <n v="226.7967538511538"/>
    <n v="0"/>
    <n v="0"/>
    <n v="226.7967538511538"/>
    <n v="0"/>
    <n v="226.7967538511538"/>
  </r>
  <r>
    <d v="2018-04-24T00:00:00"/>
    <n v="439220"/>
    <x v="214"/>
    <n v="790.36513846553555"/>
    <x v="4"/>
    <x v="0"/>
    <x v="0"/>
    <x v="0"/>
    <s v="ACF"/>
    <m/>
    <m/>
    <m/>
    <m/>
    <m/>
    <x v="0"/>
    <x v="1"/>
    <s v="n/a"/>
    <s v="n/a"/>
    <s v="n/a"/>
    <s v="n/a"/>
    <n v="790.36513846553555"/>
    <n v="0"/>
    <n v="0"/>
    <n v="790.36513846553555"/>
    <n v="0"/>
    <n v="790.36513846553555"/>
  </r>
  <r>
    <d v="2018-04-24T00:00:00"/>
    <n v="359977"/>
    <x v="215"/>
    <n v="647.76938993991178"/>
    <x v="4"/>
    <x v="0"/>
    <x v="5"/>
    <x v="0"/>
    <s v="ACF"/>
    <m/>
    <m/>
    <m/>
    <m/>
    <m/>
    <x v="0"/>
    <x v="1"/>
    <s v="n/a"/>
    <s v="n/a"/>
    <s v="n/a"/>
    <s v="n/a"/>
    <n v="647.76938993991178"/>
    <n v="0"/>
    <n v="0"/>
    <n v="647.76938993991178"/>
    <n v="0"/>
    <n v="647.76938993991178"/>
  </r>
  <r>
    <d v="2018-04-24T00:00:00"/>
    <n v="1839052"/>
    <x v="216"/>
    <n v="3309.3269628553344"/>
    <x v="4"/>
    <x v="0"/>
    <x v="1"/>
    <x v="0"/>
    <s v="ACF"/>
    <m/>
    <m/>
    <m/>
    <m/>
    <m/>
    <x v="0"/>
    <x v="1"/>
    <s v="n/a"/>
    <s v="n/a"/>
    <s v="n/a"/>
    <s v="n/a"/>
    <n v="3309.3269628553344"/>
    <n v="0"/>
    <n v="0"/>
    <n v="3309.3269628553344"/>
    <n v="0"/>
    <n v="3309.3269628553344"/>
  </r>
  <r>
    <d v="2018-04-24T00:00:00"/>
    <n v="74138"/>
    <x v="217"/>
    <n v="133.40943180082388"/>
    <x v="4"/>
    <x v="0"/>
    <x v="1"/>
    <x v="0"/>
    <s v="ACF"/>
    <m/>
    <m/>
    <m/>
    <m/>
    <m/>
    <x v="0"/>
    <x v="1"/>
    <s v="n/a"/>
    <s v="n/a"/>
    <s v="n/a"/>
    <s v="n/a"/>
    <n v="133.40943180082388"/>
    <n v="0"/>
    <n v="0"/>
    <n v="133.40943180082388"/>
    <n v="0"/>
    <n v="133.40943180082388"/>
  </r>
  <r>
    <d v="2018-04-25T00:00:00"/>
    <n v="569750"/>
    <x v="218"/>
    <n v="1025.2505296679087"/>
    <x v="3"/>
    <x v="4"/>
    <x v="2"/>
    <x v="0"/>
    <s v="ACF"/>
    <m/>
    <m/>
    <m/>
    <m/>
    <m/>
    <x v="4"/>
    <x v="2"/>
    <s v="n/a"/>
    <s v="n/a"/>
    <s v="n/a"/>
    <s v="n/a"/>
    <n v="1025.2505296679087"/>
    <n v="0"/>
    <n v="0"/>
    <n v="1025.2505296679087"/>
    <n v="0"/>
    <n v="1025.2505296679087"/>
  </r>
  <r>
    <d v="2018-04-25T00:00:00"/>
    <n v="324572"/>
    <x v="219"/>
    <n v="584.05899941267649"/>
    <x v="3"/>
    <x v="4"/>
    <x v="2"/>
    <x v="0"/>
    <s v="ACF"/>
    <m/>
    <m/>
    <m/>
    <m/>
    <m/>
    <x v="4"/>
    <x v="2"/>
    <s v="n/a"/>
    <s v="n/a"/>
    <s v="n/a"/>
    <s v="n/a"/>
    <n v="584.05899941267649"/>
    <n v="0"/>
    <n v="0"/>
    <n v="584.05899941267649"/>
    <n v="0"/>
    <n v="584.05899941267649"/>
  </r>
  <r>
    <d v="2018-04-30T00:00:00"/>
    <n v="100000"/>
    <x v="220"/>
    <n v="179.94743829186638"/>
    <x v="3"/>
    <x v="4"/>
    <x v="2"/>
    <x v="0"/>
    <s v="ACF"/>
    <m/>
    <m/>
    <m/>
    <m/>
    <m/>
    <x v="4"/>
    <x v="2"/>
    <s v="n/a"/>
    <s v="n/a"/>
    <s v="n/a"/>
    <s v="n/a"/>
    <n v="179.94743829186638"/>
    <n v="0"/>
    <n v="0"/>
    <n v="179.94743829186638"/>
    <n v="0"/>
    <n v="179.94743829186638"/>
  </r>
  <r>
    <d v="2018-04-27T00:00:00"/>
    <n v="30000"/>
    <x v="221"/>
    <n v="53.98423148755991"/>
    <x v="2"/>
    <x v="1"/>
    <x v="2"/>
    <x v="0"/>
    <s v="ACF"/>
    <m/>
    <m/>
    <m/>
    <m/>
    <m/>
    <x v="1"/>
    <x v="1"/>
    <s v="n/a"/>
    <s v="n/a"/>
    <s v="n/a"/>
    <s v="n/a"/>
    <n v="53.98423148755991"/>
    <n v="0"/>
    <n v="0"/>
    <n v="53.98423148755991"/>
    <n v="0"/>
    <n v="53.98423148755991"/>
  </r>
  <r>
    <d v="2018-04-23T00:00:00"/>
    <n v="130000"/>
    <x v="222"/>
    <n v="233.9316697794263"/>
    <x v="0"/>
    <x v="4"/>
    <x v="2"/>
    <x v="0"/>
    <s v="ACF"/>
    <m/>
    <m/>
    <m/>
    <m/>
    <m/>
    <x v="4"/>
    <x v="2"/>
    <s v="n/a"/>
    <s v="n/a"/>
    <s v="n/a"/>
    <s v="n/a"/>
    <n v="233.9316697794263"/>
    <n v="0"/>
    <n v="0"/>
    <n v="233.9316697794263"/>
    <n v="0"/>
    <n v="233.9316697794263"/>
  </r>
  <r>
    <d v="2018-04-03T00:00:00"/>
    <n v="90000"/>
    <x v="223"/>
    <n v="161.95269446267974"/>
    <x v="0"/>
    <x v="1"/>
    <x v="2"/>
    <x v="0"/>
    <s v="ACF"/>
    <m/>
    <m/>
    <m/>
    <m/>
    <m/>
    <x v="1"/>
    <x v="1"/>
    <s v="n/a"/>
    <s v="n/a"/>
    <s v="n/a"/>
    <s v="n/a"/>
    <n v="161.95269446267974"/>
    <n v="0"/>
    <n v="0"/>
    <n v="161.95269446267974"/>
    <n v="0"/>
    <n v="161.95269446267974"/>
  </r>
  <r>
    <d v="2018-04-04T00:00:00"/>
    <n v="30000"/>
    <x v="224"/>
    <n v="53.98423148755991"/>
    <x v="3"/>
    <x v="10"/>
    <x v="2"/>
    <x v="0"/>
    <s v="ACF"/>
    <m/>
    <m/>
    <m/>
    <m/>
    <m/>
    <x v="6"/>
    <x v="1"/>
    <s v="n/a"/>
    <s v="n/a"/>
    <s v="n/a"/>
    <s v="n/a"/>
    <n v="53.98423148755991"/>
    <n v="0"/>
    <n v="0"/>
    <n v="53.98423148755991"/>
    <n v="0"/>
    <n v="53.98423148755991"/>
  </r>
  <r>
    <d v="2018-04-20T00:00:00"/>
    <n v="50000"/>
    <x v="225"/>
    <n v="89.973719145933188"/>
    <x v="3"/>
    <x v="10"/>
    <x v="2"/>
    <x v="0"/>
    <s v="ACF"/>
    <m/>
    <m/>
    <m/>
    <m/>
    <m/>
    <x v="6"/>
    <x v="1"/>
    <s v="n/a"/>
    <s v="n/a"/>
    <s v="n/a"/>
    <s v="n/a"/>
    <n v="89.973719145933188"/>
    <n v="0"/>
    <n v="0"/>
    <n v="89.973719145933188"/>
    <n v="0"/>
    <n v="89.973719145933188"/>
  </r>
  <r>
    <d v="2018-04-23T00:00:00"/>
    <n v="50000"/>
    <x v="226"/>
    <n v="89.973719145933188"/>
    <x v="2"/>
    <x v="1"/>
    <x v="2"/>
    <x v="0"/>
    <s v="ACF"/>
    <m/>
    <m/>
    <m/>
    <m/>
    <m/>
    <x v="1"/>
    <x v="1"/>
    <s v="n/a"/>
    <s v="n/a"/>
    <s v="n/a"/>
    <s v="n/a"/>
    <n v="89.973719145933188"/>
    <n v="0"/>
    <n v="0"/>
    <n v="89.973719145933188"/>
    <n v="0"/>
    <n v="89.973719145933188"/>
  </r>
  <r>
    <d v="2018-04-27T00:00:00"/>
    <n v="185487"/>
    <x v="227"/>
    <n v="333.7791048644342"/>
    <x v="4"/>
    <x v="4"/>
    <x v="2"/>
    <x v="0"/>
    <s v="ACF"/>
    <m/>
    <m/>
    <m/>
    <m/>
    <m/>
    <x v="4"/>
    <x v="2"/>
    <s v="n/a"/>
    <s v="n/a"/>
    <s v="n/a"/>
    <s v="n/a"/>
    <n v="333.7791048644342"/>
    <n v="0"/>
    <n v="0"/>
    <n v="333.7791048644342"/>
    <n v="0"/>
    <n v="333.7791048644342"/>
  </r>
  <r>
    <d v="2018-04-23T00:00:00"/>
    <n v="43645"/>
    <x v="228"/>
    <n v="78.538059442485078"/>
    <x v="4"/>
    <x v="4"/>
    <x v="2"/>
    <x v="0"/>
    <s v="ACF"/>
    <m/>
    <m/>
    <m/>
    <m/>
    <m/>
    <x v="4"/>
    <x v="2"/>
    <s v="n/a"/>
    <s v="n/a"/>
    <s v="n/a"/>
    <s v="n/a"/>
    <n v="78.538059442485078"/>
    <n v="0"/>
    <n v="0"/>
    <n v="78.538059442485078"/>
    <n v="0"/>
    <n v="78.538059442485078"/>
  </r>
  <r>
    <d v="2018-04-23T00:00:00"/>
    <n v="6348"/>
    <x v="229"/>
    <n v="11.423063382767678"/>
    <x v="4"/>
    <x v="4"/>
    <x v="2"/>
    <x v="0"/>
    <s v="ACF"/>
    <m/>
    <m/>
    <m/>
    <m/>
    <m/>
    <x v="4"/>
    <x v="2"/>
    <s v="n/a"/>
    <s v="n/a"/>
    <s v="n/a"/>
    <s v="n/a"/>
    <n v="11.423063382767678"/>
    <n v="0"/>
    <n v="0"/>
    <n v="11.423063382767678"/>
    <n v="0"/>
    <n v="11.423063382767678"/>
  </r>
  <r>
    <d v="2018-05-25T00:00:00"/>
    <n v="546619"/>
    <x v="230"/>
    <n v="983.62688771661703"/>
    <x v="4"/>
    <x v="0"/>
    <x v="3"/>
    <x v="0"/>
    <s v="ACF"/>
    <m/>
    <m/>
    <m/>
    <m/>
    <m/>
    <x v="0"/>
    <x v="1"/>
    <s v="n/a"/>
    <s v="n/a"/>
    <s v="n/a"/>
    <s v="n/a"/>
    <n v="983.62688771661703"/>
    <n v="0"/>
    <n v="0"/>
    <n v="983.62688771661703"/>
    <n v="0"/>
    <n v="983.62688771661703"/>
  </r>
  <r>
    <d v="2018-05-25T00:00:00"/>
    <n v="129000"/>
    <x v="231"/>
    <n v="232.13219539650763"/>
    <x v="4"/>
    <x v="0"/>
    <x v="3"/>
    <x v="0"/>
    <s v="ACF"/>
    <m/>
    <m/>
    <m/>
    <m/>
    <m/>
    <x v="0"/>
    <x v="1"/>
    <s v="n/a"/>
    <s v="n/a"/>
    <s v="n/a"/>
    <s v="n/a"/>
    <n v="232.13219539650763"/>
    <n v="0"/>
    <n v="0"/>
    <n v="232.13219539650763"/>
    <n v="0"/>
    <n v="232.13219539650763"/>
  </r>
  <r>
    <d v="2018-05-25T00:00:00"/>
    <n v="493361"/>
    <x v="232"/>
    <n v="887.79048103113485"/>
    <x v="4"/>
    <x v="0"/>
    <x v="4"/>
    <x v="0"/>
    <s v="ACF"/>
    <m/>
    <m/>
    <m/>
    <m/>
    <m/>
    <x v="0"/>
    <x v="1"/>
    <s v="n/a"/>
    <s v="n/a"/>
    <s v="n/a"/>
    <s v="n/a"/>
    <n v="887.79048103113485"/>
    <n v="0"/>
    <n v="0"/>
    <n v="887.79048103113485"/>
    <n v="0"/>
    <n v="887.79048103113485"/>
  </r>
  <r>
    <d v="2018-05-25T00:00:00"/>
    <n v="126034.50499999999"/>
    <x v="233"/>
    <n v="226.79586311133423"/>
    <x v="4"/>
    <x v="0"/>
    <x v="4"/>
    <x v="0"/>
    <s v="ACF"/>
    <m/>
    <m/>
    <m/>
    <m/>
    <m/>
    <x v="0"/>
    <x v="1"/>
    <s v="n/a"/>
    <s v="n/a"/>
    <s v="n/a"/>
    <s v="n/a"/>
    <n v="226.79586311133423"/>
    <n v="0"/>
    <n v="0"/>
    <n v="226.79586311133423"/>
    <n v="0"/>
    <n v="226.79586311133423"/>
  </r>
  <r>
    <d v="2018-05-25T00:00:00"/>
    <n v="439220"/>
    <x v="234"/>
    <n v="790.36513846553555"/>
    <x v="4"/>
    <x v="0"/>
    <x v="0"/>
    <x v="0"/>
    <s v="ACF"/>
    <m/>
    <m/>
    <m/>
    <m/>
    <m/>
    <x v="0"/>
    <x v="1"/>
    <s v="n/a"/>
    <s v="n/a"/>
    <s v="n/a"/>
    <s v="n/a"/>
    <n v="790.36513846553555"/>
    <n v="0"/>
    <n v="0"/>
    <n v="790.36513846553555"/>
    <n v="0"/>
    <n v="790.36513846553555"/>
  </r>
  <r>
    <d v="2018-05-25T00:00:00"/>
    <n v="359977"/>
    <x v="235"/>
    <n v="647.76938993991178"/>
    <x v="4"/>
    <x v="0"/>
    <x v="5"/>
    <x v="0"/>
    <s v="ACF"/>
    <m/>
    <m/>
    <m/>
    <m/>
    <m/>
    <x v="0"/>
    <x v="1"/>
    <s v="n/a"/>
    <s v="n/a"/>
    <s v="n/a"/>
    <s v="n/a"/>
    <n v="647.76938993991178"/>
    <n v="0"/>
    <n v="0"/>
    <n v="647.76938993991178"/>
    <n v="0"/>
    <n v="647.76938993991178"/>
  </r>
  <r>
    <d v="2018-05-25T00:00:00"/>
    <n v="1839052"/>
    <x v="236"/>
    <n v="3309.3269628553344"/>
    <x v="4"/>
    <x v="0"/>
    <x v="1"/>
    <x v="0"/>
    <s v="ACF"/>
    <m/>
    <m/>
    <m/>
    <m/>
    <m/>
    <x v="0"/>
    <x v="1"/>
    <s v="n/a"/>
    <s v="n/a"/>
    <s v="n/a"/>
    <s v="n/a"/>
    <n v="3309.3269628553344"/>
    <n v="0"/>
    <n v="0"/>
    <n v="3309.3269628553344"/>
    <n v="0"/>
    <n v="3309.3269628553344"/>
  </r>
  <r>
    <d v="2018-05-25T00:00:00"/>
    <n v="74138.02"/>
    <x v="237"/>
    <n v="133.40946779031157"/>
    <x v="4"/>
    <x v="0"/>
    <x v="1"/>
    <x v="0"/>
    <s v="ACF"/>
    <m/>
    <m/>
    <m/>
    <m/>
    <m/>
    <x v="0"/>
    <x v="1"/>
    <s v="n/a"/>
    <s v="n/a"/>
    <s v="n/a"/>
    <s v="n/a"/>
    <n v="133.40946779031157"/>
    <n v="0"/>
    <n v="0"/>
    <n v="133.40946779031157"/>
    <n v="0"/>
    <n v="133.40946779031157"/>
  </r>
  <r>
    <d v="2018-05-25T00:00:00"/>
    <n v="569750"/>
    <x v="238"/>
    <n v="1025.2505296679087"/>
    <x v="4"/>
    <x v="4"/>
    <x v="2"/>
    <x v="0"/>
    <s v="ACF"/>
    <m/>
    <m/>
    <m/>
    <m/>
    <m/>
    <x v="4"/>
    <x v="2"/>
    <s v="n/a"/>
    <s v="n/a"/>
    <s v="n/a"/>
    <s v="n/a"/>
    <n v="1025.2505296679087"/>
    <n v="0"/>
    <n v="0"/>
    <n v="1025.2505296679087"/>
    <n v="0"/>
    <n v="1025.2505296679087"/>
  </r>
  <r>
    <d v="2018-05-25T00:00:00"/>
    <n v="324572"/>
    <x v="239"/>
    <n v="584.05899941267649"/>
    <x v="4"/>
    <x v="4"/>
    <x v="2"/>
    <x v="0"/>
    <s v="ACF"/>
    <m/>
    <m/>
    <m/>
    <m/>
    <m/>
    <x v="4"/>
    <x v="2"/>
    <s v="n/a"/>
    <s v="n/a"/>
    <s v="n/a"/>
    <s v="n/a"/>
    <n v="584.05899941267649"/>
    <n v="0"/>
    <n v="0"/>
    <n v="584.05899941267649"/>
    <n v="0"/>
    <n v="584.05899941267649"/>
  </r>
  <r>
    <d v="2018-05-25T00:00:00"/>
    <n v="120000"/>
    <x v="240"/>
    <n v="215.93692595023964"/>
    <x v="1"/>
    <x v="0"/>
    <x v="1"/>
    <x v="0"/>
    <s v="ACF"/>
    <m/>
    <m/>
    <m/>
    <m/>
    <m/>
    <x v="0"/>
    <x v="1"/>
    <s v="n/a"/>
    <s v="n/a"/>
    <s v="n/a"/>
    <s v="n/a"/>
    <n v="215.93692595023964"/>
    <n v="0"/>
    <n v="0"/>
    <n v="215.93692595023964"/>
    <n v="0"/>
    <n v="215.93692595023964"/>
  </r>
  <r>
    <d v="2018-05-25T00:00:00"/>
    <n v="20000"/>
    <x v="241"/>
    <n v="35.989487658373278"/>
    <x v="1"/>
    <x v="0"/>
    <x v="0"/>
    <x v="0"/>
    <s v="ACF"/>
    <m/>
    <m/>
    <m/>
    <m/>
    <m/>
    <x v="0"/>
    <x v="1"/>
    <s v="n/a"/>
    <s v="n/a"/>
    <s v="n/a"/>
    <s v="n/a"/>
    <n v="35.989487658373278"/>
    <n v="0"/>
    <n v="0"/>
    <n v="35.989487658373278"/>
    <n v="0"/>
    <n v="35.989487658373278"/>
  </r>
  <r>
    <d v="2018-05-25T00:00:00"/>
    <n v="130000"/>
    <x v="242"/>
    <n v="233.9316697794263"/>
    <x v="0"/>
    <x v="4"/>
    <x v="2"/>
    <x v="0"/>
    <s v="ACF"/>
    <m/>
    <m/>
    <m/>
    <m/>
    <m/>
    <x v="4"/>
    <x v="2"/>
    <s v="n/a"/>
    <s v="n/a"/>
    <s v="n/a"/>
    <s v="n/a"/>
    <n v="233.9316697794263"/>
    <n v="0"/>
    <n v="0"/>
    <n v="233.9316697794263"/>
    <n v="0"/>
    <n v="233.9316697794263"/>
  </r>
  <r>
    <d v="2018-05-25T00:00:00"/>
    <n v="360000"/>
    <x v="243"/>
    <n v="647.81077785071898"/>
    <x v="0"/>
    <x v="0"/>
    <x v="1"/>
    <x v="0"/>
    <s v="ACF"/>
    <m/>
    <m/>
    <m/>
    <m/>
    <m/>
    <x v="0"/>
    <x v="1"/>
    <s v="n/a"/>
    <s v="n/a"/>
    <s v="n/a"/>
    <s v="n/a"/>
    <n v="647.81077785071898"/>
    <n v="0"/>
    <n v="0"/>
    <n v="647.81077785071898"/>
    <n v="0"/>
    <n v="647.81077785071898"/>
  </r>
  <r>
    <d v="2018-05-25T00:00:00"/>
    <n v="75000"/>
    <x v="244"/>
    <n v="134.9605787188998"/>
    <x v="0"/>
    <x v="0"/>
    <x v="0"/>
    <x v="0"/>
    <s v="ACF"/>
    <m/>
    <m/>
    <m/>
    <m/>
    <m/>
    <x v="0"/>
    <x v="1"/>
    <s v="n/a"/>
    <s v="n/a"/>
    <s v="n/a"/>
    <s v="n/a"/>
    <n v="134.9605787188998"/>
    <n v="0"/>
    <n v="0"/>
    <n v="134.9605787188998"/>
    <n v="0"/>
    <n v="134.9605787188998"/>
  </r>
  <r>
    <d v="2018-05-22T00:00:00"/>
    <n v="240000"/>
    <x v="245"/>
    <n v="431.87385190047928"/>
    <x v="1"/>
    <x v="12"/>
    <x v="2"/>
    <x v="0"/>
    <s v="ACF"/>
    <m/>
    <m/>
    <m/>
    <m/>
    <m/>
    <x v="7"/>
    <x v="1"/>
    <s v="n/a"/>
    <s v="n/a"/>
    <s v="n/a"/>
    <s v="n/a"/>
    <n v="431.87385190047928"/>
    <n v="0"/>
    <n v="0"/>
    <n v="431.87385190047928"/>
    <n v="0"/>
    <n v="431.87385190047928"/>
  </r>
  <r>
    <d v="2018-05-25T00:00:00"/>
    <n v="60000"/>
    <x v="246"/>
    <n v="107.96846297511982"/>
    <x v="4"/>
    <x v="0"/>
    <x v="1"/>
    <x v="0"/>
    <s v="ACF"/>
    <m/>
    <m/>
    <m/>
    <m/>
    <m/>
    <x v="0"/>
    <x v="1"/>
    <s v="n/a"/>
    <s v="n/a"/>
    <s v="n/a"/>
    <s v="n/a"/>
    <n v="107.96846297511982"/>
    <n v="0"/>
    <n v="0"/>
    <n v="107.96846297511982"/>
    <n v="0"/>
    <n v="107.96846297511982"/>
  </r>
  <r>
    <d v="2018-05-25T00:00:00"/>
    <n v="5300"/>
    <x v="247"/>
    <n v="9.5372142294689173"/>
    <x v="2"/>
    <x v="1"/>
    <x v="2"/>
    <x v="0"/>
    <s v="ACF"/>
    <m/>
    <m/>
    <m/>
    <m/>
    <m/>
    <x v="1"/>
    <x v="1"/>
    <s v="n/a"/>
    <s v="n/a"/>
    <s v="n/a"/>
    <s v="n/a"/>
    <n v="9.5372142294689173"/>
    <n v="0"/>
    <n v="0"/>
    <n v="9.5372142294689173"/>
    <n v="0"/>
    <n v="9.5372142294689173"/>
  </r>
  <r>
    <d v="2018-05-25T00:00:00"/>
    <n v="25000"/>
    <x v="248"/>
    <n v="44.986859572966594"/>
    <x v="0"/>
    <x v="0"/>
    <x v="0"/>
    <x v="0"/>
    <s v="ACF"/>
    <m/>
    <m/>
    <m/>
    <m/>
    <m/>
    <x v="0"/>
    <x v="1"/>
    <s v="n/a"/>
    <s v="n/a"/>
    <s v="n/a"/>
    <s v="n/a"/>
    <n v="44.986859572966594"/>
    <n v="0"/>
    <n v="0"/>
    <n v="44.986859572966594"/>
    <n v="0"/>
    <n v="44.986859572966594"/>
  </r>
  <r>
    <d v="2018-05-25T00:00:00"/>
    <n v="300000"/>
    <x v="249"/>
    <n v="539.84231487559919"/>
    <x v="0"/>
    <x v="0"/>
    <x v="1"/>
    <x v="0"/>
    <s v="ACF"/>
    <m/>
    <m/>
    <m/>
    <m/>
    <m/>
    <x v="0"/>
    <x v="1"/>
    <s v="n/a"/>
    <s v="n/a"/>
    <s v="n/a"/>
    <s v="n/a"/>
    <n v="539.84231487559919"/>
    <n v="0"/>
    <n v="0"/>
    <n v="539.84231487559919"/>
    <n v="0"/>
    <n v="539.84231487559919"/>
  </r>
  <r>
    <d v="2018-05-25T00:00:00"/>
    <n v="200000"/>
    <x v="250"/>
    <n v="359.89487658373275"/>
    <x v="7"/>
    <x v="12"/>
    <x v="2"/>
    <x v="0"/>
    <s v="ACF"/>
    <m/>
    <m/>
    <m/>
    <m/>
    <m/>
    <x v="7"/>
    <x v="1"/>
    <s v="n/a"/>
    <s v="n/a"/>
    <s v="n/a"/>
    <s v="n/a"/>
    <n v="359.89487658373275"/>
    <n v="0"/>
    <n v="0"/>
    <n v="359.89487658373275"/>
    <n v="0"/>
    <n v="359.89487658373275"/>
  </r>
  <r>
    <d v="2018-05-23T00:00:00"/>
    <n v="84000"/>
    <x v="251"/>
    <n v="151.15584816516775"/>
    <x v="0"/>
    <x v="12"/>
    <x v="2"/>
    <x v="0"/>
    <s v="ACF"/>
    <m/>
    <m/>
    <m/>
    <m/>
    <m/>
    <x v="7"/>
    <x v="1"/>
    <s v="n/a"/>
    <s v="n/a"/>
    <s v="n/a"/>
    <s v="n/a"/>
    <n v="151.15584816516775"/>
    <n v="0"/>
    <n v="0"/>
    <n v="151.15584816516775"/>
    <n v="0"/>
    <n v="151.15584816516775"/>
  </r>
  <r>
    <d v="2018-05-25T00:00:00"/>
    <n v="84000"/>
    <x v="252"/>
    <n v="151.15584816516775"/>
    <x v="2"/>
    <x v="1"/>
    <x v="2"/>
    <x v="0"/>
    <s v="ACF"/>
    <m/>
    <m/>
    <m/>
    <m/>
    <m/>
    <x v="1"/>
    <x v="1"/>
    <s v="n/a"/>
    <s v="n/a"/>
    <s v="n/a"/>
    <s v="n/a"/>
    <n v="151.15584816516775"/>
    <n v="0"/>
    <n v="0"/>
    <n v="151.15584816516775"/>
    <n v="0"/>
    <n v="151.15584816516775"/>
  </r>
  <r>
    <d v="2018-05-01T00:00:00"/>
    <n v="35000"/>
    <x v="253"/>
    <n v="62.981603402153233"/>
    <x v="7"/>
    <x v="4"/>
    <x v="2"/>
    <x v="0"/>
    <s v="ACF"/>
    <m/>
    <m/>
    <m/>
    <m/>
    <m/>
    <x v="4"/>
    <x v="2"/>
    <s v="n/a"/>
    <s v="n/a"/>
    <s v="n/a"/>
    <s v="n/a"/>
    <n v="62.981603402153233"/>
    <n v="0"/>
    <n v="0"/>
    <n v="62.981603402153233"/>
    <n v="0"/>
    <n v="62.981603402153233"/>
  </r>
  <r>
    <d v="2018-05-25T00:00:00"/>
    <n v="100000"/>
    <x v="254"/>
    <n v="179.94743829186638"/>
    <x v="7"/>
    <x v="12"/>
    <x v="2"/>
    <x v="0"/>
    <s v="ACF"/>
    <m/>
    <m/>
    <m/>
    <m/>
    <m/>
    <x v="7"/>
    <x v="1"/>
    <s v="n/a"/>
    <s v="n/a"/>
    <s v="n/a"/>
    <s v="n/a"/>
    <n v="179.94743829186638"/>
    <n v="0"/>
    <n v="0"/>
    <n v="179.94743829186638"/>
    <n v="0"/>
    <n v="179.94743829186638"/>
  </r>
  <r>
    <d v="2018-05-23T00:00:00"/>
    <n v="52279"/>
    <x v="255"/>
    <n v="94.074721264604818"/>
    <x v="2"/>
    <x v="1"/>
    <x v="2"/>
    <x v="0"/>
    <s v="ACF"/>
    <m/>
    <m/>
    <m/>
    <m/>
    <m/>
    <x v="1"/>
    <x v="1"/>
    <s v="n/a"/>
    <s v="n/a"/>
    <s v="n/a"/>
    <s v="n/a"/>
    <n v="94.074721264604818"/>
    <n v="0"/>
    <n v="0"/>
    <n v="94.074721264604818"/>
    <n v="0"/>
    <n v="94.074721264604818"/>
  </r>
  <r>
    <d v="2018-05-23T00:00:00"/>
    <n v="45149"/>
    <x v="256"/>
    <n v="81.244468914394744"/>
    <x v="2"/>
    <x v="1"/>
    <x v="2"/>
    <x v="0"/>
    <s v="ACF"/>
    <m/>
    <m/>
    <m/>
    <m/>
    <m/>
    <x v="1"/>
    <x v="1"/>
    <s v="n/a"/>
    <s v="n/a"/>
    <s v="n/a"/>
    <s v="n/a"/>
    <n v="81.244468914394744"/>
    <n v="0"/>
    <n v="0"/>
    <n v="81.244468914394744"/>
    <n v="0"/>
    <n v="81.244468914394744"/>
  </r>
  <r>
    <d v="2018-05-22T00:00:00"/>
    <n v="350000"/>
    <x v="257"/>
    <n v="629.81603402153235"/>
    <x v="2"/>
    <x v="1"/>
    <x v="2"/>
    <x v="0"/>
    <s v="ACF"/>
    <m/>
    <m/>
    <m/>
    <m/>
    <m/>
    <x v="1"/>
    <x v="1"/>
    <s v="n/a"/>
    <s v="n/a"/>
    <s v="n/a"/>
    <s v="n/a"/>
    <n v="629.81603402153235"/>
    <n v="0"/>
    <n v="0"/>
    <n v="629.81603402153235"/>
    <n v="0"/>
    <n v="629.81603402153235"/>
  </r>
  <r>
    <d v="2018-05-03T00:00:00"/>
    <n v="319000"/>
    <x v="258"/>
    <n v="574.03232815105378"/>
    <x v="2"/>
    <x v="1"/>
    <x v="2"/>
    <x v="0"/>
    <s v="ACF"/>
    <m/>
    <m/>
    <m/>
    <m/>
    <m/>
    <x v="1"/>
    <x v="1"/>
    <s v="n/a"/>
    <s v="n/a"/>
    <s v="n/a"/>
    <s v="n/a"/>
    <n v="574.03232815105378"/>
    <n v="0"/>
    <n v="0"/>
    <n v="574.03232815105378"/>
    <n v="0"/>
    <n v="574.03232815105378"/>
  </r>
  <r>
    <d v="2018-05-31T00:00:00"/>
    <n v="684400"/>
    <x v="259"/>
    <n v="1231.5602676695335"/>
    <x v="0"/>
    <x v="1"/>
    <x v="2"/>
    <x v="0"/>
    <s v="ACF"/>
    <m/>
    <m/>
    <m/>
    <m/>
    <m/>
    <x v="1"/>
    <x v="1"/>
    <s v="n/a"/>
    <s v="n/a"/>
    <s v="n/a"/>
    <s v="n/a"/>
    <n v="1231.5602676695335"/>
    <n v="0"/>
    <n v="0"/>
    <n v="1231.5602676695335"/>
    <n v="0"/>
    <n v="1231.5602676695335"/>
  </r>
  <r>
    <d v="2018-05-25T00:00:00"/>
    <n v="185487"/>
    <x v="260"/>
    <n v="333.7791048644342"/>
    <x v="4"/>
    <x v="4"/>
    <x v="2"/>
    <x v="0"/>
    <s v="ACF"/>
    <m/>
    <m/>
    <m/>
    <m/>
    <m/>
    <x v="4"/>
    <x v="2"/>
    <s v="n/a"/>
    <s v="n/a"/>
    <s v="n/a"/>
    <s v="n/a"/>
    <n v="333.7791048644342"/>
    <n v="0"/>
    <n v="0"/>
    <n v="333.7791048644342"/>
    <n v="0"/>
    <n v="333.7791048644342"/>
  </r>
  <r>
    <d v="2018-05-23T00:00:00"/>
    <n v="43645"/>
    <x v="228"/>
    <n v="78.538059442485078"/>
    <x v="4"/>
    <x v="4"/>
    <x v="2"/>
    <x v="0"/>
    <s v="ACF"/>
    <m/>
    <m/>
    <m/>
    <m/>
    <m/>
    <x v="4"/>
    <x v="2"/>
    <s v="n/a"/>
    <s v="n/a"/>
    <s v="n/a"/>
    <s v="n/a"/>
    <n v="78.538059442485078"/>
    <n v="0"/>
    <n v="0"/>
    <n v="78.538059442485078"/>
    <n v="0"/>
    <n v="78.538059442485078"/>
  </r>
  <r>
    <d v="2018-05-23T00:00:00"/>
    <n v="6348"/>
    <x v="229"/>
    <n v="11.423063382767678"/>
    <x v="4"/>
    <x v="4"/>
    <x v="2"/>
    <x v="0"/>
    <s v="ACF"/>
    <m/>
    <m/>
    <m/>
    <m/>
    <m/>
    <x v="4"/>
    <x v="2"/>
    <s v="n/a"/>
    <s v="n/a"/>
    <s v="n/a"/>
    <s v="n/a"/>
    <n v="11.423063382767678"/>
    <n v="0"/>
    <n v="0"/>
    <n v="11.423063382767678"/>
    <n v="0"/>
    <n v="11.423063382767678"/>
  </r>
  <r>
    <d v="2018-05-27T00:00:00"/>
    <n v="50000"/>
    <x v="261"/>
    <n v="89.973719145933188"/>
    <x v="2"/>
    <x v="1"/>
    <x v="2"/>
    <x v="0"/>
    <s v="ACF"/>
    <m/>
    <m/>
    <m/>
    <m/>
    <m/>
    <x v="1"/>
    <x v="1"/>
    <s v="n/a"/>
    <s v="n/a"/>
    <s v="n/a"/>
    <s v="n/a"/>
    <n v="89.973719145933188"/>
    <n v="0"/>
    <n v="0"/>
    <n v="89.973719145933188"/>
    <n v="0"/>
    <n v="89.973719145933188"/>
  </r>
  <r>
    <d v="2018-05-27T00:00:00"/>
    <n v="130000"/>
    <x v="242"/>
    <n v="233.9316697794263"/>
    <x v="0"/>
    <x v="4"/>
    <x v="2"/>
    <x v="0"/>
    <s v="ACF"/>
    <m/>
    <m/>
    <m/>
    <m/>
    <m/>
    <x v="4"/>
    <x v="2"/>
    <s v="n/a"/>
    <s v="n/a"/>
    <s v="n/a"/>
    <s v="n/a"/>
    <n v="233.9316697794263"/>
    <n v="0"/>
    <n v="0"/>
    <n v="233.9316697794263"/>
    <n v="0"/>
    <n v="233.9316697794263"/>
  </r>
  <r>
    <d v="2018-05-22T00:00:00"/>
    <n v="40000"/>
    <x v="262"/>
    <n v="71.978975316746556"/>
    <x v="3"/>
    <x v="12"/>
    <x v="2"/>
    <x v="0"/>
    <s v="ACF"/>
    <m/>
    <m/>
    <m/>
    <m/>
    <m/>
    <x v="7"/>
    <x v="1"/>
    <s v="n/a"/>
    <s v="n/a"/>
    <s v="n/a"/>
    <s v="n/a"/>
    <n v="71.978975316746556"/>
    <n v="0"/>
    <n v="0"/>
    <n v="71.978975316746556"/>
    <n v="0"/>
    <n v="71.978975316746556"/>
  </r>
  <r>
    <d v="2018-06-01T00:00:00"/>
    <n v="33075"/>
    <x v="263"/>
    <n v="59.517615215034802"/>
    <x v="4"/>
    <x v="4"/>
    <x v="2"/>
    <x v="0"/>
    <s v="ACF"/>
    <m/>
    <m/>
    <m/>
    <m/>
    <m/>
    <x v="4"/>
    <x v="2"/>
    <s v="n/a"/>
    <s v="n/a"/>
    <s v="n/a"/>
    <s v="n/a"/>
    <n v="59.517615215034802"/>
    <n v="0"/>
    <n v="0"/>
    <n v="59.517615215034802"/>
    <n v="0"/>
    <n v="59.517615215034802"/>
  </r>
  <r>
    <d v="2018-06-05T00:00:00"/>
    <n v="192000"/>
    <x v="264"/>
    <n v="345.49908152038347"/>
    <x v="0"/>
    <x v="1"/>
    <x v="2"/>
    <x v="0"/>
    <s v="ACF"/>
    <m/>
    <m/>
    <m/>
    <m/>
    <m/>
    <x v="1"/>
    <x v="1"/>
    <s v="n/a"/>
    <s v="n/a"/>
    <s v="n/a"/>
    <s v="n/a"/>
    <n v="345.49908152038347"/>
    <n v="0"/>
    <n v="0"/>
    <n v="345.49908152038347"/>
    <n v="0"/>
    <n v="345.49908152038347"/>
  </r>
  <r>
    <d v="2018-05-28T00:00:00"/>
    <n v="100000"/>
    <x v="265"/>
    <n v="179.94743829186638"/>
    <x v="3"/>
    <x v="4"/>
    <x v="2"/>
    <x v="0"/>
    <s v="ACF"/>
    <m/>
    <m/>
    <m/>
    <m/>
    <m/>
    <x v="4"/>
    <x v="2"/>
    <s v="n/a"/>
    <s v="n/a"/>
    <s v="n/a"/>
    <s v="n/a"/>
    <n v="179.94743829186638"/>
    <n v="0"/>
    <n v="0"/>
    <n v="179.94743829186638"/>
    <n v="0"/>
    <n v="179.94743829186638"/>
  </r>
  <r>
    <d v="2018-03-13T00:00:00"/>
    <n v="60750"/>
    <x v="266"/>
    <n v="109.31806876230883"/>
    <x v="8"/>
    <x v="13"/>
    <x v="2"/>
    <x v="0"/>
    <s v="ACF"/>
    <m/>
    <m/>
    <m/>
    <m/>
    <m/>
    <x v="8"/>
    <x v="1"/>
    <s v="n/a"/>
    <s v="n/a"/>
    <s v="n/a"/>
    <s v="n/a"/>
    <n v="109.31806876230883"/>
    <n v="0"/>
    <n v="0"/>
    <n v="109.31806876230883"/>
    <n v="0"/>
    <n v="109.31806876230883"/>
  </r>
  <r>
    <d v="2018-02-28T00:00:00"/>
    <n v="2000"/>
    <x v="267"/>
    <n v="3.5989487658373274"/>
    <x v="3"/>
    <x v="4"/>
    <x v="2"/>
    <x v="0"/>
    <s v="ACF"/>
    <m/>
    <m/>
    <m/>
    <m/>
    <m/>
    <x v="4"/>
    <x v="2"/>
    <s v="n/a"/>
    <s v="n/a"/>
    <s v="n/a"/>
    <s v="n/a"/>
    <n v="3.5989487658373274"/>
    <n v="0"/>
    <n v="0"/>
    <n v="3.5989487658373274"/>
    <n v="0"/>
    <n v="3.5989487658373274"/>
  </r>
  <r>
    <d v="2018-02-28T00:00:00"/>
    <n v="360"/>
    <x v="268"/>
    <n v="0.64781077785071894"/>
    <x v="3"/>
    <x v="4"/>
    <x v="2"/>
    <x v="0"/>
    <s v="ACF"/>
    <m/>
    <m/>
    <m/>
    <m/>
    <m/>
    <x v="4"/>
    <x v="2"/>
    <s v="n/a"/>
    <s v="n/a"/>
    <s v="n/a"/>
    <s v="n/a"/>
    <n v="0.64781077785071894"/>
    <n v="0"/>
    <n v="0"/>
    <n v="0.64781077785071894"/>
    <n v="0"/>
    <n v="0.64781077785071894"/>
  </r>
  <r>
    <d v="2018-02-28T00:00:00"/>
    <n v="2000"/>
    <x v="269"/>
    <n v="3.5989487658373274"/>
    <x v="3"/>
    <x v="4"/>
    <x v="2"/>
    <x v="0"/>
    <s v="ACF"/>
    <m/>
    <m/>
    <m/>
    <m/>
    <m/>
    <x v="4"/>
    <x v="2"/>
    <s v="n/a"/>
    <s v="n/a"/>
    <s v="n/a"/>
    <s v="n/a"/>
    <n v="3.5989487658373274"/>
    <n v="0"/>
    <n v="0"/>
    <n v="3.5989487658373274"/>
    <n v="0"/>
    <n v="3.5989487658373274"/>
  </r>
  <r>
    <d v="2018-02-28T00:00:00"/>
    <n v="360"/>
    <x v="270"/>
    <n v="0.64781077785071894"/>
    <x v="3"/>
    <x v="4"/>
    <x v="2"/>
    <x v="0"/>
    <s v="ACF"/>
    <m/>
    <m/>
    <m/>
    <m/>
    <m/>
    <x v="4"/>
    <x v="2"/>
    <s v="n/a"/>
    <s v="n/a"/>
    <s v="n/a"/>
    <s v="n/a"/>
    <n v="0.64781077785071894"/>
    <n v="0"/>
    <n v="0"/>
    <n v="0.64781077785071894"/>
    <n v="0"/>
    <n v="0.64781077785071894"/>
  </r>
  <r>
    <d v="2018-03-31T00:00:00"/>
    <n v="2950"/>
    <x v="271"/>
    <n v="5.3084494296100582"/>
    <x v="4"/>
    <x v="4"/>
    <x v="2"/>
    <x v="0"/>
    <s v="ACF"/>
    <m/>
    <m/>
    <m/>
    <m/>
    <m/>
    <x v="4"/>
    <x v="2"/>
    <s v="n/a"/>
    <s v="n/a"/>
    <s v="n/a"/>
    <s v="n/a"/>
    <n v="5.3084494296100582"/>
    <n v="0"/>
    <n v="0"/>
    <n v="5.3084494296100582"/>
    <n v="0"/>
    <n v="5.3084494296100582"/>
  </r>
  <r>
    <d v="2018-04-30T00:00:00"/>
    <n v="2950"/>
    <x v="272"/>
    <n v="5.3084494296100582"/>
    <x v="4"/>
    <x v="4"/>
    <x v="2"/>
    <x v="0"/>
    <s v="ACF"/>
    <m/>
    <m/>
    <m/>
    <m/>
    <m/>
    <x v="4"/>
    <x v="2"/>
    <s v="n/a"/>
    <s v="n/a"/>
    <s v="n/a"/>
    <s v="n/a"/>
    <n v="5.3084494296100582"/>
    <n v="0"/>
    <n v="0"/>
    <n v="5.3084494296100582"/>
    <n v="0"/>
    <n v="5.3084494296100582"/>
  </r>
  <r>
    <d v="2018-04-30T00:00:00"/>
    <n v="2000"/>
    <x v="273"/>
    <n v="3.5989487658373274"/>
    <x v="3"/>
    <x v="4"/>
    <x v="2"/>
    <x v="0"/>
    <s v="ACF"/>
    <m/>
    <m/>
    <m/>
    <m/>
    <m/>
    <x v="4"/>
    <x v="2"/>
    <s v="n/a"/>
    <s v="n/a"/>
    <s v="n/a"/>
    <s v="n/a"/>
    <n v="3.5989487658373274"/>
    <n v="0"/>
    <n v="0"/>
    <n v="3.5989487658373274"/>
    <n v="0"/>
    <n v="3.5989487658373274"/>
  </r>
  <r>
    <d v="2018-04-30T00:00:00"/>
    <n v="360"/>
    <x v="274"/>
    <n v="0.64781077785071894"/>
    <x v="3"/>
    <x v="4"/>
    <x v="2"/>
    <x v="0"/>
    <s v="ACF"/>
    <m/>
    <m/>
    <m/>
    <m/>
    <m/>
    <x v="4"/>
    <x v="2"/>
    <s v="n/a"/>
    <s v="n/a"/>
    <s v="n/a"/>
    <s v="n/a"/>
    <n v="0.64781077785071894"/>
    <n v="0"/>
    <n v="0"/>
    <n v="0.64781077785071894"/>
    <n v="0"/>
    <n v="0.64781077785071894"/>
  </r>
  <r>
    <d v="2018-05-31T00:00:00"/>
    <n v="2950"/>
    <x v="275"/>
    <n v="5.3084494296100582"/>
    <x v="4"/>
    <x v="4"/>
    <x v="2"/>
    <x v="0"/>
    <s v="ACF"/>
    <m/>
    <m/>
    <m/>
    <m/>
    <m/>
    <x v="4"/>
    <x v="2"/>
    <s v="n/a"/>
    <s v="n/a"/>
    <s v="n/a"/>
    <s v="n/a"/>
    <n v="5.3084494296100582"/>
    <n v="0"/>
    <n v="0"/>
    <n v="5.3084494296100582"/>
    <n v="0"/>
    <n v="5.3084494296100582"/>
  </r>
  <r>
    <d v="2018-05-31T00:00:00"/>
    <n v="2000"/>
    <x v="273"/>
    <n v="3.5989487658373274"/>
    <x v="3"/>
    <x v="4"/>
    <x v="2"/>
    <x v="0"/>
    <s v="ACF"/>
    <m/>
    <m/>
    <m/>
    <m/>
    <m/>
    <x v="4"/>
    <x v="2"/>
    <s v="n/a"/>
    <s v="n/a"/>
    <s v="n/a"/>
    <s v="n/a"/>
    <n v="3.5989487658373274"/>
    <n v="0"/>
    <n v="0"/>
    <n v="3.5989487658373274"/>
    <n v="0"/>
    <n v="3.5989487658373274"/>
  </r>
  <r>
    <d v="2018-05-31T00:00:00"/>
    <n v="360"/>
    <x v="274"/>
    <n v="0.64781077785071894"/>
    <x v="3"/>
    <x v="4"/>
    <x v="2"/>
    <x v="0"/>
    <s v="ACF"/>
    <m/>
    <m/>
    <m/>
    <m/>
    <m/>
    <x v="4"/>
    <x v="2"/>
    <s v="n/a"/>
    <s v="n/a"/>
    <s v="n/a"/>
    <s v="n/a"/>
    <n v="0.64781077785071894"/>
    <n v="0"/>
    <n v="0"/>
    <n v="0.64781077785071894"/>
    <n v="0"/>
    <n v="0.64781077785071894"/>
  </r>
  <r>
    <d v="2018-06-17T00:00:00"/>
    <n v="150000.20000000001"/>
    <x v="276"/>
    <n v="269.92151733267616"/>
    <x v="0"/>
    <x v="10"/>
    <x v="2"/>
    <x v="0"/>
    <s v="ACF"/>
    <m/>
    <m/>
    <m/>
    <m/>
    <m/>
    <x v="6"/>
    <x v="1"/>
    <s v="n/a"/>
    <s v="n/a"/>
    <s v="n/a"/>
    <s v="n/a"/>
    <n v="269.92151733267616"/>
    <n v="0"/>
    <n v="0"/>
    <n v="269.92151733267616"/>
    <n v="0"/>
    <n v="269.92151733267616"/>
  </r>
  <r>
    <d v="2018-06-17T00:00:00"/>
    <n v="300000"/>
    <x v="277"/>
    <n v="539.84231487559919"/>
    <x v="1"/>
    <x v="10"/>
    <x v="2"/>
    <x v="0"/>
    <s v="ACF"/>
    <m/>
    <m/>
    <m/>
    <m/>
    <m/>
    <x v="6"/>
    <x v="1"/>
    <s v="n/a"/>
    <s v="n/a"/>
    <s v="n/a"/>
    <s v="n/a"/>
    <n v="539.84231487559919"/>
    <n v="0"/>
    <n v="0"/>
    <n v="539.84231487559919"/>
    <n v="0"/>
    <n v="539.84231487559919"/>
  </r>
  <r>
    <d v="2018-06-17T00:00:00"/>
    <n v="50000"/>
    <x v="278"/>
    <n v="89.973719145933188"/>
    <x v="0"/>
    <x v="10"/>
    <x v="2"/>
    <x v="0"/>
    <s v="ACF"/>
    <m/>
    <m/>
    <m/>
    <m/>
    <m/>
    <x v="6"/>
    <x v="1"/>
    <s v="n/a"/>
    <s v="n/a"/>
    <s v="n/a"/>
    <s v="n/a"/>
    <n v="89.973719145933188"/>
    <n v="0"/>
    <n v="0"/>
    <n v="89.973719145933188"/>
    <n v="0"/>
    <n v="89.973719145933188"/>
  </r>
  <r>
    <d v="2018-01-09T00:00:00"/>
    <n v="160000"/>
    <x v="279"/>
    <n v="287.91590126698622"/>
    <x v="2"/>
    <x v="1"/>
    <x v="2"/>
    <x v="0"/>
    <s v="ACF"/>
    <m/>
    <m/>
    <m/>
    <m/>
    <m/>
    <x v="1"/>
    <x v="0"/>
    <n v="0.01"/>
    <n v="10"/>
    <n v="0.03"/>
    <n v="8.5302028367758282"/>
    <n v="33.418343529910807"/>
    <n v="0"/>
    <n v="0"/>
    <n v="32.675713673690566"/>
    <n v="33.418343529910807"/>
    <n v="66.09405720360138"/>
  </r>
  <r>
    <d v="2018-06-18T00:00:00"/>
    <n v="160000"/>
    <x v="280"/>
    <n v="287.91590126698622"/>
    <x v="2"/>
    <x v="1"/>
    <x v="2"/>
    <x v="0"/>
    <s v="ACF"/>
    <m/>
    <m/>
    <m/>
    <m/>
    <m/>
    <x v="1"/>
    <x v="1"/>
    <s v="n/a"/>
    <s v="n/a"/>
    <s v="n/a"/>
    <s v="n/a"/>
    <n v="287.91590126698622"/>
    <n v="0"/>
    <n v="0"/>
    <n v="287.91590126698622"/>
    <n v="0"/>
    <n v="287.91590126698622"/>
  </r>
  <r>
    <d v="2018-06-07T00:00:00"/>
    <n v="50600"/>
    <x v="281"/>
    <n v="91.053403775684387"/>
    <x v="2"/>
    <x v="1"/>
    <x v="2"/>
    <x v="0"/>
    <s v="ACF"/>
    <m/>
    <m/>
    <m/>
    <m/>
    <m/>
    <x v="1"/>
    <x v="1"/>
    <s v="n/a"/>
    <s v="n/a"/>
    <s v="n/a"/>
    <s v="n/a"/>
    <n v="91.053403775684387"/>
    <n v="0"/>
    <n v="0"/>
    <n v="91.053403775684387"/>
    <n v="0"/>
    <n v="91.053403775684387"/>
  </r>
  <r>
    <d v="2018-06-25T00:00:00"/>
    <n v="300000"/>
    <x v="282"/>
    <n v="539.84231487559919"/>
    <x v="0"/>
    <x v="0"/>
    <x v="1"/>
    <x v="0"/>
    <s v="ACF"/>
    <m/>
    <m/>
    <m/>
    <m/>
    <m/>
    <x v="0"/>
    <x v="1"/>
    <s v="n/a"/>
    <s v="n/a"/>
    <s v="n/a"/>
    <s v="n/a"/>
    <n v="539.84231487559919"/>
    <n v="0"/>
    <n v="0"/>
    <n v="539.84231487559919"/>
    <n v="0"/>
    <n v="539.84231487559919"/>
  </r>
  <r>
    <d v="2018-07-30T00:00:00"/>
    <n v="300000"/>
    <x v="283"/>
    <n v="539.84231487559919"/>
    <x v="0"/>
    <x v="0"/>
    <x v="1"/>
    <x v="0"/>
    <s v="ACF"/>
    <m/>
    <m/>
    <m/>
    <m/>
    <m/>
    <x v="0"/>
    <x v="1"/>
    <s v="n/a"/>
    <s v="n/a"/>
    <s v="n/a"/>
    <s v="n/a"/>
    <n v="539.84231487559919"/>
    <n v="0"/>
    <n v="0"/>
    <n v="539.84231487559919"/>
    <n v="0"/>
    <n v="539.84231487559919"/>
  </r>
  <r>
    <d v="2018-06-25T00:00:00"/>
    <n v="25000"/>
    <x v="284"/>
    <n v="44.986859572966594"/>
    <x v="0"/>
    <x v="0"/>
    <x v="0"/>
    <x v="0"/>
    <s v="ACF"/>
    <m/>
    <m/>
    <m/>
    <m/>
    <m/>
    <x v="0"/>
    <x v="1"/>
    <s v="n/a"/>
    <s v="n/a"/>
    <s v="n/a"/>
    <s v="n/a"/>
    <n v="44.986859572966594"/>
    <n v="0"/>
    <n v="0"/>
    <n v="44.986859572966594"/>
    <n v="0"/>
    <n v="44.986859572966594"/>
  </r>
  <r>
    <d v="2018-07-30T00:00:00"/>
    <n v="25000"/>
    <x v="285"/>
    <n v="44.986859572966594"/>
    <x v="0"/>
    <x v="0"/>
    <x v="0"/>
    <x v="0"/>
    <s v="ACF"/>
    <m/>
    <m/>
    <m/>
    <m/>
    <m/>
    <x v="0"/>
    <x v="1"/>
    <s v="n/a"/>
    <s v="n/a"/>
    <s v="n/a"/>
    <s v="n/a"/>
    <n v="44.986859572966594"/>
    <n v="0"/>
    <n v="0"/>
    <n v="44.986859572966594"/>
    <n v="0"/>
    <n v="44.986859572966594"/>
  </r>
  <r>
    <d v="2018-05-14T00:00:00"/>
    <n v="80000"/>
    <x v="286"/>
    <n v="143.95795063349311"/>
    <x v="3"/>
    <x v="4"/>
    <x v="2"/>
    <x v="0"/>
    <s v="ACF"/>
    <m/>
    <m/>
    <m/>
    <m/>
    <m/>
    <x v="4"/>
    <x v="2"/>
    <s v="n/a"/>
    <s v="n/a"/>
    <s v="n/a"/>
    <s v="n/a"/>
    <n v="143.95795063349311"/>
    <n v="0"/>
    <n v="0"/>
    <n v="143.95795063349311"/>
    <n v="0"/>
    <n v="143.95795063349311"/>
  </r>
  <r>
    <d v="2018-05-29T00:00:00"/>
    <n v="85000"/>
    <x v="287"/>
    <n v="152.95532254808643"/>
    <x v="0"/>
    <x v="4"/>
    <x v="2"/>
    <x v="0"/>
    <s v="ACF"/>
    <m/>
    <m/>
    <m/>
    <m/>
    <m/>
    <x v="4"/>
    <x v="2"/>
    <s v="n/a"/>
    <s v="n/a"/>
    <s v="n/a"/>
    <s v="n/a"/>
    <n v="152.95532254808643"/>
    <n v="0"/>
    <n v="0"/>
    <n v="152.95532254808643"/>
    <n v="0"/>
    <n v="152.95532254808643"/>
  </r>
  <r>
    <d v="2018-06-25T00:00:00"/>
    <n v="360000"/>
    <x v="288"/>
    <n v="647.81077785071898"/>
    <x v="0"/>
    <x v="0"/>
    <x v="1"/>
    <x v="0"/>
    <s v="ACF"/>
    <m/>
    <m/>
    <m/>
    <m/>
    <m/>
    <x v="0"/>
    <x v="1"/>
    <s v="n/a"/>
    <s v="n/a"/>
    <s v="n/a"/>
    <s v="n/a"/>
    <n v="647.81077785071898"/>
    <n v="0"/>
    <n v="0"/>
    <n v="647.81077785071898"/>
    <n v="0"/>
    <n v="647.81077785071898"/>
  </r>
  <r>
    <d v="2018-06-25T00:00:00"/>
    <n v="75000"/>
    <x v="289"/>
    <n v="134.9605787188998"/>
    <x v="0"/>
    <x v="0"/>
    <x v="0"/>
    <x v="0"/>
    <s v="ACF"/>
    <m/>
    <m/>
    <m/>
    <m/>
    <m/>
    <x v="0"/>
    <x v="1"/>
    <s v="n/a"/>
    <s v="n/a"/>
    <s v="n/a"/>
    <s v="n/a"/>
    <n v="134.9605787188998"/>
    <n v="0"/>
    <n v="0"/>
    <n v="134.9605787188998"/>
    <n v="0"/>
    <n v="134.9605787188998"/>
  </r>
  <r>
    <d v="2018-06-20T00:00:00"/>
    <n v="185487"/>
    <x v="290"/>
    <n v="333.7791048644342"/>
    <x v="4"/>
    <x v="4"/>
    <x v="2"/>
    <x v="0"/>
    <s v="ACF"/>
    <m/>
    <m/>
    <m/>
    <m/>
    <m/>
    <x v="4"/>
    <x v="2"/>
    <s v="n/a"/>
    <s v="n/a"/>
    <s v="n/a"/>
    <s v="n/a"/>
    <n v="333.7791048644342"/>
    <n v="0"/>
    <n v="0"/>
    <n v="333.7791048644342"/>
    <n v="0"/>
    <n v="333.7791048644342"/>
  </r>
  <r>
    <d v="2018-06-20T00:00:00"/>
    <n v="50000"/>
    <x v="291"/>
    <n v="89.973719145933188"/>
    <x v="2"/>
    <x v="1"/>
    <x v="2"/>
    <x v="0"/>
    <s v="ACF"/>
    <m/>
    <m/>
    <m/>
    <m/>
    <m/>
    <x v="1"/>
    <x v="1"/>
    <s v="n/a"/>
    <s v="n/a"/>
    <s v="n/a"/>
    <s v="n/a"/>
    <n v="89.973719145933188"/>
    <n v="0"/>
    <n v="0"/>
    <n v="89.973719145933188"/>
    <n v="0"/>
    <n v="89.973719145933188"/>
  </r>
  <r>
    <d v="2018-06-22T00:00:00"/>
    <n v="65000"/>
    <x v="292"/>
    <n v="116.96583488971315"/>
    <x v="0"/>
    <x v="1"/>
    <x v="2"/>
    <x v="0"/>
    <s v="ACF"/>
    <m/>
    <m/>
    <m/>
    <m/>
    <m/>
    <x v="1"/>
    <x v="1"/>
    <s v="n/a"/>
    <s v="n/a"/>
    <s v="n/a"/>
    <s v="n/a"/>
    <n v="116.96583488971315"/>
    <n v="0"/>
    <n v="0"/>
    <n v="116.96583488971315"/>
    <n v="0"/>
    <n v="116.96583488971315"/>
  </r>
  <r>
    <d v="2018-06-25T00:00:00"/>
    <n v="43645"/>
    <x v="293"/>
    <n v="78.538059442485078"/>
    <x v="4"/>
    <x v="4"/>
    <x v="2"/>
    <x v="0"/>
    <s v="ACF"/>
    <m/>
    <m/>
    <m/>
    <m/>
    <m/>
    <x v="4"/>
    <x v="2"/>
    <s v="n/a"/>
    <s v="n/a"/>
    <s v="n/a"/>
    <s v="n/a"/>
    <n v="78.538059442485078"/>
    <n v="0"/>
    <n v="0"/>
    <n v="78.538059442485078"/>
    <n v="0"/>
    <n v="78.538059442485078"/>
  </r>
  <r>
    <d v="2018-06-25T00:00:00"/>
    <n v="40000"/>
    <x v="294"/>
    <n v="71.978975316746556"/>
    <x v="3"/>
    <x v="12"/>
    <x v="2"/>
    <x v="0"/>
    <s v="ACF"/>
    <m/>
    <m/>
    <m/>
    <m/>
    <m/>
    <x v="7"/>
    <x v="1"/>
    <s v="n/a"/>
    <s v="n/a"/>
    <s v="n/a"/>
    <s v="n/a"/>
    <n v="71.978975316746556"/>
    <n v="0"/>
    <n v="0"/>
    <n v="71.978975316746556"/>
    <n v="0"/>
    <n v="71.978975316746556"/>
  </r>
  <r>
    <d v="2018-06-25T00:00:00"/>
    <n v="20000"/>
    <x v="295"/>
    <n v="35.989487658373278"/>
    <x v="2"/>
    <x v="1"/>
    <x v="2"/>
    <x v="0"/>
    <s v="ACF"/>
    <m/>
    <m/>
    <m/>
    <m/>
    <m/>
    <x v="1"/>
    <x v="1"/>
    <s v="n/a"/>
    <s v="n/a"/>
    <s v="n/a"/>
    <s v="n/a"/>
    <n v="35.989487658373278"/>
    <n v="0"/>
    <n v="0"/>
    <n v="35.989487658373278"/>
    <n v="0"/>
    <n v="35.989487658373278"/>
  </r>
  <r>
    <d v="2018-06-25T00:00:00"/>
    <n v="130000"/>
    <x v="296"/>
    <n v="233.9316697794263"/>
    <x v="0"/>
    <x v="4"/>
    <x v="2"/>
    <x v="0"/>
    <s v="ACF"/>
    <m/>
    <m/>
    <m/>
    <m/>
    <m/>
    <x v="4"/>
    <x v="2"/>
    <s v="n/a"/>
    <s v="n/a"/>
    <s v="n/a"/>
    <s v="n/a"/>
    <n v="233.9316697794263"/>
    <n v="0"/>
    <n v="0"/>
    <n v="233.9316697794263"/>
    <n v="0"/>
    <n v="233.9316697794263"/>
  </r>
  <r>
    <d v="2018-06-25T00:00:00"/>
    <n v="120000"/>
    <x v="297"/>
    <n v="215.93692595023964"/>
    <x v="1"/>
    <x v="0"/>
    <x v="1"/>
    <x v="0"/>
    <s v="ACF"/>
    <m/>
    <m/>
    <m/>
    <m/>
    <m/>
    <x v="0"/>
    <x v="1"/>
    <s v="n/a"/>
    <s v="n/a"/>
    <s v="n/a"/>
    <s v="n/a"/>
    <n v="215.93692595023964"/>
    <n v="0"/>
    <n v="0"/>
    <n v="215.93692595023964"/>
    <n v="0"/>
    <n v="215.93692595023964"/>
  </r>
  <r>
    <d v="2018-06-25T00:00:00"/>
    <n v="120000"/>
    <x v="298"/>
    <n v="215.93692595023964"/>
    <x v="2"/>
    <x v="1"/>
    <x v="2"/>
    <x v="0"/>
    <s v="ACF"/>
    <m/>
    <m/>
    <m/>
    <m/>
    <m/>
    <x v="1"/>
    <x v="1"/>
    <s v="n/a"/>
    <s v="n/a"/>
    <s v="n/a"/>
    <s v="n/a"/>
    <n v="215.93692595023964"/>
    <n v="0"/>
    <n v="0"/>
    <n v="215.93692595023964"/>
    <n v="0"/>
    <n v="215.93692595023964"/>
  </r>
  <r>
    <d v="2018-06-25T00:00:00"/>
    <n v="20000"/>
    <x v="299"/>
    <n v="35.989487658373278"/>
    <x v="1"/>
    <x v="0"/>
    <x v="0"/>
    <x v="0"/>
    <s v="ACF"/>
    <m/>
    <m/>
    <m/>
    <m/>
    <m/>
    <x v="0"/>
    <x v="1"/>
    <s v="n/a"/>
    <s v="n/a"/>
    <s v="n/a"/>
    <s v="n/a"/>
    <n v="35.989487658373278"/>
    <n v="0"/>
    <n v="0"/>
    <n v="35.989487658373278"/>
    <n v="0"/>
    <n v="35.989487658373278"/>
  </r>
  <r>
    <d v="2018-06-25T00:00:00"/>
    <n v="240000"/>
    <x v="300"/>
    <n v="431.87385190047928"/>
    <x v="1"/>
    <x v="12"/>
    <x v="2"/>
    <x v="0"/>
    <s v="ACF"/>
    <m/>
    <m/>
    <m/>
    <m/>
    <m/>
    <x v="7"/>
    <x v="1"/>
    <s v="n/a"/>
    <s v="n/a"/>
    <s v="n/a"/>
    <s v="n/a"/>
    <n v="431.87385190047928"/>
    <n v="0"/>
    <n v="0"/>
    <n v="431.87385190047928"/>
    <n v="0"/>
    <n v="431.87385190047928"/>
  </r>
  <r>
    <d v="2018-06-25T00:00:00"/>
    <n v="84000"/>
    <x v="301"/>
    <n v="151.15584816516775"/>
    <x v="0"/>
    <x v="12"/>
    <x v="2"/>
    <x v="0"/>
    <s v="ACF"/>
    <m/>
    <m/>
    <m/>
    <m/>
    <m/>
    <x v="7"/>
    <x v="1"/>
    <s v="n/a"/>
    <s v="n/a"/>
    <s v="n/a"/>
    <s v="n/a"/>
    <n v="151.15584816516775"/>
    <n v="0"/>
    <n v="0"/>
    <n v="151.15584816516775"/>
    <n v="0"/>
    <n v="151.15584816516775"/>
  </r>
  <r>
    <d v="2018-06-28T00:00:00"/>
    <n v="1125"/>
    <x v="302"/>
    <n v="2.0244086807834969"/>
    <x v="2"/>
    <x v="1"/>
    <x v="2"/>
    <x v="0"/>
    <s v="ACF"/>
    <m/>
    <m/>
    <m/>
    <m/>
    <m/>
    <x v="1"/>
    <x v="1"/>
    <s v="n/a"/>
    <s v="n/a"/>
    <s v="n/a"/>
    <s v="n/a"/>
    <n v="2.0244086807834969"/>
    <n v="0"/>
    <n v="0"/>
    <n v="2.0244086807834969"/>
    <n v="0"/>
    <n v="2.0244086807834969"/>
  </r>
  <r>
    <d v="2018-08-01T00:00:00"/>
    <n v="9600"/>
    <x v="303"/>
    <n v="17.274954076019171"/>
    <x v="2"/>
    <x v="1"/>
    <x v="2"/>
    <x v="0"/>
    <s v="ACF"/>
    <m/>
    <m/>
    <m/>
    <m/>
    <m/>
    <x v="1"/>
    <x v="1"/>
    <s v="n/a"/>
    <s v="n/a"/>
    <s v="n/a"/>
    <s v="n/a"/>
    <n v="17.274954076019171"/>
    <n v="0"/>
    <n v="0"/>
    <n v="17.274954076019171"/>
    <n v="0"/>
    <n v="17.274954076019171"/>
  </r>
  <r>
    <d v="2018-08-31T00:00:00"/>
    <n v="2665"/>
    <x v="304"/>
    <n v="4.7955992304782393"/>
    <x v="2"/>
    <x v="1"/>
    <x v="2"/>
    <x v="0"/>
    <s v="ACF"/>
    <m/>
    <m/>
    <m/>
    <m/>
    <m/>
    <x v="1"/>
    <x v="1"/>
    <s v="n/a"/>
    <s v="n/a"/>
    <s v="n/a"/>
    <s v="n/a"/>
    <n v="4.7955992304782393"/>
    <n v="0"/>
    <n v="0"/>
    <n v="4.7955992304782393"/>
    <n v="0"/>
    <n v="4.7955992304782393"/>
  </r>
  <r>
    <d v="2018-10-01T00:00:00"/>
    <n v="2000"/>
    <x v="305"/>
    <n v="3.5989487658373274"/>
    <x v="2"/>
    <x v="1"/>
    <x v="2"/>
    <x v="0"/>
    <s v="ACF"/>
    <m/>
    <m/>
    <m/>
    <m/>
    <m/>
    <x v="1"/>
    <x v="1"/>
    <s v="n/a"/>
    <s v="n/a"/>
    <s v="n/a"/>
    <s v="n/a"/>
    <n v="3.5989487658373274"/>
    <n v="0"/>
    <n v="0"/>
    <n v="3.5989487658373274"/>
    <n v="0"/>
    <n v="3.5989487658373274"/>
  </r>
  <r>
    <d v="2018-06-25T00:00:00"/>
    <n v="60000"/>
    <x v="306"/>
    <n v="107.96846297511982"/>
    <x v="4"/>
    <x v="0"/>
    <x v="1"/>
    <x v="0"/>
    <s v="ACF"/>
    <m/>
    <m/>
    <m/>
    <m/>
    <m/>
    <x v="0"/>
    <x v="1"/>
    <s v="n/a"/>
    <s v="n/a"/>
    <s v="n/a"/>
    <s v="n/a"/>
    <n v="107.96846297511982"/>
    <n v="0"/>
    <n v="0"/>
    <n v="107.96846297511982"/>
    <n v="0"/>
    <n v="107.96846297511982"/>
  </r>
  <r>
    <d v="2018-06-25T00:00:00"/>
    <n v="84000"/>
    <x v="306"/>
    <n v="151.15584816516775"/>
    <x v="4"/>
    <x v="0"/>
    <x v="1"/>
    <x v="0"/>
    <s v="ACF"/>
    <m/>
    <m/>
    <m/>
    <m/>
    <m/>
    <x v="0"/>
    <x v="1"/>
    <s v="n/a"/>
    <s v="n/a"/>
    <s v="n/a"/>
    <s v="n/a"/>
    <n v="151.15584816516775"/>
    <n v="0"/>
    <n v="0"/>
    <n v="151.15584816516775"/>
    <n v="0"/>
    <n v="151.15584816516775"/>
  </r>
  <r>
    <d v="2018-06-28T00:00:00"/>
    <n v="65731"/>
    <x v="307"/>
    <n v="118.28125066362669"/>
    <x v="2"/>
    <x v="1"/>
    <x v="2"/>
    <x v="0"/>
    <s v="ACF"/>
    <m/>
    <m/>
    <m/>
    <m/>
    <m/>
    <x v="1"/>
    <x v="1"/>
    <s v="n/a"/>
    <s v="n/a"/>
    <s v="n/a"/>
    <s v="n/a"/>
    <n v="118.28125066362669"/>
    <n v="0"/>
    <n v="0"/>
    <n v="118.28125066362669"/>
    <n v="0"/>
    <n v="118.28125066362669"/>
  </r>
  <r>
    <d v="2018-06-28T00:00:00"/>
    <n v="45175"/>
    <x v="302"/>
    <n v="81.291255248350637"/>
    <x v="2"/>
    <x v="1"/>
    <x v="2"/>
    <x v="0"/>
    <s v="ACF"/>
    <m/>
    <m/>
    <m/>
    <m/>
    <m/>
    <x v="1"/>
    <x v="1"/>
    <s v="n/a"/>
    <s v="n/a"/>
    <s v="n/a"/>
    <s v="n/a"/>
    <n v="81.291255248350637"/>
    <n v="0"/>
    <n v="0"/>
    <n v="81.291255248350637"/>
    <n v="0"/>
    <n v="81.291255248350637"/>
  </r>
  <r>
    <d v="2018-06-28T00:00:00"/>
    <n v="190000"/>
    <x v="308"/>
    <n v="341.90013275454612"/>
    <x v="7"/>
    <x v="12"/>
    <x v="2"/>
    <x v="0"/>
    <s v="ACF"/>
    <m/>
    <m/>
    <m/>
    <m/>
    <m/>
    <x v="7"/>
    <x v="1"/>
    <s v="n/a"/>
    <s v="n/a"/>
    <s v="n/a"/>
    <s v="n/a"/>
    <n v="341.90013275454612"/>
    <n v="0"/>
    <n v="0"/>
    <n v="341.90013275454612"/>
    <n v="0"/>
    <n v="341.90013275454612"/>
  </r>
  <r>
    <d v="2018-06-28T00:00:00"/>
    <n v="100000"/>
    <x v="309"/>
    <n v="179.94743829186638"/>
    <x v="7"/>
    <x v="12"/>
    <x v="2"/>
    <x v="0"/>
    <s v="ACF"/>
    <m/>
    <m/>
    <m/>
    <m/>
    <m/>
    <x v="7"/>
    <x v="1"/>
    <s v="n/a"/>
    <s v="n/a"/>
    <s v="n/a"/>
    <s v="n/a"/>
    <n v="179.94743829186638"/>
    <n v="0"/>
    <n v="0"/>
    <n v="179.94743829186638"/>
    <n v="0"/>
    <n v="179.94743829186638"/>
  </r>
  <r>
    <d v="2018-06-25T00:00:00"/>
    <n v="546619"/>
    <x v="310"/>
    <n v="983.62688771661703"/>
    <x v="4"/>
    <x v="0"/>
    <x v="3"/>
    <x v="0"/>
    <s v="ACF"/>
    <m/>
    <m/>
    <m/>
    <m/>
    <m/>
    <x v="0"/>
    <x v="1"/>
    <s v="n/a"/>
    <s v="n/a"/>
    <s v="n/a"/>
    <s v="n/a"/>
    <n v="983.62688771661703"/>
    <n v="0"/>
    <n v="0"/>
    <n v="983.62688771661703"/>
    <n v="0"/>
    <n v="983.62688771661703"/>
  </r>
  <r>
    <d v="2018-06-25T00:00:00"/>
    <n v="129000"/>
    <x v="311"/>
    <n v="232.13219539650763"/>
    <x v="4"/>
    <x v="0"/>
    <x v="3"/>
    <x v="0"/>
    <s v="ACF"/>
    <m/>
    <m/>
    <m/>
    <m/>
    <m/>
    <x v="0"/>
    <x v="1"/>
    <s v="n/a"/>
    <s v="n/a"/>
    <s v="n/a"/>
    <s v="n/a"/>
    <n v="232.13219539650763"/>
    <n v="0"/>
    <n v="0"/>
    <n v="232.13219539650763"/>
    <n v="0"/>
    <n v="232.13219539650763"/>
  </r>
  <r>
    <d v="2018-06-25T00:00:00"/>
    <n v="493361"/>
    <x v="312"/>
    <n v="887.79048103113485"/>
    <x v="4"/>
    <x v="0"/>
    <x v="4"/>
    <x v="0"/>
    <s v="ACF"/>
    <m/>
    <m/>
    <m/>
    <m/>
    <m/>
    <x v="0"/>
    <x v="1"/>
    <s v="n/a"/>
    <s v="n/a"/>
    <s v="n/a"/>
    <s v="n/a"/>
    <n v="887.79048103113485"/>
    <n v="0"/>
    <n v="0"/>
    <n v="887.79048103113485"/>
    <n v="0"/>
    <n v="887.79048103113485"/>
  </r>
  <r>
    <d v="2018-06-25T00:00:00"/>
    <n v="126035"/>
    <x v="313"/>
    <n v="226.7967538511538"/>
    <x v="4"/>
    <x v="0"/>
    <x v="4"/>
    <x v="0"/>
    <s v="ACF"/>
    <m/>
    <m/>
    <m/>
    <m/>
    <m/>
    <x v="0"/>
    <x v="1"/>
    <s v="n/a"/>
    <s v="n/a"/>
    <s v="n/a"/>
    <s v="n/a"/>
    <n v="226.7967538511538"/>
    <n v="0"/>
    <n v="0"/>
    <n v="226.7967538511538"/>
    <n v="0"/>
    <n v="226.7967538511538"/>
  </r>
  <r>
    <d v="2018-06-25T00:00:00"/>
    <n v="439220"/>
    <x v="314"/>
    <n v="790.36513846553555"/>
    <x v="4"/>
    <x v="0"/>
    <x v="0"/>
    <x v="0"/>
    <s v="ACF"/>
    <m/>
    <m/>
    <m/>
    <m/>
    <m/>
    <x v="0"/>
    <x v="1"/>
    <s v="n/a"/>
    <s v="n/a"/>
    <s v="n/a"/>
    <s v="n/a"/>
    <n v="790.36513846553555"/>
    <n v="0"/>
    <n v="0"/>
    <n v="790.36513846553555"/>
    <n v="0"/>
    <n v="790.36513846553555"/>
  </r>
  <r>
    <d v="2018-06-25T00:00:00"/>
    <n v="359977"/>
    <x v="315"/>
    <n v="647.76938993991178"/>
    <x v="4"/>
    <x v="0"/>
    <x v="5"/>
    <x v="0"/>
    <s v="ACF"/>
    <m/>
    <m/>
    <m/>
    <m/>
    <m/>
    <x v="0"/>
    <x v="1"/>
    <s v="n/a"/>
    <s v="n/a"/>
    <s v="n/a"/>
    <s v="n/a"/>
    <n v="647.76938993991178"/>
    <n v="0"/>
    <n v="0"/>
    <n v="647.76938993991178"/>
    <n v="0"/>
    <n v="647.76938993991178"/>
  </r>
  <r>
    <d v="2018-06-25T00:00:00"/>
    <n v="1839052"/>
    <x v="316"/>
    <n v="3309.3269628553344"/>
    <x v="4"/>
    <x v="0"/>
    <x v="1"/>
    <x v="0"/>
    <s v="ACF"/>
    <m/>
    <m/>
    <m/>
    <m/>
    <m/>
    <x v="0"/>
    <x v="1"/>
    <s v="n/a"/>
    <s v="n/a"/>
    <s v="n/a"/>
    <s v="n/a"/>
    <n v="3309.3269628553344"/>
    <n v="0"/>
    <n v="0"/>
    <n v="3309.3269628553344"/>
    <n v="0"/>
    <n v="3309.3269628553344"/>
  </r>
  <r>
    <d v="2018-06-25T00:00:00"/>
    <n v="74138"/>
    <x v="317"/>
    <n v="133.40943180082388"/>
    <x v="4"/>
    <x v="0"/>
    <x v="1"/>
    <x v="0"/>
    <s v="ACF"/>
    <m/>
    <m/>
    <m/>
    <m/>
    <m/>
    <x v="0"/>
    <x v="1"/>
    <s v="n/a"/>
    <s v="n/a"/>
    <s v="n/a"/>
    <s v="n/a"/>
    <n v="133.40943180082388"/>
    <n v="0"/>
    <n v="0"/>
    <n v="133.40943180082388"/>
    <n v="0"/>
    <n v="133.40943180082388"/>
  </r>
  <r>
    <d v="2018-08-14T00:00:00"/>
    <n v="50000"/>
    <x v="318"/>
    <n v="89.973719145933188"/>
    <x v="8"/>
    <x v="13"/>
    <x v="2"/>
    <x v="0"/>
    <s v="ACF"/>
    <m/>
    <m/>
    <m/>
    <m/>
    <m/>
    <x v="8"/>
    <x v="1"/>
    <s v="n/a"/>
    <s v="n/a"/>
    <s v="n/a"/>
    <s v="n/a"/>
    <n v="89.973719145933188"/>
    <n v="0"/>
    <n v="0"/>
    <n v="89.973719145933188"/>
    <n v="0"/>
    <n v="89.973719145933188"/>
  </r>
  <r>
    <d v="2018-07-31T00:00:00"/>
    <n v="50000"/>
    <x v="319"/>
    <n v="89.973719145933188"/>
    <x v="2"/>
    <x v="1"/>
    <x v="2"/>
    <x v="0"/>
    <s v="ACF"/>
    <m/>
    <m/>
    <m/>
    <m/>
    <m/>
    <x v="1"/>
    <x v="1"/>
    <s v="n/a"/>
    <s v="n/a"/>
    <s v="n/a"/>
    <s v="n/a"/>
    <n v="89.973719145933188"/>
    <n v="0"/>
    <n v="0"/>
    <n v="89.973719145933188"/>
    <n v="0"/>
    <n v="89.973719145933188"/>
  </r>
  <r>
    <d v="2018-06-20T00:00:00"/>
    <n v="450000"/>
    <x v="320"/>
    <n v="809.76347231339867"/>
    <x v="2"/>
    <x v="1"/>
    <x v="2"/>
    <x v="0"/>
    <s v="ACF"/>
    <m/>
    <m/>
    <m/>
    <m/>
    <m/>
    <x v="1"/>
    <x v="1"/>
    <s v="n/a"/>
    <s v="n/a"/>
    <s v="n/a"/>
    <s v="n/a"/>
    <n v="809.76347231339867"/>
    <n v="0"/>
    <n v="0"/>
    <n v="809.76347231339867"/>
    <n v="0"/>
    <n v="809.76347231339867"/>
  </r>
  <r>
    <d v="2018-06-27T00:00:00"/>
    <n v="2950"/>
    <x v="321"/>
    <n v="5.3084494296100582"/>
    <x v="4"/>
    <x v="4"/>
    <x v="2"/>
    <x v="0"/>
    <s v="ACF"/>
    <m/>
    <m/>
    <m/>
    <m/>
    <m/>
    <x v="4"/>
    <x v="2"/>
    <s v="n/a"/>
    <s v="n/a"/>
    <s v="n/a"/>
    <s v="n/a"/>
    <n v="5.3084494296100582"/>
    <n v="0"/>
    <n v="0"/>
    <n v="5.3084494296100582"/>
    <n v="0"/>
    <n v="5.3084494296100582"/>
  </r>
  <r>
    <d v="2018-07-02T00:00:00"/>
    <n v="70000"/>
    <x v="322"/>
    <n v="125.96320680430647"/>
    <x v="2"/>
    <x v="1"/>
    <x v="2"/>
    <x v="0"/>
    <s v="ACF"/>
    <m/>
    <m/>
    <m/>
    <m/>
    <m/>
    <x v="1"/>
    <x v="1"/>
    <s v="n/a"/>
    <s v="n/a"/>
    <s v="n/a"/>
    <s v="n/a"/>
    <n v="125.96320680430647"/>
    <n v="0"/>
    <n v="0"/>
    <n v="125.96320680430647"/>
    <n v="0"/>
    <n v="125.96320680430647"/>
  </r>
  <r>
    <d v="2018-07-06T00:00:00"/>
    <n v="70000"/>
    <x v="292"/>
    <n v="125.96320680430647"/>
    <x v="0"/>
    <x v="1"/>
    <x v="2"/>
    <x v="0"/>
    <s v="ACF"/>
    <m/>
    <m/>
    <m/>
    <m/>
    <m/>
    <x v="1"/>
    <x v="1"/>
    <s v="n/a"/>
    <s v="n/a"/>
    <s v="n/a"/>
    <s v="n/a"/>
    <n v="125.96320680430647"/>
    <n v="0"/>
    <n v="0"/>
    <n v="125.96320680430647"/>
    <n v="0"/>
    <n v="125.96320680430647"/>
  </r>
  <r>
    <d v="2018-07-31T00:00:00"/>
    <n v="130000"/>
    <x v="323"/>
    <n v="233.9316697794263"/>
    <x v="0"/>
    <x v="4"/>
    <x v="2"/>
    <x v="0"/>
    <s v="ACF"/>
    <m/>
    <m/>
    <m/>
    <m/>
    <m/>
    <x v="4"/>
    <x v="2"/>
    <s v="n/a"/>
    <s v="n/a"/>
    <s v="n/a"/>
    <s v="n/a"/>
    <n v="233.9316697794263"/>
    <n v="0"/>
    <n v="0"/>
    <n v="233.9316697794263"/>
    <n v="0"/>
    <n v="233.9316697794263"/>
  </r>
  <r>
    <d v="2018-07-31T00:00:00"/>
    <n v="185487"/>
    <x v="324"/>
    <n v="333.7791048644342"/>
    <x v="4"/>
    <x v="4"/>
    <x v="2"/>
    <x v="0"/>
    <s v="ACF"/>
    <m/>
    <m/>
    <m/>
    <m/>
    <m/>
    <x v="4"/>
    <x v="2"/>
    <s v="n/a"/>
    <s v="n/a"/>
    <s v="n/a"/>
    <s v="n/a"/>
    <n v="333.7791048644342"/>
    <n v="0"/>
    <n v="0"/>
    <n v="333.7791048644342"/>
    <n v="0"/>
    <n v="333.7791048644342"/>
  </r>
  <r>
    <d v="2018-07-31T00:00:00"/>
    <n v="546619"/>
    <x v="325"/>
    <n v="983.62688771661703"/>
    <x v="4"/>
    <x v="0"/>
    <x v="3"/>
    <x v="0"/>
    <s v="ACF"/>
    <m/>
    <m/>
    <m/>
    <m/>
    <m/>
    <x v="0"/>
    <x v="1"/>
    <s v="n/a"/>
    <s v="n/a"/>
    <s v="n/a"/>
    <s v="n/a"/>
    <n v="983.62688771661703"/>
    <n v="0"/>
    <n v="0"/>
    <n v="983.62688771661703"/>
    <n v="0"/>
    <n v="983.62688771661703"/>
  </r>
  <r>
    <d v="2018-07-31T00:00:00"/>
    <n v="129000"/>
    <x v="326"/>
    <n v="232.13219539650763"/>
    <x v="4"/>
    <x v="0"/>
    <x v="3"/>
    <x v="0"/>
    <s v="ACF"/>
    <m/>
    <m/>
    <m/>
    <m/>
    <m/>
    <x v="0"/>
    <x v="1"/>
    <s v="n/a"/>
    <s v="n/a"/>
    <s v="n/a"/>
    <s v="n/a"/>
    <n v="232.13219539650763"/>
    <n v="0"/>
    <n v="0"/>
    <n v="232.13219539650763"/>
    <n v="0"/>
    <n v="232.13219539650763"/>
  </r>
  <r>
    <d v="2018-07-31T00:00:00"/>
    <n v="493361"/>
    <x v="327"/>
    <n v="887.79048103113485"/>
    <x v="4"/>
    <x v="0"/>
    <x v="4"/>
    <x v="0"/>
    <s v="ACF"/>
    <m/>
    <m/>
    <m/>
    <m/>
    <m/>
    <x v="0"/>
    <x v="1"/>
    <s v="n/a"/>
    <s v="n/a"/>
    <s v="n/a"/>
    <s v="n/a"/>
    <n v="887.79048103113485"/>
    <n v="0"/>
    <n v="0"/>
    <n v="887.79048103113485"/>
    <n v="0"/>
    <n v="887.79048103113485"/>
  </r>
  <r>
    <d v="2018-07-31T00:00:00"/>
    <n v="126034.50499999999"/>
    <x v="328"/>
    <n v="226.79586311133423"/>
    <x v="4"/>
    <x v="0"/>
    <x v="4"/>
    <x v="0"/>
    <s v="ACF"/>
    <m/>
    <m/>
    <m/>
    <m/>
    <m/>
    <x v="0"/>
    <x v="1"/>
    <s v="n/a"/>
    <s v="n/a"/>
    <s v="n/a"/>
    <s v="n/a"/>
    <n v="226.79586311133423"/>
    <n v="0"/>
    <n v="0"/>
    <n v="226.79586311133423"/>
    <n v="0"/>
    <n v="226.79586311133423"/>
  </r>
  <r>
    <d v="2018-07-31T00:00:00"/>
    <n v="439220"/>
    <x v="329"/>
    <n v="790.36513846553555"/>
    <x v="4"/>
    <x v="0"/>
    <x v="0"/>
    <x v="0"/>
    <s v="ACF"/>
    <m/>
    <m/>
    <m/>
    <m/>
    <m/>
    <x v="0"/>
    <x v="1"/>
    <s v="n/a"/>
    <s v="n/a"/>
    <s v="n/a"/>
    <s v="n/a"/>
    <n v="790.36513846553555"/>
    <n v="0"/>
    <n v="0"/>
    <n v="790.36513846553555"/>
    <n v="0"/>
    <n v="790.36513846553555"/>
  </r>
  <r>
    <d v="2018-07-31T00:00:00"/>
    <n v="359977"/>
    <x v="330"/>
    <n v="647.76938993991178"/>
    <x v="4"/>
    <x v="0"/>
    <x v="5"/>
    <x v="0"/>
    <s v="ACF"/>
    <m/>
    <m/>
    <m/>
    <m/>
    <m/>
    <x v="0"/>
    <x v="1"/>
    <s v="n/a"/>
    <s v="n/a"/>
    <s v="n/a"/>
    <s v="n/a"/>
    <n v="647.76938993991178"/>
    <n v="0"/>
    <n v="0"/>
    <n v="647.76938993991178"/>
    <n v="0"/>
    <n v="647.76938993991178"/>
  </r>
  <r>
    <d v="2018-07-31T00:00:00"/>
    <n v="1839052"/>
    <x v="331"/>
    <n v="3309.3269628553344"/>
    <x v="4"/>
    <x v="0"/>
    <x v="1"/>
    <x v="0"/>
    <s v="ACF"/>
    <m/>
    <m/>
    <m/>
    <m/>
    <m/>
    <x v="0"/>
    <x v="1"/>
    <s v="n/a"/>
    <s v="n/a"/>
    <s v="n/a"/>
    <s v="n/a"/>
    <n v="3309.3269628553344"/>
    <n v="0"/>
    <n v="0"/>
    <n v="3309.3269628553344"/>
    <n v="0"/>
    <n v="3309.3269628553344"/>
  </r>
  <r>
    <d v="2018-07-31T00:00:00"/>
    <n v="74138.02"/>
    <x v="332"/>
    <n v="133.40946779031157"/>
    <x v="4"/>
    <x v="0"/>
    <x v="1"/>
    <x v="0"/>
    <s v="ACF"/>
    <m/>
    <m/>
    <m/>
    <m/>
    <m/>
    <x v="0"/>
    <x v="1"/>
    <s v="n/a"/>
    <s v="n/a"/>
    <s v="n/a"/>
    <s v="n/a"/>
    <n v="133.40946779031157"/>
    <n v="0"/>
    <n v="0"/>
    <n v="133.40946779031157"/>
    <n v="0"/>
    <n v="133.40946779031157"/>
  </r>
  <r>
    <d v="2018-06-25T00:00:00"/>
    <n v="569750"/>
    <x v="333"/>
    <n v="1025.2505296679087"/>
    <x v="3"/>
    <x v="4"/>
    <x v="2"/>
    <x v="0"/>
    <s v="ACF"/>
    <m/>
    <m/>
    <m/>
    <m/>
    <m/>
    <x v="4"/>
    <x v="2"/>
    <s v="n/a"/>
    <s v="n/a"/>
    <s v="n/a"/>
    <s v="n/a"/>
    <n v="1025.2505296679087"/>
    <n v="0"/>
    <n v="0"/>
    <n v="1025.2505296679087"/>
    <n v="0"/>
    <n v="1025.2505296679087"/>
  </r>
  <r>
    <d v="2018-06-25T00:00:00"/>
    <n v="324572"/>
    <x v="334"/>
    <n v="584.05899941267649"/>
    <x v="3"/>
    <x v="4"/>
    <x v="2"/>
    <x v="0"/>
    <s v="ACF"/>
    <m/>
    <m/>
    <m/>
    <m/>
    <m/>
    <x v="4"/>
    <x v="2"/>
    <s v="n/a"/>
    <s v="n/a"/>
    <s v="n/a"/>
    <s v="n/a"/>
    <n v="584.05899941267649"/>
    <n v="0"/>
    <n v="0"/>
    <n v="584.05899941267649"/>
    <n v="0"/>
    <n v="584.05899941267649"/>
  </r>
  <r>
    <d v="2018-07-30T00:00:00"/>
    <n v="360000"/>
    <x v="335"/>
    <n v="647.81077785071898"/>
    <x v="0"/>
    <x v="0"/>
    <x v="1"/>
    <x v="0"/>
    <s v="ACF"/>
    <m/>
    <m/>
    <m/>
    <m/>
    <m/>
    <x v="0"/>
    <x v="1"/>
    <s v="n/a"/>
    <s v="n/a"/>
    <s v="n/a"/>
    <s v="n/a"/>
    <n v="647.81077785071898"/>
    <n v="0"/>
    <n v="0"/>
    <n v="647.81077785071898"/>
    <n v="0"/>
    <n v="647.81077785071898"/>
  </r>
  <r>
    <d v="2018-08-31T00:00:00"/>
    <n v="25000"/>
    <x v="336"/>
    <n v="44.986859572966594"/>
    <x v="0"/>
    <x v="0"/>
    <x v="0"/>
    <x v="0"/>
    <s v="ACF"/>
    <m/>
    <m/>
    <m/>
    <m/>
    <m/>
    <x v="0"/>
    <x v="1"/>
    <s v="n/a"/>
    <s v="n/a"/>
    <s v="n/a"/>
    <s v="n/a"/>
    <n v="44.986859572966594"/>
    <n v="0"/>
    <n v="0"/>
    <n v="44.986859572966594"/>
    <n v="0"/>
    <n v="44.986859572966594"/>
  </r>
  <r>
    <d v="2018-08-31T00:00:00"/>
    <n v="75000"/>
    <x v="337"/>
    <n v="134.9605787188998"/>
    <x v="0"/>
    <x v="0"/>
    <x v="0"/>
    <x v="0"/>
    <s v="ACF"/>
    <m/>
    <m/>
    <m/>
    <m/>
    <m/>
    <x v="0"/>
    <x v="1"/>
    <s v="n/a"/>
    <s v="n/a"/>
    <s v="n/a"/>
    <s v="n/a"/>
    <n v="134.9605787188998"/>
    <n v="0"/>
    <n v="0"/>
    <n v="134.9605787188998"/>
    <n v="0"/>
    <n v="134.9605787188998"/>
  </r>
  <r>
    <d v="2018-07-30T00:00:00"/>
    <n v="75000"/>
    <x v="338"/>
    <n v="134.9605787188998"/>
    <x v="0"/>
    <x v="0"/>
    <x v="0"/>
    <x v="0"/>
    <s v="ACF"/>
    <m/>
    <m/>
    <m/>
    <m/>
    <m/>
    <x v="0"/>
    <x v="1"/>
    <s v="n/a"/>
    <s v="n/a"/>
    <s v="n/a"/>
    <s v="n/a"/>
    <n v="134.9605787188998"/>
    <n v="0"/>
    <n v="0"/>
    <n v="134.9605787188998"/>
    <n v="0"/>
    <n v="134.9605787188998"/>
  </r>
  <r>
    <d v="2018-07-31T00:00:00"/>
    <n v="120000"/>
    <x v="339"/>
    <n v="215.93692595023964"/>
    <x v="2"/>
    <x v="1"/>
    <x v="2"/>
    <x v="0"/>
    <s v="ACF"/>
    <m/>
    <m/>
    <m/>
    <m/>
    <m/>
    <x v="1"/>
    <x v="1"/>
    <s v="n/a"/>
    <s v="n/a"/>
    <s v="n/a"/>
    <s v="n/a"/>
    <n v="215.93692595023964"/>
    <n v="0"/>
    <n v="0"/>
    <n v="215.93692595023964"/>
    <n v="0"/>
    <n v="215.93692595023964"/>
  </r>
  <r>
    <d v="2018-08-03T00:00:00"/>
    <n v="20000"/>
    <x v="340"/>
    <n v="35.989487658373278"/>
    <x v="2"/>
    <x v="1"/>
    <x v="2"/>
    <x v="0"/>
    <s v="ACF"/>
    <m/>
    <m/>
    <m/>
    <m/>
    <m/>
    <x v="1"/>
    <x v="1"/>
    <s v="n/a"/>
    <s v="n/a"/>
    <s v="n/a"/>
    <s v="n/a"/>
    <n v="35.989487658373278"/>
    <n v="0"/>
    <n v="0"/>
    <n v="35.989487658373278"/>
    <n v="0"/>
    <n v="35.989487658373278"/>
  </r>
  <r>
    <d v="2018-08-09T00:00:00"/>
    <n v="6348"/>
    <x v="341"/>
    <n v="11.423063382767678"/>
    <x v="4"/>
    <x v="4"/>
    <x v="2"/>
    <x v="0"/>
    <s v="ACF"/>
    <m/>
    <m/>
    <m/>
    <m/>
    <m/>
    <x v="4"/>
    <x v="2"/>
    <s v="n/a"/>
    <s v="n/a"/>
    <s v="n/a"/>
    <s v="n/a"/>
    <n v="11.423063382767678"/>
    <n v="0"/>
    <n v="0"/>
    <n v="11.423063382767678"/>
    <n v="0"/>
    <n v="11.423063382767678"/>
  </r>
  <r>
    <d v="2018-08-10T00:00:00"/>
    <n v="160000"/>
    <x v="342"/>
    <n v="287.91590126698622"/>
    <x v="2"/>
    <x v="1"/>
    <x v="2"/>
    <x v="0"/>
    <s v="ACF"/>
    <m/>
    <m/>
    <m/>
    <m/>
    <m/>
    <x v="1"/>
    <x v="1"/>
    <s v="n/a"/>
    <s v="n/a"/>
    <s v="n/a"/>
    <s v="n/a"/>
    <n v="287.91590126698622"/>
    <n v="0"/>
    <n v="0"/>
    <n v="287.91590126698622"/>
    <n v="0"/>
    <n v="287.91590126698622"/>
  </r>
  <r>
    <d v="2018-08-31T00:00:00"/>
    <n v="185487"/>
    <x v="343"/>
    <n v="333.7791048644342"/>
    <x v="4"/>
    <x v="4"/>
    <x v="2"/>
    <x v="0"/>
    <s v="ACF"/>
    <m/>
    <m/>
    <m/>
    <m/>
    <m/>
    <x v="4"/>
    <x v="2"/>
    <s v="n/a"/>
    <s v="n/a"/>
    <s v="n/a"/>
    <s v="n/a"/>
    <n v="333.7791048644342"/>
    <n v="0"/>
    <n v="0"/>
    <n v="333.7791048644342"/>
    <n v="0"/>
    <n v="333.7791048644342"/>
  </r>
  <r>
    <d v="2018-08-31T00:00:00"/>
    <n v="130000"/>
    <x v="344"/>
    <n v="233.9316697794263"/>
    <x v="0"/>
    <x v="4"/>
    <x v="2"/>
    <x v="0"/>
    <s v="ACF"/>
    <m/>
    <m/>
    <m/>
    <m/>
    <m/>
    <x v="4"/>
    <x v="2"/>
    <s v="n/a"/>
    <s v="n/a"/>
    <s v="n/a"/>
    <s v="n/a"/>
    <n v="233.9316697794263"/>
    <n v="0"/>
    <n v="0"/>
    <n v="233.9316697794263"/>
    <n v="0"/>
    <n v="233.9316697794263"/>
  </r>
  <r>
    <d v="2018-08-31T00:00:00"/>
    <n v="50000"/>
    <x v="345"/>
    <n v="89.973719145933188"/>
    <x v="2"/>
    <x v="1"/>
    <x v="2"/>
    <x v="0"/>
    <s v="ACF"/>
    <m/>
    <m/>
    <m/>
    <m/>
    <m/>
    <x v="1"/>
    <x v="1"/>
    <s v="n/a"/>
    <s v="n/a"/>
    <s v="n/a"/>
    <s v="n/a"/>
    <n v="89.973719145933188"/>
    <n v="0"/>
    <n v="0"/>
    <n v="89.973719145933188"/>
    <n v="0"/>
    <n v="89.973719145933188"/>
  </r>
  <r>
    <d v="2018-08-31T00:00:00"/>
    <n v="120000"/>
    <x v="346"/>
    <n v="215.93692595023964"/>
    <x v="2"/>
    <x v="1"/>
    <x v="2"/>
    <x v="0"/>
    <s v="ACF"/>
    <m/>
    <m/>
    <m/>
    <m/>
    <m/>
    <x v="1"/>
    <x v="1"/>
    <s v="n/a"/>
    <s v="n/a"/>
    <s v="n/a"/>
    <s v="n/a"/>
    <n v="215.93692595023964"/>
    <n v="0"/>
    <n v="0"/>
    <n v="215.93692595023964"/>
    <n v="0"/>
    <n v="215.93692595023964"/>
  </r>
  <r>
    <d v="2018-08-31T00:00:00"/>
    <n v="20000"/>
    <x v="347"/>
    <n v="35.989487658373278"/>
    <x v="1"/>
    <x v="0"/>
    <x v="0"/>
    <x v="0"/>
    <s v="ACF"/>
    <m/>
    <m/>
    <m/>
    <m/>
    <m/>
    <x v="0"/>
    <x v="1"/>
    <s v="n/a"/>
    <s v="n/a"/>
    <s v="n/a"/>
    <s v="n/a"/>
    <n v="35.989487658373278"/>
    <n v="0"/>
    <n v="0"/>
    <n v="35.989487658373278"/>
    <n v="0"/>
    <n v="35.989487658373278"/>
  </r>
  <r>
    <d v="2018-08-31T00:00:00"/>
    <n v="120000"/>
    <x v="348"/>
    <n v="215.93692595023964"/>
    <x v="1"/>
    <x v="0"/>
    <x v="1"/>
    <x v="0"/>
    <s v="ACF"/>
    <m/>
    <m/>
    <m/>
    <m/>
    <m/>
    <x v="0"/>
    <x v="1"/>
    <s v="n/a"/>
    <s v="n/a"/>
    <s v="n/a"/>
    <s v="n/a"/>
    <n v="215.93692595023964"/>
    <n v="0"/>
    <n v="0"/>
    <n v="215.93692595023964"/>
    <n v="0"/>
    <n v="215.93692595023964"/>
  </r>
  <r>
    <d v="2018-07-30T00:00:00"/>
    <n v="120000"/>
    <x v="349"/>
    <n v="215.93692595023964"/>
    <x v="1"/>
    <x v="0"/>
    <x v="1"/>
    <x v="0"/>
    <s v="ACF"/>
    <m/>
    <m/>
    <m/>
    <m/>
    <m/>
    <x v="0"/>
    <x v="1"/>
    <s v="n/a"/>
    <s v="n/a"/>
    <s v="n/a"/>
    <s v="n/a"/>
    <n v="215.93692595023964"/>
    <n v="0"/>
    <n v="0"/>
    <n v="215.93692595023964"/>
    <n v="0"/>
    <n v="215.93692595023964"/>
  </r>
  <r>
    <d v="2018-07-30T00:00:00"/>
    <n v="20000"/>
    <x v="350"/>
    <n v="35.989487658373278"/>
    <x v="1"/>
    <x v="0"/>
    <x v="0"/>
    <x v="0"/>
    <s v="ACF"/>
    <m/>
    <m/>
    <m/>
    <m/>
    <m/>
    <x v="0"/>
    <x v="1"/>
    <s v="n/a"/>
    <s v="n/a"/>
    <s v="n/a"/>
    <s v="n/a"/>
    <n v="35.989487658373278"/>
    <n v="0"/>
    <n v="0"/>
    <n v="35.989487658373278"/>
    <n v="0"/>
    <n v="35.989487658373278"/>
  </r>
  <r>
    <d v="2018-08-31T00:00:00"/>
    <n v="360000"/>
    <x v="351"/>
    <n v="647.81077785071898"/>
    <x v="0"/>
    <x v="0"/>
    <x v="1"/>
    <x v="0"/>
    <s v="ACF"/>
    <m/>
    <m/>
    <m/>
    <m/>
    <m/>
    <x v="0"/>
    <x v="1"/>
    <s v="n/a"/>
    <s v="n/a"/>
    <s v="n/a"/>
    <s v="n/a"/>
    <n v="647.81077785071898"/>
    <n v="0"/>
    <n v="0"/>
    <n v="647.81077785071898"/>
    <n v="0"/>
    <n v="647.81077785071898"/>
  </r>
  <r>
    <d v="2018-08-03T00:00:00"/>
    <n v="60000"/>
    <x v="352"/>
    <n v="107.96846297511982"/>
    <x v="4"/>
    <x v="0"/>
    <x v="1"/>
    <x v="0"/>
    <s v="ACF"/>
    <m/>
    <m/>
    <m/>
    <m/>
    <m/>
    <x v="0"/>
    <x v="1"/>
    <s v="n/a"/>
    <s v="n/a"/>
    <s v="n/a"/>
    <s v="n/a"/>
    <n v="107.96846297511982"/>
    <n v="0"/>
    <n v="0"/>
    <n v="107.96846297511982"/>
    <n v="0"/>
    <n v="107.96846297511982"/>
  </r>
  <r>
    <d v="2018-08-03T00:00:00"/>
    <n v="84000"/>
    <x v="353"/>
    <n v="151.15584816516775"/>
    <x v="2"/>
    <x v="1"/>
    <x v="2"/>
    <x v="0"/>
    <s v="ACF"/>
    <m/>
    <m/>
    <m/>
    <m/>
    <m/>
    <x v="1"/>
    <x v="1"/>
    <s v="n/a"/>
    <s v="n/a"/>
    <s v="n/a"/>
    <s v="n/a"/>
    <n v="151.15584816516775"/>
    <n v="0"/>
    <n v="0"/>
    <n v="151.15584816516775"/>
    <n v="0"/>
    <n v="151.15584816516775"/>
  </r>
  <r>
    <d v="2018-08-01T00:00:00"/>
    <n v="45400"/>
    <x v="354"/>
    <n v="81.696136984507334"/>
    <x v="2"/>
    <x v="1"/>
    <x v="2"/>
    <x v="0"/>
    <s v="ACF"/>
    <m/>
    <m/>
    <m/>
    <m/>
    <m/>
    <x v="1"/>
    <x v="1"/>
    <s v="n/a"/>
    <s v="n/a"/>
    <s v="n/a"/>
    <s v="n/a"/>
    <n v="81.696136984507334"/>
    <n v="0"/>
    <n v="0"/>
    <n v="81.696136984507334"/>
    <n v="0"/>
    <n v="81.696136984507334"/>
  </r>
  <r>
    <d v="2018-10-10T00:00:00"/>
    <n v="25000"/>
    <x v="355"/>
    <n v="44.986859572966594"/>
    <x v="0"/>
    <x v="0"/>
    <x v="0"/>
    <x v="0"/>
    <s v="ACF"/>
    <m/>
    <m/>
    <m/>
    <m/>
    <m/>
    <x v="0"/>
    <x v="1"/>
    <s v="n/a"/>
    <s v="n/a"/>
    <s v="n/a"/>
    <s v="n/a"/>
    <n v="44.986859572966594"/>
    <n v="0"/>
    <n v="0"/>
    <n v="44.986859572966594"/>
    <n v="0"/>
    <n v="44.986859572966594"/>
  </r>
  <r>
    <d v="2018-07-31T00:00:00"/>
    <n v="569750"/>
    <x v="356"/>
    <n v="1025.2505296679087"/>
    <x v="3"/>
    <x v="4"/>
    <x v="2"/>
    <x v="0"/>
    <s v="ACF"/>
    <m/>
    <m/>
    <m/>
    <m/>
    <m/>
    <x v="4"/>
    <x v="2"/>
    <s v="n/a"/>
    <s v="n/a"/>
    <s v="n/a"/>
    <s v="n/a"/>
    <n v="1025.2505296679087"/>
    <n v="0"/>
    <n v="0"/>
    <n v="1025.2505296679087"/>
    <n v="0"/>
    <n v="1025.2505296679087"/>
  </r>
  <r>
    <d v="2018-07-31T00:00:00"/>
    <n v="324572"/>
    <x v="357"/>
    <n v="584.05899941267649"/>
    <x v="3"/>
    <x v="4"/>
    <x v="2"/>
    <x v="0"/>
    <s v="ACF"/>
    <m/>
    <m/>
    <m/>
    <m/>
    <m/>
    <x v="4"/>
    <x v="2"/>
    <s v="n/a"/>
    <s v="n/a"/>
    <s v="n/a"/>
    <s v="n/a"/>
    <n v="584.05899941267649"/>
    <n v="0"/>
    <n v="0"/>
    <n v="584.05899941267649"/>
    <n v="0"/>
    <n v="584.05899941267649"/>
  </r>
  <r>
    <d v="2018-09-03T00:00:00"/>
    <n v="324572"/>
    <x v="358"/>
    <n v="584.05899941267649"/>
    <x v="3"/>
    <x v="4"/>
    <x v="2"/>
    <x v="0"/>
    <s v="ACF"/>
    <m/>
    <m/>
    <m/>
    <m/>
    <m/>
    <x v="4"/>
    <x v="2"/>
    <s v="n/a"/>
    <s v="n/a"/>
    <s v="n/a"/>
    <s v="n/a"/>
    <n v="584.05899941267649"/>
    <n v="0"/>
    <n v="0"/>
    <n v="584.05899941267649"/>
    <n v="0"/>
    <n v="584.05899941267649"/>
  </r>
  <r>
    <d v="2018-08-31T00:00:00"/>
    <n v="439220"/>
    <x v="359"/>
    <n v="790.36513846553555"/>
    <x v="4"/>
    <x v="0"/>
    <x v="0"/>
    <x v="0"/>
    <s v="ACF"/>
    <m/>
    <m/>
    <m/>
    <m/>
    <m/>
    <x v="0"/>
    <x v="1"/>
    <s v="n/a"/>
    <s v="n/a"/>
    <s v="n/a"/>
    <s v="n/a"/>
    <n v="790.36513846553555"/>
    <n v="0"/>
    <n v="0"/>
    <n v="790.36513846553555"/>
    <n v="0"/>
    <n v="790.36513846553555"/>
  </r>
  <r>
    <d v="2018-08-01T00:00:00"/>
    <n v="20000"/>
    <x v="360"/>
    <n v="35.989487658373278"/>
    <x v="2"/>
    <x v="1"/>
    <x v="2"/>
    <x v="0"/>
    <s v="ACF"/>
    <m/>
    <m/>
    <m/>
    <m/>
    <m/>
    <x v="1"/>
    <x v="1"/>
    <s v="n/a"/>
    <s v="n/a"/>
    <s v="n/a"/>
    <s v="n/a"/>
    <n v="35.989487658373278"/>
    <n v="0"/>
    <n v="0"/>
    <n v="35.989487658373278"/>
    <n v="0"/>
    <n v="35.989487658373278"/>
  </r>
  <r>
    <d v="2018-09-19T00:00:00"/>
    <n v="40000"/>
    <x v="361"/>
    <n v="71.978975316746556"/>
    <x v="3"/>
    <x v="14"/>
    <x v="2"/>
    <x v="0"/>
    <s v="ACF"/>
    <m/>
    <m/>
    <m/>
    <m/>
    <m/>
    <x v="9"/>
    <x v="1"/>
    <s v="n/a"/>
    <s v="n/a"/>
    <s v="n/a"/>
    <s v="n/a"/>
    <n v="71.978975316746556"/>
    <n v="0"/>
    <n v="0"/>
    <n v="71.978975316746556"/>
    <n v="0"/>
    <n v="71.978975316746556"/>
  </r>
  <r>
    <d v="2018-09-03T00:00:00"/>
    <n v="569750"/>
    <x v="362"/>
    <n v="1025.2505296679087"/>
    <x v="3"/>
    <x v="4"/>
    <x v="2"/>
    <x v="0"/>
    <s v="ACF"/>
    <m/>
    <m/>
    <m/>
    <m/>
    <m/>
    <x v="4"/>
    <x v="2"/>
    <s v="n/a"/>
    <s v="n/a"/>
    <s v="n/a"/>
    <s v="n/a"/>
    <n v="1025.2505296679087"/>
    <n v="0"/>
    <n v="0"/>
    <n v="1025.2505296679087"/>
    <n v="0"/>
    <n v="1025.2505296679087"/>
  </r>
  <r>
    <d v="2018-08-31T00:00:00"/>
    <n v="546619"/>
    <x v="363"/>
    <n v="983.62688771661703"/>
    <x v="4"/>
    <x v="0"/>
    <x v="3"/>
    <x v="0"/>
    <s v="ACF"/>
    <m/>
    <m/>
    <m/>
    <m/>
    <m/>
    <x v="0"/>
    <x v="1"/>
    <s v="n/a"/>
    <s v="n/a"/>
    <s v="n/a"/>
    <s v="n/a"/>
    <n v="983.62688771661703"/>
    <n v="0"/>
    <n v="0"/>
    <n v="983.62688771661703"/>
    <n v="0"/>
    <n v="983.62688771661703"/>
  </r>
  <r>
    <d v="2018-08-31T00:00:00"/>
    <n v="129000"/>
    <x v="326"/>
    <n v="232.13219539650763"/>
    <x v="4"/>
    <x v="0"/>
    <x v="3"/>
    <x v="0"/>
    <s v="ACF"/>
    <m/>
    <m/>
    <m/>
    <m/>
    <m/>
    <x v="0"/>
    <x v="1"/>
    <s v="n/a"/>
    <s v="n/a"/>
    <s v="n/a"/>
    <s v="n/a"/>
    <n v="232.13219539650763"/>
    <n v="0"/>
    <n v="0"/>
    <n v="232.13219539650763"/>
    <n v="0"/>
    <n v="232.13219539650763"/>
  </r>
  <r>
    <d v="2018-09-25T00:00:00"/>
    <n v="450000"/>
    <x v="364"/>
    <n v="809.76347231339867"/>
    <x v="2"/>
    <x v="1"/>
    <x v="2"/>
    <x v="0"/>
    <s v="ACF"/>
    <m/>
    <m/>
    <m/>
    <m/>
    <m/>
    <x v="1"/>
    <x v="1"/>
    <s v="n/a"/>
    <s v="n/a"/>
    <s v="n/a"/>
    <s v="n/a"/>
    <n v="809.76347231339867"/>
    <n v="0"/>
    <n v="0"/>
    <n v="809.76347231339867"/>
    <n v="0"/>
    <n v="809.76347231339867"/>
  </r>
  <r>
    <d v="2018-10-10T00:00:00"/>
    <n v="20000"/>
    <x v="365"/>
    <n v="35.989487658373278"/>
    <x v="1"/>
    <x v="0"/>
    <x v="0"/>
    <x v="0"/>
    <s v="ACF"/>
    <m/>
    <m/>
    <m/>
    <m/>
    <m/>
    <x v="0"/>
    <x v="1"/>
    <s v="n/a"/>
    <s v="n/a"/>
    <s v="n/a"/>
    <s v="n/a"/>
    <n v="35.989487658373278"/>
    <n v="0"/>
    <n v="0"/>
    <n v="35.989487658373278"/>
    <n v="0"/>
    <n v="35.989487658373278"/>
  </r>
  <r>
    <d v="2018-08-31T00:00:00"/>
    <n v="493361"/>
    <x v="366"/>
    <n v="887.79048103113485"/>
    <x v="4"/>
    <x v="0"/>
    <x v="4"/>
    <x v="0"/>
    <s v="ACF"/>
    <m/>
    <m/>
    <m/>
    <m/>
    <m/>
    <x v="0"/>
    <x v="1"/>
    <s v="n/a"/>
    <s v="n/a"/>
    <s v="n/a"/>
    <s v="n/a"/>
    <n v="887.79048103113485"/>
    <n v="0"/>
    <n v="0"/>
    <n v="887.79048103113485"/>
    <n v="0"/>
    <n v="887.79048103113485"/>
  </r>
  <r>
    <d v="2018-08-31T00:00:00"/>
    <n v="126035"/>
    <x v="367"/>
    <n v="226.7967538511538"/>
    <x v="4"/>
    <x v="0"/>
    <x v="4"/>
    <x v="0"/>
    <s v="ACF"/>
    <m/>
    <m/>
    <m/>
    <m/>
    <m/>
    <x v="0"/>
    <x v="1"/>
    <s v="n/a"/>
    <s v="n/a"/>
    <s v="n/a"/>
    <s v="n/a"/>
    <n v="226.7967538511538"/>
    <n v="0"/>
    <n v="0"/>
    <n v="226.7967538511538"/>
    <n v="0"/>
    <n v="226.7967538511538"/>
  </r>
  <r>
    <d v="2018-08-31T00:00:00"/>
    <n v="359977"/>
    <x v="368"/>
    <n v="647.76938993991178"/>
    <x v="4"/>
    <x v="0"/>
    <x v="5"/>
    <x v="0"/>
    <s v="ACF"/>
    <m/>
    <m/>
    <m/>
    <m/>
    <m/>
    <x v="0"/>
    <x v="1"/>
    <s v="n/a"/>
    <s v="n/a"/>
    <s v="n/a"/>
    <s v="n/a"/>
    <n v="647.76938993991178"/>
    <n v="0"/>
    <n v="0"/>
    <n v="647.76938993991178"/>
    <n v="0"/>
    <n v="647.76938993991178"/>
  </r>
  <r>
    <d v="2018-08-31T00:00:00"/>
    <n v="1839052"/>
    <x v="369"/>
    <n v="3309.3269628553344"/>
    <x v="4"/>
    <x v="0"/>
    <x v="1"/>
    <x v="0"/>
    <s v="ACF"/>
    <m/>
    <m/>
    <m/>
    <m/>
    <m/>
    <x v="0"/>
    <x v="1"/>
    <s v="n/a"/>
    <s v="n/a"/>
    <s v="n/a"/>
    <s v="n/a"/>
    <n v="3309.3269628553344"/>
    <n v="0"/>
    <n v="0"/>
    <n v="3309.3269628553344"/>
    <n v="0"/>
    <n v="3309.3269628553344"/>
  </r>
  <r>
    <d v="2018-10-10T00:00:00"/>
    <n v="1839052"/>
    <x v="370"/>
    <n v="3309.3269628553344"/>
    <x v="4"/>
    <x v="0"/>
    <x v="1"/>
    <x v="0"/>
    <s v="ACF"/>
    <m/>
    <m/>
    <m/>
    <m/>
    <m/>
    <x v="0"/>
    <x v="1"/>
    <s v="n/a"/>
    <s v="n/a"/>
    <s v="n/a"/>
    <s v="n/a"/>
    <n v="3309.3269628553344"/>
    <n v="0"/>
    <n v="0"/>
    <n v="3309.3269628553344"/>
    <n v="0"/>
    <n v="3309.3269628553344"/>
  </r>
  <r>
    <d v="2018-10-10T00:00:00"/>
    <n v="546619"/>
    <x v="371"/>
    <n v="983.62688771661703"/>
    <x v="4"/>
    <x v="0"/>
    <x v="3"/>
    <x v="0"/>
    <s v="ACF"/>
    <m/>
    <m/>
    <m/>
    <m/>
    <m/>
    <x v="0"/>
    <x v="1"/>
    <s v="n/a"/>
    <s v="n/a"/>
    <s v="n/a"/>
    <s v="n/a"/>
    <n v="983.62688771661703"/>
    <n v="0"/>
    <n v="0"/>
    <n v="983.62688771661703"/>
    <n v="0"/>
    <n v="983.62688771661703"/>
  </r>
  <r>
    <d v="2018-10-10T00:00:00"/>
    <n v="129000"/>
    <x v="372"/>
    <n v="232.13219539650763"/>
    <x v="4"/>
    <x v="0"/>
    <x v="3"/>
    <x v="0"/>
    <s v="ACF"/>
    <m/>
    <m/>
    <m/>
    <m/>
    <m/>
    <x v="0"/>
    <x v="1"/>
    <s v="n/a"/>
    <s v="n/a"/>
    <s v="n/a"/>
    <s v="n/a"/>
    <n v="232.13219539650763"/>
    <n v="0"/>
    <n v="0"/>
    <n v="232.13219539650763"/>
    <n v="0"/>
    <n v="232.13219539650763"/>
  </r>
  <r>
    <d v="2018-10-10T00:00:00"/>
    <n v="493361"/>
    <x v="373"/>
    <n v="887.79048103113485"/>
    <x v="4"/>
    <x v="0"/>
    <x v="4"/>
    <x v="0"/>
    <s v="ACF"/>
    <m/>
    <m/>
    <m/>
    <m/>
    <m/>
    <x v="0"/>
    <x v="1"/>
    <s v="n/a"/>
    <s v="n/a"/>
    <s v="n/a"/>
    <s v="n/a"/>
    <n v="887.79048103113485"/>
    <n v="0"/>
    <n v="0"/>
    <n v="887.79048103113485"/>
    <n v="0"/>
    <n v="887.79048103113485"/>
  </r>
  <r>
    <d v="2018-10-10T00:00:00"/>
    <n v="126034.50499999999"/>
    <x v="374"/>
    <n v="226.79586311133423"/>
    <x v="4"/>
    <x v="0"/>
    <x v="4"/>
    <x v="0"/>
    <s v="ACF"/>
    <m/>
    <m/>
    <m/>
    <m/>
    <m/>
    <x v="0"/>
    <x v="1"/>
    <s v="n/a"/>
    <s v="n/a"/>
    <s v="n/a"/>
    <s v="n/a"/>
    <n v="226.79586311133423"/>
    <n v="0"/>
    <n v="0"/>
    <n v="226.79586311133423"/>
    <n v="0"/>
    <n v="226.79586311133423"/>
  </r>
  <r>
    <d v="2018-10-10T00:00:00"/>
    <n v="439220"/>
    <x v="375"/>
    <n v="790.36513846553555"/>
    <x v="4"/>
    <x v="0"/>
    <x v="0"/>
    <x v="0"/>
    <s v="ACF"/>
    <m/>
    <m/>
    <m/>
    <m/>
    <m/>
    <x v="0"/>
    <x v="1"/>
    <s v="n/a"/>
    <s v="n/a"/>
    <s v="n/a"/>
    <s v="n/a"/>
    <n v="790.36513846553555"/>
    <n v="0"/>
    <n v="0"/>
    <n v="790.36513846553555"/>
    <n v="0"/>
    <n v="790.36513846553555"/>
  </r>
  <r>
    <d v="2018-10-10T00:00:00"/>
    <n v="359977"/>
    <x v="368"/>
    <n v="647.76938993991178"/>
    <x v="4"/>
    <x v="0"/>
    <x v="5"/>
    <x v="0"/>
    <s v="ACF"/>
    <m/>
    <m/>
    <m/>
    <m/>
    <m/>
    <x v="0"/>
    <x v="1"/>
    <s v="n/a"/>
    <s v="n/a"/>
    <s v="n/a"/>
    <s v="n/a"/>
    <n v="647.76938993991178"/>
    <n v="0"/>
    <n v="0"/>
    <n v="647.76938993991178"/>
    <n v="0"/>
    <n v="647.76938993991178"/>
  </r>
  <r>
    <d v="2018-10-10T00:00:00"/>
    <n v="74138"/>
    <x v="376"/>
    <n v="133.40943180082388"/>
    <x v="4"/>
    <x v="0"/>
    <x v="1"/>
    <x v="0"/>
    <s v="ACF"/>
    <m/>
    <m/>
    <m/>
    <m/>
    <m/>
    <x v="0"/>
    <x v="1"/>
    <s v="n/a"/>
    <s v="n/a"/>
    <s v="n/a"/>
    <s v="n/a"/>
    <n v="133.40943180082388"/>
    <n v="0"/>
    <n v="0"/>
    <n v="133.40943180082388"/>
    <n v="0"/>
    <n v="133.40943180082388"/>
  </r>
  <r>
    <d v="2018-09-05T00:00:00"/>
    <n v="84000"/>
    <x v="377"/>
    <n v="151.15584816516775"/>
    <x v="2"/>
    <x v="1"/>
    <x v="2"/>
    <x v="0"/>
    <s v="ACF"/>
    <m/>
    <m/>
    <m/>
    <m/>
    <m/>
    <x v="1"/>
    <x v="1"/>
    <s v="n/a"/>
    <s v="n/a"/>
    <s v="n/a"/>
    <s v="n/a"/>
    <n v="151.15584816516775"/>
    <n v="0"/>
    <n v="0"/>
    <n v="151.15584816516775"/>
    <n v="0"/>
    <n v="151.15584816516775"/>
  </r>
  <r>
    <d v="2018-09-19T00:00:00"/>
    <n v="84000"/>
    <x v="378"/>
    <n v="151.15584816516775"/>
    <x v="0"/>
    <x v="14"/>
    <x v="2"/>
    <x v="0"/>
    <s v="ACF"/>
    <m/>
    <m/>
    <m/>
    <m/>
    <m/>
    <x v="9"/>
    <x v="1"/>
    <s v="n/a"/>
    <s v="n/a"/>
    <s v="n/a"/>
    <s v="n/a"/>
    <n v="151.15584816516775"/>
    <n v="0"/>
    <n v="0"/>
    <n v="151.15584816516775"/>
    <n v="0"/>
    <n v="151.15584816516775"/>
  </r>
  <r>
    <d v="2018-09-26T00:00:00"/>
    <n v="163800"/>
    <x v="379"/>
    <n v="294.75390392207714"/>
    <x v="0"/>
    <x v="10"/>
    <x v="2"/>
    <x v="0"/>
    <s v="ACF"/>
    <m/>
    <m/>
    <m/>
    <m/>
    <m/>
    <x v="6"/>
    <x v="1"/>
    <s v="n/a"/>
    <s v="n/a"/>
    <s v="n/a"/>
    <s v="n/a"/>
    <n v="294.75390392207714"/>
    <n v="0"/>
    <n v="0"/>
    <n v="294.75390392207714"/>
    <n v="0"/>
    <n v="294.75390392207714"/>
  </r>
  <r>
    <d v="2018-10-10T00:00:00"/>
    <n v="84000"/>
    <x v="380"/>
    <n v="151.15584816516775"/>
    <x v="2"/>
    <x v="1"/>
    <x v="2"/>
    <x v="0"/>
    <s v="ACF"/>
    <m/>
    <m/>
    <m/>
    <m/>
    <m/>
    <x v="1"/>
    <x v="1"/>
    <s v="n/a"/>
    <s v="n/a"/>
    <s v="n/a"/>
    <s v="n/a"/>
    <n v="151.15584816516775"/>
    <n v="0"/>
    <n v="0"/>
    <n v="151.15584816516775"/>
    <n v="0"/>
    <n v="151.15584816516775"/>
  </r>
  <r>
    <d v="2018-08-03T00:00:00"/>
    <n v="60000"/>
    <x v="352"/>
    <n v="107.96846297511982"/>
    <x v="4"/>
    <x v="0"/>
    <x v="1"/>
    <x v="0"/>
    <s v="ACF"/>
    <m/>
    <m/>
    <m/>
    <m/>
    <m/>
    <x v="0"/>
    <x v="1"/>
    <s v="n/a"/>
    <s v="n/a"/>
    <s v="n/a"/>
    <s v="n/a"/>
    <n v="107.96846297511982"/>
    <n v="0"/>
    <n v="0"/>
    <n v="107.96846297511982"/>
    <n v="0"/>
    <n v="107.96846297511982"/>
  </r>
  <r>
    <d v="2018-09-03T00:00:00"/>
    <n v="120000"/>
    <x v="381"/>
    <n v="215.93692595023964"/>
    <x v="1"/>
    <x v="15"/>
    <x v="2"/>
    <x v="0"/>
    <s v="ACF"/>
    <m/>
    <m/>
    <m/>
    <m/>
    <m/>
    <x v="5"/>
    <x v="1"/>
    <s v="n/a"/>
    <s v="n/a"/>
    <s v="n/a"/>
    <s v="n/a"/>
    <n v="215.93692595023964"/>
    <n v="0"/>
    <n v="0"/>
    <n v="215.93692595023964"/>
    <n v="0"/>
    <n v="215.93692595023964"/>
  </r>
  <r>
    <d v="2018-09-19T00:00:00"/>
    <n v="240000"/>
    <x v="382"/>
    <n v="431.87385190047928"/>
    <x v="1"/>
    <x v="14"/>
    <x v="2"/>
    <x v="0"/>
    <s v="ACF"/>
    <m/>
    <m/>
    <m/>
    <m/>
    <m/>
    <x v="9"/>
    <x v="1"/>
    <s v="n/a"/>
    <s v="n/a"/>
    <s v="n/a"/>
    <s v="n/a"/>
    <n v="431.87385190047928"/>
    <n v="0"/>
    <n v="0"/>
    <n v="431.87385190047928"/>
    <n v="0"/>
    <n v="431.87385190047928"/>
  </r>
  <r>
    <d v="2018-09-26T00:00:00"/>
    <n v="180000"/>
    <x v="383"/>
    <n v="323.90538892535949"/>
    <x v="1"/>
    <x v="10"/>
    <x v="2"/>
    <x v="0"/>
    <s v="ACF"/>
    <m/>
    <m/>
    <m/>
    <m/>
    <m/>
    <x v="6"/>
    <x v="1"/>
    <s v="n/a"/>
    <s v="n/a"/>
    <s v="n/a"/>
    <s v="n/a"/>
    <n v="323.90538892535949"/>
    <n v="0"/>
    <n v="0"/>
    <n v="323.90538892535949"/>
    <n v="0"/>
    <n v="323.90538892535949"/>
  </r>
  <r>
    <d v="2018-10-10T00:00:00"/>
    <n v="60000"/>
    <x v="384"/>
    <n v="107.96846297511982"/>
    <x v="4"/>
    <x v="0"/>
    <x v="1"/>
    <x v="0"/>
    <s v="ACF"/>
    <m/>
    <m/>
    <m/>
    <m/>
    <m/>
    <x v="0"/>
    <x v="1"/>
    <s v="n/a"/>
    <s v="n/a"/>
    <s v="n/a"/>
    <s v="n/a"/>
    <n v="107.96846297511982"/>
    <n v="0"/>
    <n v="0"/>
    <n v="107.96846297511982"/>
    <n v="0"/>
    <n v="107.96846297511982"/>
  </r>
  <r>
    <d v="2018-09-21T00:00:00"/>
    <n v="160000"/>
    <x v="385"/>
    <n v="287.91590126698622"/>
    <x v="7"/>
    <x v="14"/>
    <x v="2"/>
    <x v="0"/>
    <s v="ACF"/>
    <m/>
    <m/>
    <m/>
    <m/>
    <m/>
    <x v="9"/>
    <x v="1"/>
    <s v="n/a"/>
    <s v="n/a"/>
    <s v="n/a"/>
    <s v="n/a"/>
    <n v="287.91590126698622"/>
    <n v="0"/>
    <n v="0"/>
    <n v="287.91590126698622"/>
    <n v="0"/>
    <n v="287.91590126698622"/>
  </r>
  <r>
    <d v="2018-09-21T00:00:00"/>
    <n v="100000"/>
    <x v="386"/>
    <n v="179.94743829186638"/>
    <x v="7"/>
    <x v="14"/>
    <x v="2"/>
    <x v="0"/>
    <s v="ACF"/>
    <m/>
    <m/>
    <m/>
    <m/>
    <m/>
    <x v="9"/>
    <x v="1"/>
    <s v="n/a"/>
    <s v="n/a"/>
    <s v="n/a"/>
    <s v="n/a"/>
    <n v="179.94743829186638"/>
    <n v="0"/>
    <n v="0"/>
    <n v="179.94743829186638"/>
    <n v="0"/>
    <n v="179.94743829186638"/>
  </r>
  <r>
    <d v="2018-10-10T00:00:00"/>
    <n v="300000"/>
    <x v="387"/>
    <n v="539.84231487559919"/>
    <x v="0"/>
    <x v="0"/>
    <x v="1"/>
    <x v="0"/>
    <s v="ACF"/>
    <m/>
    <m/>
    <m/>
    <m/>
    <m/>
    <x v="0"/>
    <x v="1"/>
    <s v="n/a"/>
    <s v="n/a"/>
    <s v="n/a"/>
    <s v="n/a"/>
    <n v="539.84231487559919"/>
    <n v="0"/>
    <n v="0"/>
    <n v="539.84231487559919"/>
    <n v="0"/>
    <n v="539.84231487559919"/>
  </r>
  <r>
    <d v="2018-10-10T00:00:00"/>
    <n v="360000"/>
    <x v="388"/>
    <n v="647.81077785071898"/>
    <x v="0"/>
    <x v="0"/>
    <x v="1"/>
    <x v="0"/>
    <s v="ACF"/>
    <m/>
    <m/>
    <m/>
    <m/>
    <m/>
    <x v="0"/>
    <x v="1"/>
    <s v="n/a"/>
    <s v="n/a"/>
    <s v="n/a"/>
    <s v="n/a"/>
    <n v="647.81077785071898"/>
    <n v="0"/>
    <n v="0"/>
    <n v="647.81077785071898"/>
    <n v="0"/>
    <n v="647.81077785071898"/>
  </r>
  <r>
    <d v="2018-10-10T00:00:00"/>
    <n v="120000"/>
    <x v="389"/>
    <n v="215.93692595023964"/>
    <x v="1"/>
    <x v="0"/>
    <x v="1"/>
    <x v="0"/>
    <s v="ACF"/>
    <m/>
    <m/>
    <m/>
    <m/>
    <m/>
    <x v="0"/>
    <x v="1"/>
    <s v="n/a"/>
    <s v="n/a"/>
    <s v="n/a"/>
    <s v="n/a"/>
    <n v="215.93692595023964"/>
    <n v="0"/>
    <n v="0"/>
    <n v="215.93692595023964"/>
    <n v="0"/>
    <n v="215.93692595023964"/>
  </r>
  <r>
    <d v="2018-10-10T00:00:00"/>
    <n v="75000"/>
    <x v="390"/>
    <n v="134.9605787188998"/>
    <x v="0"/>
    <x v="0"/>
    <x v="0"/>
    <x v="0"/>
    <s v="ACF"/>
    <m/>
    <m/>
    <m/>
    <m/>
    <m/>
    <x v="0"/>
    <x v="1"/>
    <s v="n/a"/>
    <s v="n/a"/>
    <s v="n/a"/>
    <s v="n/a"/>
    <n v="134.9605787188998"/>
    <n v="0"/>
    <n v="0"/>
    <n v="134.9605787188998"/>
    <n v="0"/>
    <n v="134.9605787188998"/>
  </r>
  <r>
    <d v="2018-10-10T00:00:00"/>
    <n v="120000"/>
    <x v="391"/>
    <n v="215.93692595023964"/>
    <x v="2"/>
    <x v="1"/>
    <x v="2"/>
    <x v="0"/>
    <s v="ACF"/>
    <m/>
    <m/>
    <m/>
    <m/>
    <m/>
    <x v="1"/>
    <x v="1"/>
    <s v="n/a"/>
    <s v="n/a"/>
    <s v="n/a"/>
    <s v="n/a"/>
    <n v="215.93692595023964"/>
    <n v="0"/>
    <n v="0"/>
    <n v="215.93692595023964"/>
    <n v="0"/>
    <n v="215.93692595023964"/>
  </r>
  <r>
    <d v="2018-07-31T00:00:00"/>
    <n v="83757"/>
    <x v="392"/>
    <n v="150.71857589011853"/>
    <x v="2"/>
    <x v="1"/>
    <x v="2"/>
    <x v="0"/>
    <s v="ACF"/>
    <m/>
    <m/>
    <m/>
    <m/>
    <m/>
    <x v="1"/>
    <x v="1"/>
    <s v="n/a"/>
    <s v="n/a"/>
    <s v="n/a"/>
    <s v="n/a"/>
    <n v="150.71857589011853"/>
    <n v="0"/>
    <n v="0"/>
    <n v="150.71857589011853"/>
    <n v="0"/>
    <n v="150.71857589011853"/>
  </r>
  <r>
    <d v="2018-08-31T00:00:00"/>
    <n v="9684"/>
    <x v="393"/>
    <n v="17.426109924184338"/>
    <x v="2"/>
    <x v="1"/>
    <x v="2"/>
    <x v="0"/>
    <s v="ACF"/>
    <m/>
    <m/>
    <m/>
    <m/>
    <m/>
    <x v="1"/>
    <x v="1"/>
    <s v="n/a"/>
    <s v="n/a"/>
    <s v="n/a"/>
    <s v="n/a"/>
    <n v="17.426109924184338"/>
    <n v="0"/>
    <n v="0"/>
    <n v="17.426109924184338"/>
    <n v="0"/>
    <n v="17.426109924184338"/>
  </r>
  <r>
    <d v="2018-08-31T00:00:00"/>
    <n v="47975"/>
    <x v="394"/>
    <n v="86.329783520522895"/>
    <x v="2"/>
    <x v="1"/>
    <x v="2"/>
    <x v="0"/>
    <s v="ACF"/>
    <m/>
    <m/>
    <m/>
    <m/>
    <m/>
    <x v="1"/>
    <x v="1"/>
    <s v="n/a"/>
    <s v="n/a"/>
    <s v="n/a"/>
    <s v="n/a"/>
    <n v="86.329783520522895"/>
    <n v="0"/>
    <n v="0"/>
    <n v="86.329783520522895"/>
    <n v="0"/>
    <n v="86.329783520522895"/>
  </r>
  <r>
    <d v="2018-10-01T00:00:00"/>
    <n v="9684"/>
    <x v="395"/>
    <n v="17.426109924184338"/>
    <x v="2"/>
    <x v="1"/>
    <x v="2"/>
    <x v="0"/>
    <s v="ACF"/>
    <m/>
    <m/>
    <m/>
    <m/>
    <m/>
    <x v="1"/>
    <x v="1"/>
    <s v="n/a"/>
    <s v="n/a"/>
    <s v="n/a"/>
    <s v="n/a"/>
    <n v="17.426109924184338"/>
    <n v="0"/>
    <n v="0"/>
    <n v="17.426109924184338"/>
    <n v="0"/>
    <n v="17.426109924184338"/>
  </r>
  <r>
    <d v="2018-10-01T00:00:00"/>
    <n v="46901"/>
    <x v="396"/>
    <n v="84.397148033268252"/>
    <x v="2"/>
    <x v="1"/>
    <x v="2"/>
    <x v="0"/>
    <s v="ACF"/>
    <m/>
    <m/>
    <m/>
    <m/>
    <m/>
    <x v="1"/>
    <x v="1"/>
    <s v="n/a"/>
    <s v="n/a"/>
    <s v="n/a"/>
    <s v="n/a"/>
    <n v="84.397148033268252"/>
    <n v="0"/>
    <n v="0"/>
    <n v="84.397148033268252"/>
    <n v="0"/>
    <n v="84.397148033268252"/>
  </r>
  <r>
    <d v="2018-09-07T00:00:00"/>
    <n v="100250"/>
    <x v="292"/>
    <n v="180.39730688759605"/>
    <x v="0"/>
    <x v="1"/>
    <x v="2"/>
    <x v="0"/>
    <s v="ACF"/>
    <m/>
    <m/>
    <m/>
    <m/>
    <m/>
    <x v="1"/>
    <x v="1"/>
    <s v="n/a"/>
    <s v="n/a"/>
    <s v="n/a"/>
    <s v="n/a"/>
    <n v="180.39730688759605"/>
    <n v="0"/>
    <n v="0"/>
    <n v="180.39730688759605"/>
    <n v="0"/>
    <n v="180.39730688759605"/>
  </r>
  <r>
    <d v="2018-09-26T00:00:00"/>
    <n v="60000"/>
    <x v="397"/>
    <n v="107.96846297511982"/>
    <x v="3"/>
    <x v="4"/>
    <x v="2"/>
    <x v="0"/>
    <s v="ACF"/>
    <m/>
    <m/>
    <m/>
    <m/>
    <m/>
    <x v="4"/>
    <x v="2"/>
    <s v="n/a"/>
    <s v="n/a"/>
    <s v="n/a"/>
    <s v="n/a"/>
    <n v="107.96846297511982"/>
    <n v="0"/>
    <n v="0"/>
    <n v="107.96846297511982"/>
    <n v="0"/>
    <n v="107.96846297511982"/>
  </r>
  <r>
    <d v="2018-10-10T00:00:00"/>
    <n v="43645"/>
    <x v="398"/>
    <n v="78.538059442485078"/>
    <x v="4"/>
    <x v="4"/>
    <x v="2"/>
    <x v="0"/>
    <s v="ACF"/>
    <m/>
    <m/>
    <m/>
    <m/>
    <m/>
    <x v="4"/>
    <x v="2"/>
    <s v="n/a"/>
    <s v="n/a"/>
    <s v="n/a"/>
    <s v="n/a"/>
    <n v="78.538059442485078"/>
    <n v="0"/>
    <n v="0"/>
    <n v="78.538059442485078"/>
    <n v="0"/>
    <n v="78.538059442485078"/>
  </r>
  <r>
    <d v="2018-10-10T00:00:00"/>
    <n v="6348"/>
    <x v="399"/>
    <n v="11.423063382767678"/>
    <x v="4"/>
    <x v="4"/>
    <x v="2"/>
    <x v="0"/>
    <s v="ACF"/>
    <m/>
    <m/>
    <m/>
    <m/>
    <m/>
    <x v="4"/>
    <x v="2"/>
    <s v="n/a"/>
    <s v="n/a"/>
    <s v="n/a"/>
    <s v="n/a"/>
    <n v="11.423063382767678"/>
    <n v="0"/>
    <n v="0"/>
    <n v="11.423063382767678"/>
    <n v="0"/>
    <n v="11.423063382767678"/>
  </r>
  <r>
    <d v="2018-10-04T00:00:00"/>
    <n v="220000"/>
    <x v="292"/>
    <n v="395.88436424210602"/>
    <x v="0"/>
    <x v="1"/>
    <x v="2"/>
    <x v="0"/>
    <s v="ACF"/>
    <m/>
    <m/>
    <m/>
    <m/>
    <m/>
    <x v="1"/>
    <x v="1"/>
    <s v="n/a"/>
    <s v="n/a"/>
    <s v="n/a"/>
    <s v="n/a"/>
    <n v="395.88436424210602"/>
    <n v="0"/>
    <n v="0"/>
    <n v="395.88436424210602"/>
    <n v="0"/>
    <n v="395.88436424210602"/>
  </r>
  <r>
    <d v="2018-10-10T00:00:00"/>
    <n v="120000"/>
    <x v="400"/>
    <n v="215.93692595023964"/>
    <x v="2"/>
    <x v="1"/>
    <x v="2"/>
    <x v="0"/>
    <s v="ACF"/>
    <m/>
    <m/>
    <m/>
    <m/>
    <m/>
    <x v="1"/>
    <x v="1"/>
    <s v="n/a"/>
    <s v="n/a"/>
    <s v="n/a"/>
    <s v="n/a"/>
    <n v="215.93692595023964"/>
    <n v="0"/>
    <n v="0"/>
    <n v="215.93692595023964"/>
    <n v="0"/>
    <n v="215.93692595023964"/>
  </r>
  <r>
    <d v="2018-10-10T00:00:00"/>
    <n v="185487"/>
    <x v="401"/>
    <n v="333.7791048644342"/>
    <x v="4"/>
    <x v="4"/>
    <x v="2"/>
    <x v="0"/>
    <s v="ACF"/>
    <m/>
    <m/>
    <m/>
    <m/>
    <m/>
    <x v="4"/>
    <x v="2"/>
    <s v="n/a"/>
    <s v="n/a"/>
    <s v="n/a"/>
    <s v="n/a"/>
    <n v="333.7791048644342"/>
    <n v="0"/>
    <n v="0"/>
    <n v="333.7791048644342"/>
    <n v="0"/>
    <n v="333.7791048644342"/>
  </r>
  <r>
    <d v="2018-10-10T00:00:00"/>
    <n v="50000"/>
    <x v="402"/>
    <n v="89.973719145933188"/>
    <x v="2"/>
    <x v="1"/>
    <x v="2"/>
    <x v="0"/>
    <s v="ACF"/>
    <m/>
    <m/>
    <m/>
    <m/>
    <m/>
    <x v="1"/>
    <x v="1"/>
    <s v="n/a"/>
    <s v="n/a"/>
    <s v="n/a"/>
    <s v="n/a"/>
    <n v="89.973719145933188"/>
    <n v="0"/>
    <n v="0"/>
    <n v="89.973719145933188"/>
    <n v="0"/>
    <n v="89.973719145933188"/>
  </r>
  <r>
    <d v="2018-10-10T00:00:00"/>
    <n v="130000"/>
    <x v="403"/>
    <n v="233.9316697794263"/>
    <x v="0"/>
    <x v="4"/>
    <x v="2"/>
    <x v="0"/>
    <s v="ACF"/>
    <m/>
    <m/>
    <m/>
    <m/>
    <m/>
    <x v="4"/>
    <x v="2"/>
    <s v="n/a"/>
    <s v="n/a"/>
    <s v="n/a"/>
    <s v="n/a"/>
    <n v="233.9316697794263"/>
    <n v="0"/>
    <n v="0"/>
    <n v="233.9316697794263"/>
    <n v="0"/>
    <n v="233.9316697794263"/>
  </r>
  <r>
    <d v="2018-10-10T00:00:00"/>
    <n v="20000"/>
    <x v="404"/>
    <n v="35.989487658373278"/>
    <x v="2"/>
    <x v="1"/>
    <x v="2"/>
    <x v="0"/>
    <s v="ACF"/>
    <m/>
    <m/>
    <m/>
    <m/>
    <m/>
    <x v="1"/>
    <x v="1"/>
    <s v="n/a"/>
    <s v="n/a"/>
    <s v="n/a"/>
    <s v="n/a"/>
    <n v="35.989487658373278"/>
    <n v="0"/>
    <n v="0"/>
    <n v="35.989487658373278"/>
    <n v="0"/>
    <n v="35.989487658373278"/>
  </r>
  <r>
    <d v="2018-10-25T00:00:00"/>
    <n v="546619"/>
    <x v="405"/>
    <n v="983.62688771661703"/>
    <x v="4"/>
    <x v="0"/>
    <x v="3"/>
    <x v="0"/>
    <s v="ACF"/>
    <m/>
    <m/>
    <m/>
    <m/>
    <m/>
    <x v="0"/>
    <x v="1"/>
    <s v="n/a"/>
    <s v="n/a"/>
    <s v="n/a"/>
    <s v="n/a"/>
    <n v="983.62688771661703"/>
    <n v="0"/>
    <n v="0"/>
    <n v="983.62688771661703"/>
    <n v="0"/>
    <n v="983.62688771661703"/>
  </r>
  <r>
    <d v="2018-10-25T00:00:00"/>
    <n v="129000"/>
    <x v="406"/>
    <n v="232.13219539650763"/>
    <x v="4"/>
    <x v="0"/>
    <x v="3"/>
    <x v="0"/>
    <s v="ACF"/>
    <m/>
    <m/>
    <m/>
    <m/>
    <m/>
    <x v="0"/>
    <x v="1"/>
    <s v="n/a"/>
    <s v="n/a"/>
    <s v="n/a"/>
    <s v="n/a"/>
    <n v="232.13219539650763"/>
    <n v="0"/>
    <n v="0"/>
    <n v="232.13219539650763"/>
    <n v="0"/>
    <n v="232.13219539650763"/>
  </r>
  <r>
    <d v="2018-10-25T00:00:00"/>
    <n v="493361"/>
    <x v="407"/>
    <n v="887.79048103113485"/>
    <x v="4"/>
    <x v="0"/>
    <x v="4"/>
    <x v="0"/>
    <s v="ACF"/>
    <m/>
    <m/>
    <m/>
    <m/>
    <m/>
    <x v="0"/>
    <x v="1"/>
    <s v="n/a"/>
    <s v="n/a"/>
    <s v="n/a"/>
    <s v="n/a"/>
    <n v="887.79048103113485"/>
    <n v="0"/>
    <n v="0"/>
    <n v="887.79048103113485"/>
    <n v="0"/>
    <n v="887.79048103113485"/>
  </r>
  <r>
    <d v="2018-10-25T00:00:00"/>
    <n v="126034.50499999999"/>
    <x v="408"/>
    <n v="226.79586311133423"/>
    <x v="4"/>
    <x v="0"/>
    <x v="4"/>
    <x v="0"/>
    <s v="ACF"/>
    <m/>
    <m/>
    <m/>
    <m/>
    <m/>
    <x v="0"/>
    <x v="1"/>
    <s v="n/a"/>
    <s v="n/a"/>
    <s v="n/a"/>
    <s v="n/a"/>
    <n v="226.79586311133423"/>
    <n v="0"/>
    <n v="0"/>
    <n v="226.79586311133423"/>
    <n v="0"/>
    <n v="226.79586311133423"/>
  </r>
  <r>
    <d v="2018-10-25T00:00:00"/>
    <n v="439220"/>
    <x v="409"/>
    <n v="790.36513846553555"/>
    <x v="4"/>
    <x v="0"/>
    <x v="0"/>
    <x v="0"/>
    <s v="ACF"/>
    <m/>
    <m/>
    <m/>
    <m/>
    <m/>
    <x v="0"/>
    <x v="1"/>
    <s v="n/a"/>
    <s v="n/a"/>
    <s v="n/a"/>
    <s v="n/a"/>
    <n v="790.36513846553555"/>
    <n v="0"/>
    <n v="0"/>
    <n v="790.36513846553555"/>
    <n v="0"/>
    <n v="790.36513846553555"/>
  </r>
  <r>
    <d v="2018-10-25T00:00:00"/>
    <n v="359977"/>
    <x v="410"/>
    <n v="647.76938993991178"/>
    <x v="4"/>
    <x v="0"/>
    <x v="5"/>
    <x v="0"/>
    <s v="ACF"/>
    <m/>
    <m/>
    <m/>
    <m/>
    <m/>
    <x v="0"/>
    <x v="1"/>
    <s v="n/a"/>
    <s v="n/a"/>
    <s v="n/a"/>
    <s v="n/a"/>
    <n v="647.76938993991178"/>
    <n v="0"/>
    <n v="0"/>
    <n v="647.76938993991178"/>
    <n v="0"/>
    <n v="647.76938993991178"/>
  </r>
  <r>
    <d v="2018-10-25T00:00:00"/>
    <n v="74138.02"/>
    <x v="411"/>
    <n v="133.40946779031157"/>
    <x v="4"/>
    <x v="0"/>
    <x v="1"/>
    <x v="0"/>
    <s v="ACF"/>
    <m/>
    <m/>
    <m/>
    <m/>
    <m/>
    <x v="0"/>
    <x v="1"/>
    <s v="n/a"/>
    <s v="n/a"/>
    <s v="n/a"/>
    <s v="n/a"/>
    <n v="133.40946779031157"/>
    <n v="0"/>
    <n v="0"/>
    <n v="133.40946779031157"/>
    <n v="0"/>
    <n v="133.40946779031157"/>
  </r>
  <r>
    <d v="2018-10-25T00:00:00"/>
    <n v="569750"/>
    <x v="412"/>
    <n v="1025.2505296679087"/>
    <x v="3"/>
    <x v="4"/>
    <x v="2"/>
    <x v="0"/>
    <s v="ACF"/>
    <m/>
    <m/>
    <m/>
    <m/>
    <m/>
    <x v="4"/>
    <x v="2"/>
    <s v="n/a"/>
    <s v="n/a"/>
    <s v="n/a"/>
    <s v="n/a"/>
    <n v="1025.2505296679087"/>
    <n v="0"/>
    <n v="0"/>
    <n v="1025.2505296679087"/>
    <n v="0"/>
    <n v="1025.2505296679087"/>
  </r>
  <r>
    <d v="2018-10-25T00:00:00"/>
    <n v="324572"/>
    <x v="413"/>
    <n v="584.05899941267649"/>
    <x v="3"/>
    <x v="4"/>
    <x v="2"/>
    <x v="0"/>
    <s v="ACF"/>
    <m/>
    <m/>
    <m/>
    <m/>
    <m/>
    <x v="4"/>
    <x v="2"/>
    <s v="n/a"/>
    <s v="n/a"/>
    <s v="n/a"/>
    <s v="n/a"/>
    <n v="584.05899941267649"/>
    <n v="0"/>
    <n v="0"/>
    <n v="584.05899941267649"/>
    <n v="0"/>
    <n v="584.05899941267649"/>
  </r>
  <r>
    <d v="2018-10-25T00:00:00"/>
    <n v="360000"/>
    <x v="414"/>
    <n v="647.81077785071898"/>
    <x v="0"/>
    <x v="0"/>
    <x v="1"/>
    <x v="0"/>
    <s v="ACF"/>
    <m/>
    <m/>
    <m/>
    <m/>
    <m/>
    <x v="0"/>
    <x v="1"/>
    <s v="n/a"/>
    <s v="n/a"/>
    <s v="n/a"/>
    <s v="n/a"/>
    <n v="647.81077785071898"/>
    <n v="0"/>
    <n v="0"/>
    <n v="647.81077785071898"/>
    <n v="0"/>
    <n v="647.81077785071898"/>
  </r>
  <r>
    <d v="2018-10-25T00:00:00"/>
    <n v="180000"/>
    <x v="385"/>
    <n v="323.90538892535949"/>
    <x v="7"/>
    <x v="4"/>
    <x v="2"/>
    <x v="0"/>
    <s v="ACF"/>
    <m/>
    <m/>
    <m/>
    <m/>
    <m/>
    <x v="4"/>
    <x v="2"/>
    <s v="n/a"/>
    <s v="n/a"/>
    <s v="n/a"/>
    <s v="n/a"/>
    <n v="323.90538892535949"/>
    <n v="0"/>
    <n v="0"/>
    <n v="323.90538892535949"/>
    <n v="0"/>
    <n v="323.90538892535949"/>
  </r>
  <r>
    <d v="2018-10-25T00:00:00"/>
    <n v="1839052"/>
    <x v="415"/>
    <n v="3309.3269628553344"/>
    <x v="4"/>
    <x v="0"/>
    <x v="1"/>
    <x v="0"/>
    <s v="ACF"/>
    <m/>
    <m/>
    <m/>
    <m/>
    <m/>
    <x v="0"/>
    <x v="1"/>
    <s v="n/a"/>
    <s v="n/a"/>
    <s v="n/a"/>
    <s v="n/a"/>
    <n v="3309.3269628553344"/>
    <n v="0"/>
    <n v="0"/>
    <n v="3309.3269628553344"/>
    <n v="0"/>
    <n v="3309.3269628553344"/>
  </r>
  <r>
    <d v="2018-06-25T00:00:00"/>
    <n v="569750"/>
    <x v="333"/>
    <n v="1025.2505296679087"/>
    <x v="3"/>
    <x v="4"/>
    <x v="2"/>
    <x v="0"/>
    <s v="ACF"/>
    <m/>
    <m/>
    <m/>
    <m/>
    <m/>
    <x v="4"/>
    <x v="2"/>
    <s v="n/a"/>
    <s v="n/a"/>
    <s v="n/a"/>
    <s v="n/a"/>
    <n v="1025.2505296679087"/>
    <n v="0"/>
    <n v="0"/>
    <n v="1025.2505296679087"/>
    <n v="0"/>
    <n v="1025.2505296679087"/>
  </r>
  <r>
    <d v="2018-06-25T00:00:00"/>
    <n v="324572"/>
    <x v="334"/>
    <n v="584.05899941267649"/>
    <x v="3"/>
    <x v="4"/>
    <x v="2"/>
    <x v="0"/>
    <s v="ACF"/>
    <m/>
    <m/>
    <m/>
    <m/>
    <m/>
    <x v="4"/>
    <x v="2"/>
    <s v="n/a"/>
    <s v="n/a"/>
    <s v="n/a"/>
    <s v="n/a"/>
    <n v="584.05899941267649"/>
    <n v="0"/>
    <n v="0"/>
    <n v="584.05899941267649"/>
    <n v="0"/>
    <n v="584.05899941267649"/>
  </r>
  <r>
    <d v="2018-08-31T00:00:00"/>
    <n v="300000"/>
    <x v="416"/>
    <n v="539.84231487559919"/>
    <x v="0"/>
    <x v="0"/>
    <x v="1"/>
    <x v="0"/>
    <s v="ACF"/>
    <m/>
    <m/>
    <m/>
    <m/>
    <m/>
    <x v="0"/>
    <x v="1"/>
    <s v="n/a"/>
    <s v="n/a"/>
    <s v="n/a"/>
    <s v="n/a"/>
    <n v="539.84231487559919"/>
    <n v="0"/>
    <n v="0"/>
    <n v="539.84231487559919"/>
    <n v="0"/>
    <n v="539.84231487559919"/>
  </r>
  <r>
    <d v="2018-10-25T00:00:00"/>
    <n v="300000"/>
    <x v="417"/>
    <n v="539.84231487559919"/>
    <x v="0"/>
    <x v="0"/>
    <x v="1"/>
    <x v="0"/>
    <s v="ACF"/>
    <m/>
    <m/>
    <m/>
    <m/>
    <m/>
    <x v="0"/>
    <x v="1"/>
    <s v="n/a"/>
    <s v="n/a"/>
    <s v="n/a"/>
    <s v="n/a"/>
    <n v="539.84231487559919"/>
    <n v="0"/>
    <n v="0"/>
    <n v="539.84231487559919"/>
    <n v="0"/>
    <n v="539.84231487559919"/>
  </r>
  <r>
    <d v="2018-10-25T00:00:00"/>
    <n v="120000"/>
    <x v="418"/>
    <n v="215.93692595023964"/>
    <x v="1"/>
    <x v="0"/>
    <x v="1"/>
    <x v="0"/>
    <s v="ACF"/>
    <m/>
    <m/>
    <m/>
    <m/>
    <m/>
    <x v="0"/>
    <x v="1"/>
    <s v="n/a"/>
    <s v="n/a"/>
    <s v="n/a"/>
    <s v="n/a"/>
    <n v="215.93692595023964"/>
    <n v="0"/>
    <n v="0"/>
    <n v="215.93692595023964"/>
    <n v="0"/>
    <n v="215.93692595023964"/>
  </r>
  <r>
    <d v="2018-10-16T00:00:00"/>
    <n v="185000"/>
    <x v="419"/>
    <n v="332.9027608399528"/>
    <x v="0"/>
    <x v="10"/>
    <x v="2"/>
    <x v="0"/>
    <s v="ACF"/>
    <m/>
    <m/>
    <m/>
    <m/>
    <m/>
    <x v="6"/>
    <x v="1"/>
    <s v="n/a"/>
    <s v="n/a"/>
    <s v="n/a"/>
    <s v="n/a"/>
    <n v="332.9027608399528"/>
    <n v="0"/>
    <n v="0"/>
    <n v="332.9027608399528"/>
    <n v="0"/>
    <n v="332.9027608399528"/>
  </r>
  <r>
    <d v="2018-10-22T00:00:00"/>
    <n v="84000"/>
    <x v="420"/>
    <n v="151.15584816516775"/>
    <x v="0"/>
    <x v="12"/>
    <x v="2"/>
    <x v="0"/>
    <s v="ACF"/>
    <m/>
    <m/>
    <m/>
    <m/>
    <m/>
    <x v="7"/>
    <x v="1"/>
    <s v="n/a"/>
    <s v="n/a"/>
    <s v="n/a"/>
    <s v="n/a"/>
    <n v="151.15584816516775"/>
    <n v="0"/>
    <n v="0"/>
    <n v="151.15584816516775"/>
    <n v="0"/>
    <n v="151.15584816516775"/>
  </r>
  <r>
    <d v="2018-10-16T00:00:00"/>
    <n v="240000"/>
    <x v="421"/>
    <n v="431.87385190047928"/>
    <x v="1"/>
    <x v="15"/>
    <x v="2"/>
    <x v="0"/>
    <s v="ACF"/>
    <m/>
    <m/>
    <m/>
    <m/>
    <m/>
    <x v="5"/>
    <x v="1"/>
    <s v="n/a"/>
    <s v="n/a"/>
    <s v="n/a"/>
    <s v="n/a"/>
    <n v="431.87385190047928"/>
    <n v="0"/>
    <n v="0"/>
    <n v="431.87385190047928"/>
    <n v="0"/>
    <n v="431.87385190047928"/>
  </r>
  <r>
    <d v="2018-10-22T00:00:00"/>
    <n v="240000"/>
    <x v="422"/>
    <n v="431.87385190047928"/>
    <x v="1"/>
    <x v="12"/>
    <x v="2"/>
    <x v="0"/>
    <s v="ACF"/>
    <m/>
    <m/>
    <m/>
    <m/>
    <m/>
    <x v="7"/>
    <x v="1"/>
    <s v="n/a"/>
    <s v="n/a"/>
    <s v="n/a"/>
    <s v="n/a"/>
    <n v="431.87385190047928"/>
    <n v="0"/>
    <n v="0"/>
    <n v="431.87385190047928"/>
    <n v="0"/>
    <n v="431.87385190047928"/>
  </r>
  <r>
    <d v="2018-10-16T00:00:00"/>
    <n v="60000"/>
    <x v="423"/>
    <n v="107.96846297511982"/>
    <x v="3"/>
    <x v="10"/>
    <x v="2"/>
    <x v="0"/>
    <s v="ACF"/>
    <m/>
    <m/>
    <m/>
    <m/>
    <m/>
    <x v="6"/>
    <x v="1"/>
    <s v="n/a"/>
    <s v="n/a"/>
    <s v="n/a"/>
    <s v="n/a"/>
    <n v="107.96846297511982"/>
    <n v="0"/>
    <n v="0"/>
    <n v="107.96846297511982"/>
    <n v="0"/>
    <n v="107.96846297511982"/>
  </r>
  <r>
    <d v="2018-10-22T00:00:00"/>
    <n v="40000"/>
    <x v="424"/>
    <n v="71.978975316746556"/>
    <x v="3"/>
    <x v="12"/>
    <x v="2"/>
    <x v="0"/>
    <s v="ACF"/>
    <m/>
    <m/>
    <m/>
    <m/>
    <m/>
    <x v="7"/>
    <x v="1"/>
    <s v="n/a"/>
    <s v="n/a"/>
    <s v="n/a"/>
    <s v="n/a"/>
    <n v="71.978975316746556"/>
    <n v="0"/>
    <n v="0"/>
    <n v="71.978975316746556"/>
    <n v="0"/>
    <n v="71.978975316746556"/>
  </r>
  <r>
    <d v="2018-10-25T00:00:00"/>
    <n v="130000"/>
    <x v="425"/>
    <n v="233.9316697794263"/>
    <x v="0"/>
    <x v="4"/>
    <x v="2"/>
    <x v="0"/>
    <s v="ACF"/>
    <m/>
    <m/>
    <m/>
    <m/>
    <m/>
    <x v="4"/>
    <x v="2"/>
    <s v="n/a"/>
    <s v="n/a"/>
    <s v="n/a"/>
    <s v="n/a"/>
    <n v="233.9316697794263"/>
    <n v="0"/>
    <n v="0"/>
    <n v="233.9316697794263"/>
    <n v="0"/>
    <n v="233.9316697794263"/>
  </r>
  <r>
    <d v="2018-10-25T00:00:00"/>
    <n v="50000"/>
    <x v="426"/>
    <n v="89.973719145933188"/>
    <x v="2"/>
    <x v="1"/>
    <x v="2"/>
    <x v="0"/>
    <s v="ACF"/>
    <m/>
    <m/>
    <m/>
    <m/>
    <m/>
    <x v="1"/>
    <x v="1"/>
    <s v="n/a"/>
    <s v="n/a"/>
    <s v="n/a"/>
    <s v="n/a"/>
    <n v="89.973719145933188"/>
    <n v="0"/>
    <n v="0"/>
    <n v="89.973719145933188"/>
    <n v="0"/>
    <n v="89.973719145933188"/>
  </r>
  <r>
    <d v="2018-10-26T00:00:00"/>
    <n v="40000"/>
    <x v="427"/>
    <n v="71.978975316746556"/>
    <x v="1"/>
    <x v="10"/>
    <x v="2"/>
    <x v="0"/>
    <s v="ACF"/>
    <m/>
    <m/>
    <m/>
    <m/>
    <m/>
    <x v="6"/>
    <x v="1"/>
    <s v="n/a"/>
    <s v="n/a"/>
    <s v="n/a"/>
    <s v="n/a"/>
    <n v="71.978975316746556"/>
    <n v="0"/>
    <n v="0"/>
    <n v="71.978975316746556"/>
    <n v="0"/>
    <n v="71.978975316746556"/>
  </r>
  <r>
    <d v="2018-10-31T00:00:00"/>
    <n v="6348"/>
    <x v="428"/>
    <n v="11.423063382767678"/>
    <x v="4"/>
    <x v="4"/>
    <x v="2"/>
    <x v="0"/>
    <s v="ACF"/>
    <m/>
    <m/>
    <m/>
    <m/>
    <m/>
    <x v="4"/>
    <x v="2"/>
    <s v="n/a"/>
    <s v="n/a"/>
    <s v="n/a"/>
    <s v="n/a"/>
    <n v="11.423063382767678"/>
    <n v="0"/>
    <n v="0"/>
    <n v="11.423063382767678"/>
    <n v="0"/>
    <n v="11.423063382767678"/>
  </r>
  <r>
    <d v="2018-10-31T00:00:00"/>
    <n v="43645"/>
    <x v="429"/>
    <n v="78.538059442485078"/>
    <x v="4"/>
    <x v="4"/>
    <x v="2"/>
    <x v="0"/>
    <s v="ACF"/>
    <m/>
    <m/>
    <m/>
    <m/>
    <m/>
    <x v="4"/>
    <x v="2"/>
    <s v="n/a"/>
    <s v="n/a"/>
    <s v="n/a"/>
    <s v="n/a"/>
    <n v="78.538059442485078"/>
    <n v="0"/>
    <n v="0"/>
    <n v="78.538059442485078"/>
    <n v="0"/>
    <n v="78.538059442485078"/>
  </r>
  <r>
    <d v="2018-11-03T00:00:00"/>
    <n v="1903"/>
    <x v="430"/>
    <n v="3.4243997506942172"/>
    <x v="2"/>
    <x v="1"/>
    <x v="2"/>
    <x v="0"/>
    <s v="ACF"/>
    <m/>
    <m/>
    <m/>
    <m/>
    <m/>
    <x v="1"/>
    <x v="1"/>
    <s v="n/a"/>
    <s v="n/a"/>
    <s v="n/a"/>
    <s v="n/a"/>
    <n v="3.4243997506942172"/>
    <n v="0"/>
    <n v="0"/>
    <n v="3.4243997506942172"/>
    <n v="0"/>
    <n v="3.4243997506942172"/>
  </r>
  <r>
    <d v="2018-10-26T00:00:00"/>
    <n v="84000"/>
    <x v="431"/>
    <n v="151.15584816516775"/>
    <x v="0"/>
    <x v="16"/>
    <x v="2"/>
    <x v="0"/>
    <s v="ACF"/>
    <m/>
    <m/>
    <m/>
    <m/>
    <m/>
    <x v="5"/>
    <x v="1"/>
    <s v="n/a"/>
    <s v="n/a"/>
    <s v="n/a"/>
    <s v="n/a"/>
    <n v="151.15584816516775"/>
    <n v="0"/>
    <n v="0"/>
    <n v="151.15584816516775"/>
    <n v="0"/>
    <n v="151.15584816516775"/>
  </r>
  <r>
    <d v="2018-11-06T00:00:00"/>
    <n v="168000"/>
    <x v="432"/>
    <n v="302.31169633033551"/>
    <x v="0"/>
    <x v="10"/>
    <x v="2"/>
    <x v="0"/>
    <s v="ACF"/>
    <m/>
    <m/>
    <m/>
    <m/>
    <m/>
    <x v="6"/>
    <x v="1"/>
    <s v="n/a"/>
    <s v="n/a"/>
    <s v="n/a"/>
    <s v="n/a"/>
    <n v="302.31169633033551"/>
    <n v="0"/>
    <n v="0"/>
    <n v="302.31169633033551"/>
    <n v="0"/>
    <n v="302.31169633033551"/>
  </r>
  <r>
    <d v="2018-10-26T00:00:00"/>
    <n v="360000"/>
    <x v="433"/>
    <n v="647.81077785071898"/>
    <x v="1"/>
    <x v="16"/>
    <x v="2"/>
    <x v="0"/>
    <s v="ACF"/>
    <m/>
    <m/>
    <m/>
    <m/>
    <m/>
    <x v="5"/>
    <x v="1"/>
    <s v="n/a"/>
    <s v="n/a"/>
    <s v="n/a"/>
    <s v="n/a"/>
    <n v="647.81077785071898"/>
    <n v="0"/>
    <n v="0"/>
    <n v="647.81077785071898"/>
    <n v="0"/>
    <n v="647.81077785071898"/>
  </r>
  <r>
    <d v="2018-11-06T00:00:00"/>
    <n v="360000"/>
    <x v="434"/>
    <n v="647.81077785071898"/>
    <x v="1"/>
    <x v="16"/>
    <x v="2"/>
    <x v="0"/>
    <s v="ACF"/>
    <m/>
    <m/>
    <m/>
    <m/>
    <m/>
    <x v="5"/>
    <x v="1"/>
    <s v="n/a"/>
    <s v="n/a"/>
    <s v="n/a"/>
    <s v="n/a"/>
    <n v="647.81077785071898"/>
    <n v="0"/>
    <n v="0"/>
    <n v="647.81077785071898"/>
    <n v="0"/>
    <n v="647.81077785071898"/>
  </r>
  <r>
    <d v="2018-08-10T00:00:00"/>
    <n v="249620"/>
    <x v="435"/>
    <n v="449.18479546415688"/>
    <x v="2"/>
    <x v="1"/>
    <x v="2"/>
    <x v="0"/>
    <s v="ACF"/>
    <m/>
    <m/>
    <m/>
    <m/>
    <m/>
    <x v="1"/>
    <x v="1"/>
    <s v="n/a"/>
    <s v="n/a"/>
    <s v="n/a"/>
    <s v="n/a"/>
    <n v="449.18479546415688"/>
    <n v="0"/>
    <n v="0"/>
    <n v="449.18479546415688"/>
    <n v="0"/>
    <n v="449.18479546415688"/>
  </r>
  <r>
    <d v="2018-08-01T00:00:00"/>
    <n v="66000"/>
    <x v="435"/>
    <n v="118.76530927263181"/>
    <x v="2"/>
    <x v="1"/>
    <x v="2"/>
    <x v="0"/>
    <s v="ACF"/>
    <m/>
    <m/>
    <m/>
    <m/>
    <m/>
    <x v="1"/>
    <x v="1"/>
    <s v="n/a"/>
    <s v="n/a"/>
    <s v="n/a"/>
    <s v="n/a"/>
    <n v="118.76530927263181"/>
    <n v="0"/>
    <n v="0"/>
    <n v="118.76530927263181"/>
    <n v="0"/>
    <n v="118.76530927263181"/>
  </r>
  <r>
    <d v="2018-10-25T00:00:00"/>
    <n v="275000"/>
    <x v="436"/>
    <n v="494.85545530263255"/>
    <x v="7"/>
    <x v="16"/>
    <x v="2"/>
    <x v="0"/>
    <s v="ACF"/>
    <m/>
    <m/>
    <m/>
    <m/>
    <m/>
    <x v="5"/>
    <x v="1"/>
    <s v="n/a"/>
    <s v="n/a"/>
    <s v="n/a"/>
    <s v="n/a"/>
    <n v="494.85545530263255"/>
    <n v="0"/>
    <n v="0"/>
    <n v="494.85545530263255"/>
    <n v="0"/>
    <n v="494.85545530263255"/>
  </r>
  <r>
    <d v="2018-10-24T00:00:00"/>
    <n v="70000"/>
    <x v="437"/>
    <n v="125.96320680430647"/>
    <x v="7"/>
    <x v="14"/>
    <x v="2"/>
    <x v="0"/>
    <s v="ACF"/>
    <m/>
    <m/>
    <m/>
    <m/>
    <m/>
    <x v="9"/>
    <x v="1"/>
    <s v="n/a"/>
    <s v="n/a"/>
    <s v="n/a"/>
    <s v="n/a"/>
    <n v="125.96320680430647"/>
    <n v="0"/>
    <n v="0"/>
    <n v="125.96320680430647"/>
    <n v="0"/>
    <n v="125.96320680430647"/>
  </r>
  <r>
    <d v="2018-10-30T00:00:00"/>
    <n v="70000"/>
    <x v="438"/>
    <n v="125.96320680430647"/>
    <x v="7"/>
    <x v="16"/>
    <x v="2"/>
    <x v="0"/>
    <s v="ACF"/>
    <m/>
    <m/>
    <m/>
    <m/>
    <m/>
    <x v="5"/>
    <x v="1"/>
    <s v="n/a"/>
    <s v="n/a"/>
    <s v="n/a"/>
    <s v="n/a"/>
    <n v="125.96320680430647"/>
    <n v="0"/>
    <n v="0"/>
    <n v="125.96320680430647"/>
    <n v="0"/>
    <n v="125.96320680430647"/>
  </r>
  <r>
    <d v="2018-10-25T00:00:00"/>
    <n v="120000"/>
    <x v="439"/>
    <n v="215.93692595023964"/>
    <x v="3"/>
    <x v="16"/>
    <x v="2"/>
    <x v="0"/>
    <s v="ACF"/>
    <m/>
    <m/>
    <m/>
    <m/>
    <m/>
    <x v="5"/>
    <x v="1"/>
    <s v="n/a"/>
    <s v="n/a"/>
    <s v="n/a"/>
    <s v="n/a"/>
    <n v="215.93692595023964"/>
    <n v="0"/>
    <n v="0"/>
    <n v="215.93692595023964"/>
    <n v="0"/>
    <n v="215.93692595023964"/>
  </r>
  <r>
    <d v="2018-10-26T00:00:00"/>
    <n v="136700"/>
    <x v="440"/>
    <n v="245.98814814498132"/>
    <x v="0"/>
    <x v="16"/>
    <x v="2"/>
    <x v="0"/>
    <s v="ACF"/>
    <m/>
    <m/>
    <m/>
    <m/>
    <m/>
    <x v="5"/>
    <x v="1"/>
    <s v="n/a"/>
    <s v="n/a"/>
    <s v="n/a"/>
    <s v="n/a"/>
    <n v="245.98814814498132"/>
    <n v="0"/>
    <n v="0"/>
    <n v="245.98814814498132"/>
    <n v="0"/>
    <n v="245.98814814498132"/>
  </r>
  <r>
    <d v="2018-10-25T00:00:00"/>
    <n v="360000"/>
    <x v="441"/>
    <n v="647.81077785071898"/>
    <x v="1"/>
    <x v="16"/>
    <x v="2"/>
    <x v="0"/>
    <s v="ACF"/>
    <m/>
    <m/>
    <m/>
    <m/>
    <m/>
    <x v="5"/>
    <x v="1"/>
    <s v="n/a"/>
    <s v="n/a"/>
    <s v="n/a"/>
    <s v="n/a"/>
    <n v="647.81077785071898"/>
    <n v="0"/>
    <n v="0"/>
    <n v="647.81077785071898"/>
    <n v="0"/>
    <n v="647.81077785071898"/>
  </r>
  <r>
    <d v="2018-10-25T00:00:00"/>
    <n v="20000"/>
    <x v="439"/>
    <n v="35.989487658373278"/>
    <x v="1"/>
    <x v="16"/>
    <x v="2"/>
    <x v="0"/>
    <s v="ACF"/>
    <m/>
    <m/>
    <m/>
    <m/>
    <m/>
    <x v="5"/>
    <x v="1"/>
    <s v="n/a"/>
    <s v="n/a"/>
    <s v="n/a"/>
    <s v="n/a"/>
    <n v="35.989487658373278"/>
    <n v="0"/>
    <n v="0"/>
    <n v="35.989487658373278"/>
    <n v="0"/>
    <n v="35.989487658373278"/>
  </r>
  <r>
    <d v="2018-11-03T00:00:00"/>
    <n v="161879"/>
    <x v="442"/>
    <n v="291.29711363249038"/>
    <x v="2"/>
    <x v="1"/>
    <x v="2"/>
    <x v="0"/>
    <s v="ACF"/>
    <m/>
    <m/>
    <m/>
    <m/>
    <m/>
    <x v="1"/>
    <x v="1"/>
    <s v="n/a"/>
    <s v="n/a"/>
    <s v="n/a"/>
    <s v="n/a"/>
    <n v="291.29711363249038"/>
    <n v="0"/>
    <n v="0"/>
    <n v="291.29711363249038"/>
    <n v="0"/>
    <n v="291.29711363249038"/>
  </r>
  <r>
    <d v="2018-11-03T00:00:00"/>
    <n v="45250"/>
    <x v="443"/>
    <n v="81.426215827069541"/>
    <x v="2"/>
    <x v="1"/>
    <x v="2"/>
    <x v="0"/>
    <s v="ACF"/>
    <m/>
    <m/>
    <m/>
    <m/>
    <m/>
    <x v="1"/>
    <x v="1"/>
    <s v="n/a"/>
    <s v="n/a"/>
    <s v="n/a"/>
    <s v="n/a"/>
    <n v="81.426215827069541"/>
    <n v="0"/>
    <n v="0"/>
    <n v="81.426215827069541"/>
    <n v="0"/>
    <n v="81.426215827069541"/>
  </r>
  <r>
    <d v="2018-11-30T00:00:00"/>
    <n v="56450"/>
    <x v="444"/>
    <n v="101.58032891575857"/>
    <x v="2"/>
    <x v="1"/>
    <x v="2"/>
    <x v="0"/>
    <s v="ACF"/>
    <m/>
    <m/>
    <m/>
    <m/>
    <m/>
    <x v="1"/>
    <x v="1"/>
    <s v="n/a"/>
    <s v="n/a"/>
    <s v="n/a"/>
    <s v="n/a"/>
    <n v="101.58032891575857"/>
    <n v="0"/>
    <n v="0"/>
    <n v="101.58032891575857"/>
    <n v="0"/>
    <n v="101.58032891575857"/>
  </r>
  <r>
    <d v="2018-11-30T00:00:00"/>
    <n v="1918"/>
    <x v="430"/>
    <n v="3.451391866437997"/>
    <x v="2"/>
    <x v="1"/>
    <x v="2"/>
    <x v="0"/>
    <s v="ACF"/>
    <m/>
    <m/>
    <m/>
    <m/>
    <m/>
    <x v="1"/>
    <x v="1"/>
    <s v="n/a"/>
    <s v="n/a"/>
    <s v="n/a"/>
    <s v="n/a"/>
    <n v="3.451391866437997"/>
    <n v="0"/>
    <n v="0"/>
    <n v="3.451391866437997"/>
    <n v="0"/>
    <n v="3.451391866437997"/>
  </r>
  <r>
    <d v="2018-11-30T00:00:00"/>
    <n v="45200"/>
    <x v="445"/>
    <n v="81.336242107923596"/>
    <x v="2"/>
    <x v="1"/>
    <x v="2"/>
    <x v="0"/>
    <s v="ACF"/>
    <m/>
    <m/>
    <m/>
    <m/>
    <m/>
    <x v="1"/>
    <x v="1"/>
    <s v="n/a"/>
    <s v="n/a"/>
    <s v="n/a"/>
    <s v="n/a"/>
    <n v="81.336242107923596"/>
    <n v="0"/>
    <n v="0"/>
    <n v="81.336242107923596"/>
    <n v="0"/>
    <n v="81.336242107923596"/>
  </r>
  <r>
    <d v="2018-10-25T00:00:00"/>
    <n v="120000"/>
    <x v="446"/>
    <n v="215.93692595023964"/>
    <x v="2"/>
    <x v="1"/>
    <x v="2"/>
    <x v="0"/>
    <s v="ACF"/>
    <m/>
    <m/>
    <m/>
    <m/>
    <m/>
    <x v="1"/>
    <x v="1"/>
    <s v="n/a"/>
    <s v="n/a"/>
    <s v="n/a"/>
    <s v="n/a"/>
    <n v="215.93692595023964"/>
    <n v="0"/>
    <n v="0"/>
    <n v="215.93692595023964"/>
    <n v="0"/>
    <n v="215.93692595023964"/>
  </r>
  <r>
    <d v="2018-10-25T00:00:00"/>
    <n v="185487"/>
    <x v="447"/>
    <n v="333.7791048644342"/>
    <x v="4"/>
    <x v="4"/>
    <x v="2"/>
    <x v="0"/>
    <s v="ACF"/>
    <m/>
    <m/>
    <m/>
    <m/>
    <m/>
    <x v="4"/>
    <x v="2"/>
    <s v="n/a"/>
    <s v="n/a"/>
    <s v="n/a"/>
    <s v="n/a"/>
    <n v="333.7791048644342"/>
    <n v="0"/>
    <n v="0"/>
    <n v="333.7791048644342"/>
    <n v="0"/>
    <n v="333.7791048644342"/>
  </r>
  <r>
    <d v="2018-11-05T00:00:00"/>
    <n v="50000"/>
    <x v="448"/>
    <n v="89.973719145933188"/>
    <x v="6"/>
    <x v="1"/>
    <x v="2"/>
    <x v="0"/>
    <s v="ACF"/>
    <m/>
    <m/>
    <m/>
    <m/>
    <m/>
    <x v="1"/>
    <x v="0"/>
    <n v="0.01"/>
    <n v="10"/>
    <n v="0.03"/>
    <n v="8.5302028367758282"/>
    <n v="10.443232353097125"/>
    <n v="0"/>
    <n v="0"/>
    <n v="1.6245028104817749"/>
    <n v="10.443232353097125"/>
    <n v="12.067735163578901"/>
  </r>
  <r>
    <d v="2018-08-01T00:00:00"/>
    <n v="30000"/>
    <x v="449"/>
    <n v="53.98423148755991"/>
    <x v="0"/>
    <x v="4"/>
    <x v="2"/>
    <x v="0"/>
    <s v="ACF"/>
    <m/>
    <m/>
    <m/>
    <m/>
    <m/>
    <x v="4"/>
    <x v="2"/>
    <s v="n/a"/>
    <s v="n/a"/>
    <s v="n/a"/>
    <s v="n/a"/>
    <n v="53.98423148755991"/>
    <n v="0"/>
    <n v="0"/>
    <n v="53.98423148755991"/>
    <n v="0"/>
    <n v="53.98423148755991"/>
  </r>
  <r>
    <d v="2018-10-26T00:00:00"/>
    <n v="40000"/>
    <x v="450"/>
    <n v="71.978975316746556"/>
    <x v="3"/>
    <x v="16"/>
    <x v="2"/>
    <x v="0"/>
    <s v="ACF"/>
    <m/>
    <m/>
    <m/>
    <m/>
    <m/>
    <x v="5"/>
    <x v="1"/>
    <s v="n/a"/>
    <s v="n/a"/>
    <s v="n/a"/>
    <s v="n/a"/>
    <n v="71.978975316746556"/>
    <n v="0"/>
    <n v="0"/>
    <n v="71.978975316746556"/>
    <n v="0"/>
    <n v="71.978975316746556"/>
  </r>
  <r>
    <d v="2018-11-25T00:00:00"/>
    <n v="185487"/>
    <x v="451"/>
    <n v="333.7791048644342"/>
    <x v="4"/>
    <x v="4"/>
    <x v="2"/>
    <x v="0"/>
    <s v="ACF"/>
    <m/>
    <m/>
    <m/>
    <m/>
    <m/>
    <x v="4"/>
    <x v="2"/>
    <s v="n/a"/>
    <s v="n/a"/>
    <s v="n/a"/>
    <s v="n/a"/>
    <n v="333.7791048644342"/>
    <n v="0"/>
    <n v="0"/>
    <n v="333.7791048644342"/>
    <n v="0"/>
    <n v="333.7791048644342"/>
  </r>
  <r>
    <d v="2018-11-25T00:00:00"/>
    <n v="43645"/>
    <x v="452"/>
    <n v="78.538059442485078"/>
    <x v="4"/>
    <x v="4"/>
    <x v="2"/>
    <x v="0"/>
    <s v="ACF"/>
    <m/>
    <m/>
    <m/>
    <m/>
    <m/>
    <x v="4"/>
    <x v="2"/>
    <s v="n/a"/>
    <s v="n/a"/>
    <s v="n/a"/>
    <s v="n/a"/>
    <n v="78.538059442485078"/>
    <n v="0"/>
    <n v="0"/>
    <n v="78.538059442485078"/>
    <n v="0"/>
    <n v="78.538059442485078"/>
  </r>
  <r>
    <d v="2018-11-25T00:00:00"/>
    <n v="6348"/>
    <x v="453"/>
    <n v="11.423063382767678"/>
    <x v="4"/>
    <x v="4"/>
    <x v="2"/>
    <x v="0"/>
    <s v="ACF"/>
    <m/>
    <m/>
    <m/>
    <m/>
    <m/>
    <x v="4"/>
    <x v="2"/>
    <s v="n/a"/>
    <s v="n/a"/>
    <s v="n/a"/>
    <s v="n/a"/>
    <n v="11.423063382767678"/>
    <n v="0"/>
    <n v="0"/>
    <n v="11.423063382767678"/>
    <n v="0"/>
    <n v="11.423063382767678"/>
  </r>
  <r>
    <d v="2018-11-28T00:00:00"/>
    <n v="155000"/>
    <x v="454"/>
    <n v="278.91852935239291"/>
    <x v="0"/>
    <x v="4"/>
    <x v="2"/>
    <x v="0"/>
    <s v="ACF"/>
    <m/>
    <m/>
    <m/>
    <m/>
    <m/>
    <x v="4"/>
    <x v="2"/>
    <s v="n/a"/>
    <s v="n/a"/>
    <s v="n/a"/>
    <s v="n/a"/>
    <n v="278.91852935239291"/>
    <n v="0"/>
    <n v="0"/>
    <n v="278.91852935239291"/>
    <n v="0"/>
    <n v="278.91852935239291"/>
  </r>
  <r>
    <d v="2018-11-28T00:00:00"/>
    <n v="50000"/>
    <x v="455"/>
    <n v="89.973719145933188"/>
    <x v="2"/>
    <x v="1"/>
    <x v="2"/>
    <x v="0"/>
    <s v="ACF"/>
    <m/>
    <m/>
    <m/>
    <m/>
    <m/>
    <x v="1"/>
    <x v="1"/>
    <s v="n/a"/>
    <s v="n/a"/>
    <s v="n/a"/>
    <s v="n/a"/>
    <n v="89.973719145933188"/>
    <n v="0"/>
    <n v="0"/>
    <n v="89.973719145933188"/>
    <n v="0"/>
    <n v="89.973719145933188"/>
  </r>
  <r>
    <d v="2018-12-27T00:00:00"/>
    <n v="235480"/>
    <x v="456"/>
    <n v="423.74022768968695"/>
    <x v="4"/>
    <x v="4"/>
    <x v="2"/>
    <x v="0"/>
    <s v="ACF"/>
    <m/>
    <m/>
    <m/>
    <m/>
    <m/>
    <x v="4"/>
    <x v="2"/>
    <s v="n/a"/>
    <s v="n/a"/>
    <s v="n/a"/>
    <s v="n/a"/>
    <n v="423.74022768968695"/>
    <n v="0"/>
    <n v="0"/>
    <n v="423.74022768968695"/>
    <n v="0"/>
    <n v="423.74022768968695"/>
  </r>
  <r>
    <d v="2018-11-28T00:00:00"/>
    <n v="120000"/>
    <x v="457"/>
    <n v="215.93692595023964"/>
    <x v="2"/>
    <x v="1"/>
    <x v="2"/>
    <x v="0"/>
    <s v="ACF"/>
    <m/>
    <m/>
    <m/>
    <m/>
    <m/>
    <x v="1"/>
    <x v="1"/>
    <s v="n/a"/>
    <s v="n/a"/>
    <s v="n/a"/>
    <s v="n/a"/>
    <n v="215.93692595023964"/>
    <n v="0"/>
    <n v="0"/>
    <n v="215.93692595023964"/>
    <n v="0"/>
    <n v="215.93692595023964"/>
  </r>
  <r>
    <d v="2019-01-18T00:00:00"/>
    <n v="523500"/>
    <x v="458"/>
    <n v="942.02483945792051"/>
    <x v="6"/>
    <x v="1"/>
    <x v="2"/>
    <x v="0"/>
    <s v="ACF"/>
    <m/>
    <m/>
    <m/>
    <m/>
    <m/>
    <x v="1"/>
    <x v="0"/>
    <n v="0.01"/>
    <n v="10"/>
    <n v="0.03"/>
    <n v="8.5302028367758282"/>
    <n v="109.3406427369269"/>
    <n v="0"/>
    <n v="0"/>
    <n v="0"/>
    <n v="104.17733460768312"/>
    <n v="104.17733460768312"/>
  </r>
  <r>
    <d v="2019-01-25T00:00:00"/>
    <n v="150000"/>
    <x v="459"/>
    <n v="269.92115743779959"/>
    <x v="6"/>
    <x v="1"/>
    <x v="2"/>
    <x v="0"/>
    <s v="ACF"/>
    <m/>
    <m/>
    <m/>
    <m/>
    <m/>
    <x v="1"/>
    <x v="0"/>
    <n v="0.01"/>
    <n v="10"/>
    <n v="0.03"/>
    <n v="8.5302028367758282"/>
    <n v="31.32969705929138"/>
    <n v="0"/>
    <n v="0"/>
    <n v="0"/>
    <n v="29.241050588671957"/>
    <n v="29.241050588671957"/>
  </r>
  <r>
    <d v="2017-12-15T00:00:00"/>
    <n v="450000"/>
    <x v="460"/>
    <n v="773.07028537605913"/>
    <x v="2"/>
    <x v="1"/>
    <x v="2"/>
    <x v="0"/>
    <s v="ACF"/>
    <m/>
    <m/>
    <m/>
    <m/>
    <m/>
    <x v="1"/>
    <x v="0"/>
    <n v="0.01"/>
    <n v="10"/>
    <n v="0.03"/>
    <n v="8.5302028367758282"/>
    <n v="89.73011999607003"/>
    <n v="0"/>
    <n v="3.988005333158664"/>
    <n v="89.73011999607003"/>
    <n v="89.73011999607003"/>
    <n v="183.44824532529873"/>
  </r>
  <r>
    <d v="2019-01-25T00:00:00"/>
    <n v="235480"/>
    <x v="461"/>
    <n v="423.74022768968695"/>
    <x v="4"/>
    <x v="4"/>
    <x v="2"/>
    <x v="0"/>
    <s v="ACF"/>
    <m/>
    <m/>
    <m/>
    <m/>
    <m/>
    <x v="4"/>
    <x v="2"/>
    <s v="n/a"/>
    <s v="n/a"/>
    <s v="n/a"/>
    <s v="n/a"/>
    <n v="423.74022768968695"/>
    <n v="0"/>
    <n v="0"/>
    <n v="0"/>
    <n v="423.74022768968695"/>
    <n v="423.74022768968695"/>
  </r>
  <r>
    <d v="2019-01-25T00:00:00"/>
    <n v="120000"/>
    <x v="462"/>
    <n v="215.93692595023964"/>
    <x v="2"/>
    <x v="1"/>
    <x v="2"/>
    <x v="0"/>
    <s v="ACF"/>
    <m/>
    <m/>
    <m/>
    <m/>
    <m/>
    <x v="1"/>
    <x v="1"/>
    <s v="n/a"/>
    <s v="n/a"/>
    <s v="n/a"/>
    <s v="n/a"/>
    <n v="215.93692595023964"/>
    <n v="0"/>
    <n v="0"/>
    <n v="0"/>
    <n v="215.93692595023964"/>
    <n v="215.93692595023964"/>
  </r>
  <r>
    <d v="2018-12-28T00:00:00"/>
    <n v="87524"/>
    <x v="463"/>
    <n v="157.49719589057312"/>
    <x v="2"/>
    <x v="1"/>
    <x v="2"/>
    <x v="0"/>
    <s v="ACF"/>
    <m/>
    <m/>
    <m/>
    <m/>
    <m/>
    <x v="1"/>
    <x v="1"/>
    <s v="n/a"/>
    <s v="n/a"/>
    <s v="n/a"/>
    <s v="n/a"/>
    <n v="157.49719589057312"/>
    <n v="0"/>
    <n v="0"/>
    <n v="157.49719589057312"/>
    <n v="0"/>
    <n v="157.49719589057312"/>
  </r>
  <r>
    <d v="2018-12-27T00:00:00"/>
    <n v="45000"/>
    <x v="464"/>
    <n v="80.976347231339872"/>
    <x v="2"/>
    <x v="1"/>
    <x v="2"/>
    <x v="0"/>
    <s v="ACF"/>
    <m/>
    <m/>
    <m/>
    <m/>
    <m/>
    <x v="1"/>
    <x v="1"/>
    <s v="n/a"/>
    <s v="n/a"/>
    <s v="n/a"/>
    <s v="n/a"/>
    <n v="80.976347231339872"/>
    <n v="0"/>
    <n v="0"/>
    <n v="80.976347231339872"/>
    <n v="0"/>
    <n v="80.976347231339872"/>
  </r>
  <r>
    <d v="2018-12-28T00:00:00"/>
    <n v="2500"/>
    <x v="465"/>
    <n v="4.4986859572966598"/>
    <x v="2"/>
    <x v="1"/>
    <x v="2"/>
    <x v="0"/>
    <s v="ACF"/>
    <m/>
    <m/>
    <m/>
    <m/>
    <m/>
    <x v="1"/>
    <x v="1"/>
    <s v="n/a"/>
    <s v="n/a"/>
    <s v="n/a"/>
    <s v="n/a"/>
    <n v="4.4986859572966598"/>
    <n v="0"/>
    <n v="0"/>
    <n v="4.4986859572966598"/>
    <n v="0"/>
    <n v="4.4986859572966598"/>
  </r>
  <r>
    <d v="2019-01-31T00:00:00"/>
    <n v="65597"/>
    <x v="466"/>
    <n v="118.04012109631559"/>
    <x v="2"/>
    <x v="1"/>
    <x v="2"/>
    <x v="0"/>
    <s v="ACF"/>
    <m/>
    <m/>
    <m/>
    <m/>
    <m/>
    <x v="1"/>
    <x v="1"/>
    <s v="n/a"/>
    <s v="n/a"/>
    <s v="n/a"/>
    <s v="n/a"/>
    <n v="118.04012109631559"/>
    <n v="0"/>
    <n v="0"/>
    <n v="0"/>
    <n v="118.04012109631559"/>
    <n v="118.04012109631559"/>
  </r>
  <r>
    <d v="2018-12-28T00:00:00"/>
    <n v="2500"/>
    <x v="467"/>
    <n v="4.4986859572966598"/>
    <x v="2"/>
    <x v="1"/>
    <x v="2"/>
    <x v="0"/>
    <s v="ACF"/>
    <m/>
    <m/>
    <m/>
    <m/>
    <m/>
    <x v="1"/>
    <x v="1"/>
    <s v="n/a"/>
    <s v="n/a"/>
    <s v="n/a"/>
    <s v="n/a"/>
    <n v="4.4986859572966598"/>
    <n v="0"/>
    <n v="0"/>
    <n v="4.4986859572966598"/>
    <n v="0"/>
    <n v="4.4986859572966598"/>
  </r>
  <r>
    <d v="2019-01-31T00:00:00"/>
    <n v="44900"/>
    <x v="468"/>
    <n v="80.796399793047996"/>
    <x v="2"/>
    <x v="1"/>
    <x v="2"/>
    <x v="0"/>
    <s v="ACF"/>
    <m/>
    <m/>
    <m/>
    <m/>
    <m/>
    <x v="1"/>
    <x v="1"/>
    <s v="n/a"/>
    <s v="n/a"/>
    <s v="n/a"/>
    <s v="n/a"/>
    <n v="80.796399793047996"/>
    <n v="0"/>
    <n v="0"/>
    <n v="0"/>
    <n v="80.796399793047996"/>
    <n v="80.796399793047996"/>
  </r>
  <r>
    <d v="2018-10-25T00:00:00"/>
    <n v="2510000"/>
    <x v="469"/>
    <n v="4516.6807011258461"/>
    <x v="4"/>
    <x v="4"/>
    <x v="2"/>
    <x v="0"/>
    <s v="ACF"/>
    <m/>
    <m/>
    <m/>
    <m/>
    <m/>
    <x v="4"/>
    <x v="2"/>
    <s v="n/a"/>
    <s v="n/a"/>
    <s v="n/a"/>
    <s v="n/a"/>
    <n v="4516.6807011258461"/>
    <n v="0"/>
    <n v="0"/>
    <n v="4516.6807011258461"/>
    <n v="0"/>
    <n v="4516.6807011258461"/>
  </r>
  <r>
    <d v="2019-12-24T00:00:00"/>
    <n v="2510000"/>
    <x v="470"/>
    <n v="4516.6807011258461"/>
    <x v="4"/>
    <x v="4"/>
    <x v="2"/>
    <x v="0"/>
    <s v="ACF"/>
    <m/>
    <m/>
    <m/>
    <m/>
    <m/>
    <x v="4"/>
    <x v="2"/>
    <s v="n/a"/>
    <s v="n/a"/>
    <s v="n/a"/>
    <s v="n/a"/>
    <n v="4516.6807011258461"/>
    <n v="0"/>
    <n v="0"/>
    <n v="0"/>
    <n v="4516.6807011258461"/>
    <n v="4516.6807011258461"/>
  </r>
  <r>
    <d v="2019-01-25T00:00:00"/>
    <n v="2510000"/>
    <x v="471"/>
    <n v="4516.6807011258461"/>
    <x v="4"/>
    <x v="4"/>
    <x v="2"/>
    <x v="0"/>
    <s v="ACF"/>
    <m/>
    <m/>
    <m/>
    <m/>
    <m/>
    <x v="4"/>
    <x v="2"/>
    <s v="n/a"/>
    <s v="n/a"/>
    <s v="n/a"/>
    <s v="n/a"/>
    <n v="4516.6807011258461"/>
    <n v="0"/>
    <n v="0"/>
    <n v="0"/>
    <n v="4516.6807011258461"/>
    <n v="4516.6807011258461"/>
  </r>
  <r>
    <d v="2019-02-01T00:00:00"/>
    <n v="50000"/>
    <x v="472"/>
    <n v="89.973719145933188"/>
    <x v="2"/>
    <x v="1"/>
    <x v="2"/>
    <x v="0"/>
    <s v="ACF"/>
    <m/>
    <m/>
    <m/>
    <m/>
    <m/>
    <x v="1"/>
    <x v="1"/>
    <s v="n/a"/>
    <s v="n/a"/>
    <s v="n/a"/>
    <s v="n/a"/>
    <n v="89.973719145933188"/>
    <n v="0"/>
    <n v="0"/>
    <n v="0"/>
    <n v="89.973719145933188"/>
    <n v="89.973719145933188"/>
  </r>
  <r>
    <d v="2019-02-01T00:00:00"/>
    <n v="175000"/>
    <x v="473"/>
    <n v="314.90801701076617"/>
    <x v="0"/>
    <x v="4"/>
    <x v="2"/>
    <x v="0"/>
    <s v="ACF"/>
    <m/>
    <m/>
    <m/>
    <m/>
    <m/>
    <x v="4"/>
    <x v="2"/>
    <s v="n/a"/>
    <s v="n/a"/>
    <s v="n/a"/>
    <s v="n/a"/>
    <n v="314.90801701076617"/>
    <n v="0"/>
    <n v="0"/>
    <n v="0"/>
    <n v="314.90801701076617"/>
    <n v="314.90801701076617"/>
  </r>
  <r>
    <d v="2019-02-01T00:00:00"/>
    <n v="123500"/>
    <x v="474"/>
    <n v="222.23508629045497"/>
    <x v="2"/>
    <x v="1"/>
    <x v="2"/>
    <x v="0"/>
    <s v="ACF"/>
    <m/>
    <m/>
    <m/>
    <m/>
    <m/>
    <x v="1"/>
    <x v="1"/>
    <s v="n/a"/>
    <s v="n/a"/>
    <s v="n/a"/>
    <s v="n/a"/>
    <n v="222.23508629045497"/>
    <n v="0"/>
    <n v="0"/>
    <n v="0"/>
    <n v="222.23508629045497"/>
    <n v="222.23508629045497"/>
  </r>
  <r>
    <d v="2019-02-01T00:00:00"/>
    <n v="589299"/>
    <x v="475"/>
    <n v="1060.4284543795857"/>
    <x v="0"/>
    <x v="4"/>
    <x v="2"/>
    <x v="0"/>
    <s v="ACF"/>
    <m/>
    <m/>
    <m/>
    <m/>
    <m/>
    <x v="4"/>
    <x v="2"/>
    <s v="n/a"/>
    <s v="n/a"/>
    <s v="n/a"/>
    <s v="n/a"/>
    <n v="1060.4284543795857"/>
    <n v="0"/>
    <n v="0"/>
    <n v="0"/>
    <n v="1060.4284543795857"/>
    <n v="1060.4284543795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6" firstHeaderRow="0" firstDataRow="1" firstDataCol="1" rowPageCount="1" colPageCount="1"/>
  <pivotFields count="26">
    <pivotField showAll="0"/>
    <pivotField showAll="0"/>
    <pivotField axis="axisRow" showAll="0">
      <items count="477">
        <item x="308"/>
        <item x="309"/>
        <item x="448"/>
        <item x="459"/>
        <item x="458"/>
        <item x="36"/>
        <item x="38"/>
        <item x="37"/>
        <item x="259"/>
        <item x="286"/>
        <item x="104"/>
        <item x="220"/>
        <item x="150"/>
        <item x="77"/>
        <item x="265"/>
        <item x="287"/>
        <item x="449"/>
        <item x="362"/>
        <item x="218"/>
        <item x="80"/>
        <item x="34"/>
        <item x="356"/>
        <item x="333"/>
        <item x="238"/>
        <item x="143"/>
        <item x="412"/>
        <item x="273"/>
        <item x="267"/>
        <item x="269"/>
        <item x="318"/>
        <item x="272"/>
        <item x="275"/>
        <item x="322"/>
        <item x="223"/>
        <item x="154"/>
        <item x="258"/>
        <item x="257"/>
        <item x="113"/>
        <item x="292"/>
        <item x="264"/>
        <item x="474"/>
        <item x="217"/>
        <item x="88"/>
        <item x="332"/>
        <item x="317"/>
        <item x="237"/>
        <item x="142"/>
        <item x="411"/>
        <item x="376"/>
        <item x="323"/>
        <item x="157"/>
        <item x="58"/>
        <item x="454"/>
        <item x="473"/>
        <item x="296"/>
        <item x="242"/>
        <item x="222"/>
        <item x="112"/>
        <item x="425"/>
        <item x="403"/>
        <item x="344"/>
        <item x="345"/>
        <item x="226"/>
        <item x="61"/>
        <item x="319"/>
        <item x="291"/>
        <item x="261"/>
        <item x="455"/>
        <item x="426"/>
        <item x="402"/>
        <item x="158"/>
        <item x="339"/>
        <item x="134"/>
        <item x="8"/>
        <item x="457"/>
        <item x="472"/>
        <item x="298"/>
        <item x="209"/>
        <item x="91"/>
        <item x="391"/>
        <item x="400"/>
        <item x="346"/>
        <item x="203"/>
        <item x="20"/>
        <item x="262"/>
        <item x="225"/>
        <item x="278"/>
        <item x="224"/>
        <item x="221"/>
        <item x="294"/>
        <item x="397"/>
        <item x="153"/>
        <item x="57"/>
        <item x="360"/>
        <item x="152"/>
        <item x="295"/>
        <item x="156"/>
        <item x="404"/>
        <item x="423"/>
        <item x="155"/>
        <item x="56"/>
        <item x="53"/>
        <item x="111"/>
        <item x="361"/>
        <item x="424"/>
        <item x="108"/>
        <item n="Etat de paiement  des frais  de missions sur l'orientation des animateurs sur les stratégies genre et nutrition  et à la rencontre d'information et de plaidoyer auprès des autorités Régionales et provinciales dans le cadre de la mise en œuvre des activit" x="109"/>
        <item x="427"/>
        <item x="44"/>
        <item x="50"/>
        <item x="43"/>
        <item x="46"/>
        <item x="49"/>
        <item x="40"/>
        <item x="170"/>
        <item x="164"/>
        <item x="162"/>
        <item x="71"/>
        <item x="69"/>
        <item x="41"/>
        <item x="163"/>
        <item x="42"/>
        <item x="165"/>
        <item x="45"/>
        <item x="48"/>
        <item x="72"/>
        <item x="114"/>
        <item x="115"/>
        <item x="168"/>
        <item x="167"/>
        <item x="68"/>
        <item x="166"/>
        <item x="117"/>
        <item x="51"/>
        <item x="70"/>
        <item x="169"/>
        <item x="171"/>
        <item x="47"/>
        <item x="73"/>
        <item x="116"/>
        <item x="74"/>
        <item x="75"/>
        <item x="97"/>
        <item x="100"/>
        <item x="96"/>
        <item x="95"/>
        <item x="92"/>
        <item x="188"/>
        <item x="191"/>
        <item x="190"/>
        <item x="184"/>
        <item x="195"/>
        <item x="99"/>
        <item x="93"/>
        <item x="94"/>
        <item x="179"/>
        <item x="186"/>
        <item x="185"/>
        <item x="193"/>
        <item x="194"/>
        <item x="180"/>
        <item x="192"/>
        <item x="181"/>
        <item x="98"/>
        <item x="182"/>
        <item x="189"/>
        <item x="101"/>
        <item x="187"/>
        <item x="178"/>
        <item x="183"/>
        <item x="263"/>
        <item x="66"/>
        <item x="65"/>
        <item x="63"/>
        <item x="64"/>
        <item x="67"/>
        <item x="372"/>
        <item x="367"/>
        <item x="211"/>
        <item x="213"/>
        <item x="82"/>
        <item x="84"/>
        <item x="27"/>
        <item x="29"/>
        <item x="326"/>
        <item x="328"/>
        <item x="311"/>
        <item x="313"/>
        <item x="231"/>
        <item x="233"/>
        <item x="136"/>
        <item x="138"/>
        <item x="406"/>
        <item x="408"/>
        <item x="374"/>
        <item x="343"/>
        <item x="227"/>
        <item x="456"/>
        <item x="461"/>
        <item x="324"/>
        <item x="290"/>
        <item x="260"/>
        <item x="451"/>
        <item x="447"/>
        <item x="401"/>
        <item x="151"/>
        <item x="59"/>
        <item x="159"/>
        <item x="368"/>
        <item x="366"/>
        <item x="369"/>
        <item x="359"/>
        <item x="363"/>
        <item x="215"/>
        <item x="210"/>
        <item x="212"/>
        <item x="216"/>
        <item x="214"/>
        <item x="83"/>
        <item x="86"/>
        <item x="81"/>
        <item x="87"/>
        <item x="85"/>
        <item x="26"/>
        <item x="28"/>
        <item x="32"/>
        <item x="30"/>
        <item x="31"/>
        <item x="330"/>
        <item x="327"/>
        <item x="331"/>
        <item x="329"/>
        <item x="325"/>
        <item x="315"/>
        <item x="312"/>
        <item x="316"/>
        <item x="314"/>
        <item x="310"/>
        <item x="235"/>
        <item x="230"/>
        <item x="232"/>
        <item x="236"/>
        <item x="234"/>
        <item x="140"/>
        <item x="135"/>
        <item x="137"/>
        <item x="141"/>
        <item x="139"/>
        <item x="410"/>
        <item x="407"/>
        <item x="415"/>
        <item x="409"/>
        <item x="405"/>
        <item x="373"/>
        <item x="370"/>
        <item x="375"/>
        <item x="371"/>
        <item x="24"/>
        <item x="25"/>
        <item x="33"/>
        <item x="351"/>
        <item x="207"/>
        <item x="3"/>
        <item x="335"/>
        <item x="288"/>
        <item x="243"/>
        <item x="130"/>
        <item x="414"/>
        <item x="388"/>
        <item x="55"/>
        <item x="54"/>
        <item x="121"/>
        <item x="245"/>
        <item x="204"/>
        <item x="277"/>
        <item x="383"/>
        <item x="120"/>
        <item x="202"/>
        <item x="205"/>
        <item x="300"/>
        <item x="382"/>
        <item x="381"/>
        <item x="421"/>
        <item x="206"/>
        <item x="119"/>
        <item x="23"/>
        <item x="352"/>
        <item x="306"/>
        <item x="246"/>
        <item x="122"/>
        <item x="384"/>
        <item x="21"/>
        <item x="22"/>
        <item x="422"/>
        <item x="434"/>
        <item x="433"/>
        <item x="52"/>
        <item x="450"/>
        <item x="9"/>
        <item x="338"/>
        <item x="131"/>
        <item x="0"/>
        <item x="2"/>
        <item x="1"/>
        <item x="289"/>
        <item x="244"/>
        <item x="176"/>
        <item x="103"/>
        <item x="390"/>
        <item x="337"/>
        <item x="348"/>
        <item x="208"/>
        <item x="89"/>
        <item x="4"/>
        <item x="349"/>
        <item x="297"/>
        <item x="240"/>
        <item x="132"/>
        <item x="418"/>
        <item x="389"/>
        <item x="350"/>
        <item x="133"/>
        <item x="5"/>
        <item x="7"/>
        <item x="6"/>
        <item x="299"/>
        <item x="241"/>
        <item x="177"/>
        <item x="90"/>
        <item x="365"/>
        <item x="347"/>
        <item x="416"/>
        <item x="196"/>
        <item x="107"/>
        <item x="12"/>
        <item x="283"/>
        <item x="282"/>
        <item x="249"/>
        <item x="127"/>
        <item x="417"/>
        <item x="387"/>
        <item x="285"/>
        <item x="128"/>
        <item x="11"/>
        <item x="10"/>
        <item x="284"/>
        <item x="248"/>
        <item x="197"/>
        <item x="355"/>
        <item x="336"/>
        <item x="342"/>
        <item x="470"/>
        <item x="471"/>
        <item x="469"/>
        <item x="250"/>
        <item x="200"/>
        <item x="385"/>
        <item x="436"/>
        <item x="106"/>
        <item x="129"/>
        <item x="266"/>
        <item x="271"/>
        <item x="321"/>
        <item x="358"/>
        <item x="219"/>
        <item x="79"/>
        <item x="35"/>
        <item x="357"/>
        <item x="334"/>
        <item x="239"/>
        <item x="144"/>
        <item x="413"/>
        <item x="253"/>
        <item x="254"/>
        <item x="386"/>
        <item x="437"/>
        <item x="438"/>
        <item x="78"/>
        <item x="118"/>
        <item x="435"/>
        <item x="475"/>
        <item x="39"/>
        <item x="441"/>
        <item x="62"/>
        <item x="76"/>
        <item x="439"/>
        <item x="378"/>
        <item x="440"/>
        <item x="125"/>
        <item x="17"/>
        <item x="18"/>
        <item x="199"/>
        <item x="379"/>
        <item x="419"/>
        <item x="124"/>
        <item x="198"/>
        <item x="105"/>
        <item x="16"/>
        <item x="420"/>
        <item x="251"/>
        <item x="431"/>
        <item x="432"/>
        <item x="301"/>
        <item x="276"/>
        <item x="377"/>
        <item x="201"/>
        <item x="123"/>
        <item x="353"/>
        <item x="252"/>
        <item x="126"/>
        <item x="380"/>
        <item x="19"/>
        <item x="446"/>
        <item x="280"/>
        <item x="279"/>
        <item x="462"/>
        <item x="430"/>
        <item x="302"/>
        <item x="13"/>
        <item x="146"/>
        <item x="173"/>
        <item x="305"/>
        <item x="304"/>
        <item x="303"/>
        <item x="247"/>
        <item x="467"/>
        <item x="465"/>
        <item x="320"/>
        <item x="145"/>
        <item x="364"/>
        <item x="395"/>
        <item x="255"/>
        <item x="466"/>
        <item x="147"/>
        <item x="393"/>
        <item x="392"/>
        <item x="307"/>
        <item x="172"/>
        <item x="463"/>
        <item x="444"/>
        <item x="442"/>
        <item x="15"/>
        <item x="175"/>
        <item x="396"/>
        <item x="256"/>
        <item x="14"/>
        <item x="468"/>
        <item x="149"/>
        <item x="148"/>
        <item x="394"/>
        <item x="354"/>
        <item x="174"/>
        <item x="464"/>
        <item x="445"/>
        <item x="443"/>
        <item x="460"/>
        <item x="281"/>
        <item x="228"/>
        <item x="293"/>
        <item x="452"/>
        <item x="429"/>
        <item x="398"/>
        <item x="110"/>
        <item x="60"/>
        <item x="160"/>
        <item x="229"/>
        <item x="341"/>
        <item x="453"/>
        <item x="428"/>
        <item x="399"/>
        <item x="161"/>
        <item x="340"/>
        <item x="102"/>
        <item x="274"/>
        <item x="268"/>
        <item x="270"/>
        <item t="default"/>
      </items>
    </pivotField>
    <pivotField showAll="0"/>
    <pivotField axis="axisRow" showAll="0">
      <items count="10">
        <item sd="0" x="7"/>
        <item x="6"/>
        <item x="8"/>
        <item sd="0" x="0"/>
        <item x="2"/>
        <item sd="0" x="4"/>
        <item x="5"/>
        <item sd="0" x="1"/>
        <item x="3"/>
        <item t="default"/>
      </items>
    </pivotField>
    <pivotField showAll="0"/>
    <pivotField axis="axisRow" showAll="0" defaultSubtotal="0">
      <items count="6">
        <item sd="0" x="1"/>
        <item sd="0" x="4"/>
        <item sd="0" x="0"/>
        <item sd="0" x="3"/>
        <item sd="0" x="5"/>
        <item x="2"/>
      </items>
    </pivotField>
    <pivotField showAll="0">
      <items count="3">
        <item sd="0" m="1" x="1"/>
        <item x="0"/>
        <item t="default" sd="0"/>
      </items>
    </pivotField>
    <pivotField showAll="0"/>
    <pivotField showAll="0"/>
    <pivotField showAll="0"/>
    <pivotField showAll="0"/>
    <pivotField showAll="0"/>
    <pivotField showAll="0"/>
    <pivotField axis="axisPage" showAll="0">
      <items count="12">
        <item sd="0" m="1" x="10"/>
        <item sd="0" x="0"/>
        <item sd="0" x="3"/>
        <item sd="0" x="9"/>
        <item sd="0" x="8"/>
        <item sd="0" x="6"/>
        <item sd="0" x="5"/>
        <item sd="0" x="7"/>
        <item sd="0" x="1"/>
        <item sd="0" x="2"/>
        <item x="4"/>
        <item t="default"/>
      </items>
    </pivotField>
    <pivotField axis="axisRow" showAll="0">
      <items count="5">
        <item x="2"/>
        <item x="1"/>
        <item x="0"/>
        <item m="1" x="3"/>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s>
  <rowFields count="4">
    <field x="15"/>
    <field x="6"/>
    <field x="4"/>
    <field x="2"/>
  </rowFields>
  <rowItems count="13">
    <i>
      <x v="1"/>
    </i>
    <i r="1">
      <x/>
    </i>
    <i r="1">
      <x v="1"/>
    </i>
    <i r="1">
      <x v="2"/>
    </i>
    <i r="1">
      <x v="3"/>
    </i>
    <i r="1">
      <x v="4"/>
    </i>
    <i>
      <x v="2"/>
    </i>
    <i r="1">
      <x/>
    </i>
    <i r="1">
      <x v="1"/>
    </i>
    <i r="1">
      <x v="2"/>
    </i>
    <i r="1">
      <x v="3"/>
    </i>
    <i r="1">
      <x v="4"/>
    </i>
    <i t="grand">
      <x/>
    </i>
  </rowItems>
  <colFields count="1">
    <field x="-2"/>
  </colFields>
  <colItems count="4">
    <i>
      <x/>
    </i>
    <i i="1">
      <x v="1"/>
    </i>
    <i i="2">
      <x v="2"/>
    </i>
    <i i="3">
      <x v="3"/>
    </i>
  </colItems>
  <pageFields count="1">
    <pageField fld="14" item="1" hier="-1"/>
  </pageFields>
  <dataFields count="4">
    <dataField name="2017 total" fld="22" baseField="5" baseItem="0"/>
    <dataField name="2018 total" fld="23" baseField="5" baseItem="0"/>
    <dataField name="2019 total" fld="24" baseField="5" baseItem="0"/>
    <dataField name="Total for all years" fld="25" baseField="5" baseItem="0"/>
  </dataFields>
  <formats count="5">
    <format dxfId="13">
      <pivotArea field="7" type="button" dataOnly="0" labelOnly="1" outline="0"/>
    </format>
    <format dxfId="12">
      <pivotArea dataOnly="0" labelOnly="1" grandRow="1" outline="0" fieldPosition="0"/>
    </format>
    <format dxfId="11">
      <pivotArea field="7" type="button" dataOnly="0" labelOnly="1" outline="0"/>
    </format>
    <format dxfId="10">
      <pivotArea dataOnly="0" labelOnly="1" grandRow="1" outline="0"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3" firstHeaderRow="0" firstDataRow="1" firstDataCol="1"/>
  <pivotFields count="26">
    <pivotField showAll="0"/>
    <pivotField showAll="0"/>
    <pivotField axis="axisRow" showAll="0">
      <items count="477">
        <item x="308"/>
        <item x="309"/>
        <item x="448"/>
        <item x="459"/>
        <item x="458"/>
        <item x="36"/>
        <item x="38"/>
        <item x="37"/>
        <item x="259"/>
        <item x="286"/>
        <item x="104"/>
        <item x="220"/>
        <item x="150"/>
        <item x="77"/>
        <item x="265"/>
        <item x="287"/>
        <item x="449"/>
        <item x="362"/>
        <item x="218"/>
        <item x="80"/>
        <item x="34"/>
        <item x="356"/>
        <item x="333"/>
        <item x="238"/>
        <item x="143"/>
        <item x="412"/>
        <item x="273"/>
        <item x="267"/>
        <item x="269"/>
        <item x="318"/>
        <item x="272"/>
        <item x="275"/>
        <item x="322"/>
        <item x="223"/>
        <item x="154"/>
        <item x="258"/>
        <item x="257"/>
        <item x="113"/>
        <item x="292"/>
        <item x="264"/>
        <item x="474"/>
        <item x="217"/>
        <item x="88"/>
        <item x="332"/>
        <item x="317"/>
        <item x="237"/>
        <item x="142"/>
        <item x="411"/>
        <item x="376"/>
        <item x="323"/>
        <item x="157"/>
        <item x="58"/>
        <item x="454"/>
        <item x="473"/>
        <item x="296"/>
        <item x="242"/>
        <item x="222"/>
        <item x="112"/>
        <item x="425"/>
        <item x="403"/>
        <item x="344"/>
        <item x="345"/>
        <item x="226"/>
        <item x="61"/>
        <item x="319"/>
        <item x="291"/>
        <item x="261"/>
        <item x="455"/>
        <item x="426"/>
        <item x="402"/>
        <item x="158"/>
        <item x="339"/>
        <item x="134"/>
        <item x="8"/>
        <item x="457"/>
        <item x="472"/>
        <item x="298"/>
        <item x="209"/>
        <item x="91"/>
        <item x="391"/>
        <item x="400"/>
        <item x="346"/>
        <item x="203"/>
        <item x="20"/>
        <item x="262"/>
        <item x="225"/>
        <item x="278"/>
        <item x="224"/>
        <item x="221"/>
        <item x="294"/>
        <item x="397"/>
        <item x="153"/>
        <item x="57"/>
        <item x="360"/>
        <item x="152"/>
        <item x="295"/>
        <item x="156"/>
        <item x="404"/>
        <item x="423"/>
        <item x="155"/>
        <item x="56"/>
        <item x="53"/>
        <item x="111"/>
        <item x="361"/>
        <item x="424"/>
        <item x="108"/>
        <item n="Etat de paiement  des frais  de missions sur l'orientation des animateurs sur les stratégies genre et nutrition  et à la rencontre d'information et de plaidoyer auprès des autorités Régionales et provinciales dans le cadre de la mise en œuvre des activit" x="109"/>
        <item x="427"/>
        <item x="44"/>
        <item x="50"/>
        <item x="43"/>
        <item x="46"/>
        <item x="49"/>
        <item x="40"/>
        <item x="170"/>
        <item x="164"/>
        <item x="162"/>
        <item x="71"/>
        <item x="69"/>
        <item x="41"/>
        <item x="163"/>
        <item x="42"/>
        <item x="165"/>
        <item x="45"/>
        <item x="48"/>
        <item x="72"/>
        <item x="114"/>
        <item x="115"/>
        <item x="168"/>
        <item x="167"/>
        <item x="68"/>
        <item x="166"/>
        <item x="117"/>
        <item x="51"/>
        <item x="70"/>
        <item x="169"/>
        <item x="171"/>
        <item x="47"/>
        <item x="73"/>
        <item x="116"/>
        <item x="74"/>
        <item x="75"/>
        <item x="97"/>
        <item x="100"/>
        <item x="96"/>
        <item x="95"/>
        <item x="92"/>
        <item x="188"/>
        <item x="191"/>
        <item x="190"/>
        <item x="184"/>
        <item x="195"/>
        <item x="99"/>
        <item x="93"/>
        <item x="94"/>
        <item x="179"/>
        <item x="186"/>
        <item x="185"/>
        <item x="193"/>
        <item x="194"/>
        <item x="180"/>
        <item x="192"/>
        <item x="181"/>
        <item x="98"/>
        <item x="182"/>
        <item x="189"/>
        <item x="101"/>
        <item x="187"/>
        <item x="178"/>
        <item x="183"/>
        <item x="263"/>
        <item x="66"/>
        <item x="65"/>
        <item x="63"/>
        <item x="64"/>
        <item x="67"/>
        <item x="372"/>
        <item x="367"/>
        <item x="211"/>
        <item x="213"/>
        <item x="82"/>
        <item x="84"/>
        <item x="27"/>
        <item x="29"/>
        <item x="326"/>
        <item x="328"/>
        <item x="311"/>
        <item x="313"/>
        <item x="231"/>
        <item x="233"/>
        <item x="136"/>
        <item x="138"/>
        <item x="406"/>
        <item x="408"/>
        <item x="374"/>
        <item x="343"/>
        <item x="227"/>
        <item x="456"/>
        <item x="461"/>
        <item x="324"/>
        <item x="290"/>
        <item x="260"/>
        <item x="451"/>
        <item x="447"/>
        <item x="401"/>
        <item x="151"/>
        <item x="59"/>
        <item x="159"/>
        <item x="368"/>
        <item x="366"/>
        <item x="369"/>
        <item x="359"/>
        <item x="363"/>
        <item x="215"/>
        <item x="210"/>
        <item x="212"/>
        <item x="216"/>
        <item x="214"/>
        <item x="83"/>
        <item x="86"/>
        <item x="81"/>
        <item x="87"/>
        <item x="85"/>
        <item x="26"/>
        <item x="28"/>
        <item x="32"/>
        <item x="30"/>
        <item x="31"/>
        <item x="330"/>
        <item x="327"/>
        <item x="331"/>
        <item x="329"/>
        <item x="325"/>
        <item x="315"/>
        <item x="312"/>
        <item x="316"/>
        <item x="314"/>
        <item x="310"/>
        <item x="235"/>
        <item x="230"/>
        <item x="232"/>
        <item x="236"/>
        <item x="234"/>
        <item x="140"/>
        <item x="135"/>
        <item x="137"/>
        <item x="141"/>
        <item x="139"/>
        <item x="410"/>
        <item x="407"/>
        <item x="415"/>
        <item x="409"/>
        <item x="405"/>
        <item x="373"/>
        <item x="370"/>
        <item x="375"/>
        <item x="371"/>
        <item x="24"/>
        <item x="25"/>
        <item x="33"/>
        <item x="351"/>
        <item x="207"/>
        <item x="3"/>
        <item x="335"/>
        <item x="288"/>
        <item x="243"/>
        <item x="130"/>
        <item x="414"/>
        <item x="388"/>
        <item x="55"/>
        <item x="54"/>
        <item x="121"/>
        <item x="245"/>
        <item x="204"/>
        <item x="277"/>
        <item x="383"/>
        <item x="120"/>
        <item x="202"/>
        <item x="205"/>
        <item x="300"/>
        <item x="382"/>
        <item x="381"/>
        <item x="421"/>
        <item x="206"/>
        <item x="119"/>
        <item x="23"/>
        <item x="352"/>
        <item x="306"/>
        <item x="246"/>
        <item x="122"/>
        <item x="384"/>
        <item x="21"/>
        <item x="22"/>
        <item x="422"/>
        <item x="434"/>
        <item x="433"/>
        <item x="52"/>
        <item x="450"/>
        <item x="9"/>
        <item x="338"/>
        <item x="131"/>
        <item x="0"/>
        <item x="2"/>
        <item x="1"/>
        <item x="289"/>
        <item x="244"/>
        <item x="176"/>
        <item x="103"/>
        <item x="390"/>
        <item x="337"/>
        <item x="348"/>
        <item x="208"/>
        <item x="89"/>
        <item x="4"/>
        <item x="349"/>
        <item x="297"/>
        <item x="240"/>
        <item x="132"/>
        <item x="418"/>
        <item x="389"/>
        <item x="350"/>
        <item x="133"/>
        <item x="5"/>
        <item x="7"/>
        <item x="6"/>
        <item x="299"/>
        <item x="241"/>
        <item x="177"/>
        <item x="90"/>
        <item x="365"/>
        <item x="347"/>
        <item x="416"/>
        <item x="196"/>
        <item x="107"/>
        <item x="12"/>
        <item x="283"/>
        <item x="282"/>
        <item x="249"/>
        <item x="127"/>
        <item x="417"/>
        <item x="387"/>
        <item x="285"/>
        <item x="128"/>
        <item x="11"/>
        <item x="10"/>
        <item x="284"/>
        <item x="248"/>
        <item x="197"/>
        <item x="355"/>
        <item x="336"/>
        <item x="342"/>
        <item x="470"/>
        <item x="471"/>
        <item x="469"/>
        <item x="250"/>
        <item x="200"/>
        <item x="385"/>
        <item x="436"/>
        <item x="106"/>
        <item x="129"/>
        <item x="266"/>
        <item x="271"/>
        <item x="321"/>
        <item x="358"/>
        <item x="219"/>
        <item x="79"/>
        <item x="35"/>
        <item x="357"/>
        <item x="334"/>
        <item x="239"/>
        <item x="144"/>
        <item x="413"/>
        <item x="253"/>
        <item x="254"/>
        <item x="386"/>
        <item x="437"/>
        <item x="438"/>
        <item x="78"/>
        <item x="118"/>
        <item x="435"/>
        <item x="475"/>
        <item x="39"/>
        <item x="441"/>
        <item x="62"/>
        <item x="76"/>
        <item x="439"/>
        <item x="378"/>
        <item x="440"/>
        <item x="125"/>
        <item x="17"/>
        <item x="18"/>
        <item x="199"/>
        <item x="379"/>
        <item x="419"/>
        <item x="124"/>
        <item x="198"/>
        <item x="105"/>
        <item x="16"/>
        <item x="420"/>
        <item x="251"/>
        <item x="431"/>
        <item x="432"/>
        <item x="301"/>
        <item x="276"/>
        <item x="377"/>
        <item x="201"/>
        <item x="123"/>
        <item x="353"/>
        <item x="252"/>
        <item x="126"/>
        <item x="380"/>
        <item x="19"/>
        <item x="446"/>
        <item x="280"/>
        <item x="279"/>
        <item x="462"/>
        <item x="430"/>
        <item x="302"/>
        <item x="13"/>
        <item x="146"/>
        <item x="173"/>
        <item x="305"/>
        <item x="304"/>
        <item x="303"/>
        <item x="247"/>
        <item x="467"/>
        <item x="465"/>
        <item x="320"/>
        <item x="145"/>
        <item x="364"/>
        <item x="395"/>
        <item x="255"/>
        <item x="466"/>
        <item x="147"/>
        <item x="393"/>
        <item x="392"/>
        <item x="307"/>
        <item x="172"/>
        <item x="463"/>
        <item x="444"/>
        <item x="442"/>
        <item x="15"/>
        <item x="175"/>
        <item x="396"/>
        <item x="256"/>
        <item x="14"/>
        <item x="468"/>
        <item x="149"/>
        <item x="148"/>
        <item x="394"/>
        <item x="354"/>
        <item x="174"/>
        <item x="464"/>
        <item x="445"/>
        <item x="443"/>
        <item x="460"/>
        <item x="281"/>
        <item x="228"/>
        <item x="293"/>
        <item x="452"/>
        <item x="429"/>
        <item x="398"/>
        <item x="110"/>
        <item x="60"/>
        <item x="160"/>
        <item x="229"/>
        <item x="341"/>
        <item x="453"/>
        <item x="428"/>
        <item x="399"/>
        <item x="161"/>
        <item x="340"/>
        <item x="102"/>
        <item x="274"/>
        <item x="268"/>
        <item x="270"/>
        <item t="default"/>
      </items>
    </pivotField>
    <pivotField showAll="0"/>
    <pivotField axis="axisRow" showAll="0">
      <items count="10">
        <item sd="0" x="7"/>
        <item x="6"/>
        <item x="8"/>
        <item sd="0" x="0"/>
        <item x="2"/>
        <item sd="0" x="4"/>
        <item x="5"/>
        <item sd="0" x="1"/>
        <item sd="0" x="3"/>
        <item t="default"/>
      </items>
    </pivotField>
    <pivotField axis="axisRow" showAll="0">
      <items count="23">
        <item sd="0" x="16"/>
        <item sd="0" m="1" x="21"/>
        <item sd="0" m="1" x="20"/>
        <item sd="0" x="8"/>
        <item sd="0" m="1" x="18"/>
        <item sd="0" m="1" x="19"/>
        <item sd="0" x="11"/>
        <item sd="0" x="13"/>
        <item sd="0" m="1" x="17"/>
        <item sd="0" x="7"/>
        <item sd="0" x="6"/>
        <item sd="0" x="3"/>
        <item sd="0" x="2"/>
        <item sd="0" x="1"/>
        <item sd="0" x="14"/>
        <item sd="0" x="12"/>
        <item sd="0" x="15"/>
        <item sd="0" x="10"/>
        <item sd="0" x="9"/>
        <item sd="0" x="5"/>
        <item x="4"/>
        <item sd="0" x="0"/>
        <item t="default" sd="0"/>
      </items>
    </pivotField>
    <pivotField showAll="0" defaultSubtotal="0"/>
    <pivotField showAll="0">
      <items count="3">
        <item sd="0" m="1" x="1"/>
        <item x="0"/>
        <item t="default" sd="0"/>
      </items>
    </pivotField>
    <pivotField showAll="0"/>
    <pivotField showAll="0"/>
    <pivotField showAll="0"/>
    <pivotField showAll="0"/>
    <pivotField showAll="0"/>
    <pivotField showAll="0"/>
    <pivotField axis="axisRow" multipleItemSelectionAllowed="1" showAll="0">
      <items count="12">
        <item sd="0" m="1" x="10"/>
        <item h="1" sd="0" x="0"/>
        <item sd="0" x="3"/>
        <item sd="0" x="9"/>
        <item sd="0" x="8"/>
        <item sd="0" x="6"/>
        <item sd="0" x="5"/>
        <item sd="0" x="7"/>
        <item sd="0" x="1"/>
        <item sd="0" x="2"/>
        <item sd="0" x="4"/>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4">
    <field x="14"/>
    <field x="5"/>
    <field x="4"/>
    <field x="2"/>
  </rowFields>
  <rowItems count="10">
    <i>
      <x v="2"/>
    </i>
    <i>
      <x v="3"/>
    </i>
    <i>
      <x v="4"/>
    </i>
    <i>
      <x v="5"/>
    </i>
    <i>
      <x v="6"/>
    </i>
    <i>
      <x v="7"/>
    </i>
    <i>
      <x v="8"/>
    </i>
    <i>
      <x v="9"/>
    </i>
    <i>
      <x v="10"/>
    </i>
    <i t="grand">
      <x/>
    </i>
  </rowItems>
  <colFields count="1">
    <field x="-2"/>
  </colFields>
  <colItems count="4">
    <i>
      <x/>
    </i>
    <i i="1">
      <x v="1"/>
    </i>
    <i i="2">
      <x v="2"/>
    </i>
    <i i="3">
      <x v="3"/>
    </i>
  </colItems>
  <dataFields count="4">
    <dataField name="2017 total" fld="22" baseField="5" baseItem="0"/>
    <dataField name="2018 total" fld="23" baseField="5" baseItem="0"/>
    <dataField name="2019 total" fld="24" baseField="5" baseItem="0"/>
    <dataField name="Total for all years" fld="25" baseField="5" baseItem="0"/>
  </dataFields>
  <formats count="5">
    <format dxfId="8">
      <pivotArea field="7" type="button" dataOnly="0" labelOnly="1" outline="0"/>
    </format>
    <format dxfId="7">
      <pivotArea dataOnly="0" labelOnly="1" grandRow="1" outline="0" fieldPosition="0"/>
    </format>
    <format dxfId="6">
      <pivotArea field="7" type="button" dataOnly="0" labelOnly="1" outline="0"/>
    </format>
    <format dxfId="5">
      <pivotArea dataOnly="0" labelOnly="1" grandRow="1" outline="0"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Parameters" displayName="Parameters" ref="A2:G5" totalsRowShown="0" headerRowDxfId="97">
  <autoFilter ref="A2:G5" xr:uid="{00000000-0009-0000-0100-00000A000000}"/>
  <tableColumns count="7">
    <tableColumn id="1" xr3:uid="{00000000-0010-0000-0000-000001000000}" name="Assumptions" dataDxfId="96"/>
    <tableColumn id="2" xr3:uid="{00000000-0010-0000-0000-000002000000}" name="Type"/>
    <tableColumn id="3" xr3:uid="{00000000-0010-0000-0000-000003000000}" name="Base"/>
    <tableColumn id="4" xr3:uid="{00000000-0010-0000-0000-000004000000}" name="Low"/>
    <tableColumn id="5" xr3:uid="{00000000-0010-0000-0000-000005000000}" name="High"/>
    <tableColumn id="6" xr3:uid="{00000000-0010-0000-0000-000006000000}" name="Source"/>
    <tableColumn id="7" xr3:uid="{00000000-0010-0000-0000-000007000000}" name="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Exchange" displayName="Exchange" ref="A8:D13" totalsRowShown="0" headerRowDxfId="95" dataDxfId="93" headerRowBorderDxfId="94" tableBorderDxfId="92">
  <autoFilter ref="A8:D13" xr:uid="{00000000-0009-0000-0100-00000B000000}"/>
  <tableColumns count="4">
    <tableColumn id="1" xr3:uid="{00000000-0010-0000-0100-000001000000}" name="Year" dataDxfId="91"/>
    <tableColumn id="2" xr3:uid="{00000000-0010-0000-0100-000002000000}" name="Exchange Rate" dataDxfId="90"/>
    <tableColumn id="6" xr3:uid="{00000000-0010-0000-0100-000006000000}" name="Source" dataDxfId="89"/>
    <tableColumn id="7" xr3:uid="{00000000-0010-0000-0100-000007000000}" name="Notes" dataDxfId="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AllocationCodes" displayName="AllocationCodes" ref="A1:AC12" totalsRowShown="0" headerRowDxfId="86">
  <autoFilter ref="A1:AC12" xr:uid="{00000000-0009-0000-0100-000006000000}"/>
  <sortState xmlns:xlrd2="http://schemas.microsoft.com/office/spreadsheetml/2017/richdata2" ref="A2:AB33">
    <sortCondition ref="B1:B33"/>
  </sortState>
  <tableColumns count="29">
    <tableColumn id="1" xr3:uid="{00000000-0010-0000-0200-000001000000}" name="Allocation Code Name"/>
    <tableColumn id="2" xr3:uid="{00000000-0010-0000-0200-000002000000}" name="Allocation Code Type"/>
    <tableColumn id="3" xr3:uid="{00000000-0010-0000-0200-000003000000}" name="Budget description"/>
    <tableColumn id="4" xr3:uid="{00000000-0010-0000-0200-000004000000}" name="Expenditure data"/>
    <tableColumn id="5" xr3:uid="{00000000-0010-0000-0200-000005000000}" name="Deliverables"/>
    <tableColumn id="6" xr3:uid="{00000000-0010-0000-0200-000006000000}" name="Other notes"/>
    <tableColumn id="28" xr3:uid="{00000000-0010-0000-0200-00001C000000}" name="Start-up/Recurrent"/>
    <tableColumn id="7" xr3:uid="{00000000-0010-0000-0200-000007000000}" name="Planning/microplanning" dataDxfId="85" dataCellStyle="Percent"/>
    <tableColumn id="8" xr3:uid="{00000000-0010-0000-0200-000008000000}" name="Program Installation" dataDxfId="84" dataCellStyle="Percent"/>
    <tableColumn id="11" xr3:uid="{00000000-0010-0000-0200-00000B000000}" name="Awareness raising/sensitization" dataDxfId="83" dataCellStyle="Percent"/>
    <tableColumn id="9" xr3:uid="{00000000-0010-0000-0200-000009000000}" name="Volunteer/vendor recruitment" dataDxfId="82" dataCellStyle="Percent"/>
    <tableColumn id="10" xr3:uid="{00000000-0010-0000-0200-00000A000000}" name="Training" dataDxfId="81" dataCellStyle="Percent"/>
    <tableColumn id="12" xr3:uid="{00000000-0010-0000-0200-00000C000000}" name="Materials development" dataDxfId="80" dataCellStyle="Percent"/>
    <tableColumn id="13" xr3:uid="{00000000-0010-0000-0200-00000D000000}" name="Management" dataDxfId="79" dataCellStyle="Percent"/>
    <tableColumn id="14" xr3:uid="{00000000-0010-0000-0200-00000E000000}" name="Monitoring and evaluation" dataDxfId="78" dataCellStyle="Percent"/>
    <tableColumn id="15" xr3:uid="{00000000-0010-0000-0200-00000F000000}" name="Procurement " dataDxfId="77" dataCellStyle="Percent"/>
    <tableColumn id="16" xr3:uid="{00000000-0010-0000-0200-000010000000}" name="Distribution of inputs" dataDxfId="76" dataCellStyle="Percent"/>
    <tableColumn id="17" xr3:uid="{00000000-0010-0000-0200-000011000000}" name="Site supervision" dataDxfId="75" dataCellStyle="Percent"/>
    <tableColumn id="18" xr3:uid="{00000000-0010-0000-0200-000012000000}" name="Home visits: household counseling" dataDxfId="74" dataCellStyle="Percent"/>
    <tableColumn id="19" xr3:uid="{00000000-0010-0000-0200-000013000000}" name="Home visits: agriculture/poultry extension" dataDxfId="73" dataCellStyle="Percent"/>
    <tableColumn id="20" xr3:uid="{00000000-0010-0000-0200-000014000000}" name="Health facility counseling and support" dataDxfId="72" dataCellStyle="Percent"/>
    <tableColumn id="21" xr3:uid="{00000000-0010-0000-0200-000015000000}" name="Community events/extension" dataDxfId="71" dataCellStyle="Percent"/>
    <tableColumn id="22" xr3:uid="{00000000-0010-0000-0200-000016000000}" name="Establishing and running community groups" dataDxfId="70" dataCellStyle="Percent"/>
    <tableColumn id="29" xr3:uid="{F8B38FBA-41B7-4C4F-A52C-A66FBBC1629D}" name="Technical assistance" dataDxfId="69" dataCellStyle="Percent"/>
    <tableColumn id="23" xr3:uid="{00000000-0010-0000-0200-000017000000}" name="Microcredit activities" dataDxfId="68" dataCellStyle="Percent"/>
    <tableColumn id="24" xr3:uid="{00000000-0010-0000-0200-000018000000}" name="Certification, marketing, and regulation" dataDxfId="67" dataCellStyle="Percent"/>
    <tableColumn id="25" xr3:uid="{00000000-0010-0000-0200-000019000000}" name="Integration and coordination" dataDxfId="66" dataCellStyle="Percent"/>
    <tableColumn id="26" xr3:uid="{00000000-0010-0000-0200-00001A000000}" name="Overhead/indirect" dataDxfId="65" dataCellStyle="Percent"/>
    <tableColumn id="27" xr3:uid="{1DFBE5AA-627D-4202-B3BD-86B435BC67FB}" name="Activity Total" dataDxfId="64">
      <calculatedColumnFormula>SUM(AllocationCodes[[#This Row],[Planning/microplanning]:[Overhead/indirect]])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ExpenditureData" displayName="ExpenditureData" ref="A3:AV18" totalsRowShown="0" headerRowDxfId="63" dataDxfId="62">
  <autoFilter ref="A3:AV18" xr:uid="{00000000-0009-0000-0100-000001000000}"/>
  <sortState xmlns:xlrd2="http://schemas.microsoft.com/office/spreadsheetml/2017/richdata2" ref="A4:AU4">
    <sortCondition ref="H4"/>
    <sortCondition ref="A4"/>
    <sortCondition ref="F4"/>
    <sortCondition descending="1" ref="B4"/>
  </sortState>
  <tableColumns count="48">
    <tableColumn id="3" xr3:uid="{00000000-0010-0000-0300-000003000000}" name="Date" dataDxfId="61"/>
    <tableColumn id="6" xr3:uid="{00000000-0010-0000-0300-000006000000}" name="Amount" dataDxfId="60"/>
    <tableColumn id="12" xr3:uid="{00000000-0010-0000-0300-00000C000000}" name="Description" dataDxfId="59"/>
    <tableColumn id="7" xr3:uid="{00000000-0010-0000-0300-000007000000}" name="Inclusion" dataDxfId="58"/>
    <tableColumn id="83" xr3:uid="{00000000-0010-0000-0300-000053000000}" name="USD" dataDxfId="57">
      <calculatedColumnFormula>IF(ExpenditureData[[#This Row],[Inclusion]]="Include",(ExpenditureData[Amount]/VLOOKUP(YEAR(ExpenditureData[[#This Row],[Date]]),Exchange[],2,FALSE)),"")</calculatedColumnFormula>
    </tableColumn>
    <tableColumn id="1" xr3:uid="{00000000-0010-0000-0300-000001000000}" name="Input" dataDxfId="56"/>
    <tableColumn id="5" xr3:uid="{00000000-0010-0000-0300-000005000000}" name="Allocation Code Type" dataDxfId="55"/>
    <tableColumn id="2" xr3:uid="{00000000-0010-0000-0300-000002000000}" name="Allocation Code" dataDxfId="54"/>
    <tableColumn id="10" xr3:uid="{00000000-0010-0000-0300-00000A000000}" name="Annualized" dataDxfId="53"/>
    <tableColumn id="54" xr3:uid="{00000000-0010-0000-0300-000036000000}" name="Organization" dataDxfId="52"/>
    <tableColumn id="53" xr3:uid="{00000000-0010-0000-0300-000035000000}" name="Level" dataDxfId="51"/>
    <tableColumn id="29" xr3:uid="{00000000-0010-0000-0300-00001D000000}" name="Coder" dataDxfId="50"/>
    <tableColumn id="30" xr3:uid="{00000000-0010-0000-0300-00001E000000}" name="Coding Date" dataDxfId="49"/>
    <tableColumn id="31" xr3:uid="{00000000-0010-0000-0300-00001F000000}" name="Validation" dataDxfId="48"/>
    <tableColumn id="32" xr3:uid="{00000000-0010-0000-0300-000020000000}" name="Validation Date" dataDxfId="47"/>
    <tableColumn id="65" xr3:uid="{00000000-0010-0000-0300-000041000000}" name="Notes" dataDxfId="46"/>
    <tableColumn id="8" xr3:uid="{00000000-0010-0000-0300-000008000000}" name="Stage" dataDxfId="45">
      <calculatedColumnFormula>IFERROR(VLOOKUP(ExpenditureData[[#This Row],[Allocation Code]],AllocationCodes[], 7, FALSE),"")</calculatedColumnFormula>
    </tableColumn>
    <tableColumn id="63" xr3:uid="{00000000-0010-0000-0300-00003F000000}" name="Useful Life" dataDxfId="44">
      <calculatedColumnFormula>IF(ExpenditureData[Annualized]="Yes", Assumptions!$C$4, "n/a")</calculatedColumnFormula>
    </tableColumn>
    <tableColumn id="62" xr3:uid="{00000000-0010-0000-0300-00003E000000}" name="Discount Rate" dataDxfId="43">
      <calculatedColumnFormula>IF(ExpenditureData[Annualized]="Yes", Assumptions!$C$3, "n/a")</calculatedColumnFormula>
    </tableColumn>
    <tableColumn id="66" xr3:uid="{00000000-0010-0000-0300-000042000000}" name="Annuity Factor" dataDxfId="42">
      <calculatedColumnFormula>IF(ExpenditureData[Annualized]="Yes", (1-1/(1+ExpenditureData[Discount Rate])^ExpenditureData[Useful Life])*ExpenditureData[Discount Rate]^-1, "n/a")</calculatedColumnFormula>
    </tableColumn>
    <tableColumn id="61" xr3:uid="{00000000-0010-0000-0300-00003D000000}" name="Annual Cost" dataDxfId="41">
      <calculatedColumnFormula>IF(ExpenditureData[Annualized]="Yes",( ExpenditureData[[#This Row],[USD]]/ExpenditureData[[#This Row],[Annuity Factor]]), ExpenditureData[[#This Row],[USD]])</calculatedColumnFormula>
    </tableColumn>
    <tableColumn id="27" xr3:uid="{00000000-0010-0000-0300-00001B000000}" name="2016" dataDxfId="40">
      <calculatedColumnFormula>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calculatedColumnFormula>
    </tableColumn>
    <tableColumn id="28" xr3:uid="{00000000-0010-0000-0300-00001C000000}" name="2017" dataDxfId="39">
      <calculatedColumnFormula>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calculatedColumnFormula>
    </tableColumn>
    <tableColumn id="60" xr3:uid="{00000000-0010-0000-0300-00003C000000}" name="2018" dataDxfId="38">
      <calculatedColumnFormula>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calculatedColumnFormula>
    </tableColumn>
    <tableColumn id="59" xr3:uid="{00000000-0010-0000-0300-00003B000000}" name="2019" dataDxfId="37">
      <calculatedColumnFormula>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calculatedColumnFormula>
    </tableColumn>
    <tableColumn id="33" xr3:uid="{16C0399A-CB1D-4D33-932A-9DB020CD3942}" name="2020" dataDxfId="36">
      <calculatedColumnFormula>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calculatedColumnFormula>
    </tableColumn>
    <tableColumn id="67" xr3:uid="{00000000-0010-0000-0300-000043000000}" name="Total Cost" dataDxfId="35">
      <calculatedColumnFormula>SUM(ExpenditureData[[#This Row],[2016]:[2020]])</calculatedColumnFormula>
    </tableColumn>
    <tableColumn id="11" xr3:uid="{00000000-0010-0000-0300-00000B000000}" name="Planning/microplanning" dataDxfId="34">
      <calculatedColumnFormula>IFERROR(VLOOKUP(ExpenditureData[Allocation Code],AllocationCodes[], 8, FALSE)*ExpenditureData[Total Cost], "")</calculatedColumnFormula>
    </tableColumn>
    <tableColumn id="13" xr3:uid="{00000000-0010-0000-0300-00000D000000}" name="Program Installation" dataDxfId="33">
      <calculatedColumnFormula>IFERROR(VLOOKUP(ExpenditureData[Allocation Code],AllocationCodes[], 9, FALSE)*ExpenditureData[Total Cost], "")</calculatedColumnFormula>
    </tableColumn>
    <tableColumn id="14" xr3:uid="{00000000-0010-0000-0300-00000E000000}" name="Awareness raising/sensitization" dataDxfId="32">
      <calculatedColumnFormula>IFERROR(VLOOKUP(ExpenditureData[Allocation Code],AllocationCodes[], 10, FALSE)*ExpenditureData[Total Cost], "")</calculatedColumnFormula>
    </tableColumn>
    <tableColumn id="15" xr3:uid="{00000000-0010-0000-0300-00000F000000}" name="Volunteer/vendor recruitment" dataDxfId="31">
      <calculatedColumnFormula>IFERROR(VLOOKUP(ExpenditureData[Allocation Code],AllocationCodes[], 11, FALSE)*ExpenditureData[Total Cost], "")</calculatedColumnFormula>
    </tableColumn>
    <tableColumn id="16" xr3:uid="{00000000-0010-0000-0300-000010000000}" name="Training" dataDxfId="30">
      <calculatedColumnFormula>IFERROR(VLOOKUP(ExpenditureData[Allocation Code],AllocationCodes[], 12, FALSE)*ExpenditureData[Total Cost], "")</calculatedColumnFormula>
    </tableColumn>
    <tableColumn id="17" xr3:uid="{00000000-0010-0000-0300-000011000000}" name="Materials development" dataDxfId="29">
      <calculatedColumnFormula>IFERROR(VLOOKUP(ExpenditureData[Allocation Code],AllocationCodes[], 13, FALSE)*ExpenditureData[Total Cost], "")</calculatedColumnFormula>
    </tableColumn>
    <tableColumn id="18" xr3:uid="{00000000-0010-0000-0300-000012000000}" name="Management" dataDxfId="28">
      <calculatedColumnFormula>IFERROR(VLOOKUP(ExpenditureData[Allocation Code],AllocationCodes[], 14, FALSE)*ExpenditureData[Total Cost], "")</calculatedColumnFormula>
    </tableColumn>
    <tableColumn id="19" xr3:uid="{00000000-0010-0000-0300-000013000000}" name="Monitoring and evaluation" dataDxfId="27">
      <calculatedColumnFormula>IFERROR(VLOOKUP(ExpenditureData[Allocation Code],AllocationCodes[], 15, FALSE)*ExpenditureData[Total Cost], "")</calculatedColumnFormula>
    </tableColumn>
    <tableColumn id="20" xr3:uid="{00000000-0010-0000-0300-000014000000}" name="Procurement " dataDxfId="26">
      <calculatedColumnFormula>IFERROR(VLOOKUP(ExpenditureData[Allocation Code],AllocationCodes[], 16, FALSE)*ExpenditureData[Total Cost], "")</calculatedColumnFormula>
    </tableColumn>
    <tableColumn id="21" xr3:uid="{00000000-0010-0000-0300-000015000000}" name="Distribution of inputs" dataDxfId="25">
      <calculatedColumnFormula>IFERROR(VLOOKUP(ExpenditureData[Allocation Code],AllocationCodes[], 17, FALSE)*ExpenditureData[Total Cost], "")</calculatedColumnFormula>
    </tableColumn>
    <tableColumn id="22" xr3:uid="{00000000-0010-0000-0300-000016000000}" name="Site supervision" dataDxfId="24">
      <calculatedColumnFormula>IFERROR(VLOOKUP(ExpenditureData[Allocation Code],AllocationCodes[], 18, FALSE)*ExpenditureData[Total Cost], "")</calculatedColumnFormula>
    </tableColumn>
    <tableColumn id="23" xr3:uid="{00000000-0010-0000-0300-000017000000}" name="Home visits: household counseling" dataDxfId="23">
      <calculatedColumnFormula>IFERROR(VLOOKUP(ExpenditureData[Allocation Code],AllocationCodes[], 19, FALSE)*ExpenditureData[Total Cost], "")</calculatedColumnFormula>
    </tableColumn>
    <tableColumn id="24" xr3:uid="{00000000-0010-0000-0300-000018000000}" name="Home visits: agriculture/poultry extension" dataDxfId="22">
      <calculatedColumnFormula>IFERROR(VLOOKUP(ExpenditureData[Allocation Code],AllocationCodes[], 20, FALSE)*ExpenditureData[Total Cost], "")</calculatedColumnFormula>
    </tableColumn>
    <tableColumn id="25" xr3:uid="{00000000-0010-0000-0300-000019000000}" name="Health facility counseling and support" dataDxfId="21">
      <calculatedColumnFormula>IFERROR(VLOOKUP(ExpenditureData[Allocation Code],AllocationCodes[], 21, FALSE)*ExpenditureData[Total Cost], "")</calculatedColumnFormula>
    </tableColumn>
    <tableColumn id="26" xr3:uid="{00000000-0010-0000-0300-00001A000000}" name="Community events/extension" dataDxfId="20">
      <calculatedColumnFormula>IFERROR(VLOOKUP(ExpenditureData[Allocation Code],AllocationCodes[], 22, FALSE)*ExpenditureData[Total Cost], "")</calculatedColumnFormula>
    </tableColumn>
    <tableColumn id="52" xr3:uid="{00000000-0010-0000-0300-000034000000}" name="Establishing and running community groups" dataDxfId="19">
      <calculatedColumnFormula>IFERROR(VLOOKUP(ExpenditureData[Allocation Code],AllocationCodes[], 23, FALSE)*ExpenditureData[Total Cost], "")</calculatedColumnFormula>
    </tableColumn>
    <tableColumn id="9" xr3:uid="{284D774A-B9DD-4490-9E6D-9BD85EFF3354}" name="Technical assistance" dataDxfId="18">
      <calculatedColumnFormula>IFERROR(VLOOKUP(ExpenditureData[Allocation Code],AllocationCodes[], 24, FALSE)*ExpenditureData[Total Cost], "")</calculatedColumnFormula>
    </tableColumn>
    <tableColumn id="55" xr3:uid="{00000000-0010-0000-0300-000037000000}" name="Microcredit activities" dataDxfId="17">
      <calculatedColumnFormula>IFERROR(VLOOKUP(ExpenditureData[Allocation Code],AllocationCodes[], 25, FALSE)*ExpenditureData[Total Cost], "")</calculatedColumnFormula>
    </tableColumn>
    <tableColumn id="56" xr3:uid="{00000000-0010-0000-0300-000038000000}" name="Certification, marketing, and regulation" dataDxfId="16">
      <calculatedColumnFormula>IFERROR(VLOOKUP(ExpenditureData[Allocation Code],AllocationCodes[], 26, FALSE)*ExpenditureData[Total Cost], "")</calculatedColumnFormula>
    </tableColumn>
    <tableColumn id="57" xr3:uid="{00000000-0010-0000-0300-000039000000}" name="Integration and coordination" dataDxfId="15">
      <calculatedColumnFormula>IFERROR(VLOOKUP(ExpenditureData[Allocation Code],AllocationCodes[], 27, FALSE)*ExpenditureData[Total Cost], "")</calculatedColumnFormula>
    </tableColumn>
    <tableColumn id="4" xr3:uid="{D6C04DFE-E4E2-489E-9210-8F6AE9B1BC2A}" name="Overhead/Indirect" dataDxfId="14">
      <calculatedColumnFormula>IFERROR(VLOOKUP(ExpenditureData[Allocation Code],AllocationCodes[], 28, FALSE)*ExpenditureData[Total Cost], "")</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tage" displayName="Stage" ref="A1:A3" totalsRowShown="0">
  <autoFilter ref="A1:A3" xr:uid="{00000000-0009-0000-0100-000005000000}"/>
  <tableColumns count="1">
    <tableColumn id="1" xr3:uid="{00000000-0010-0000-0400-000001000000}" name="Stag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AllocationType" displayName="AllocationType" ref="A5:A8" totalsRowShown="0">
  <autoFilter ref="A5:A8" xr:uid="{00000000-0009-0000-0100-00000D000000}"/>
  <tableColumns count="1">
    <tableColumn id="1" xr3:uid="{00000000-0010-0000-0500-000001000000}" name="Allocation Typ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Annualized" displayName="Annualized" ref="A10:A12" totalsRowShown="0" headerRowDxfId="3" headerRowBorderDxfId="2" tableBorderDxfId="1" totalsRowBorderDxfId="0">
  <autoFilter ref="A10:A12" xr:uid="{00000000-0009-0000-0100-00000E000000}"/>
  <tableColumns count="1">
    <tableColumn id="1" xr3:uid="{00000000-0010-0000-0600-000001000000}" name="Annualize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Inputs" displayName="Inputs" ref="A14:A23" totalsRowShown="0">
  <autoFilter ref="A14:A23" xr:uid="{00000000-0009-0000-0100-000009000000}"/>
  <tableColumns count="1">
    <tableColumn id="1" xr3:uid="{00000000-0010-0000-0700-000001000000}" name="Inpu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2" Type="http://schemas.openxmlformats.org/officeDocument/2006/relationships/hyperlink" Target="https://github.com/SEEMSNutrition/Tools" TargetMode="External"/><Relationship Id="rId1" Type="http://schemas.openxmlformats.org/officeDocument/2006/relationships/hyperlink" Target="https://creativecommons.org/licenses/by/4.0/"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workbookViewId="0">
      <selection activeCell="C7" sqref="C7"/>
    </sheetView>
  </sheetViews>
  <sheetFormatPr defaultColWidth="8.77734375" defaultRowHeight="14.4" x14ac:dyDescent="0.3"/>
  <cols>
    <col min="1" max="1" width="55.21875" style="2" customWidth="1"/>
    <col min="2" max="2" width="53.5546875" style="2" customWidth="1"/>
    <col min="3" max="3" width="39.33203125" style="2" customWidth="1"/>
    <col min="4" max="8" width="9.21875" style="2" customWidth="1"/>
    <col min="9" max="16384" width="8.77734375" style="2"/>
  </cols>
  <sheetData>
    <row r="1" spans="1:17" ht="15.6" x14ac:dyDescent="0.3">
      <c r="A1" s="113" t="s">
        <v>266</v>
      </c>
      <c r="B1" s="115" t="s">
        <v>270</v>
      </c>
      <c r="C1" s="113" t="s">
        <v>267</v>
      </c>
      <c r="D1" s="116" t="s">
        <v>268</v>
      </c>
      <c r="E1" s="114"/>
      <c r="F1" s="114"/>
      <c r="G1" s="114"/>
      <c r="H1" s="114"/>
      <c r="J1" s="114"/>
      <c r="K1" s="112"/>
    </row>
    <row r="2" spans="1:17" ht="15.6" x14ac:dyDescent="0.3">
      <c r="A2" s="116" t="s">
        <v>269</v>
      </c>
      <c r="B2" s="117"/>
      <c r="C2" s="114"/>
      <c r="D2" s="114"/>
      <c r="E2" s="114"/>
      <c r="F2" s="114"/>
      <c r="G2" s="114"/>
      <c r="H2" s="114"/>
      <c r="I2" s="114"/>
      <c r="J2" s="114"/>
      <c r="K2" s="118"/>
    </row>
    <row r="3" spans="1:17" customFormat="1" x14ac:dyDescent="0.3">
      <c r="A3" s="95"/>
      <c r="B3" s="96"/>
      <c r="C3" s="96"/>
      <c r="D3" s="96"/>
      <c r="E3" s="96"/>
      <c r="F3" s="96"/>
      <c r="G3" s="96"/>
      <c r="H3" s="96"/>
      <c r="I3" s="96"/>
      <c r="M3" s="96"/>
      <c r="N3" s="96"/>
      <c r="O3" s="96"/>
      <c r="P3" s="96"/>
      <c r="Q3" s="96"/>
    </row>
    <row r="4" spans="1:17" x14ac:dyDescent="0.3">
      <c r="A4" s="22" t="s">
        <v>81</v>
      </c>
    </row>
    <row r="5" spans="1:17" x14ac:dyDescent="0.3">
      <c r="A5" s="2" t="s">
        <v>82</v>
      </c>
      <c r="B5" s="22" t="s">
        <v>190</v>
      </c>
    </row>
    <row r="6" spans="1:17" x14ac:dyDescent="0.3">
      <c r="A6" s="2" t="s">
        <v>0</v>
      </c>
      <c r="B6" s="32">
        <v>44021</v>
      </c>
    </row>
    <row r="7" spans="1:17" x14ac:dyDescent="0.3">
      <c r="A7" s="2" t="s">
        <v>79</v>
      </c>
      <c r="B7" s="2">
        <v>0.3</v>
      </c>
    </row>
    <row r="8" spans="1:17" x14ac:dyDescent="0.3">
      <c r="A8" s="2" t="s">
        <v>80</v>
      </c>
      <c r="B8" s="2" t="s">
        <v>186</v>
      </c>
    </row>
    <row r="10" spans="1:17" x14ac:dyDescent="0.3">
      <c r="A10" s="3" t="s">
        <v>35</v>
      </c>
      <c r="B10" s="3" t="s">
        <v>3</v>
      </c>
    </row>
    <row r="11" spans="1:17" x14ac:dyDescent="0.3">
      <c r="A11" s="17" t="s">
        <v>40</v>
      </c>
      <c r="B11" s="17" t="s">
        <v>87</v>
      </c>
    </row>
    <row r="12" spans="1:17" ht="28.8" x14ac:dyDescent="0.3">
      <c r="A12" s="4" t="s">
        <v>185</v>
      </c>
      <c r="B12" s="4" t="s">
        <v>150</v>
      </c>
    </row>
    <row r="13" spans="1:17" ht="28.8" x14ac:dyDescent="0.3">
      <c r="A13" s="4" t="s">
        <v>36</v>
      </c>
      <c r="B13" s="4" t="s">
        <v>260</v>
      </c>
    </row>
    <row r="14" spans="1:17" ht="28.8" x14ac:dyDescent="0.3">
      <c r="A14" s="17" t="s">
        <v>83</v>
      </c>
      <c r="B14" s="17" t="s">
        <v>261</v>
      </c>
    </row>
    <row r="15" spans="1:17" ht="28.8" x14ac:dyDescent="0.3">
      <c r="A15" s="17" t="s">
        <v>84</v>
      </c>
      <c r="B15" s="17" t="s">
        <v>86</v>
      </c>
    </row>
    <row r="16" spans="1:17" x14ac:dyDescent="0.3">
      <c r="A16" s="4" t="s">
        <v>134</v>
      </c>
      <c r="B16" s="4" t="s">
        <v>135</v>
      </c>
    </row>
    <row r="17" spans="1:2" x14ac:dyDescent="0.3">
      <c r="A17" s="4" t="s">
        <v>133</v>
      </c>
      <c r="B17" s="4" t="s">
        <v>136</v>
      </c>
    </row>
    <row r="18" spans="1:2" x14ac:dyDescent="0.3">
      <c r="A18" s="4" t="s">
        <v>85</v>
      </c>
      <c r="B18" s="3" t="s">
        <v>137</v>
      </c>
    </row>
    <row r="20" spans="1:2" x14ac:dyDescent="0.3">
      <c r="A20" s="3" t="s">
        <v>37</v>
      </c>
      <c r="B20" s="3" t="s">
        <v>3</v>
      </c>
    </row>
    <row r="21" spans="1:2" ht="28.8" x14ac:dyDescent="0.3">
      <c r="A21" s="17" t="s">
        <v>140</v>
      </c>
      <c r="B21" s="4" t="s">
        <v>139</v>
      </c>
    </row>
    <row r="22" spans="1:2" ht="216" x14ac:dyDescent="0.3">
      <c r="A22" s="17" t="s">
        <v>141</v>
      </c>
      <c r="B22" s="4" t="s">
        <v>259</v>
      </c>
    </row>
    <row r="23" spans="1:2" ht="57.6" x14ac:dyDescent="0.3">
      <c r="A23" s="4" t="s">
        <v>143</v>
      </c>
      <c r="B23" s="4" t="s">
        <v>138</v>
      </c>
    </row>
    <row r="24" spans="1:2" ht="28.8" x14ac:dyDescent="0.3">
      <c r="A24" s="4" t="s">
        <v>144</v>
      </c>
      <c r="B24" s="4" t="s">
        <v>142</v>
      </c>
    </row>
    <row r="25" spans="1:2" ht="43.2" x14ac:dyDescent="0.3">
      <c r="A25" s="4" t="s">
        <v>151</v>
      </c>
      <c r="B25" s="4" t="s">
        <v>152</v>
      </c>
    </row>
    <row r="26" spans="1:2" ht="28.8" x14ac:dyDescent="0.3">
      <c r="A26" s="4" t="s">
        <v>153</v>
      </c>
      <c r="B26" s="4" t="s">
        <v>145</v>
      </c>
    </row>
    <row r="27" spans="1:2" ht="43.2" x14ac:dyDescent="0.3">
      <c r="A27" s="4" t="s">
        <v>154</v>
      </c>
      <c r="B27" s="4" t="s">
        <v>146</v>
      </c>
    </row>
    <row r="28" spans="1:2" x14ac:dyDescent="0.3">
      <c r="A28" s="4" t="s">
        <v>155</v>
      </c>
      <c r="B28" s="4" t="s">
        <v>148</v>
      </c>
    </row>
    <row r="29" spans="1:2" x14ac:dyDescent="0.3">
      <c r="A29" s="2" t="s">
        <v>156</v>
      </c>
      <c r="B29" s="2" t="s">
        <v>147</v>
      </c>
    </row>
  </sheetData>
  <hyperlinks>
    <hyperlink ref="A2" r:id="rId1" xr:uid="{C3B009A7-4C5E-40CF-A3E6-3CDB58A60974}"/>
    <hyperlink ref="B1" r:id="rId2" display="“SEEMS-Nutrition Economic Cost Analysis 2020.07.09&quot; " xr:uid="{BA0D8759-9B3C-4EA7-AD8E-8D9BEF0CA719}"/>
    <hyperlink ref="D1" r:id="rId3" xr:uid="{1DEC79A4-5728-4031-97F3-BFA9DA7E2436}"/>
  </hyperlink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2"/>
  <sheetViews>
    <sheetView workbookViewId="0">
      <selection activeCell="A2" sqref="A2:B22"/>
    </sheetView>
  </sheetViews>
  <sheetFormatPr defaultColWidth="8.77734375" defaultRowHeight="14.4" x14ac:dyDescent="0.3"/>
  <cols>
    <col min="1" max="1" width="49.44140625" style="2" customWidth="1"/>
    <col min="2" max="2" width="49.44140625" style="4" customWidth="1"/>
    <col min="3" max="16384" width="8.77734375" style="2"/>
  </cols>
  <sheetData>
    <row r="1" spans="1:2" x14ac:dyDescent="0.3">
      <c r="A1" s="92" t="s">
        <v>247</v>
      </c>
      <c r="B1" s="92" t="s">
        <v>7</v>
      </c>
    </row>
    <row r="2" spans="1:2" ht="28.8" x14ac:dyDescent="0.3">
      <c r="A2" t="s">
        <v>20</v>
      </c>
      <c r="B2" s="4" t="s">
        <v>224</v>
      </c>
    </row>
    <row r="3" spans="1:2" ht="28.8" x14ac:dyDescent="0.3">
      <c r="A3" t="s">
        <v>21</v>
      </c>
      <c r="B3" s="23" t="s">
        <v>225</v>
      </c>
    </row>
    <row r="4" spans="1:2" ht="28.8" x14ac:dyDescent="0.3">
      <c r="A4" t="s">
        <v>22</v>
      </c>
      <c r="B4" s="23" t="s">
        <v>226</v>
      </c>
    </row>
    <row r="5" spans="1:2" ht="28.8" x14ac:dyDescent="0.3">
      <c r="A5" t="s">
        <v>88</v>
      </c>
      <c r="B5" s="23" t="s">
        <v>227</v>
      </c>
    </row>
    <row r="6" spans="1:2" ht="28.8" x14ac:dyDescent="0.3">
      <c r="A6" t="s">
        <v>23</v>
      </c>
      <c r="B6" s="23" t="s">
        <v>228</v>
      </c>
    </row>
    <row r="7" spans="1:2" x14ac:dyDescent="0.3">
      <c r="A7" t="s">
        <v>24</v>
      </c>
      <c r="B7" s="23" t="s">
        <v>229</v>
      </c>
    </row>
    <row r="8" spans="1:2" x14ac:dyDescent="0.3">
      <c r="A8" s="97" t="s">
        <v>18</v>
      </c>
      <c r="B8" s="98" t="s">
        <v>230</v>
      </c>
    </row>
    <row r="9" spans="1:2" ht="43.2" x14ac:dyDescent="0.3">
      <c r="A9" t="s">
        <v>25</v>
      </c>
      <c r="B9" s="23" t="s">
        <v>231</v>
      </c>
    </row>
    <row r="10" spans="1:2" ht="28.8" x14ac:dyDescent="0.3">
      <c r="A10" t="s">
        <v>203</v>
      </c>
      <c r="B10" s="23" t="s">
        <v>232</v>
      </c>
    </row>
    <row r="11" spans="1:2" ht="28.8" x14ac:dyDescent="0.3">
      <c r="A11" t="s">
        <v>26</v>
      </c>
      <c r="B11" s="23" t="s">
        <v>233</v>
      </c>
    </row>
    <row r="12" spans="1:2" ht="43.2" x14ac:dyDescent="0.3">
      <c r="A12" t="s">
        <v>204</v>
      </c>
      <c r="B12" s="4" t="s">
        <v>234</v>
      </c>
    </row>
    <row r="13" spans="1:2" x14ac:dyDescent="0.3">
      <c r="A13" t="s">
        <v>27</v>
      </c>
      <c r="B13" s="23" t="s">
        <v>235</v>
      </c>
    </row>
    <row r="14" spans="1:2" x14ac:dyDescent="0.3">
      <c r="A14" t="s">
        <v>205</v>
      </c>
      <c r="B14" s="23" t="s">
        <v>236</v>
      </c>
    </row>
    <row r="15" spans="1:2" x14ac:dyDescent="0.3">
      <c r="A15" t="s">
        <v>28</v>
      </c>
      <c r="B15" s="23" t="s">
        <v>237</v>
      </c>
    </row>
    <row r="16" spans="1:2" ht="28.8" x14ac:dyDescent="0.3">
      <c r="A16" t="s">
        <v>206</v>
      </c>
      <c r="B16" s="23" t="s">
        <v>238</v>
      </c>
    </row>
    <row r="17" spans="1:2" ht="43.2" x14ac:dyDescent="0.3">
      <c r="A17" t="s">
        <v>29</v>
      </c>
      <c r="B17" s="23" t="s">
        <v>239</v>
      </c>
    </row>
    <row r="18" spans="1:2" ht="28.8" x14ac:dyDescent="0.3">
      <c r="A18" s="99" t="s">
        <v>244</v>
      </c>
      <c r="B18" s="100" t="s">
        <v>262</v>
      </c>
    </row>
    <row r="19" spans="1:2" x14ac:dyDescent="0.3">
      <c r="A19" t="s">
        <v>30</v>
      </c>
      <c r="B19" s="23" t="s">
        <v>240</v>
      </c>
    </row>
    <row r="20" spans="1:2" ht="28.8" x14ac:dyDescent="0.3">
      <c r="A20" s="99" t="s">
        <v>246</v>
      </c>
      <c r="B20" s="100" t="s">
        <v>263</v>
      </c>
    </row>
    <row r="21" spans="1:2" ht="43.2" x14ac:dyDescent="0.3">
      <c r="A21" t="s">
        <v>31</v>
      </c>
      <c r="B21" s="4" t="s">
        <v>241</v>
      </c>
    </row>
    <row r="22" spans="1:2" ht="86.4" x14ac:dyDescent="0.3">
      <c r="A22" s="97" t="s">
        <v>242</v>
      </c>
      <c r="B22" s="98" t="s">
        <v>243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3"/>
  <sheetViews>
    <sheetView zoomScaleNormal="100" zoomScalePageLayoutView="125" workbookViewId="0">
      <selection activeCell="A15" sqref="A15:A23"/>
    </sheetView>
  </sheetViews>
  <sheetFormatPr defaultColWidth="8.77734375" defaultRowHeight="14.4" x14ac:dyDescent="0.3"/>
  <cols>
    <col min="1" max="1" width="35.77734375" bestFit="1" customWidth="1"/>
  </cols>
  <sheetData>
    <row r="1" spans="1:1" x14ac:dyDescent="0.3">
      <c r="A1" t="s">
        <v>4</v>
      </c>
    </row>
    <row r="2" spans="1:1" x14ac:dyDescent="0.3">
      <c r="A2" t="s">
        <v>48</v>
      </c>
    </row>
    <row r="3" spans="1:1" x14ac:dyDescent="0.3">
      <c r="A3" t="s">
        <v>178</v>
      </c>
    </row>
    <row r="5" spans="1:1" x14ac:dyDescent="0.3">
      <c r="A5" t="s">
        <v>73</v>
      </c>
    </row>
    <row r="6" spans="1:1" x14ac:dyDescent="0.3">
      <c r="A6" t="s">
        <v>19</v>
      </c>
    </row>
    <row r="7" spans="1:1" x14ac:dyDescent="0.3">
      <c r="A7" t="s">
        <v>72</v>
      </c>
    </row>
    <row r="8" spans="1:1" x14ac:dyDescent="0.3">
      <c r="A8" t="s">
        <v>75</v>
      </c>
    </row>
    <row r="10" spans="1:1" x14ac:dyDescent="0.3">
      <c r="A10" s="20" t="s">
        <v>32</v>
      </c>
    </row>
    <row r="11" spans="1:1" x14ac:dyDescent="0.3">
      <c r="A11" s="18" t="s">
        <v>12</v>
      </c>
    </row>
    <row r="12" spans="1:1" x14ac:dyDescent="0.3">
      <c r="A12" s="21" t="s">
        <v>49</v>
      </c>
    </row>
    <row r="14" spans="1:1" x14ac:dyDescent="0.3">
      <c r="A14" t="s">
        <v>58</v>
      </c>
    </row>
    <row r="15" spans="1:1" x14ac:dyDescent="0.3">
      <c r="A15" t="s">
        <v>13</v>
      </c>
    </row>
    <row r="16" spans="1:1" x14ac:dyDescent="0.3">
      <c r="A16" t="s">
        <v>59</v>
      </c>
    </row>
    <row r="17" spans="1:1" x14ac:dyDescent="0.3">
      <c r="A17" t="s">
        <v>60</v>
      </c>
    </row>
    <row r="18" spans="1:1" x14ac:dyDescent="0.3">
      <c r="A18" t="s">
        <v>14</v>
      </c>
    </row>
    <row r="19" spans="1:1" x14ac:dyDescent="0.3">
      <c r="A19" t="s">
        <v>17</v>
      </c>
    </row>
    <row r="20" spans="1:1" x14ac:dyDescent="0.3">
      <c r="A20" t="s">
        <v>254</v>
      </c>
    </row>
    <row r="21" spans="1:1" x14ac:dyDescent="0.3">
      <c r="A21" t="s">
        <v>16</v>
      </c>
    </row>
    <row r="22" spans="1:1" x14ac:dyDescent="0.3">
      <c r="A22" t="s">
        <v>255</v>
      </c>
    </row>
    <row r="23" spans="1:1" x14ac:dyDescent="0.3">
      <c r="A23" t="s">
        <v>256</v>
      </c>
    </row>
  </sheetData>
  <pageMargins left="0.7" right="0.7" top="0.75" bottom="0.75" header="0.3" footer="0.3"/>
  <tableParts count="4">
    <tablePart r:id="rId1"/>
    <tablePart r:id="rId2"/>
    <tablePart r:id="rId3"/>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zoomScaleNormal="100" workbookViewId="0">
      <selection activeCell="B14" sqref="B14"/>
    </sheetView>
  </sheetViews>
  <sheetFormatPr defaultColWidth="8.77734375" defaultRowHeight="14.4" x14ac:dyDescent="0.3"/>
  <cols>
    <col min="1" max="1" width="26.21875" customWidth="1"/>
    <col min="2" max="2" width="16.44140625" customWidth="1"/>
    <col min="3" max="3" width="24.21875" customWidth="1"/>
    <col min="4" max="4" width="40" customWidth="1"/>
    <col min="5" max="5" width="11" customWidth="1"/>
    <col min="6" max="7" width="23.21875" customWidth="1"/>
    <col min="11" max="11" width="9.21875" customWidth="1"/>
  </cols>
  <sheetData>
    <row r="1" spans="1:7" x14ac:dyDescent="0.3">
      <c r="D1" s="119" t="s">
        <v>43</v>
      </c>
      <c r="E1" s="119"/>
    </row>
    <row r="2" spans="1:7" x14ac:dyDescent="0.3">
      <c r="A2" s="6" t="s">
        <v>40</v>
      </c>
      <c r="B2" s="6" t="s">
        <v>1</v>
      </c>
      <c r="C2" s="6" t="s">
        <v>42</v>
      </c>
      <c r="D2" s="6" t="s">
        <v>65</v>
      </c>
      <c r="E2" s="6" t="s">
        <v>66</v>
      </c>
      <c r="F2" s="6" t="s">
        <v>67</v>
      </c>
      <c r="G2" s="6" t="s">
        <v>68</v>
      </c>
    </row>
    <row r="3" spans="1:7" x14ac:dyDescent="0.3">
      <c r="A3" t="s">
        <v>41</v>
      </c>
      <c r="B3" s="19" t="s">
        <v>70</v>
      </c>
      <c r="C3" s="5">
        <v>0.03</v>
      </c>
      <c r="D3" s="5">
        <v>0.05</v>
      </c>
      <c r="E3" s="5">
        <v>0.12</v>
      </c>
    </row>
    <row r="4" spans="1:7" x14ac:dyDescent="0.3">
      <c r="A4" t="s">
        <v>78</v>
      </c>
      <c r="B4" t="s">
        <v>8</v>
      </c>
      <c r="C4">
        <v>5</v>
      </c>
      <c r="D4">
        <v>5</v>
      </c>
      <c r="E4">
        <v>10</v>
      </c>
    </row>
    <row r="5" spans="1:7" x14ac:dyDescent="0.3">
      <c r="A5" s="2"/>
    </row>
    <row r="6" spans="1:7" x14ac:dyDescent="0.3">
      <c r="A6" s="2"/>
    </row>
    <row r="7" spans="1:7" x14ac:dyDescent="0.3">
      <c r="A7" s="6" t="s">
        <v>69</v>
      </c>
    </row>
    <row r="8" spans="1:7" x14ac:dyDescent="0.3">
      <c r="A8" s="33" t="s">
        <v>11</v>
      </c>
      <c r="B8" s="34" t="s">
        <v>69</v>
      </c>
      <c r="C8" s="35" t="s">
        <v>67</v>
      </c>
      <c r="D8" s="35" t="s">
        <v>68</v>
      </c>
    </row>
    <row r="9" spans="1:7" x14ac:dyDescent="0.3">
      <c r="A9" s="18">
        <v>2016</v>
      </c>
      <c r="B9" s="49">
        <v>107.75</v>
      </c>
      <c r="C9" s="18" t="s">
        <v>187</v>
      </c>
      <c r="D9" s="18" t="s">
        <v>188</v>
      </c>
    </row>
    <row r="10" spans="1:7" x14ac:dyDescent="0.3">
      <c r="A10" s="36">
        <v>2017</v>
      </c>
      <c r="B10" s="50">
        <v>102.97</v>
      </c>
      <c r="C10" s="18" t="s">
        <v>187</v>
      </c>
      <c r="D10" s="48" t="s">
        <v>188</v>
      </c>
    </row>
    <row r="11" spans="1:7" x14ac:dyDescent="0.3">
      <c r="A11" s="36">
        <v>2018</v>
      </c>
      <c r="B11" s="49">
        <v>110.07</v>
      </c>
      <c r="C11" s="18" t="s">
        <v>187</v>
      </c>
      <c r="D11" s="18" t="s">
        <v>188</v>
      </c>
    </row>
    <row r="12" spans="1:7" x14ac:dyDescent="0.3">
      <c r="A12" s="36">
        <v>2019</v>
      </c>
      <c r="B12" s="50">
        <v>110.75</v>
      </c>
      <c r="C12" s="18" t="s">
        <v>187</v>
      </c>
      <c r="D12" s="48" t="s">
        <v>188</v>
      </c>
    </row>
    <row r="13" spans="1:7" x14ac:dyDescent="0.3">
      <c r="A13" s="93">
        <v>2020</v>
      </c>
      <c r="B13" s="50">
        <v>101</v>
      </c>
      <c r="C13" s="18" t="s">
        <v>187</v>
      </c>
      <c r="D13" s="48" t="s">
        <v>188</v>
      </c>
    </row>
  </sheetData>
  <mergeCells count="1">
    <mergeCell ref="D1:E1"/>
  </mergeCells>
  <pageMargins left="0.7" right="0.7" top="0.75" bottom="0.75" header="0.3" footer="0.3"/>
  <pageSetup orientation="portrait"/>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2"/>
  <sheetViews>
    <sheetView topLeftCell="B1" zoomScaleNormal="100" workbookViewId="0">
      <selection activeCell="H1" sqref="H1:AC1"/>
    </sheetView>
  </sheetViews>
  <sheetFormatPr defaultColWidth="8.77734375" defaultRowHeight="14.4" x14ac:dyDescent="0.3"/>
  <cols>
    <col min="1" max="1" width="78.77734375" customWidth="1"/>
    <col min="2" max="2" width="24.21875" customWidth="1"/>
    <col min="3" max="6" width="23.21875" hidden="1" customWidth="1"/>
    <col min="7" max="7" width="13.5546875" customWidth="1"/>
    <col min="8" max="12" width="5.5546875" style="9" customWidth="1"/>
    <col min="14" max="29" width="5.5546875" style="9" customWidth="1"/>
  </cols>
  <sheetData>
    <row r="1" spans="1:29" ht="170.25" customHeight="1" x14ac:dyDescent="0.3">
      <c r="A1" s="42" t="s">
        <v>182</v>
      </c>
      <c r="B1" s="43" t="s">
        <v>179</v>
      </c>
      <c r="C1" s="43" t="s">
        <v>162</v>
      </c>
      <c r="D1" s="45" t="s">
        <v>163</v>
      </c>
      <c r="E1" s="45" t="s">
        <v>164</v>
      </c>
      <c r="F1" s="44" t="s">
        <v>167</v>
      </c>
      <c r="G1" s="47" t="s">
        <v>177</v>
      </c>
      <c r="H1" s="55" t="s">
        <v>20</v>
      </c>
      <c r="I1" s="55" t="s">
        <v>21</v>
      </c>
      <c r="J1" s="55" t="s">
        <v>22</v>
      </c>
      <c r="K1" s="55" t="s">
        <v>202</v>
      </c>
      <c r="L1" s="55" t="s">
        <v>23</v>
      </c>
      <c r="M1" s="55" t="s">
        <v>24</v>
      </c>
      <c r="N1" s="55" t="s">
        <v>18</v>
      </c>
      <c r="O1" s="55" t="s">
        <v>25</v>
      </c>
      <c r="P1" s="55" t="s">
        <v>203</v>
      </c>
      <c r="Q1" s="55" t="s">
        <v>26</v>
      </c>
      <c r="R1" s="55" t="s">
        <v>204</v>
      </c>
      <c r="S1" s="55" t="s">
        <v>27</v>
      </c>
      <c r="T1" s="55" t="s">
        <v>205</v>
      </c>
      <c r="U1" s="55" t="s">
        <v>28</v>
      </c>
      <c r="V1" s="55" t="s">
        <v>206</v>
      </c>
      <c r="W1" s="55" t="s">
        <v>29</v>
      </c>
      <c r="X1" s="55" t="s">
        <v>244</v>
      </c>
      <c r="Y1" s="55" t="s">
        <v>30</v>
      </c>
      <c r="Z1" s="55" t="s">
        <v>245</v>
      </c>
      <c r="AA1" s="55" t="s">
        <v>31</v>
      </c>
      <c r="AB1" s="55" t="s">
        <v>242</v>
      </c>
      <c r="AC1" s="56" t="s">
        <v>207</v>
      </c>
    </row>
    <row r="2" spans="1:29" x14ac:dyDescent="0.3">
      <c r="A2" t="s">
        <v>191</v>
      </c>
      <c r="B2" t="s">
        <v>19</v>
      </c>
      <c r="G2" t="s">
        <v>48</v>
      </c>
      <c r="H2" s="57"/>
      <c r="I2" s="57"/>
      <c r="J2" s="57"/>
      <c r="K2" s="57"/>
      <c r="L2" s="57"/>
      <c r="M2" s="57">
        <v>1</v>
      </c>
      <c r="N2" s="57"/>
      <c r="O2" s="57"/>
      <c r="P2" s="57"/>
      <c r="Q2" s="57"/>
      <c r="R2" s="57"/>
      <c r="S2" s="57"/>
      <c r="T2" s="57"/>
      <c r="U2" s="57"/>
      <c r="V2" s="57"/>
      <c r="W2" s="57"/>
      <c r="X2" s="57"/>
      <c r="Y2" s="57"/>
      <c r="Z2" s="57"/>
      <c r="AA2" s="57"/>
      <c r="AB2" s="57"/>
      <c r="AC2" s="9">
        <f>SUM(AllocationCodes[[#This Row],[Planning/microplanning]:[Overhead/indirect]])</f>
        <v>1</v>
      </c>
    </row>
    <row r="3" spans="1:29" x14ac:dyDescent="0.3">
      <c r="A3" t="s">
        <v>192</v>
      </c>
      <c r="B3" t="s">
        <v>19</v>
      </c>
      <c r="G3" t="s">
        <v>48</v>
      </c>
      <c r="H3" s="57"/>
      <c r="I3" s="57"/>
      <c r="J3" s="57"/>
      <c r="K3" s="57"/>
      <c r="L3" s="57">
        <v>1</v>
      </c>
      <c r="M3" s="57"/>
      <c r="N3" s="57"/>
      <c r="O3" s="57"/>
      <c r="P3" s="57"/>
      <c r="Q3" s="57"/>
      <c r="R3" s="57"/>
      <c r="S3" s="57"/>
      <c r="T3" s="57"/>
      <c r="U3" s="57"/>
      <c r="V3" s="57"/>
      <c r="W3" s="57"/>
      <c r="X3" s="57"/>
      <c r="Y3" s="57"/>
      <c r="Z3" s="57"/>
      <c r="AA3" s="57"/>
      <c r="AB3" s="57"/>
      <c r="AC3" s="9">
        <f>SUM(AllocationCodes[[#This Row],[Planning/microplanning]:[Overhead/indirect]])</f>
        <v>1</v>
      </c>
    </row>
    <row r="4" spans="1:29" x14ac:dyDescent="0.3">
      <c r="A4" t="s">
        <v>193</v>
      </c>
      <c r="B4" t="s">
        <v>19</v>
      </c>
      <c r="G4" t="s">
        <v>178</v>
      </c>
      <c r="H4" s="57"/>
      <c r="I4" s="57"/>
      <c r="J4" s="57"/>
      <c r="K4" s="57"/>
      <c r="L4" s="57"/>
      <c r="M4" s="57"/>
      <c r="N4" s="57"/>
      <c r="O4" s="57"/>
      <c r="P4" s="57">
        <v>1</v>
      </c>
      <c r="Q4" s="57"/>
      <c r="R4" s="57"/>
      <c r="S4" s="57"/>
      <c r="T4" s="57"/>
      <c r="U4" s="57"/>
      <c r="V4" s="57"/>
      <c r="W4" s="57"/>
      <c r="X4" s="57"/>
      <c r="Y4" s="57"/>
      <c r="Z4" s="57"/>
      <c r="AA4" s="57"/>
      <c r="AB4" s="57"/>
      <c r="AC4" s="9">
        <f>SUM(AllocationCodes[[#This Row],[Planning/microplanning]:[Overhead/indirect]])</f>
        <v>1</v>
      </c>
    </row>
    <row r="5" spans="1:29" x14ac:dyDescent="0.3">
      <c r="A5" t="s">
        <v>194</v>
      </c>
      <c r="B5" t="s">
        <v>19</v>
      </c>
      <c r="G5" t="s">
        <v>178</v>
      </c>
      <c r="H5" s="57"/>
      <c r="I5" s="57"/>
      <c r="J5" s="57"/>
      <c r="K5" s="57"/>
      <c r="L5" s="57"/>
      <c r="M5" s="57"/>
      <c r="N5" s="57"/>
      <c r="O5" s="57"/>
      <c r="P5" s="57"/>
      <c r="Q5" s="57">
        <v>1</v>
      </c>
      <c r="R5" s="57"/>
      <c r="S5" s="57"/>
      <c r="T5" s="57"/>
      <c r="U5" s="57"/>
      <c r="V5" s="57"/>
      <c r="W5" s="57"/>
      <c r="X5" s="57"/>
      <c r="Y5" s="57"/>
      <c r="Z5" s="57"/>
      <c r="AA5" s="57"/>
      <c r="AB5" s="57"/>
      <c r="AC5" s="9">
        <f>SUM(AllocationCodes[[#This Row],[Planning/microplanning]:[Overhead/indirect]])</f>
        <v>1</v>
      </c>
    </row>
    <row r="6" spans="1:29" x14ac:dyDescent="0.3">
      <c r="A6" t="s">
        <v>195</v>
      </c>
      <c r="B6" t="s">
        <v>19</v>
      </c>
      <c r="G6" t="s">
        <v>178</v>
      </c>
      <c r="H6" s="57"/>
      <c r="I6" s="57"/>
      <c r="J6" s="57"/>
      <c r="K6" s="57"/>
      <c r="L6" s="57"/>
      <c r="M6" s="57"/>
      <c r="N6" s="57"/>
      <c r="O6" s="57">
        <v>1</v>
      </c>
      <c r="P6" s="57"/>
      <c r="Q6" s="57"/>
      <c r="R6" s="57"/>
      <c r="S6" s="57"/>
      <c r="T6" s="57"/>
      <c r="U6" s="57"/>
      <c r="V6" s="57"/>
      <c r="W6" s="57"/>
      <c r="X6" s="57"/>
      <c r="Y6" s="57"/>
      <c r="Z6" s="57"/>
      <c r="AA6" s="57"/>
      <c r="AB6" s="57"/>
      <c r="AC6" s="9">
        <f>SUM(AllocationCodes[[#This Row],[Planning/microplanning]:[Overhead/indirect]])</f>
        <v>1</v>
      </c>
    </row>
    <row r="7" spans="1:29" x14ac:dyDescent="0.3">
      <c r="A7" t="s">
        <v>196</v>
      </c>
      <c r="B7" t="s">
        <v>19</v>
      </c>
      <c r="G7" t="s">
        <v>178</v>
      </c>
      <c r="H7" s="57"/>
      <c r="I7" s="57"/>
      <c r="J7" s="57"/>
      <c r="K7" s="57"/>
      <c r="L7" s="57"/>
      <c r="M7" s="57"/>
      <c r="N7" s="57">
        <v>1</v>
      </c>
      <c r="O7" s="57"/>
      <c r="P7" s="57"/>
      <c r="Q7" s="57"/>
      <c r="R7" s="57"/>
      <c r="S7" s="57"/>
      <c r="T7" s="57"/>
      <c r="U7" s="57"/>
      <c r="V7" s="57"/>
      <c r="W7" s="57"/>
      <c r="X7" s="57"/>
      <c r="Y7" s="57"/>
      <c r="Z7" s="57"/>
      <c r="AA7" s="57"/>
      <c r="AB7" s="57"/>
      <c r="AC7" s="9">
        <f>SUM(AllocationCodes[[#This Row],[Planning/microplanning]:[Overhead/indirect]])</f>
        <v>1</v>
      </c>
    </row>
    <row r="8" spans="1:29" x14ac:dyDescent="0.3">
      <c r="A8" t="s">
        <v>197</v>
      </c>
      <c r="B8" t="s">
        <v>72</v>
      </c>
      <c r="G8" t="s">
        <v>178</v>
      </c>
      <c r="H8" s="57">
        <v>0.1</v>
      </c>
      <c r="I8" s="57">
        <v>0.1</v>
      </c>
      <c r="J8" s="57"/>
      <c r="K8" s="57"/>
      <c r="L8" s="57"/>
      <c r="M8" s="57">
        <v>0.2</v>
      </c>
      <c r="N8" s="57">
        <v>0.3</v>
      </c>
      <c r="O8" s="57"/>
      <c r="P8" s="57"/>
      <c r="Q8" s="57"/>
      <c r="R8" s="57">
        <v>0.15</v>
      </c>
      <c r="S8" s="57"/>
      <c r="T8" s="57"/>
      <c r="U8" s="57"/>
      <c r="V8" s="57"/>
      <c r="W8" s="57"/>
      <c r="X8" s="57"/>
      <c r="Y8" s="57"/>
      <c r="Z8" s="57"/>
      <c r="AA8" s="57">
        <v>0.15</v>
      </c>
      <c r="AB8" s="57"/>
      <c r="AC8" s="9">
        <f>SUM(AllocationCodes[[#This Row],[Planning/microplanning]:[Overhead/indirect]])</f>
        <v>1</v>
      </c>
    </row>
    <row r="9" spans="1:29" x14ac:dyDescent="0.3">
      <c r="A9" t="s">
        <v>198</v>
      </c>
      <c r="B9" t="s">
        <v>72</v>
      </c>
      <c r="G9" t="s">
        <v>178</v>
      </c>
      <c r="H9" s="57">
        <v>0.1</v>
      </c>
      <c r="I9" s="57">
        <v>0.1</v>
      </c>
      <c r="J9" s="57"/>
      <c r="K9" s="57"/>
      <c r="L9" s="57"/>
      <c r="M9" s="57"/>
      <c r="N9" s="57">
        <v>0.1</v>
      </c>
      <c r="O9" s="57">
        <v>0.5</v>
      </c>
      <c r="P9" s="57"/>
      <c r="Q9" s="57"/>
      <c r="R9" s="57">
        <v>0.2</v>
      </c>
      <c r="S9" s="57"/>
      <c r="T9" s="57"/>
      <c r="U9" s="57"/>
      <c r="V9" s="57"/>
      <c r="W9" s="57"/>
      <c r="X9" s="57"/>
      <c r="Y9" s="57"/>
      <c r="Z9" s="57"/>
      <c r="AA9" s="57"/>
      <c r="AB9" s="57"/>
      <c r="AC9" s="9">
        <f>SUM(AllocationCodes[[#This Row],[Planning/microplanning]:[Overhead/indirect]])</f>
        <v>1</v>
      </c>
    </row>
    <row r="10" spans="1:29" x14ac:dyDescent="0.3">
      <c r="A10" t="s">
        <v>199</v>
      </c>
      <c r="B10" t="s">
        <v>72</v>
      </c>
      <c r="G10" t="s">
        <v>178</v>
      </c>
      <c r="H10" s="57">
        <v>0.2</v>
      </c>
      <c r="I10" s="57"/>
      <c r="J10" s="57">
        <v>0.1</v>
      </c>
      <c r="K10" s="57"/>
      <c r="L10" s="57">
        <v>0.6</v>
      </c>
      <c r="M10" s="57"/>
      <c r="N10" s="57"/>
      <c r="O10" s="57"/>
      <c r="P10" s="57"/>
      <c r="Q10" s="57"/>
      <c r="R10" s="57"/>
      <c r="S10" s="57"/>
      <c r="T10" s="57"/>
      <c r="U10" s="57"/>
      <c r="V10" s="57"/>
      <c r="W10" s="57"/>
      <c r="X10" s="57"/>
      <c r="Y10" s="57"/>
      <c r="Z10" s="57"/>
      <c r="AA10" s="57">
        <v>0.1</v>
      </c>
      <c r="AB10" s="57"/>
      <c r="AC10" s="9">
        <f>SUM(AllocationCodes[[#This Row],[Planning/microplanning]:[Overhead/indirect]])</f>
        <v>1</v>
      </c>
    </row>
    <row r="11" spans="1:29" x14ac:dyDescent="0.3">
      <c r="A11" t="s">
        <v>200</v>
      </c>
      <c r="B11" t="s">
        <v>72</v>
      </c>
      <c r="G11" t="s">
        <v>178</v>
      </c>
      <c r="H11" s="57"/>
      <c r="I11" s="57"/>
      <c r="J11" s="57"/>
      <c r="K11" s="57"/>
      <c r="L11" s="57"/>
      <c r="M11" s="57"/>
      <c r="N11" s="57"/>
      <c r="O11" s="57"/>
      <c r="P11" s="57"/>
      <c r="Q11" s="57">
        <v>1</v>
      </c>
      <c r="R11" s="57"/>
      <c r="S11" s="57"/>
      <c r="T11" s="57"/>
      <c r="U11" s="57"/>
      <c r="V11" s="57"/>
      <c r="W11" s="57"/>
      <c r="X11" s="57"/>
      <c r="Y11" s="57"/>
      <c r="Z11" s="57"/>
      <c r="AA11" s="57"/>
      <c r="AB11" s="57"/>
      <c r="AC11" s="9">
        <f>SUM(AllocationCodes[[#This Row],[Planning/microplanning]:[Overhead/indirect]])</f>
        <v>1</v>
      </c>
    </row>
    <row r="12" spans="1:29" x14ac:dyDescent="0.3">
      <c r="A12" t="s">
        <v>201</v>
      </c>
      <c r="B12" t="s">
        <v>75</v>
      </c>
      <c r="G12" t="s">
        <v>48</v>
      </c>
      <c r="H12" s="57"/>
      <c r="I12" s="57">
        <v>0.05</v>
      </c>
      <c r="J12" s="57">
        <v>0.1</v>
      </c>
      <c r="K12" s="57">
        <v>0.05</v>
      </c>
      <c r="L12" s="57">
        <v>0.25</v>
      </c>
      <c r="M12" s="57"/>
      <c r="N12" s="57">
        <v>0.05</v>
      </c>
      <c r="O12" s="57">
        <v>0.1</v>
      </c>
      <c r="P12" s="57">
        <v>0.05</v>
      </c>
      <c r="Q12" s="57">
        <v>0.3</v>
      </c>
      <c r="R12" s="57">
        <v>0.05</v>
      </c>
      <c r="S12" s="57"/>
      <c r="T12" s="57"/>
      <c r="U12" s="57"/>
      <c r="V12" s="57"/>
      <c r="W12" s="57"/>
      <c r="X12" s="57"/>
      <c r="Y12" s="57"/>
      <c r="Z12" s="57"/>
      <c r="AA12" s="57"/>
      <c r="AB12" s="57"/>
      <c r="AC12" s="9">
        <f>SUM(AllocationCodes[[#This Row],[Planning/microplanning]:[Overhead/indirect]])</f>
        <v>1</v>
      </c>
    </row>
  </sheetData>
  <conditionalFormatting sqref="AC2:AC12">
    <cfRule type="cellIs" dxfId="87" priority="1" operator="lessThan">
      <formula>1</formula>
    </cfRule>
  </conditionalFormatting>
  <dataValidations count="2">
    <dataValidation type="list" allowBlank="1" showInputMessage="1" showErrorMessage="1" sqref="G2:G12" xr:uid="{00000000-0002-0000-0200-000000000000}">
      <formula1>ddStage</formula1>
    </dataValidation>
    <dataValidation type="list" allowBlank="1" showInputMessage="1" showErrorMessage="1" sqref="B2:B12" xr:uid="{00000000-0002-0000-0200-000001000000}">
      <formula1>ddAllocationType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0"/>
  <sheetViews>
    <sheetView topLeftCell="A22" zoomScaleNormal="100" workbookViewId="0">
      <selection activeCell="B28" sqref="B28"/>
    </sheetView>
  </sheetViews>
  <sheetFormatPr defaultRowHeight="14.4" x14ac:dyDescent="0.3"/>
  <cols>
    <col min="1" max="1" width="42.21875" customWidth="1"/>
    <col min="2" max="2" width="16.44140625" bestFit="1" customWidth="1"/>
    <col min="3" max="4" width="12" customWidth="1"/>
    <col min="5" max="5" width="42.21875" customWidth="1"/>
    <col min="6" max="6" width="16.44140625" bestFit="1" customWidth="1"/>
    <col min="7" max="8" width="12" customWidth="1"/>
    <col min="9" max="9" width="12" bestFit="1" customWidth="1"/>
  </cols>
  <sheetData>
    <row r="1" spans="1:4" x14ac:dyDescent="0.3">
      <c r="A1" s="6" t="s">
        <v>11</v>
      </c>
      <c r="B1" s="7" t="s">
        <v>62</v>
      </c>
      <c r="C1" s="7" t="s">
        <v>61</v>
      </c>
      <c r="D1" s="7"/>
    </row>
    <row r="2" spans="1:4" x14ac:dyDescent="0.3">
      <c r="A2" s="1">
        <v>2016</v>
      </c>
      <c r="B2" s="13">
        <f ca="1">SUM(INDIRECT($B$50&amp;"["&amp;A2&amp;"]"))</f>
        <v>3559.1008947750124</v>
      </c>
      <c r="C2" s="9">
        <f t="shared" ref="C2:C4" ca="1" si="0">B2/$B$7</f>
        <v>0.37051816419875161</v>
      </c>
      <c r="D2" s="9"/>
    </row>
    <row r="3" spans="1:4" x14ac:dyDescent="0.3">
      <c r="A3" s="1">
        <v>2017</v>
      </c>
      <c r="B3" s="13">
        <f ca="1">SUM(INDIRECT($B$50&amp;"["&amp;A3&amp;"]"))</f>
        <v>1215.8955252004243</v>
      </c>
      <c r="C3" s="9">
        <f t="shared" ca="1" si="0"/>
        <v>0.12658010862128624</v>
      </c>
      <c r="D3" s="9"/>
    </row>
    <row r="4" spans="1:4" x14ac:dyDescent="0.3">
      <c r="A4" s="1">
        <v>2018</v>
      </c>
      <c r="B4" s="13">
        <f ca="1">SUM(INDIRECT($B$50&amp;"["&amp;A4&amp;"]"))</f>
        <v>1225.43490922877</v>
      </c>
      <c r="C4" s="9">
        <f t="shared" ca="1" si="0"/>
        <v>0.12757320074265838</v>
      </c>
      <c r="D4" s="9"/>
    </row>
    <row r="5" spans="1:4" x14ac:dyDescent="0.3">
      <c r="A5" s="1">
        <v>2019</v>
      </c>
      <c r="B5" s="13">
        <f ca="1">SUM(INDIRECT($B$50&amp;"["&amp;A5&amp;"]"))</f>
        <v>2389.4124552229978</v>
      </c>
      <c r="C5" s="9">
        <f ca="1">B5/$B$7</f>
        <v>0.24874841781601761</v>
      </c>
      <c r="D5" s="9"/>
    </row>
    <row r="6" spans="1:4" x14ac:dyDescent="0.3">
      <c r="A6" s="1">
        <v>2020</v>
      </c>
      <c r="B6" s="13">
        <f ca="1">SUM(INDIRECT($B$50&amp;"["&amp;A6&amp;"]"))</f>
        <v>1215.8955252004243</v>
      </c>
      <c r="C6" s="9">
        <f ca="1">B6/$B$7</f>
        <v>0.12658010862128624</v>
      </c>
      <c r="D6" s="9"/>
    </row>
    <row r="7" spans="1:4" x14ac:dyDescent="0.3">
      <c r="A7" s="6" t="s">
        <v>64</v>
      </c>
      <c r="B7" s="14">
        <f ca="1">SUM(B2:B6)</f>
        <v>9605.7393096276282</v>
      </c>
      <c r="C7" s="9">
        <f ca="1">SUM(C2:C6)</f>
        <v>1</v>
      </c>
      <c r="D7" s="9"/>
    </row>
    <row r="8" spans="1:4" x14ac:dyDescent="0.3">
      <c r="B8" s="8"/>
      <c r="C8" s="8"/>
      <c r="D8" s="9"/>
    </row>
    <row r="9" spans="1:4" x14ac:dyDescent="0.3">
      <c r="A9" s="6" t="s">
        <v>5</v>
      </c>
      <c r="B9" s="7" t="s">
        <v>62</v>
      </c>
      <c r="C9" s="7" t="s">
        <v>61</v>
      </c>
      <c r="D9" s="9"/>
    </row>
    <row r="10" spans="1:4" x14ac:dyDescent="0.3">
      <c r="A10" t="s">
        <v>13</v>
      </c>
      <c r="B10" s="15">
        <f>SUMIF(ExpenditureData[Input], A10,  ExpenditureData[Total Cost])</f>
        <v>773.25507900677201</v>
      </c>
      <c r="C10" s="9">
        <f t="shared" ref="C10:C18" si="1">B10/$B$19</f>
        <v>8.0499277992247278E-2</v>
      </c>
      <c r="D10" s="9"/>
    </row>
    <row r="11" spans="1:4" x14ac:dyDescent="0.3">
      <c r="A11" t="s">
        <v>59</v>
      </c>
      <c r="B11" s="15">
        <f>SUMIF(ExpenditureData[Input], A11,  ExpenditureData[Total Cost])</f>
        <v>2320.1856148491879</v>
      </c>
      <c r="C11" s="9">
        <f t="shared" si="1"/>
        <v>0.24154159717032034</v>
      </c>
      <c r="D11" s="9"/>
    </row>
    <row r="12" spans="1:4" x14ac:dyDescent="0.3">
      <c r="A12" t="s">
        <v>60</v>
      </c>
      <c r="B12" s="15">
        <f>SUMIF(ExpenditureData[Input], A12,  ExpenditureData[Total Cost])</f>
        <v>0</v>
      </c>
      <c r="C12" s="9">
        <f t="shared" si="1"/>
        <v>0</v>
      </c>
      <c r="D12" s="9"/>
    </row>
    <row r="13" spans="1:4" x14ac:dyDescent="0.3">
      <c r="A13" t="s">
        <v>14</v>
      </c>
      <c r="B13" s="15">
        <f>SUMIF(ExpenditureData[Input], A13,  ExpenditureData[Total Cost])</f>
        <v>5066.231355001768</v>
      </c>
      <c r="C13" s="9">
        <f t="shared" si="1"/>
        <v>0.52741711925535928</v>
      </c>
      <c r="D13" s="9"/>
    </row>
    <row r="14" spans="1:4" x14ac:dyDescent="0.3">
      <c r="A14" t="s">
        <v>17</v>
      </c>
      <c r="B14" s="15">
        <f>SUMIF(ExpenditureData[Input], A14,  ExpenditureData[Total Cost])</f>
        <v>996.35883315034755</v>
      </c>
      <c r="C14" s="9">
        <f t="shared" si="1"/>
        <v>0.1037253667868873</v>
      </c>
      <c r="D14" s="9"/>
    </row>
    <row r="15" spans="1:4" x14ac:dyDescent="0.3">
      <c r="A15" t="s">
        <v>254</v>
      </c>
      <c r="B15" s="15">
        <f>SUMIF(ExpenditureData[Input], A15,  ExpenditureData[Total Cost])</f>
        <v>270.92550790067719</v>
      </c>
      <c r="C15" s="9">
        <f t="shared" si="1"/>
        <v>2.8204545133671727E-2</v>
      </c>
      <c r="D15" s="9"/>
    </row>
    <row r="16" spans="1:4" x14ac:dyDescent="0.3">
      <c r="A16" t="s">
        <v>16</v>
      </c>
      <c r="B16" s="15">
        <f>SUMIF(ExpenditureData[Input], A16,  ExpenditureData[Total Cost])</f>
        <v>20.316027088036115</v>
      </c>
      <c r="C16" s="9">
        <f t="shared" si="1"/>
        <v>2.114988386960886E-3</v>
      </c>
      <c r="D16" s="9"/>
    </row>
    <row r="17" spans="1:7" x14ac:dyDescent="0.3">
      <c r="A17" t="s">
        <v>255</v>
      </c>
      <c r="B17" s="15">
        <f>SUMIF(ExpenditureData[Input], A17,  ExpenditureData[Total Cost])</f>
        <v>158.46689263083965</v>
      </c>
      <c r="C17" s="9">
        <f t="shared" si="1"/>
        <v>1.6497105274553062E-2</v>
      </c>
      <c r="D17" s="9"/>
    </row>
    <row r="18" spans="1:7" x14ac:dyDescent="0.3">
      <c r="A18" t="s">
        <v>256</v>
      </c>
      <c r="B18" s="15">
        <f>SUMIF(ExpenditureData[Input], A18,  ExpenditureData[Total Cost])</f>
        <v>0</v>
      </c>
      <c r="C18" s="9">
        <f t="shared" si="1"/>
        <v>0</v>
      </c>
      <c r="D18" s="9"/>
    </row>
    <row r="19" spans="1:7" x14ac:dyDescent="0.3">
      <c r="A19" s="6" t="s">
        <v>64</v>
      </c>
      <c r="B19" s="14">
        <f>SUM(B10:B18)</f>
        <v>9605.7393096276301</v>
      </c>
      <c r="C19" s="10">
        <f>SUM(C10:C18)</f>
        <v>0.99999999999999989</v>
      </c>
      <c r="D19" s="9"/>
    </row>
    <row r="20" spans="1:7" x14ac:dyDescent="0.3">
      <c r="D20" s="9"/>
    </row>
    <row r="21" spans="1:7" x14ac:dyDescent="0.3">
      <c r="A21" s="6" t="s">
        <v>4</v>
      </c>
      <c r="B21" s="7" t="s">
        <v>62</v>
      </c>
      <c r="C21" s="7" t="s">
        <v>61</v>
      </c>
    </row>
    <row r="22" spans="1:7" x14ac:dyDescent="0.3">
      <c r="A22" t="s">
        <v>48</v>
      </c>
      <c r="B22" s="15">
        <f>SUMIF(ExpenditureData[Stage], A22,  ExpenditureData[Total Cost])</f>
        <v>6158.7527163688201</v>
      </c>
      <c r="C22" s="9">
        <f>B22/$B$24</f>
        <v>0.64115343107386158</v>
      </c>
    </row>
    <row r="23" spans="1:7" x14ac:dyDescent="0.3">
      <c r="A23" s="11" t="s">
        <v>178</v>
      </c>
      <c r="B23" s="15">
        <f>SUMIF(ExpenditureData[Stage], A23,  ExpenditureData[Total Cost])</f>
        <v>3446.9865932588086</v>
      </c>
      <c r="C23" s="9">
        <f>B23/$B$24</f>
        <v>0.35884656892613848</v>
      </c>
    </row>
    <row r="24" spans="1:7" x14ac:dyDescent="0.3">
      <c r="A24" s="6" t="s">
        <v>64</v>
      </c>
      <c r="B24" s="14">
        <f>SUM(B22:B23)</f>
        <v>9605.7393096276282</v>
      </c>
      <c r="C24" s="10">
        <f>SUM(C22:C23)</f>
        <v>1</v>
      </c>
    </row>
    <row r="26" spans="1:7" x14ac:dyDescent="0.3">
      <c r="A26" s="6" t="s">
        <v>19</v>
      </c>
      <c r="B26" s="7" t="s">
        <v>62</v>
      </c>
      <c r="C26" s="7" t="s">
        <v>61</v>
      </c>
      <c r="D26" s="12"/>
    </row>
    <row r="27" spans="1:7" x14ac:dyDescent="0.3">
      <c r="A27" t="s">
        <v>20</v>
      </c>
      <c r="B27" s="13">
        <f ca="1">SUM(INDIRECT($B$50&amp;"["&amp;A27&amp;"]"))</f>
        <v>81.840180586907451</v>
      </c>
      <c r="C27" s="9">
        <f ca="1">B27/$B$48</f>
        <v>8.5199252185493707E-3</v>
      </c>
      <c r="D27" s="12"/>
    </row>
    <row r="28" spans="1:7" x14ac:dyDescent="0.3">
      <c r="A28" t="s">
        <v>21</v>
      </c>
      <c r="B28" s="13">
        <f t="shared" ref="B28:B47" ca="1" si="2">SUM(INDIRECT($B$50&amp;"["&amp;A28&amp;"]"))</f>
        <v>308.06371221961433</v>
      </c>
      <c r="C28" s="9">
        <f t="shared" ref="C28:C46" ca="1" si="3">B28/$B$48</f>
        <v>3.2070796665369487E-2</v>
      </c>
      <c r="D28" s="10"/>
    </row>
    <row r="29" spans="1:7" x14ac:dyDescent="0.3">
      <c r="A29" t="s">
        <v>22</v>
      </c>
      <c r="B29" s="13">
        <f t="shared" ca="1" si="2"/>
        <v>520.16715355886754</v>
      </c>
      <c r="C29" s="9">
        <f t="shared" ca="1" si="3"/>
        <v>5.4151704183509862E-2</v>
      </c>
      <c r="D29" s="8"/>
      <c r="F29" s="8"/>
      <c r="G29" s="8"/>
    </row>
    <row r="30" spans="1:7" x14ac:dyDescent="0.3">
      <c r="A30" t="s">
        <v>202</v>
      </c>
      <c r="B30" s="13">
        <f t="shared" ca="1" si="2"/>
        <v>253.31156775008841</v>
      </c>
      <c r="C30" s="9">
        <f t="shared" ca="1" si="3"/>
        <v>2.6370855962767968E-2</v>
      </c>
    </row>
    <row r="31" spans="1:7" x14ac:dyDescent="0.3">
      <c r="A31" t="s">
        <v>23</v>
      </c>
      <c r="B31" s="13">
        <f t="shared" ca="1" si="2"/>
        <v>1443.9844753192906</v>
      </c>
      <c r="C31" s="9">
        <f t="shared" ca="1" si="3"/>
        <v>0.15032517839329823</v>
      </c>
    </row>
    <row r="32" spans="1:7" x14ac:dyDescent="0.3">
      <c r="A32" t="s">
        <v>24</v>
      </c>
      <c r="B32" s="13">
        <f t="shared" ca="1" si="2"/>
        <v>1036.1782462428982</v>
      </c>
      <c r="C32" s="9">
        <f t="shared" ca="1" si="3"/>
        <v>0.10787074402533064</v>
      </c>
    </row>
    <row r="33" spans="1:3" x14ac:dyDescent="0.3">
      <c r="A33" t="s">
        <v>18</v>
      </c>
      <c r="B33" s="13">
        <f t="shared" ca="1" si="2"/>
        <v>430.50351681433665</v>
      </c>
      <c r="C33" s="9">
        <f t="shared" ca="1" si="3"/>
        <v>4.4817322533711915E-2</v>
      </c>
    </row>
    <row r="34" spans="1:3" x14ac:dyDescent="0.3">
      <c r="A34" t="s">
        <v>25</v>
      </c>
      <c r="B34" s="13">
        <f t="shared" ca="1" si="2"/>
        <v>680.83532511642966</v>
      </c>
      <c r="C34" s="9">
        <f t="shared" ca="1" si="3"/>
        <v>7.0877972342435203E-2</v>
      </c>
    </row>
    <row r="35" spans="1:3" x14ac:dyDescent="0.3">
      <c r="A35" t="s">
        <v>203</v>
      </c>
      <c r="B35" s="13">
        <f t="shared" ca="1" si="2"/>
        <v>2573.4971825992761</v>
      </c>
      <c r="C35" s="9">
        <f t="shared" ca="1" si="3"/>
        <v>0.26791245313308831</v>
      </c>
    </row>
    <row r="36" spans="1:3" x14ac:dyDescent="0.3">
      <c r="A36" t="s">
        <v>26</v>
      </c>
      <c r="B36" s="13">
        <f t="shared" ca="1" si="2"/>
        <v>1881.0883681258126</v>
      </c>
      <c r="C36" s="9">
        <f t="shared" ca="1" si="3"/>
        <v>0.19582962929677236</v>
      </c>
    </row>
    <row r="37" spans="1:3" x14ac:dyDescent="0.3">
      <c r="A37" t="s">
        <v>204</v>
      </c>
      <c r="B37" s="13">
        <f t="shared" ca="1" si="2"/>
        <v>352.86100341600263</v>
      </c>
      <c r="C37" s="9">
        <f t="shared" ca="1" si="3"/>
        <v>3.6734393058360175E-2</v>
      </c>
    </row>
    <row r="38" spans="1:3" x14ac:dyDescent="0.3">
      <c r="A38" t="s">
        <v>27</v>
      </c>
      <c r="B38" s="13">
        <f t="shared" ca="1" si="2"/>
        <v>0</v>
      </c>
      <c r="C38" s="9">
        <f t="shared" ca="1" si="3"/>
        <v>0</v>
      </c>
    </row>
    <row r="39" spans="1:3" x14ac:dyDescent="0.3">
      <c r="A39" t="s">
        <v>205</v>
      </c>
      <c r="B39" s="13">
        <f t="shared" ca="1" si="2"/>
        <v>0</v>
      </c>
      <c r="C39" s="9">
        <f t="shared" ca="1" si="3"/>
        <v>0</v>
      </c>
    </row>
    <row r="40" spans="1:3" x14ac:dyDescent="0.3">
      <c r="A40" t="s">
        <v>28</v>
      </c>
      <c r="B40" s="13">
        <f t="shared" ca="1" si="2"/>
        <v>0</v>
      </c>
      <c r="C40" s="9">
        <f t="shared" ca="1" si="3"/>
        <v>0</v>
      </c>
    </row>
    <row r="41" spans="1:3" x14ac:dyDescent="0.3">
      <c r="A41" t="s">
        <v>206</v>
      </c>
      <c r="B41" s="13">
        <f t="shared" ca="1" si="2"/>
        <v>0</v>
      </c>
      <c r="C41" s="9">
        <f t="shared" ca="1" si="3"/>
        <v>0</v>
      </c>
    </row>
    <row r="42" spans="1:3" x14ac:dyDescent="0.3">
      <c r="A42" t="s">
        <v>29</v>
      </c>
      <c r="B42" s="13">
        <f t="shared" ca="1" si="2"/>
        <v>0</v>
      </c>
      <c r="C42" s="9">
        <f t="shared" ca="1" si="3"/>
        <v>0</v>
      </c>
    </row>
    <row r="43" spans="1:3" x14ac:dyDescent="0.3">
      <c r="A43" t="s">
        <v>244</v>
      </c>
      <c r="B43" s="13">
        <f t="shared" ca="1" si="2"/>
        <v>0</v>
      </c>
      <c r="C43" s="9">
        <f t="shared" ca="1" si="3"/>
        <v>0</v>
      </c>
    </row>
    <row r="44" spans="1:3" x14ac:dyDescent="0.3">
      <c r="A44" t="s">
        <v>30</v>
      </c>
      <c r="B44" s="13">
        <f t="shared" ca="1" si="2"/>
        <v>0</v>
      </c>
      <c r="C44" s="9">
        <f t="shared" ca="1" si="3"/>
        <v>0</v>
      </c>
    </row>
    <row r="45" spans="1:3" x14ac:dyDescent="0.3">
      <c r="A45" s="11" t="s">
        <v>245</v>
      </c>
      <c r="B45" s="16">
        <f t="shared" ca="1" si="2"/>
        <v>0</v>
      </c>
      <c r="C45" s="9">
        <f t="shared" ca="1" si="3"/>
        <v>0</v>
      </c>
    </row>
    <row r="46" spans="1:3" x14ac:dyDescent="0.3">
      <c r="A46" s="11" t="s">
        <v>31</v>
      </c>
      <c r="B46" s="16">
        <f t="shared" ca="1" si="2"/>
        <v>43.408577878103841</v>
      </c>
      <c r="C46" s="9">
        <f t="shared" ca="1" si="3"/>
        <v>4.5190251868064283E-3</v>
      </c>
    </row>
    <row r="47" spans="1:3" x14ac:dyDescent="0.3">
      <c r="A47" s="11" t="s">
        <v>242</v>
      </c>
      <c r="B47" s="16">
        <f t="shared" ca="1" si="2"/>
        <v>0</v>
      </c>
      <c r="C47" s="9">
        <f t="shared" ref="C47" ca="1" si="4">B47/$B$48</f>
        <v>0</v>
      </c>
    </row>
    <row r="48" spans="1:3" x14ac:dyDescent="0.3">
      <c r="A48" s="6" t="s">
        <v>64</v>
      </c>
      <c r="B48" s="14">
        <f ca="1">SUM(B27:B46)</f>
        <v>9605.7393096276282</v>
      </c>
      <c r="C48" s="10">
        <f ca="1">SUM(C27:C46)</f>
        <v>1</v>
      </c>
    </row>
    <row r="50" spans="1:2" x14ac:dyDescent="0.3">
      <c r="A50" s="6" t="s">
        <v>257</v>
      </c>
      <c r="B50" t="s">
        <v>63</v>
      </c>
    </row>
  </sheetData>
  <sortState xmlns:xlrd2="http://schemas.microsoft.com/office/spreadsheetml/2017/richdata2" ref="A10:C18">
    <sortCondition descending="1" ref="B10:B1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9"/>
  <sheetViews>
    <sheetView zoomScaleNormal="100" zoomScalePageLayoutView="125" workbookViewId="0">
      <pane xSplit="3" ySplit="3" topLeftCell="D4" activePane="bottomRight" state="frozen"/>
      <selection pane="topRight" activeCell="D1" sqref="D1"/>
      <selection pane="bottomLeft" activeCell="A4" sqref="A4"/>
      <selection pane="bottomRight" activeCell="I14" sqref="I14"/>
    </sheetView>
  </sheetViews>
  <sheetFormatPr defaultColWidth="9.21875" defaultRowHeight="14.4" x14ac:dyDescent="0.3"/>
  <cols>
    <col min="1" max="1" width="11.44140625" style="65" bestFit="1" customWidth="1"/>
    <col min="2" max="2" width="15" style="66" customWidth="1"/>
    <col min="3" max="3" width="35.44140625" style="46" customWidth="1"/>
    <col min="4" max="4" width="11.77734375" style="67" customWidth="1"/>
    <col min="5" max="5" width="13.44140625" style="68" customWidth="1"/>
    <col min="6" max="6" width="47" style="64" customWidth="1"/>
    <col min="7" max="7" width="42.21875" style="69" bestFit="1" customWidth="1"/>
    <col min="8" max="8" width="20.77734375" style="69" customWidth="1"/>
    <col min="9" max="9" width="17.77734375" style="46" customWidth="1"/>
    <col min="10" max="10" width="33.44140625" style="28" customWidth="1"/>
    <col min="11" max="12" width="18.21875" style="46" customWidth="1"/>
    <col min="13" max="16" width="17.77734375" style="46" customWidth="1"/>
    <col min="17" max="17" width="12.44140625" style="69" customWidth="1"/>
    <col min="18" max="18" width="9.21875" style="64"/>
    <col min="19" max="19" width="9.21875" style="69"/>
    <col min="20" max="20" width="14.5546875" style="69" customWidth="1"/>
    <col min="21" max="21" width="12.44140625" style="69" customWidth="1"/>
    <col min="22" max="22" width="12.44140625" style="46" customWidth="1"/>
    <col min="23" max="23" width="11" style="64" customWidth="1"/>
    <col min="24" max="24" width="11" style="69" customWidth="1"/>
    <col min="25" max="27" width="11" style="46" customWidth="1"/>
    <col min="28" max="30" width="15.44140625" style="46" customWidth="1"/>
    <col min="31" max="49" width="9.21875" style="46"/>
    <col min="50" max="50" width="9.21875" style="64"/>
    <col min="51" max="62" width="11" style="46" customWidth="1"/>
    <col min="63" max="63" width="9.21875" style="46" customWidth="1"/>
    <col min="64" max="16384" width="9.21875" style="46"/>
  </cols>
  <sheetData>
    <row r="1" spans="1:50" s="58" customFormat="1" x14ac:dyDescent="0.3">
      <c r="A1" s="122" t="s">
        <v>74</v>
      </c>
      <c r="B1" s="122"/>
      <c r="C1" s="122"/>
      <c r="D1" s="125" t="s">
        <v>76</v>
      </c>
      <c r="E1" s="125"/>
      <c r="F1" s="125"/>
      <c r="G1" s="125"/>
      <c r="H1" s="125"/>
      <c r="I1" s="125"/>
      <c r="J1" s="125"/>
      <c r="K1" s="125"/>
      <c r="L1" s="126" t="s">
        <v>77</v>
      </c>
      <c r="M1" s="126"/>
      <c r="N1" s="126"/>
      <c r="O1" s="126"/>
      <c r="P1" s="126"/>
      <c r="Q1" s="124" t="s">
        <v>4</v>
      </c>
      <c r="R1" s="121" t="s">
        <v>57</v>
      </c>
      <c r="S1" s="121"/>
      <c r="T1" s="121"/>
      <c r="U1" s="121"/>
      <c r="V1" s="123" t="s">
        <v>184</v>
      </c>
      <c r="W1" s="123"/>
      <c r="X1" s="123"/>
      <c r="Y1" s="123"/>
      <c r="Z1" s="123"/>
      <c r="AA1" s="123"/>
      <c r="AB1" s="120" t="s">
        <v>183</v>
      </c>
      <c r="AC1" s="120"/>
      <c r="AD1" s="120"/>
      <c r="AE1" s="120"/>
      <c r="AF1" s="120"/>
      <c r="AG1" s="120"/>
      <c r="AH1" s="120"/>
      <c r="AI1" s="120"/>
      <c r="AJ1" s="120"/>
      <c r="AK1" s="120"/>
      <c r="AL1" s="120"/>
      <c r="AM1" s="120"/>
      <c r="AN1" s="120"/>
      <c r="AO1" s="120"/>
      <c r="AP1" s="120"/>
      <c r="AQ1" s="120"/>
      <c r="AR1" s="120"/>
      <c r="AS1" s="120"/>
      <c r="AT1" s="120"/>
      <c r="AU1" s="120"/>
      <c r="AV1" s="120"/>
    </row>
    <row r="2" spans="1:50" s="58" customFormat="1" x14ac:dyDescent="0.3">
      <c r="A2" s="122"/>
      <c r="B2" s="122"/>
      <c r="C2" s="122"/>
      <c r="D2" s="125"/>
      <c r="E2" s="125"/>
      <c r="F2" s="125"/>
      <c r="G2" s="125"/>
      <c r="H2" s="125"/>
      <c r="I2" s="125"/>
      <c r="J2" s="125"/>
      <c r="K2" s="125"/>
      <c r="L2" s="126"/>
      <c r="M2" s="126"/>
      <c r="N2" s="126"/>
      <c r="O2" s="126"/>
      <c r="P2" s="126"/>
      <c r="Q2" s="124"/>
      <c r="R2" s="121"/>
      <c r="S2" s="121"/>
      <c r="T2" s="121"/>
      <c r="U2" s="121"/>
      <c r="V2" s="123"/>
      <c r="W2" s="123"/>
      <c r="X2" s="123"/>
      <c r="Y2" s="123"/>
      <c r="Z2" s="123"/>
      <c r="AA2" s="123"/>
      <c r="AB2" s="120"/>
      <c r="AC2" s="120"/>
      <c r="AD2" s="120"/>
      <c r="AE2" s="120"/>
      <c r="AF2" s="120"/>
      <c r="AG2" s="120"/>
      <c r="AH2" s="120"/>
      <c r="AI2" s="120"/>
      <c r="AJ2" s="120"/>
      <c r="AK2" s="120"/>
      <c r="AL2" s="120"/>
      <c r="AM2" s="120"/>
      <c r="AN2" s="120"/>
      <c r="AO2" s="120"/>
      <c r="AP2" s="120"/>
      <c r="AQ2" s="120"/>
      <c r="AR2" s="120"/>
      <c r="AS2" s="120"/>
      <c r="AT2" s="120"/>
      <c r="AU2" s="120"/>
      <c r="AV2" s="120"/>
    </row>
    <row r="3" spans="1:50" s="78" customFormat="1" ht="13.8" x14ac:dyDescent="0.3">
      <c r="A3" s="70" t="s">
        <v>0</v>
      </c>
      <c r="B3" s="71" t="s">
        <v>2</v>
      </c>
      <c r="C3" s="72" t="s">
        <v>3</v>
      </c>
      <c r="D3" s="73" t="s">
        <v>181</v>
      </c>
      <c r="E3" s="73" t="s">
        <v>62</v>
      </c>
      <c r="F3" s="74" t="s">
        <v>5</v>
      </c>
      <c r="G3" s="74" t="s">
        <v>179</v>
      </c>
      <c r="H3" s="75" t="s">
        <v>71</v>
      </c>
      <c r="I3" s="74" t="s">
        <v>32</v>
      </c>
      <c r="J3" s="74" t="s">
        <v>51</v>
      </c>
      <c r="K3" s="74" t="s">
        <v>50</v>
      </c>
      <c r="L3" s="74" t="s">
        <v>44</v>
      </c>
      <c r="M3" s="74" t="s">
        <v>45</v>
      </c>
      <c r="N3" s="74" t="s">
        <v>46</v>
      </c>
      <c r="O3" s="76" t="s">
        <v>47</v>
      </c>
      <c r="P3" s="76" t="s">
        <v>68</v>
      </c>
      <c r="Q3" s="76" t="s">
        <v>4</v>
      </c>
      <c r="R3" s="77" t="s">
        <v>52</v>
      </c>
      <c r="S3" s="77" t="s">
        <v>55</v>
      </c>
      <c r="T3" s="77" t="s">
        <v>53</v>
      </c>
      <c r="U3" s="77" t="s">
        <v>54</v>
      </c>
      <c r="V3" s="62" t="s">
        <v>38</v>
      </c>
      <c r="W3" s="62" t="s">
        <v>39</v>
      </c>
      <c r="X3" s="62" t="s">
        <v>33</v>
      </c>
      <c r="Y3" s="62" t="s">
        <v>34</v>
      </c>
      <c r="Z3" s="62" t="s">
        <v>258</v>
      </c>
      <c r="AA3" s="62" t="s">
        <v>56</v>
      </c>
      <c r="AB3" s="62" t="s">
        <v>20</v>
      </c>
      <c r="AC3" s="62" t="s">
        <v>21</v>
      </c>
      <c r="AD3" s="62" t="s">
        <v>22</v>
      </c>
      <c r="AE3" s="62" t="s">
        <v>202</v>
      </c>
      <c r="AF3" s="62" t="s">
        <v>23</v>
      </c>
      <c r="AG3" s="62" t="s">
        <v>24</v>
      </c>
      <c r="AH3" s="94" t="s">
        <v>18</v>
      </c>
      <c r="AI3" s="62" t="s">
        <v>25</v>
      </c>
      <c r="AJ3" s="62" t="s">
        <v>203</v>
      </c>
      <c r="AK3" s="62" t="s">
        <v>26</v>
      </c>
      <c r="AL3" s="62" t="s">
        <v>204</v>
      </c>
      <c r="AM3" s="62" t="s">
        <v>27</v>
      </c>
      <c r="AN3" s="62" t="s">
        <v>205</v>
      </c>
      <c r="AO3" s="62" t="s">
        <v>28</v>
      </c>
      <c r="AP3" s="62" t="s">
        <v>206</v>
      </c>
      <c r="AQ3" s="62" t="s">
        <v>29</v>
      </c>
      <c r="AR3" s="62" t="s">
        <v>244</v>
      </c>
      <c r="AS3" s="62" t="s">
        <v>30</v>
      </c>
      <c r="AT3" s="62" t="s">
        <v>245</v>
      </c>
      <c r="AU3" s="62" t="s">
        <v>31</v>
      </c>
      <c r="AV3" s="94" t="s">
        <v>248</v>
      </c>
    </row>
    <row r="4" spans="1:50" s="63" customFormat="1" x14ac:dyDescent="0.3">
      <c r="A4" s="79">
        <v>42370</v>
      </c>
      <c r="B4" s="80">
        <v>500000</v>
      </c>
      <c r="C4" s="81" t="s">
        <v>201</v>
      </c>
      <c r="D4" s="59" t="s">
        <v>180</v>
      </c>
      <c r="E4" s="60">
        <f>IF(ExpenditureData[[#This Row],[Inclusion]]="Include",(ExpenditureData[Amount]/VLOOKUP(YEAR(ExpenditureData[[#This Row],[Date]]),Exchange[],2,FALSE)),"")</f>
        <v>4640.3712296983758</v>
      </c>
      <c r="F4" s="81" t="s">
        <v>14</v>
      </c>
      <c r="G4" s="61" t="s">
        <v>75</v>
      </c>
      <c r="H4" s="61" t="s">
        <v>201</v>
      </c>
      <c r="I4" s="61" t="s">
        <v>12</v>
      </c>
      <c r="J4" s="81" t="s">
        <v>222</v>
      </c>
      <c r="K4" s="81" t="s">
        <v>223</v>
      </c>
      <c r="L4" s="81" t="s">
        <v>186</v>
      </c>
      <c r="M4" s="82">
        <v>43672</v>
      </c>
      <c r="N4" s="62"/>
      <c r="O4" s="51"/>
      <c r="P4" s="51"/>
      <c r="Q4" s="51" t="str">
        <f>IFERROR(VLOOKUP(ExpenditureData[[#This Row],[Allocation Code]],AllocationCodes[], 7, FALSE),"")</f>
        <v>Start-up</v>
      </c>
      <c r="R4" s="53">
        <f>IF(ExpenditureData[Annualized]="Yes", Assumptions!$C$4, "n/a")</f>
        <v>5</v>
      </c>
      <c r="S4" s="53">
        <f>IF(ExpenditureData[Annualized]="Yes", Assumptions!$C$3, "n/a")</f>
        <v>0.03</v>
      </c>
      <c r="T4" s="54">
        <f>IF(ExpenditureData[Annualized]="Yes", (1-1/(1+ExpenditureData[Discount Rate])^ExpenditureData[Useful Life])*ExpenditureData[Discount Rate]^-1, "n/a")</f>
        <v>4.5797071871945301</v>
      </c>
      <c r="U4" s="52">
        <f>IF(ExpenditureData[Annualized]="Yes",( ExpenditureData[[#This Row],[USD]]/ExpenditureData[[#This Row],[Annuity Factor]]), ExpenditureData[[#This Row],[USD]])</f>
        <v>1013.2462710003535</v>
      </c>
      <c r="V4"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1013.2462710003535</v>
      </c>
      <c r="W4"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1013.2462710003535</v>
      </c>
      <c r="X4"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1013.2462710003535</v>
      </c>
      <c r="Y4"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1013.2462710003535</v>
      </c>
      <c r="Z4"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1013.2462710003535</v>
      </c>
      <c r="AA4" s="52">
        <f>SUM(ExpenditureData[[#This Row],[2016]:[2020]])</f>
        <v>5066.231355001768</v>
      </c>
      <c r="AB4" s="52">
        <f>IFERROR(VLOOKUP(ExpenditureData[Allocation Code],AllocationCodes[], 8, FALSE)*ExpenditureData[Total Cost], "")</f>
        <v>0</v>
      </c>
      <c r="AC4" s="52">
        <f>IFERROR(VLOOKUP(ExpenditureData[Allocation Code],AllocationCodes[], 9, FALSE)*ExpenditureData[Total Cost], "")</f>
        <v>253.31156775008841</v>
      </c>
      <c r="AD4" s="52">
        <f>IFERROR(VLOOKUP(ExpenditureData[Allocation Code],AllocationCodes[], 10, FALSE)*ExpenditureData[Total Cost], "")</f>
        <v>506.62313550017683</v>
      </c>
      <c r="AE4" s="52">
        <f>IFERROR(VLOOKUP(ExpenditureData[Allocation Code],AllocationCodes[], 11, FALSE)*ExpenditureData[Total Cost], "")</f>
        <v>253.31156775008841</v>
      </c>
      <c r="AF4" s="52">
        <f>IFERROR(VLOOKUP(ExpenditureData[Allocation Code],AllocationCodes[], 12, FALSE)*ExpenditureData[Total Cost], "")</f>
        <v>1266.557838750442</v>
      </c>
      <c r="AG4" s="52">
        <f>IFERROR(VLOOKUP(ExpenditureData[Allocation Code],AllocationCodes[], 13, FALSE)*ExpenditureData[Total Cost], "")</f>
        <v>0</v>
      </c>
      <c r="AH4" s="52">
        <f>IFERROR(VLOOKUP(ExpenditureData[Allocation Code],AllocationCodes[], 14, FALSE)*ExpenditureData[Total Cost], "")</f>
        <v>253.31156775008841</v>
      </c>
      <c r="AI4" s="52">
        <f>IFERROR(VLOOKUP(ExpenditureData[Allocation Code],AllocationCodes[], 15, FALSE)*ExpenditureData[Total Cost], "")</f>
        <v>506.62313550017683</v>
      </c>
      <c r="AJ4" s="52">
        <f>IFERROR(VLOOKUP(ExpenditureData[Allocation Code],AllocationCodes[], 16, FALSE)*ExpenditureData[Total Cost], "")</f>
        <v>253.31156775008841</v>
      </c>
      <c r="AK4" s="52">
        <f>IFERROR(VLOOKUP(ExpenditureData[Allocation Code],AllocationCodes[], 17, FALSE)*ExpenditureData[Total Cost], "")</f>
        <v>1519.8694065005304</v>
      </c>
      <c r="AL4" s="52">
        <f>IFERROR(VLOOKUP(ExpenditureData[Allocation Code],AllocationCodes[], 18, FALSE)*ExpenditureData[Total Cost], "")</f>
        <v>253.31156775008841</v>
      </c>
      <c r="AM4" s="52">
        <f>IFERROR(VLOOKUP(ExpenditureData[Allocation Code],AllocationCodes[], 19, FALSE)*ExpenditureData[Total Cost], "")</f>
        <v>0</v>
      </c>
      <c r="AN4" s="52">
        <f>IFERROR(VLOOKUP(ExpenditureData[Allocation Code],AllocationCodes[], 20, FALSE)*ExpenditureData[Total Cost], "")</f>
        <v>0</v>
      </c>
      <c r="AO4" s="52">
        <f>IFERROR(VLOOKUP(ExpenditureData[Allocation Code],AllocationCodes[], 21, FALSE)*ExpenditureData[Total Cost], "")</f>
        <v>0</v>
      </c>
      <c r="AP4" s="52">
        <f>IFERROR(VLOOKUP(ExpenditureData[Allocation Code],AllocationCodes[], 22, FALSE)*ExpenditureData[Total Cost], "")</f>
        <v>0</v>
      </c>
      <c r="AQ4" s="52">
        <f>IFERROR(VLOOKUP(ExpenditureData[Allocation Code],AllocationCodes[], 23, FALSE)*ExpenditureData[Total Cost], "")</f>
        <v>0</v>
      </c>
      <c r="AR4" s="52">
        <f>IFERROR(VLOOKUP(ExpenditureData[Allocation Code],AllocationCodes[], 24, FALSE)*ExpenditureData[Total Cost], "")</f>
        <v>0</v>
      </c>
      <c r="AS4" s="52">
        <f>IFERROR(VLOOKUP(ExpenditureData[Allocation Code],AllocationCodes[], 25, FALSE)*ExpenditureData[Total Cost], "")</f>
        <v>0</v>
      </c>
      <c r="AT4" s="52">
        <f>IFERROR(VLOOKUP(ExpenditureData[Allocation Code],AllocationCodes[], 26, FALSE)*ExpenditureData[Total Cost], "")</f>
        <v>0</v>
      </c>
      <c r="AU4" s="52">
        <f>IFERROR(VLOOKUP(ExpenditureData[Allocation Code],AllocationCodes[], 27, FALSE)*ExpenditureData[Total Cost], "")</f>
        <v>0</v>
      </c>
      <c r="AV4" s="52">
        <f>IFERROR(VLOOKUP(ExpenditureData[Allocation Code],AllocationCodes[], 28, FALSE)*ExpenditureData[Total Cost], "")</f>
        <v>0</v>
      </c>
    </row>
    <row r="5" spans="1:50" x14ac:dyDescent="0.3">
      <c r="A5" s="79">
        <v>42401</v>
      </c>
      <c r="B5" s="80">
        <v>100000</v>
      </c>
      <c r="C5" s="81" t="s">
        <v>208</v>
      </c>
      <c r="D5" s="59" t="s">
        <v>180</v>
      </c>
      <c r="E5" s="60">
        <f>IF(ExpenditureData[[#This Row],[Inclusion]]="Include",(ExpenditureData[Amount]/VLOOKUP(YEAR(ExpenditureData[[#This Row],[Date]]),Exchange[],2,FALSE)),"")</f>
        <v>928.07424593967517</v>
      </c>
      <c r="F5" s="81" t="s">
        <v>17</v>
      </c>
      <c r="G5" s="61" t="s">
        <v>19</v>
      </c>
      <c r="H5" s="61" t="s">
        <v>191</v>
      </c>
      <c r="I5" s="61" t="s">
        <v>12</v>
      </c>
      <c r="J5" s="81" t="s">
        <v>222</v>
      </c>
      <c r="K5" s="81" t="s">
        <v>223</v>
      </c>
      <c r="L5" s="81" t="s">
        <v>186</v>
      </c>
      <c r="M5" s="82">
        <v>43672</v>
      </c>
      <c r="N5" s="62"/>
      <c r="O5" s="51"/>
      <c r="P5" s="51"/>
      <c r="Q5" s="51" t="str">
        <f>IFERROR(VLOOKUP(ExpenditureData[[#This Row],[Allocation Code]],AllocationCodes[], 7, FALSE),"")</f>
        <v>Start-up</v>
      </c>
      <c r="R5" s="53">
        <f>IF(ExpenditureData[Annualized]="Yes", Assumptions!$C$4, "n/a")</f>
        <v>5</v>
      </c>
      <c r="S5" s="53">
        <f>IF(ExpenditureData[Annualized]="Yes", Assumptions!$C$3, "n/a")</f>
        <v>0.03</v>
      </c>
      <c r="T5" s="54">
        <f>IF(ExpenditureData[Annualized]="Yes", (1-1/(1+ExpenditureData[Discount Rate])^ExpenditureData[Useful Life])*ExpenditureData[Discount Rate]^-1, "n/a")</f>
        <v>4.5797071871945301</v>
      </c>
      <c r="U5" s="52">
        <f>IF(ExpenditureData[Annualized]="Yes",( ExpenditureData[[#This Row],[USD]]/ExpenditureData[[#This Row],[Annuity Factor]]), ExpenditureData[[#This Row],[USD]])</f>
        <v>202.64925420007071</v>
      </c>
      <c r="V5"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185.76181635006481</v>
      </c>
      <c r="W5"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202.64925420007071</v>
      </c>
      <c r="X5"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202.64925420007071</v>
      </c>
      <c r="Y5"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202.64925420007071</v>
      </c>
      <c r="Z5"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202.64925420007071</v>
      </c>
      <c r="AA5" s="52">
        <f>SUM(ExpenditureData[[#This Row],[2016]:[2020]])</f>
        <v>996.35883315034755</v>
      </c>
      <c r="AB5" s="52">
        <f>IFERROR(VLOOKUP(ExpenditureData[Allocation Code],AllocationCodes[], 8, FALSE)*ExpenditureData[Total Cost], "")</f>
        <v>0</v>
      </c>
      <c r="AC5" s="52">
        <f>IFERROR(VLOOKUP(ExpenditureData[Allocation Code],AllocationCodes[], 9, FALSE)*ExpenditureData[Total Cost], "")</f>
        <v>0</v>
      </c>
      <c r="AD5" s="52">
        <f>IFERROR(VLOOKUP(ExpenditureData[Allocation Code],AllocationCodes[], 10, FALSE)*ExpenditureData[Total Cost], "")</f>
        <v>0</v>
      </c>
      <c r="AE5" s="52">
        <f>IFERROR(VLOOKUP(ExpenditureData[Allocation Code],AllocationCodes[], 11, FALSE)*ExpenditureData[Total Cost], "")</f>
        <v>0</v>
      </c>
      <c r="AF5" s="52">
        <f>IFERROR(VLOOKUP(ExpenditureData[Allocation Code],AllocationCodes[], 12, FALSE)*ExpenditureData[Total Cost], "")</f>
        <v>0</v>
      </c>
      <c r="AG5" s="52">
        <f>IFERROR(VLOOKUP(ExpenditureData[Allocation Code],AllocationCodes[], 13, FALSE)*ExpenditureData[Total Cost], "")</f>
        <v>996.35883315034755</v>
      </c>
      <c r="AH5" s="52">
        <f>IFERROR(VLOOKUP(ExpenditureData[Allocation Code],AllocationCodes[], 14, FALSE)*ExpenditureData[Total Cost], "")</f>
        <v>0</v>
      </c>
      <c r="AI5" s="52">
        <f>IFERROR(VLOOKUP(ExpenditureData[Allocation Code],AllocationCodes[], 15, FALSE)*ExpenditureData[Total Cost], "")</f>
        <v>0</v>
      </c>
      <c r="AJ5" s="52">
        <f>IFERROR(VLOOKUP(ExpenditureData[Allocation Code],AllocationCodes[], 16, FALSE)*ExpenditureData[Total Cost], "")</f>
        <v>0</v>
      </c>
      <c r="AK5" s="52">
        <f>IFERROR(VLOOKUP(ExpenditureData[Allocation Code],AllocationCodes[], 17, FALSE)*ExpenditureData[Total Cost], "")</f>
        <v>0</v>
      </c>
      <c r="AL5" s="52">
        <f>IFERROR(VLOOKUP(ExpenditureData[Allocation Code],AllocationCodes[], 18, FALSE)*ExpenditureData[Total Cost], "")</f>
        <v>0</v>
      </c>
      <c r="AM5" s="52">
        <f>IFERROR(VLOOKUP(ExpenditureData[Allocation Code],AllocationCodes[], 19, FALSE)*ExpenditureData[Total Cost], "")</f>
        <v>0</v>
      </c>
      <c r="AN5" s="52">
        <f>IFERROR(VLOOKUP(ExpenditureData[Allocation Code],AllocationCodes[], 20, FALSE)*ExpenditureData[Total Cost], "")</f>
        <v>0</v>
      </c>
      <c r="AO5" s="52">
        <f>IFERROR(VLOOKUP(ExpenditureData[Allocation Code],AllocationCodes[], 21, FALSE)*ExpenditureData[Total Cost], "")</f>
        <v>0</v>
      </c>
      <c r="AP5" s="52">
        <f>IFERROR(VLOOKUP(ExpenditureData[Allocation Code],AllocationCodes[], 22, FALSE)*ExpenditureData[Total Cost], "")</f>
        <v>0</v>
      </c>
      <c r="AQ5" s="52">
        <f>IFERROR(VLOOKUP(ExpenditureData[Allocation Code],AllocationCodes[], 23, FALSE)*ExpenditureData[Total Cost], "")</f>
        <v>0</v>
      </c>
      <c r="AR5" s="52">
        <f>IFERROR(VLOOKUP(ExpenditureData[Allocation Code],AllocationCodes[], 24, FALSE)*ExpenditureData[Total Cost], "")</f>
        <v>0</v>
      </c>
      <c r="AS5" s="52">
        <f>IFERROR(VLOOKUP(ExpenditureData[Allocation Code],AllocationCodes[], 25, FALSE)*ExpenditureData[Total Cost], "")</f>
        <v>0</v>
      </c>
      <c r="AT5" s="52">
        <f>IFERROR(VLOOKUP(ExpenditureData[Allocation Code],AllocationCodes[], 26, FALSE)*ExpenditureData[Total Cost], "")</f>
        <v>0</v>
      </c>
      <c r="AU5" s="52">
        <f>IFERROR(VLOOKUP(ExpenditureData[Allocation Code],AllocationCodes[], 27, FALSE)*ExpenditureData[Total Cost], "")</f>
        <v>0</v>
      </c>
      <c r="AV5" s="52">
        <f>IFERROR(VLOOKUP(ExpenditureData[Allocation Code],AllocationCodes[], 28, FALSE)*ExpenditureData[Total Cost], "")</f>
        <v>0</v>
      </c>
      <c r="AX5" s="46"/>
    </row>
    <row r="6" spans="1:50" x14ac:dyDescent="0.3">
      <c r="A6" s="83">
        <v>42401</v>
      </c>
      <c r="B6" s="84">
        <v>4300</v>
      </c>
      <c r="C6" s="85" t="s">
        <v>209</v>
      </c>
      <c r="D6" s="59" t="s">
        <v>180</v>
      </c>
      <c r="E6" s="60">
        <f>IF(ExpenditureData[[#This Row],[Inclusion]]="Include",(ExpenditureData[Amount]/VLOOKUP(YEAR(ExpenditureData[[#This Row],[Date]]),Exchange[],2,FALSE)),"")</f>
        <v>39.907192575406036</v>
      </c>
      <c r="F6" s="85" t="s">
        <v>255</v>
      </c>
      <c r="G6" s="61" t="s">
        <v>19</v>
      </c>
      <c r="H6" s="61" t="s">
        <v>196</v>
      </c>
      <c r="I6" s="61" t="s">
        <v>49</v>
      </c>
      <c r="J6" s="81" t="s">
        <v>222</v>
      </c>
      <c r="K6" s="81" t="s">
        <v>189</v>
      </c>
      <c r="L6" s="81" t="s">
        <v>186</v>
      </c>
      <c r="M6" s="82">
        <v>43672</v>
      </c>
      <c r="N6" s="62"/>
      <c r="O6" s="51"/>
      <c r="P6" s="51"/>
      <c r="Q6" s="51" t="str">
        <f>IFERROR(VLOOKUP(ExpenditureData[[#This Row],[Allocation Code]],AllocationCodes[], 7, FALSE),"")</f>
        <v>Recurrent</v>
      </c>
      <c r="R6" s="53" t="str">
        <f>IF(ExpenditureData[Annualized]="Yes", Assumptions!$C$4, "n/a")</f>
        <v>n/a</v>
      </c>
      <c r="S6" s="53" t="str">
        <f>IF(ExpenditureData[Annualized]="Yes", Assumptions!$C$3, "n/a")</f>
        <v>n/a</v>
      </c>
      <c r="T6" s="54" t="str">
        <f>IF(ExpenditureData[Annualized]="Yes", (1-1/(1+ExpenditureData[Discount Rate])^ExpenditureData[Useful Life])*ExpenditureData[Discount Rate]^-1, "n/a")</f>
        <v>n/a</v>
      </c>
      <c r="U6" s="52">
        <f>IF(ExpenditureData[Annualized]="Yes",( ExpenditureData[[#This Row],[USD]]/ExpenditureData[[#This Row],[Annuity Factor]]), ExpenditureData[[#This Row],[USD]])</f>
        <v>39.907192575406036</v>
      </c>
      <c r="V6"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39.907192575406036</v>
      </c>
      <c r="W6"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6"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6"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0</v>
      </c>
      <c r="Z6"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6" s="52">
        <f>SUM(ExpenditureData[[#This Row],[2016]:[2020]])</f>
        <v>39.907192575406036</v>
      </c>
      <c r="AB6" s="52">
        <f>IFERROR(VLOOKUP(ExpenditureData[Allocation Code],AllocationCodes[], 8, FALSE)*ExpenditureData[Total Cost], "")</f>
        <v>0</v>
      </c>
      <c r="AC6" s="52">
        <f>IFERROR(VLOOKUP(ExpenditureData[Allocation Code],AllocationCodes[], 9, FALSE)*ExpenditureData[Total Cost], "")</f>
        <v>0</v>
      </c>
      <c r="AD6" s="52">
        <f>IFERROR(VLOOKUP(ExpenditureData[Allocation Code],AllocationCodes[], 10, FALSE)*ExpenditureData[Total Cost], "")</f>
        <v>0</v>
      </c>
      <c r="AE6" s="52">
        <f>IFERROR(VLOOKUP(ExpenditureData[Allocation Code],AllocationCodes[], 11, FALSE)*ExpenditureData[Total Cost], "")</f>
        <v>0</v>
      </c>
      <c r="AF6" s="52">
        <f>IFERROR(VLOOKUP(ExpenditureData[Allocation Code],AllocationCodes[], 12, FALSE)*ExpenditureData[Total Cost], "")</f>
        <v>0</v>
      </c>
      <c r="AG6" s="52">
        <f>IFERROR(VLOOKUP(ExpenditureData[Allocation Code],AllocationCodes[], 13, FALSE)*ExpenditureData[Total Cost], "")</f>
        <v>0</v>
      </c>
      <c r="AH6" s="52">
        <f>IFERROR(VLOOKUP(ExpenditureData[Allocation Code],AllocationCodes[], 14, FALSE)*ExpenditureData[Total Cost], "")</f>
        <v>39.907192575406036</v>
      </c>
      <c r="AI6" s="52">
        <f>IFERROR(VLOOKUP(ExpenditureData[Allocation Code],AllocationCodes[], 15, FALSE)*ExpenditureData[Total Cost], "")</f>
        <v>0</v>
      </c>
      <c r="AJ6" s="52">
        <f>IFERROR(VLOOKUP(ExpenditureData[Allocation Code],AllocationCodes[], 16, FALSE)*ExpenditureData[Total Cost], "")</f>
        <v>0</v>
      </c>
      <c r="AK6" s="52">
        <f>IFERROR(VLOOKUP(ExpenditureData[Allocation Code],AllocationCodes[], 17, FALSE)*ExpenditureData[Total Cost], "")</f>
        <v>0</v>
      </c>
      <c r="AL6" s="52">
        <f>IFERROR(VLOOKUP(ExpenditureData[Allocation Code],AllocationCodes[], 18, FALSE)*ExpenditureData[Total Cost], "")</f>
        <v>0</v>
      </c>
      <c r="AM6" s="52">
        <f>IFERROR(VLOOKUP(ExpenditureData[Allocation Code],AllocationCodes[], 19, FALSE)*ExpenditureData[Total Cost], "")</f>
        <v>0</v>
      </c>
      <c r="AN6" s="52">
        <f>IFERROR(VLOOKUP(ExpenditureData[Allocation Code],AllocationCodes[], 20, FALSE)*ExpenditureData[Total Cost], "")</f>
        <v>0</v>
      </c>
      <c r="AO6" s="52">
        <f>IFERROR(VLOOKUP(ExpenditureData[Allocation Code],AllocationCodes[], 21, FALSE)*ExpenditureData[Total Cost], "")</f>
        <v>0</v>
      </c>
      <c r="AP6" s="52">
        <f>IFERROR(VLOOKUP(ExpenditureData[Allocation Code],AllocationCodes[], 22, FALSE)*ExpenditureData[Total Cost], "")</f>
        <v>0</v>
      </c>
      <c r="AQ6" s="52">
        <f>IFERROR(VLOOKUP(ExpenditureData[Allocation Code],AllocationCodes[], 23, FALSE)*ExpenditureData[Total Cost], "")</f>
        <v>0</v>
      </c>
      <c r="AR6" s="52">
        <f>IFERROR(VLOOKUP(ExpenditureData[Allocation Code],AllocationCodes[], 24, FALSE)*ExpenditureData[Total Cost], "")</f>
        <v>0</v>
      </c>
      <c r="AS6" s="52">
        <f>IFERROR(VLOOKUP(ExpenditureData[Allocation Code],AllocationCodes[], 25, FALSE)*ExpenditureData[Total Cost], "")</f>
        <v>0</v>
      </c>
      <c r="AT6" s="52">
        <f>IFERROR(VLOOKUP(ExpenditureData[Allocation Code],AllocationCodes[], 26, FALSE)*ExpenditureData[Total Cost], "")</f>
        <v>0</v>
      </c>
      <c r="AU6" s="52">
        <f>IFERROR(VLOOKUP(ExpenditureData[Allocation Code],AllocationCodes[], 27, FALSE)*ExpenditureData[Total Cost], "")</f>
        <v>0</v>
      </c>
      <c r="AV6" s="52">
        <f>IFERROR(VLOOKUP(ExpenditureData[Allocation Code],AllocationCodes[], 28, FALSE)*ExpenditureData[Total Cost], "")</f>
        <v>0</v>
      </c>
      <c r="AX6" s="46"/>
    </row>
    <row r="7" spans="1:50" x14ac:dyDescent="0.3">
      <c r="A7" s="83">
        <v>42491</v>
      </c>
      <c r="B7" s="84">
        <v>250000</v>
      </c>
      <c r="C7" s="85" t="s">
        <v>210</v>
      </c>
      <c r="D7" s="59" t="s">
        <v>180</v>
      </c>
      <c r="E7" s="60">
        <f>IF(ExpenditureData[[#This Row],[Inclusion]]="Include",(ExpenditureData[Amount]/VLOOKUP(YEAR(ExpenditureData[[#This Row],[Date]]),Exchange[],2,FALSE)),"")</f>
        <v>2320.1856148491879</v>
      </c>
      <c r="F7" s="85" t="s">
        <v>59</v>
      </c>
      <c r="G7" s="61" t="s">
        <v>19</v>
      </c>
      <c r="H7" s="61" t="s">
        <v>193</v>
      </c>
      <c r="I7" s="61" t="s">
        <v>49</v>
      </c>
      <c r="J7" s="81" t="s">
        <v>222</v>
      </c>
      <c r="K7" s="81" t="s">
        <v>223</v>
      </c>
      <c r="L7" s="81" t="s">
        <v>186</v>
      </c>
      <c r="M7" s="82">
        <v>43672</v>
      </c>
      <c r="N7" s="62"/>
      <c r="O7" s="51"/>
      <c r="P7" s="51"/>
      <c r="Q7" s="51" t="str">
        <f>IFERROR(VLOOKUP(ExpenditureData[[#This Row],[Allocation Code]],AllocationCodes[], 7, FALSE),"")</f>
        <v>Recurrent</v>
      </c>
      <c r="R7" s="53" t="str">
        <f>IF(ExpenditureData[Annualized]="Yes", Assumptions!$C$4, "n/a")</f>
        <v>n/a</v>
      </c>
      <c r="S7" s="53" t="str">
        <f>IF(ExpenditureData[Annualized]="Yes", Assumptions!$C$3, "n/a")</f>
        <v>n/a</v>
      </c>
      <c r="T7" s="54" t="str">
        <f>IF(ExpenditureData[Annualized]="Yes", (1-1/(1+ExpenditureData[Discount Rate])^ExpenditureData[Useful Life])*ExpenditureData[Discount Rate]^-1, "n/a")</f>
        <v>n/a</v>
      </c>
      <c r="U7" s="52">
        <f>IF(ExpenditureData[Annualized]="Yes",( ExpenditureData[[#This Row],[USD]]/ExpenditureData[[#This Row],[Annuity Factor]]), ExpenditureData[[#This Row],[USD]])</f>
        <v>2320.1856148491879</v>
      </c>
      <c r="V7"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2320.1856148491879</v>
      </c>
      <c r="W7"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7"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7"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0</v>
      </c>
      <c r="Z7"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7" s="52">
        <f>SUM(ExpenditureData[[#This Row],[2016]:[2020]])</f>
        <v>2320.1856148491879</v>
      </c>
      <c r="AB7" s="52">
        <f>IFERROR(VLOOKUP(ExpenditureData[Allocation Code],AllocationCodes[], 8, FALSE)*ExpenditureData[Total Cost], "")</f>
        <v>0</v>
      </c>
      <c r="AC7" s="52">
        <f>IFERROR(VLOOKUP(ExpenditureData[Allocation Code],AllocationCodes[], 9, FALSE)*ExpenditureData[Total Cost], "")</f>
        <v>0</v>
      </c>
      <c r="AD7" s="52">
        <f>IFERROR(VLOOKUP(ExpenditureData[Allocation Code],AllocationCodes[], 10, FALSE)*ExpenditureData[Total Cost], "")</f>
        <v>0</v>
      </c>
      <c r="AE7" s="52">
        <f>IFERROR(VLOOKUP(ExpenditureData[Allocation Code],AllocationCodes[], 11, FALSE)*ExpenditureData[Total Cost], "")</f>
        <v>0</v>
      </c>
      <c r="AF7" s="52">
        <f>IFERROR(VLOOKUP(ExpenditureData[Allocation Code],AllocationCodes[], 12, FALSE)*ExpenditureData[Total Cost], "")</f>
        <v>0</v>
      </c>
      <c r="AG7" s="52">
        <f>IFERROR(VLOOKUP(ExpenditureData[Allocation Code],AllocationCodes[], 13, FALSE)*ExpenditureData[Total Cost], "")</f>
        <v>0</v>
      </c>
      <c r="AH7" s="52">
        <f>IFERROR(VLOOKUP(ExpenditureData[Allocation Code],AllocationCodes[], 14, FALSE)*ExpenditureData[Total Cost], "")</f>
        <v>0</v>
      </c>
      <c r="AI7" s="52">
        <f>IFERROR(VLOOKUP(ExpenditureData[Allocation Code],AllocationCodes[], 15, FALSE)*ExpenditureData[Total Cost], "")</f>
        <v>0</v>
      </c>
      <c r="AJ7" s="52">
        <f>IFERROR(VLOOKUP(ExpenditureData[Allocation Code],AllocationCodes[], 16, FALSE)*ExpenditureData[Total Cost], "")</f>
        <v>2320.1856148491879</v>
      </c>
      <c r="AK7" s="52">
        <f>IFERROR(VLOOKUP(ExpenditureData[Allocation Code],AllocationCodes[], 17, FALSE)*ExpenditureData[Total Cost], "")</f>
        <v>0</v>
      </c>
      <c r="AL7" s="52">
        <f>IFERROR(VLOOKUP(ExpenditureData[Allocation Code],AllocationCodes[], 18, FALSE)*ExpenditureData[Total Cost], "")</f>
        <v>0</v>
      </c>
      <c r="AM7" s="52">
        <f>IFERROR(VLOOKUP(ExpenditureData[Allocation Code],AllocationCodes[], 19, FALSE)*ExpenditureData[Total Cost], "")</f>
        <v>0</v>
      </c>
      <c r="AN7" s="52">
        <f>IFERROR(VLOOKUP(ExpenditureData[Allocation Code],AllocationCodes[], 20, FALSE)*ExpenditureData[Total Cost], "")</f>
        <v>0</v>
      </c>
      <c r="AO7" s="52">
        <f>IFERROR(VLOOKUP(ExpenditureData[Allocation Code],AllocationCodes[], 21, FALSE)*ExpenditureData[Total Cost], "")</f>
        <v>0</v>
      </c>
      <c r="AP7" s="52">
        <f>IFERROR(VLOOKUP(ExpenditureData[Allocation Code],AllocationCodes[], 22, FALSE)*ExpenditureData[Total Cost], "")</f>
        <v>0</v>
      </c>
      <c r="AQ7" s="52">
        <f>IFERROR(VLOOKUP(ExpenditureData[Allocation Code],AllocationCodes[], 23, FALSE)*ExpenditureData[Total Cost], "")</f>
        <v>0</v>
      </c>
      <c r="AR7" s="52">
        <f>IFERROR(VLOOKUP(ExpenditureData[Allocation Code],AllocationCodes[], 24, FALSE)*ExpenditureData[Total Cost], "")</f>
        <v>0</v>
      </c>
      <c r="AS7" s="52">
        <f>IFERROR(VLOOKUP(ExpenditureData[Allocation Code],AllocationCodes[], 25, FALSE)*ExpenditureData[Total Cost], "")</f>
        <v>0</v>
      </c>
      <c r="AT7" s="52">
        <f>IFERROR(VLOOKUP(ExpenditureData[Allocation Code],AllocationCodes[], 26, FALSE)*ExpenditureData[Total Cost], "")</f>
        <v>0</v>
      </c>
      <c r="AU7" s="52">
        <f>IFERROR(VLOOKUP(ExpenditureData[Allocation Code],AllocationCodes[], 27, FALSE)*ExpenditureData[Total Cost], "")</f>
        <v>0</v>
      </c>
      <c r="AV7" s="52">
        <f>IFERROR(VLOOKUP(ExpenditureData[Allocation Code],AllocationCodes[], 28, FALSE)*ExpenditureData[Total Cost], "")</f>
        <v>0</v>
      </c>
      <c r="AX7" s="46"/>
    </row>
    <row r="8" spans="1:50" x14ac:dyDescent="0.3">
      <c r="A8" s="83">
        <v>43464</v>
      </c>
      <c r="B8" s="84">
        <v>1050</v>
      </c>
      <c r="C8" s="85" t="s">
        <v>211</v>
      </c>
      <c r="D8" s="59" t="s">
        <v>180</v>
      </c>
      <c r="E8" s="60">
        <f>IF(ExpenditureData[[#This Row],[Inclusion]]="Include",(ExpenditureData[Amount]/VLOOKUP(YEAR(ExpenditureData[[#This Row],[Date]]),Exchange[],2,FALSE)),"")</f>
        <v>9.5393840283455997</v>
      </c>
      <c r="F8" s="85" t="s">
        <v>255</v>
      </c>
      <c r="G8" s="61" t="s">
        <v>19</v>
      </c>
      <c r="H8" s="61" t="s">
        <v>196</v>
      </c>
      <c r="I8" s="61" t="s">
        <v>49</v>
      </c>
      <c r="J8" s="81" t="s">
        <v>222</v>
      </c>
      <c r="K8" s="81" t="s">
        <v>189</v>
      </c>
      <c r="L8" s="81" t="s">
        <v>186</v>
      </c>
      <c r="M8" s="82">
        <v>43672</v>
      </c>
      <c r="N8" s="62"/>
      <c r="O8" s="51"/>
      <c r="P8" s="51"/>
      <c r="Q8" s="51" t="str">
        <f>IFERROR(VLOOKUP(ExpenditureData[[#This Row],[Allocation Code]],AllocationCodes[], 7, FALSE),"")</f>
        <v>Recurrent</v>
      </c>
      <c r="R8" s="53" t="str">
        <f>IF(ExpenditureData[Annualized]="Yes", Assumptions!$C$4, "n/a")</f>
        <v>n/a</v>
      </c>
      <c r="S8" s="53" t="str">
        <f>IF(ExpenditureData[Annualized]="Yes", Assumptions!$C$3, "n/a")</f>
        <v>n/a</v>
      </c>
      <c r="T8" s="54" t="str">
        <f>IF(ExpenditureData[Annualized]="Yes", (1-1/(1+ExpenditureData[Discount Rate])^ExpenditureData[Useful Life])*ExpenditureData[Discount Rate]^-1, "n/a")</f>
        <v>n/a</v>
      </c>
      <c r="U8" s="52">
        <f>IF(ExpenditureData[Annualized]="Yes",( ExpenditureData[[#This Row],[USD]]/ExpenditureData[[#This Row],[Annuity Factor]]), ExpenditureData[[#This Row],[USD]])</f>
        <v>9.5393840283455997</v>
      </c>
      <c r="V8"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8"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8"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9.5393840283455997</v>
      </c>
      <c r="Y8"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0</v>
      </c>
      <c r="Z8"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8" s="52">
        <f>SUM(ExpenditureData[[#This Row],[2016]:[2020]])</f>
        <v>9.5393840283455997</v>
      </c>
      <c r="AB8" s="52">
        <f>IFERROR(VLOOKUP(ExpenditureData[Allocation Code],AllocationCodes[], 8, FALSE)*ExpenditureData[Total Cost], "")</f>
        <v>0</v>
      </c>
      <c r="AC8" s="52">
        <f>IFERROR(VLOOKUP(ExpenditureData[Allocation Code],AllocationCodes[], 9, FALSE)*ExpenditureData[Total Cost], "")</f>
        <v>0</v>
      </c>
      <c r="AD8" s="52">
        <f>IFERROR(VLOOKUP(ExpenditureData[Allocation Code],AllocationCodes[], 10, FALSE)*ExpenditureData[Total Cost], "")</f>
        <v>0</v>
      </c>
      <c r="AE8" s="52">
        <f>IFERROR(VLOOKUP(ExpenditureData[Allocation Code],AllocationCodes[], 11, FALSE)*ExpenditureData[Total Cost], "")</f>
        <v>0</v>
      </c>
      <c r="AF8" s="52">
        <f>IFERROR(VLOOKUP(ExpenditureData[Allocation Code],AllocationCodes[], 12, FALSE)*ExpenditureData[Total Cost], "")</f>
        <v>0</v>
      </c>
      <c r="AG8" s="52">
        <f>IFERROR(VLOOKUP(ExpenditureData[Allocation Code],AllocationCodes[], 13, FALSE)*ExpenditureData[Total Cost], "")</f>
        <v>0</v>
      </c>
      <c r="AH8" s="52">
        <f>IFERROR(VLOOKUP(ExpenditureData[Allocation Code],AllocationCodes[], 14, FALSE)*ExpenditureData[Total Cost], "")</f>
        <v>9.5393840283455997</v>
      </c>
      <c r="AI8" s="52">
        <f>IFERROR(VLOOKUP(ExpenditureData[Allocation Code],AllocationCodes[], 15, FALSE)*ExpenditureData[Total Cost], "")</f>
        <v>0</v>
      </c>
      <c r="AJ8" s="52">
        <f>IFERROR(VLOOKUP(ExpenditureData[Allocation Code],AllocationCodes[], 16, FALSE)*ExpenditureData[Total Cost], "")</f>
        <v>0</v>
      </c>
      <c r="AK8" s="52">
        <f>IFERROR(VLOOKUP(ExpenditureData[Allocation Code],AllocationCodes[], 17, FALSE)*ExpenditureData[Total Cost], "")</f>
        <v>0</v>
      </c>
      <c r="AL8" s="52">
        <f>IFERROR(VLOOKUP(ExpenditureData[Allocation Code],AllocationCodes[], 18, FALSE)*ExpenditureData[Total Cost], "")</f>
        <v>0</v>
      </c>
      <c r="AM8" s="52">
        <f>IFERROR(VLOOKUP(ExpenditureData[Allocation Code],AllocationCodes[], 19, FALSE)*ExpenditureData[Total Cost], "")</f>
        <v>0</v>
      </c>
      <c r="AN8" s="52">
        <f>IFERROR(VLOOKUP(ExpenditureData[Allocation Code],AllocationCodes[], 20, FALSE)*ExpenditureData[Total Cost], "")</f>
        <v>0</v>
      </c>
      <c r="AO8" s="52">
        <f>IFERROR(VLOOKUP(ExpenditureData[Allocation Code],AllocationCodes[], 21, FALSE)*ExpenditureData[Total Cost], "")</f>
        <v>0</v>
      </c>
      <c r="AP8" s="52">
        <f>IFERROR(VLOOKUP(ExpenditureData[Allocation Code],AllocationCodes[], 22, FALSE)*ExpenditureData[Total Cost], "")</f>
        <v>0</v>
      </c>
      <c r="AQ8" s="52">
        <f>IFERROR(VLOOKUP(ExpenditureData[Allocation Code],AllocationCodes[], 23, FALSE)*ExpenditureData[Total Cost], "")</f>
        <v>0</v>
      </c>
      <c r="AR8" s="52">
        <f>IFERROR(VLOOKUP(ExpenditureData[Allocation Code],AllocationCodes[], 24, FALSE)*ExpenditureData[Total Cost], "")</f>
        <v>0</v>
      </c>
      <c r="AS8" s="52">
        <f>IFERROR(VLOOKUP(ExpenditureData[Allocation Code],AllocationCodes[], 25, FALSE)*ExpenditureData[Total Cost], "")</f>
        <v>0</v>
      </c>
      <c r="AT8" s="52">
        <f>IFERROR(VLOOKUP(ExpenditureData[Allocation Code],AllocationCodes[], 26, FALSE)*ExpenditureData[Total Cost], "")</f>
        <v>0</v>
      </c>
      <c r="AU8" s="52">
        <f>IFERROR(VLOOKUP(ExpenditureData[Allocation Code],AllocationCodes[], 27, FALSE)*ExpenditureData[Total Cost], "")</f>
        <v>0</v>
      </c>
      <c r="AV8" s="52">
        <f>IFERROR(VLOOKUP(ExpenditureData[Allocation Code],AllocationCodes[], 28, FALSE)*ExpenditureData[Total Cost], "")</f>
        <v>0</v>
      </c>
      <c r="AX8" s="46"/>
    </row>
    <row r="9" spans="1:50" x14ac:dyDescent="0.3">
      <c r="A9" s="83">
        <v>43466</v>
      </c>
      <c r="B9" s="84">
        <v>1960</v>
      </c>
      <c r="C9" s="85" t="s">
        <v>212</v>
      </c>
      <c r="D9" s="59" t="s">
        <v>180</v>
      </c>
      <c r="E9" s="60">
        <f>IF(ExpenditureData[[#This Row],[Inclusion]]="Include",(ExpenditureData[Amount]/VLOOKUP(YEAR(ExpenditureData[[#This Row],[Date]]),Exchange[],2,FALSE)),"")</f>
        <v>17.697516930022573</v>
      </c>
      <c r="F9" s="85" t="s">
        <v>255</v>
      </c>
      <c r="G9" s="61" t="s">
        <v>19</v>
      </c>
      <c r="H9" s="61" t="s">
        <v>196</v>
      </c>
      <c r="I9" s="61" t="s">
        <v>49</v>
      </c>
      <c r="J9" s="81" t="s">
        <v>222</v>
      </c>
      <c r="K9" s="81" t="s">
        <v>189</v>
      </c>
      <c r="L9" s="81" t="s">
        <v>186</v>
      </c>
      <c r="M9" s="82">
        <v>43672</v>
      </c>
      <c r="N9" s="62"/>
      <c r="O9" s="51"/>
      <c r="P9" s="51"/>
      <c r="Q9" s="51" t="str">
        <f>IFERROR(VLOOKUP(ExpenditureData[[#This Row],[Allocation Code]],AllocationCodes[], 7, FALSE),"")</f>
        <v>Recurrent</v>
      </c>
      <c r="R9" s="53" t="str">
        <f>IF(ExpenditureData[Annualized]="Yes", Assumptions!$C$4, "n/a")</f>
        <v>n/a</v>
      </c>
      <c r="S9" s="53" t="str">
        <f>IF(ExpenditureData[Annualized]="Yes", Assumptions!$C$3, "n/a")</f>
        <v>n/a</v>
      </c>
      <c r="T9" s="54" t="str">
        <f>IF(ExpenditureData[Annualized]="Yes", (1-1/(1+ExpenditureData[Discount Rate])^ExpenditureData[Useful Life])*ExpenditureData[Discount Rate]^-1, "n/a")</f>
        <v>n/a</v>
      </c>
      <c r="U9" s="52">
        <f>IF(ExpenditureData[Annualized]="Yes",( ExpenditureData[[#This Row],[USD]]/ExpenditureData[[#This Row],[Annuity Factor]]), ExpenditureData[[#This Row],[USD]])</f>
        <v>17.697516930022573</v>
      </c>
      <c r="V9"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9"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9"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9"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17.697516930022573</v>
      </c>
      <c r="Z9"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9" s="52">
        <f>SUM(ExpenditureData[[#This Row],[2016]:[2020]])</f>
        <v>17.697516930022573</v>
      </c>
      <c r="AB9" s="52">
        <f>IFERROR(VLOOKUP(ExpenditureData[Allocation Code],AllocationCodes[], 8, FALSE)*ExpenditureData[Total Cost], "")</f>
        <v>0</v>
      </c>
      <c r="AC9" s="52">
        <f>IFERROR(VLOOKUP(ExpenditureData[Allocation Code],AllocationCodes[], 9, FALSE)*ExpenditureData[Total Cost], "")</f>
        <v>0</v>
      </c>
      <c r="AD9" s="52">
        <f>IFERROR(VLOOKUP(ExpenditureData[Allocation Code],AllocationCodes[], 10, FALSE)*ExpenditureData[Total Cost], "")</f>
        <v>0</v>
      </c>
      <c r="AE9" s="52">
        <f>IFERROR(VLOOKUP(ExpenditureData[Allocation Code],AllocationCodes[], 11, FALSE)*ExpenditureData[Total Cost], "")</f>
        <v>0</v>
      </c>
      <c r="AF9" s="52">
        <f>IFERROR(VLOOKUP(ExpenditureData[Allocation Code],AllocationCodes[], 12, FALSE)*ExpenditureData[Total Cost], "")</f>
        <v>0</v>
      </c>
      <c r="AG9" s="52">
        <f>IFERROR(VLOOKUP(ExpenditureData[Allocation Code],AllocationCodes[], 13, FALSE)*ExpenditureData[Total Cost], "")</f>
        <v>0</v>
      </c>
      <c r="AH9" s="52">
        <f>IFERROR(VLOOKUP(ExpenditureData[Allocation Code],AllocationCodes[], 14, FALSE)*ExpenditureData[Total Cost], "")</f>
        <v>17.697516930022573</v>
      </c>
      <c r="AI9" s="52">
        <f>IFERROR(VLOOKUP(ExpenditureData[Allocation Code],AllocationCodes[], 15, FALSE)*ExpenditureData[Total Cost], "")</f>
        <v>0</v>
      </c>
      <c r="AJ9" s="52">
        <f>IFERROR(VLOOKUP(ExpenditureData[Allocation Code],AllocationCodes[], 16, FALSE)*ExpenditureData[Total Cost], "")</f>
        <v>0</v>
      </c>
      <c r="AK9" s="52">
        <f>IFERROR(VLOOKUP(ExpenditureData[Allocation Code],AllocationCodes[], 17, FALSE)*ExpenditureData[Total Cost], "")</f>
        <v>0</v>
      </c>
      <c r="AL9" s="52">
        <f>IFERROR(VLOOKUP(ExpenditureData[Allocation Code],AllocationCodes[], 18, FALSE)*ExpenditureData[Total Cost], "")</f>
        <v>0</v>
      </c>
      <c r="AM9" s="52">
        <f>IFERROR(VLOOKUP(ExpenditureData[Allocation Code],AllocationCodes[], 19, FALSE)*ExpenditureData[Total Cost], "")</f>
        <v>0</v>
      </c>
      <c r="AN9" s="52">
        <f>IFERROR(VLOOKUP(ExpenditureData[Allocation Code],AllocationCodes[], 20, FALSE)*ExpenditureData[Total Cost], "")</f>
        <v>0</v>
      </c>
      <c r="AO9" s="52">
        <f>IFERROR(VLOOKUP(ExpenditureData[Allocation Code],AllocationCodes[], 21, FALSE)*ExpenditureData[Total Cost], "")</f>
        <v>0</v>
      </c>
      <c r="AP9" s="52">
        <f>IFERROR(VLOOKUP(ExpenditureData[Allocation Code],AllocationCodes[], 22, FALSE)*ExpenditureData[Total Cost], "")</f>
        <v>0</v>
      </c>
      <c r="AQ9" s="52">
        <f>IFERROR(VLOOKUP(ExpenditureData[Allocation Code],AllocationCodes[], 23, FALSE)*ExpenditureData[Total Cost], "")</f>
        <v>0</v>
      </c>
      <c r="AR9" s="52">
        <f>IFERROR(VLOOKUP(ExpenditureData[Allocation Code],AllocationCodes[], 24, FALSE)*ExpenditureData[Total Cost], "")</f>
        <v>0</v>
      </c>
      <c r="AS9" s="52">
        <f>IFERROR(VLOOKUP(ExpenditureData[Allocation Code],AllocationCodes[], 25, FALSE)*ExpenditureData[Total Cost], "")</f>
        <v>0</v>
      </c>
      <c r="AT9" s="52">
        <f>IFERROR(VLOOKUP(ExpenditureData[Allocation Code],AllocationCodes[], 26, FALSE)*ExpenditureData[Total Cost], "")</f>
        <v>0</v>
      </c>
      <c r="AU9" s="52">
        <f>IFERROR(VLOOKUP(ExpenditureData[Allocation Code],AllocationCodes[], 27, FALSE)*ExpenditureData[Total Cost], "")</f>
        <v>0</v>
      </c>
      <c r="AV9" s="52">
        <f>IFERROR(VLOOKUP(ExpenditureData[Allocation Code],AllocationCodes[], 28, FALSE)*ExpenditureData[Total Cost], "")</f>
        <v>0</v>
      </c>
      <c r="AX9" s="46"/>
    </row>
    <row r="10" spans="1:50" x14ac:dyDescent="0.3">
      <c r="A10" s="83">
        <v>43466</v>
      </c>
      <c r="B10" s="84">
        <v>1714</v>
      </c>
      <c r="C10" s="85" t="s">
        <v>213</v>
      </c>
      <c r="D10" s="59" t="s">
        <v>180</v>
      </c>
      <c r="E10" s="60">
        <f>IF(ExpenditureData[[#This Row],[Inclusion]]="Include",(ExpenditureData[Amount]/VLOOKUP(YEAR(ExpenditureData[[#This Row],[Date]]),Exchange[],2,FALSE)),"")</f>
        <v>15.476297968397292</v>
      </c>
      <c r="F10" s="85" t="s">
        <v>255</v>
      </c>
      <c r="G10" s="61" t="s">
        <v>19</v>
      </c>
      <c r="H10" s="61" t="s">
        <v>196</v>
      </c>
      <c r="I10" s="61" t="s">
        <v>49</v>
      </c>
      <c r="J10" s="81" t="s">
        <v>222</v>
      </c>
      <c r="K10" s="81" t="s">
        <v>189</v>
      </c>
      <c r="L10" s="81" t="s">
        <v>186</v>
      </c>
      <c r="M10" s="82">
        <v>43672</v>
      </c>
      <c r="N10" s="62"/>
      <c r="O10" s="51"/>
      <c r="P10" s="51"/>
      <c r="Q10" s="51" t="str">
        <f>IFERROR(VLOOKUP(ExpenditureData[[#This Row],[Allocation Code]],AllocationCodes[], 7, FALSE),"")</f>
        <v>Recurrent</v>
      </c>
      <c r="R10" s="53" t="str">
        <f>IF(ExpenditureData[Annualized]="Yes", Assumptions!$C$4, "n/a")</f>
        <v>n/a</v>
      </c>
      <c r="S10" s="53" t="str">
        <f>IF(ExpenditureData[Annualized]="Yes", Assumptions!$C$3, "n/a")</f>
        <v>n/a</v>
      </c>
      <c r="T10" s="54" t="str">
        <f>IF(ExpenditureData[Annualized]="Yes", (1-1/(1+ExpenditureData[Discount Rate])^ExpenditureData[Useful Life])*ExpenditureData[Discount Rate]^-1, "n/a")</f>
        <v>n/a</v>
      </c>
      <c r="U10" s="52">
        <f>IF(ExpenditureData[Annualized]="Yes",( ExpenditureData[[#This Row],[USD]]/ExpenditureData[[#This Row],[Annuity Factor]]), ExpenditureData[[#This Row],[USD]])</f>
        <v>15.476297968397292</v>
      </c>
      <c r="V10"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0"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0"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0"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15.476297968397292</v>
      </c>
      <c r="Z10"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0" s="52">
        <f>SUM(ExpenditureData[[#This Row],[2016]:[2020]])</f>
        <v>15.476297968397292</v>
      </c>
      <c r="AB10" s="52">
        <f>IFERROR(VLOOKUP(ExpenditureData[Allocation Code],AllocationCodes[], 8, FALSE)*ExpenditureData[Total Cost], "")</f>
        <v>0</v>
      </c>
      <c r="AC10" s="52">
        <f>IFERROR(VLOOKUP(ExpenditureData[Allocation Code],AllocationCodes[], 9, FALSE)*ExpenditureData[Total Cost], "")</f>
        <v>0</v>
      </c>
      <c r="AD10" s="52">
        <f>IFERROR(VLOOKUP(ExpenditureData[Allocation Code],AllocationCodes[], 10, FALSE)*ExpenditureData[Total Cost], "")</f>
        <v>0</v>
      </c>
      <c r="AE10" s="52">
        <f>IFERROR(VLOOKUP(ExpenditureData[Allocation Code],AllocationCodes[], 11, FALSE)*ExpenditureData[Total Cost], "")</f>
        <v>0</v>
      </c>
      <c r="AF10" s="52">
        <f>IFERROR(VLOOKUP(ExpenditureData[Allocation Code],AllocationCodes[], 12, FALSE)*ExpenditureData[Total Cost], "")</f>
        <v>0</v>
      </c>
      <c r="AG10" s="52">
        <f>IFERROR(VLOOKUP(ExpenditureData[Allocation Code],AllocationCodes[], 13, FALSE)*ExpenditureData[Total Cost], "")</f>
        <v>0</v>
      </c>
      <c r="AH10" s="52">
        <f>IFERROR(VLOOKUP(ExpenditureData[Allocation Code],AllocationCodes[], 14, FALSE)*ExpenditureData[Total Cost], "")</f>
        <v>15.476297968397292</v>
      </c>
      <c r="AI10" s="52">
        <f>IFERROR(VLOOKUP(ExpenditureData[Allocation Code],AllocationCodes[], 15, FALSE)*ExpenditureData[Total Cost], "")</f>
        <v>0</v>
      </c>
      <c r="AJ10" s="52">
        <f>IFERROR(VLOOKUP(ExpenditureData[Allocation Code],AllocationCodes[], 16, FALSE)*ExpenditureData[Total Cost], "")</f>
        <v>0</v>
      </c>
      <c r="AK10" s="52">
        <f>IFERROR(VLOOKUP(ExpenditureData[Allocation Code],AllocationCodes[], 17, FALSE)*ExpenditureData[Total Cost], "")</f>
        <v>0</v>
      </c>
      <c r="AL10" s="52">
        <f>IFERROR(VLOOKUP(ExpenditureData[Allocation Code],AllocationCodes[], 18, FALSE)*ExpenditureData[Total Cost], "")</f>
        <v>0</v>
      </c>
      <c r="AM10" s="52">
        <f>IFERROR(VLOOKUP(ExpenditureData[Allocation Code],AllocationCodes[], 19, FALSE)*ExpenditureData[Total Cost], "")</f>
        <v>0</v>
      </c>
      <c r="AN10" s="52">
        <f>IFERROR(VLOOKUP(ExpenditureData[Allocation Code],AllocationCodes[], 20, FALSE)*ExpenditureData[Total Cost], "")</f>
        <v>0</v>
      </c>
      <c r="AO10" s="52">
        <f>IFERROR(VLOOKUP(ExpenditureData[Allocation Code],AllocationCodes[], 21, FALSE)*ExpenditureData[Total Cost], "")</f>
        <v>0</v>
      </c>
      <c r="AP10" s="52">
        <f>IFERROR(VLOOKUP(ExpenditureData[Allocation Code],AllocationCodes[], 22, FALSE)*ExpenditureData[Total Cost], "")</f>
        <v>0</v>
      </c>
      <c r="AQ10" s="52">
        <f>IFERROR(VLOOKUP(ExpenditureData[Allocation Code],AllocationCodes[], 23, FALSE)*ExpenditureData[Total Cost], "")</f>
        <v>0</v>
      </c>
      <c r="AR10" s="52">
        <f>IFERROR(VLOOKUP(ExpenditureData[Allocation Code],AllocationCodes[], 24, FALSE)*ExpenditureData[Total Cost], "")</f>
        <v>0</v>
      </c>
      <c r="AS10" s="52">
        <f>IFERROR(VLOOKUP(ExpenditureData[Allocation Code],AllocationCodes[], 25, FALSE)*ExpenditureData[Total Cost], "")</f>
        <v>0</v>
      </c>
      <c r="AT10" s="52">
        <f>IFERROR(VLOOKUP(ExpenditureData[Allocation Code],AllocationCodes[], 26, FALSE)*ExpenditureData[Total Cost], "")</f>
        <v>0</v>
      </c>
      <c r="AU10" s="52">
        <f>IFERROR(VLOOKUP(ExpenditureData[Allocation Code],AllocationCodes[], 27, FALSE)*ExpenditureData[Total Cost], "")</f>
        <v>0</v>
      </c>
      <c r="AV10" s="52">
        <f>IFERROR(VLOOKUP(ExpenditureData[Allocation Code],AllocationCodes[], 28, FALSE)*ExpenditureData[Total Cost], "")</f>
        <v>0</v>
      </c>
      <c r="AX10" s="46"/>
    </row>
    <row r="11" spans="1:50" x14ac:dyDescent="0.3">
      <c r="A11" s="83">
        <v>43468</v>
      </c>
      <c r="B11" s="84">
        <v>8400</v>
      </c>
      <c r="C11" s="85" t="s">
        <v>214</v>
      </c>
      <c r="D11" s="59" t="s">
        <v>180</v>
      </c>
      <c r="E11" s="60">
        <f>IF(ExpenditureData[[#This Row],[Inclusion]]="Include",(ExpenditureData[Amount]/VLOOKUP(YEAR(ExpenditureData[[#This Row],[Date]]),Exchange[],2,FALSE)),"")</f>
        <v>75.846501128668166</v>
      </c>
      <c r="F11" s="85" t="s">
        <v>255</v>
      </c>
      <c r="G11" s="61" t="s">
        <v>19</v>
      </c>
      <c r="H11" s="61" t="s">
        <v>192</v>
      </c>
      <c r="I11" s="61" t="s">
        <v>49</v>
      </c>
      <c r="J11" s="81" t="s">
        <v>222</v>
      </c>
      <c r="K11" s="81" t="s">
        <v>189</v>
      </c>
      <c r="L11" s="81" t="s">
        <v>186</v>
      </c>
      <c r="M11" s="82">
        <v>43672</v>
      </c>
      <c r="N11" s="62"/>
      <c r="O11" s="51"/>
      <c r="P11" s="51"/>
      <c r="Q11" s="51" t="str">
        <f>IFERROR(VLOOKUP(ExpenditureData[[#This Row],[Allocation Code]],AllocationCodes[], 7, FALSE),"")</f>
        <v>Start-up</v>
      </c>
      <c r="R11" s="53" t="str">
        <f>IF(ExpenditureData[Annualized]="Yes", Assumptions!$C$4, "n/a")</f>
        <v>n/a</v>
      </c>
      <c r="S11" s="53" t="str">
        <f>IF(ExpenditureData[Annualized]="Yes", Assumptions!$C$3, "n/a")</f>
        <v>n/a</v>
      </c>
      <c r="T11" s="54" t="str">
        <f>IF(ExpenditureData[Annualized]="Yes", (1-1/(1+ExpenditureData[Discount Rate])^ExpenditureData[Useful Life])*ExpenditureData[Discount Rate]^-1, "n/a")</f>
        <v>n/a</v>
      </c>
      <c r="U11" s="52">
        <f>IF(ExpenditureData[Annualized]="Yes",( ExpenditureData[[#This Row],[USD]]/ExpenditureData[[#This Row],[Annuity Factor]]), ExpenditureData[[#This Row],[USD]])</f>
        <v>75.846501128668166</v>
      </c>
      <c r="V11"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1"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1"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1"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75.846501128668166</v>
      </c>
      <c r="Z11"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1" s="52">
        <f>SUM(ExpenditureData[[#This Row],[2016]:[2020]])</f>
        <v>75.846501128668166</v>
      </c>
      <c r="AB11" s="52">
        <f>IFERROR(VLOOKUP(ExpenditureData[Allocation Code],AllocationCodes[], 8, FALSE)*ExpenditureData[Total Cost], "")</f>
        <v>0</v>
      </c>
      <c r="AC11" s="52">
        <f>IFERROR(VLOOKUP(ExpenditureData[Allocation Code],AllocationCodes[], 9, FALSE)*ExpenditureData[Total Cost], "")</f>
        <v>0</v>
      </c>
      <c r="AD11" s="52">
        <f>IFERROR(VLOOKUP(ExpenditureData[Allocation Code],AllocationCodes[], 10, FALSE)*ExpenditureData[Total Cost], "")</f>
        <v>0</v>
      </c>
      <c r="AE11" s="52">
        <f>IFERROR(VLOOKUP(ExpenditureData[Allocation Code],AllocationCodes[], 11, FALSE)*ExpenditureData[Total Cost], "")</f>
        <v>0</v>
      </c>
      <c r="AF11" s="52">
        <f>IFERROR(VLOOKUP(ExpenditureData[Allocation Code],AllocationCodes[], 12, FALSE)*ExpenditureData[Total Cost], "")</f>
        <v>75.846501128668166</v>
      </c>
      <c r="AG11" s="52">
        <f>IFERROR(VLOOKUP(ExpenditureData[Allocation Code],AllocationCodes[], 13, FALSE)*ExpenditureData[Total Cost], "")</f>
        <v>0</v>
      </c>
      <c r="AH11" s="52">
        <f>IFERROR(VLOOKUP(ExpenditureData[Allocation Code],AllocationCodes[], 14, FALSE)*ExpenditureData[Total Cost], "")</f>
        <v>0</v>
      </c>
      <c r="AI11" s="52">
        <f>IFERROR(VLOOKUP(ExpenditureData[Allocation Code],AllocationCodes[], 15, FALSE)*ExpenditureData[Total Cost], "")</f>
        <v>0</v>
      </c>
      <c r="AJ11" s="52">
        <f>IFERROR(VLOOKUP(ExpenditureData[Allocation Code],AllocationCodes[], 16, FALSE)*ExpenditureData[Total Cost], "")</f>
        <v>0</v>
      </c>
      <c r="AK11" s="52">
        <f>IFERROR(VLOOKUP(ExpenditureData[Allocation Code],AllocationCodes[], 17, FALSE)*ExpenditureData[Total Cost], "")</f>
        <v>0</v>
      </c>
      <c r="AL11" s="52">
        <f>IFERROR(VLOOKUP(ExpenditureData[Allocation Code],AllocationCodes[], 18, FALSE)*ExpenditureData[Total Cost], "")</f>
        <v>0</v>
      </c>
      <c r="AM11" s="52">
        <f>IFERROR(VLOOKUP(ExpenditureData[Allocation Code],AllocationCodes[], 19, FALSE)*ExpenditureData[Total Cost], "")</f>
        <v>0</v>
      </c>
      <c r="AN11" s="52">
        <f>IFERROR(VLOOKUP(ExpenditureData[Allocation Code],AllocationCodes[], 20, FALSE)*ExpenditureData[Total Cost], "")</f>
        <v>0</v>
      </c>
      <c r="AO11" s="52">
        <f>IFERROR(VLOOKUP(ExpenditureData[Allocation Code],AllocationCodes[], 21, FALSE)*ExpenditureData[Total Cost], "")</f>
        <v>0</v>
      </c>
      <c r="AP11" s="52">
        <f>IFERROR(VLOOKUP(ExpenditureData[Allocation Code],AllocationCodes[], 22, FALSE)*ExpenditureData[Total Cost], "")</f>
        <v>0</v>
      </c>
      <c r="AQ11" s="52">
        <f>IFERROR(VLOOKUP(ExpenditureData[Allocation Code],AllocationCodes[], 23, FALSE)*ExpenditureData[Total Cost], "")</f>
        <v>0</v>
      </c>
      <c r="AR11" s="52">
        <f>IFERROR(VLOOKUP(ExpenditureData[Allocation Code],AllocationCodes[], 24, FALSE)*ExpenditureData[Total Cost], "")</f>
        <v>0</v>
      </c>
      <c r="AS11" s="52">
        <f>IFERROR(VLOOKUP(ExpenditureData[Allocation Code],AllocationCodes[], 25, FALSE)*ExpenditureData[Total Cost], "")</f>
        <v>0</v>
      </c>
      <c r="AT11" s="52">
        <f>IFERROR(VLOOKUP(ExpenditureData[Allocation Code],AllocationCodes[], 26, FALSE)*ExpenditureData[Total Cost], "")</f>
        <v>0</v>
      </c>
      <c r="AU11" s="52">
        <f>IFERROR(VLOOKUP(ExpenditureData[Allocation Code],AllocationCodes[], 27, FALSE)*ExpenditureData[Total Cost], "")</f>
        <v>0</v>
      </c>
      <c r="AV11" s="52">
        <f>IFERROR(VLOOKUP(ExpenditureData[Allocation Code],AllocationCodes[], 28, FALSE)*ExpenditureData[Total Cost], "")</f>
        <v>0</v>
      </c>
      <c r="AX11" s="46"/>
    </row>
    <row r="12" spans="1:50" x14ac:dyDescent="0.3">
      <c r="A12" s="83">
        <v>43469</v>
      </c>
      <c r="B12" s="84">
        <v>750</v>
      </c>
      <c r="C12" s="85" t="s">
        <v>215</v>
      </c>
      <c r="D12" s="59" t="s">
        <v>180</v>
      </c>
      <c r="E12" s="60">
        <f>IF(ExpenditureData[[#This Row],[Inclusion]]="Include",(ExpenditureData[Amount]/VLOOKUP(YEAR(ExpenditureData[[#This Row],[Date]]),Exchange[],2,FALSE)),"")</f>
        <v>6.7720090293453721</v>
      </c>
      <c r="F12" s="85" t="s">
        <v>16</v>
      </c>
      <c r="G12" s="61" t="s">
        <v>19</v>
      </c>
      <c r="H12" s="61" t="s">
        <v>192</v>
      </c>
      <c r="I12" s="61" t="s">
        <v>49</v>
      </c>
      <c r="J12" s="81" t="s">
        <v>222</v>
      </c>
      <c r="K12" s="81" t="s">
        <v>189</v>
      </c>
      <c r="L12" s="81" t="s">
        <v>186</v>
      </c>
      <c r="M12" s="82">
        <v>43672</v>
      </c>
      <c r="N12" s="62"/>
      <c r="O12" s="51"/>
      <c r="P12" s="51"/>
      <c r="Q12" s="51" t="str">
        <f>IFERROR(VLOOKUP(ExpenditureData[[#This Row],[Allocation Code]],AllocationCodes[], 7, FALSE),"")</f>
        <v>Start-up</v>
      </c>
      <c r="R12" s="53" t="str">
        <f>IF(ExpenditureData[Annualized]="Yes", Assumptions!$C$4, "n/a")</f>
        <v>n/a</v>
      </c>
      <c r="S12" s="53" t="str">
        <f>IF(ExpenditureData[Annualized]="Yes", Assumptions!$C$3, "n/a")</f>
        <v>n/a</v>
      </c>
      <c r="T12" s="54" t="str">
        <f>IF(ExpenditureData[Annualized]="Yes", (1-1/(1+ExpenditureData[Discount Rate])^ExpenditureData[Useful Life])*ExpenditureData[Discount Rate]^-1, "n/a")</f>
        <v>n/a</v>
      </c>
      <c r="U12" s="52">
        <f>IF(ExpenditureData[Annualized]="Yes",( ExpenditureData[[#This Row],[USD]]/ExpenditureData[[#This Row],[Annuity Factor]]), ExpenditureData[[#This Row],[USD]])</f>
        <v>6.7720090293453721</v>
      </c>
      <c r="V12"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2"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2"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2"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6.7720090293453721</v>
      </c>
      <c r="Z12"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2" s="52">
        <f>SUM(ExpenditureData[[#This Row],[2016]:[2020]])</f>
        <v>6.7720090293453721</v>
      </c>
      <c r="AB12" s="52">
        <f>IFERROR(VLOOKUP(ExpenditureData[Allocation Code],AllocationCodes[], 8, FALSE)*ExpenditureData[Total Cost], "")</f>
        <v>0</v>
      </c>
      <c r="AC12" s="52">
        <f>IFERROR(VLOOKUP(ExpenditureData[Allocation Code],AllocationCodes[], 9, FALSE)*ExpenditureData[Total Cost], "")</f>
        <v>0</v>
      </c>
      <c r="AD12" s="52">
        <f>IFERROR(VLOOKUP(ExpenditureData[Allocation Code],AllocationCodes[], 10, FALSE)*ExpenditureData[Total Cost], "")</f>
        <v>0</v>
      </c>
      <c r="AE12" s="52">
        <f>IFERROR(VLOOKUP(ExpenditureData[Allocation Code],AllocationCodes[], 11, FALSE)*ExpenditureData[Total Cost], "")</f>
        <v>0</v>
      </c>
      <c r="AF12" s="52">
        <f>IFERROR(VLOOKUP(ExpenditureData[Allocation Code],AllocationCodes[], 12, FALSE)*ExpenditureData[Total Cost], "")</f>
        <v>6.7720090293453721</v>
      </c>
      <c r="AG12" s="52">
        <f>IFERROR(VLOOKUP(ExpenditureData[Allocation Code],AllocationCodes[], 13, FALSE)*ExpenditureData[Total Cost], "")</f>
        <v>0</v>
      </c>
      <c r="AH12" s="52">
        <f>IFERROR(VLOOKUP(ExpenditureData[Allocation Code],AllocationCodes[], 14, FALSE)*ExpenditureData[Total Cost], "")</f>
        <v>0</v>
      </c>
      <c r="AI12" s="52">
        <f>IFERROR(VLOOKUP(ExpenditureData[Allocation Code],AllocationCodes[], 15, FALSE)*ExpenditureData[Total Cost], "")</f>
        <v>0</v>
      </c>
      <c r="AJ12" s="52">
        <f>IFERROR(VLOOKUP(ExpenditureData[Allocation Code],AllocationCodes[], 16, FALSE)*ExpenditureData[Total Cost], "")</f>
        <v>0</v>
      </c>
      <c r="AK12" s="52">
        <f>IFERROR(VLOOKUP(ExpenditureData[Allocation Code],AllocationCodes[], 17, FALSE)*ExpenditureData[Total Cost], "")</f>
        <v>0</v>
      </c>
      <c r="AL12" s="52">
        <f>IFERROR(VLOOKUP(ExpenditureData[Allocation Code],AllocationCodes[], 18, FALSE)*ExpenditureData[Total Cost], "")</f>
        <v>0</v>
      </c>
      <c r="AM12" s="52">
        <f>IFERROR(VLOOKUP(ExpenditureData[Allocation Code],AllocationCodes[], 19, FALSE)*ExpenditureData[Total Cost], "")</f>
        <v>0</v>
      </c>
      <c r="AN12" s="52">
        <f>IFERROR(VLOOKUP(ExpenditureData[Allocation Code],AllocationCodes[], 20, FALSE)*ExpenditureData[Total Cost], "")</f>
        <v>0</v>
      </c>
      <c r="AO12" s="52">
        <f>IFERROR(VLOOKUP(ExpenditureData[Allocation Code],AllocationCodes[], 21, FALSE)*ExpenditureData[Total Cost], "")</f>
        <v>0</v>
      </c>
      <c r="AP12" s="52">
        <f>IFERROR(VLOOKUP(ExpenditureData[Allocation Code],AllocationCodes[], 22, FALSE)*ExpenditureData[Total Cost], "")</f>
        <v>0</v>
      </c>
      <c r="AQ12" s="52">
        <f>IFERROR(VLOOKUP(ExpenditureData[Allocation Code],AllocationCodes[], 23, FALSE)*ExpenditureData[Total Cost], "")</f>
        <v>0</v>
      </c>
      <c r="AR12" s="52">
        <f>IFERROR(VLOOKUP(ExpenditureData[Allocation Code],AllocationCodes[], 24, FALSE)*ExpenditureData[Total Cost], "")</f>
        <v>0</v>
      </c>
      <c r="AS12" s="52">
        <f>IFERROR(VLOOKUP(ExpenditureData[Allocation Code],AllocationCodes[], 25, FALSE)*ExpenditureData[Total Cost], "")</f>
        <v>0</v>
      </c>
      <c r="AT12" s="52">
        <f>IFERROR(VLOOKUP(ExpenditureData[Allocation Code],AllocationCodes[], 26, FALSE)*ExpenditureData[Total Cost], "")</f>
        <v>0</v>
      </c>
      <c r="AU12" s="52">
        <f>IFERROR(VLOOKUP(ExpenditureData[Allocation Code],AllocationCodes[], 27, FALSE)*ExpenditureData[Total Cost], "")</f>
        <v>0</v>
      </c>
      <c r="AV12" s="52">
        <f>IFERROR(VLOOKUP(ExpenditureData[Allocation Code],AllocationCodes[], 28, FALSE)*ExpenditureData[Total Cost], "")</f>
        <v>0</v>
      </c>
      <c r="AX12" s="46"/>
    </row>
    <row r="13" spans="1:50" x14ac:dyDescent="0.3">
      <c r="A13" s="83">
        <v>43469</v>
      </c>
      <c r="B13" s="84">
        <v>1500</v>
      </c>
      <c r="C13" s="85" t="s">
        <v>216</v>
      </c>
      <c r="D13" s="59" t="s">
        <v>180</v>
      </c>
      <c r="E13" s="60">
        <f>IF(ExpenditureData[[#This Row],[Inclusion]]="Include",(ExpenditureData[Amount]/VLOOKUP(YEAR(ExpenditureData[[#This Row],[Date]]),Exchange[],2,FALSE)),"")</f>
        <v>13.544018058690744</v>
      </c>
      <c r="F13" s="85" t="s">
        <v>16</v>
      </c>
      <c r="G13" s="61" t="s">
        <v>19</v>
      </c>
      <c r="H13" s="61" t="s">
        <v>192</v>
      </c>
      <c r="I13" s="61" t="s">
        <v>49</v>
      </c>
      <c r="J13" s="81" t="s">
        <v>222</v>
      </c>
      <c r="K13" s="81" t="s">
        <v>189</v>
      </c>
      <c r="L13" s="81" t="s">
        <v>186</v>
      </c>
      <c r="M13" s="82">
        <v>43672</v>
      </c>
      <c r="N13" s="62"/>
      <c r="O13" s="51"/>
      <c r="P13" s="51"/>
      <c r="Q13" s="51" t="str">
        <f>IFERROR(VLOOKUP(ExpenditureData[[#This Row],[Allocation Code]],AllocationCodes[], 7, FALSE),"")</f>
        <v>Start-up</v>
      </c>
      <c r="R13" s="53" t="str">
        <f>IF(ExpenditureData[Annualized]="Yes", Assumptions!$C$4, "n/a")</f>
        <v>n/a</v>
      </c>
      <c r="S13" s="53" t="str">
        <f>IF(ExpenditureData[Annualized]="Yes", Assumptions!$C$3, "n/a")</f>
        <v>n/a</v>
      </c>
      <c r="T13" s="54" t="str">
        <f>IF(ExpenditureData[Annualized]="Yes", (1-1/(1+ExpenditureData[Discount Rate])^ExpenditureData[Useful Life])*ExpenditureData[Discount Rate]^-1, "n/a")</f>
        <v>n/a</v>
      </c>
      <c r="U13" s="52">
        <f>IF(ExpenditureData[Annualized]="Yes",( ExpenditureData[[#This Row],[USD]]/ExpenditureData[[#This Row],[Annuity Factor]]), ExpenditureData[[#This Row],[USD]])</f>
        <v>13.544018058690744</v>
      </c>
      <c r="V13"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3"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3"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3"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13.544018058690744</v>
      </c>
      <c r="Z13"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3" s="52">
        <f>SUM(ExpenditureData[[#This Row],[2016]:[2020]])</f>
        <v>13.544018058690744</v>
      </c>
      <c r="AB13" s="52">
        <f>IFERROR(VLOOKUP(ExpenditureData[Allocation Code],AllocationCodes[], 8, FALSE)*ExpenditureData[Total Cost], "")</f>
        <v>0</v>
      </c>
      <c r="AC13" s="52">
        <f>IFERROR(VLOOKUP(ExpenditureData[Allocation Code],AllocationCodes[], 9, FALSE)*ExpenditureData[Total Cost], "")</f>
        <v>0</v>
      </c>
      <c r="AD13" s="52">
        <f>IFERROR(VLOOKUP(ExpenditureData[Allocation Code],AllocationCodes[], 10, FALSE)*ExpenditureData[Total Cost], "")</f>
        <v>0</v>
      </c>
      <c r="AE13" s="52">
        <f>IFERROR(VLOOKUP(ExpenditureData[Allocation Code],AllocationCodes[], 11, FALSE)*ExpenditureData[Total Cost], "")</f>
        <v>0</v>
      </c>
      <c r="AF13" s="52">
        <f>IFERROR(VLOOKUP(ExpenditureData[Allocation Code],AllocationCodes[], 12, FALSE)*ExpenditureData[Total Cost], "")</f>
        <v>13.544018058690744</v>
      </c>
      <c r="AG13" s="52">
        <f>IFERROR(VLOOKUP(ExpenditureData[Allocation Code],AllocationCodes[], 13, FALSE)*ExpenditureData[Total Cost], "")</f>
        <v>0</v>
      </c>
      <c r="AH13" s="52">
        <f>IFERROR(VLOOKUP(ExpenditureData[Allocation Code],AllocationCodes[], 14, FALSE)*ExpenditureData[Total Cost], "")</f>
        <v>0</v>
      </c>
      <c r="AI13" s="52">
        <f>IFERROR(VLOOKUP(ExpenditureData[Allocation Code],AllocationCodes[], 15, FALSE)*ExpenditureData[Total Cost], "")</f>
        <v>0</v>
      </c>
      <c r="AJ13" s="52">
        <f>IFERROR(VLOOKUP(ExpenditureData[Allocation Code],AllocationCodes[], 16, FALSE)*ExpenditureData[Total Cost], "")</f>
        <v>0</v>
      </c>
      <c r="AK13" s="52">
        <f>IFERROR(VLOOKUP(ExpenditureData[Allocation Code],AllocationCodes[], 17, FALSE)*ExpenditureData[Total Cost], "")</f>
        <v>0</v>
      </c>
      <c r="AL13" s="52">
        <f>IFERROR(VLOOKUP(ExpenditureData[Allocation Code],AllocationCodes[], 18, FALSE)*ExpenditureData[Total Cost], "")</f>
        <v>0</v>
      </c>
      <c r="AM13" s="52">
        <f>IFERROR(VLOOKUP(ExpenditureData[Allocation Code],AllocationCodes[], 19, FALSE)*ExpenditureData[Total Cost], "")</f>
        <v>0</v>
      </c>
      <c r="AN13" s="52">
        <f>IFERROR(VLOOKUP(ExpenditureData[Allocation Code],AllocationCodes[], 20, FALSE)*ExpenditureData[Total Cost], "")</f>
        <v>0</v>
      </c>
      <c r="AO13" s="52">
        <f>IFERROR(VLOOKUP(ExpenditureData[Allocation Code],AllocationCodes[], 21, FALSE)*ExpenditureData[Total Cost], "")</f>
        <v>0</v>
      </c>
      <c r="AP13" s="52">
        <f>IFERROR(VLOOKUP(ExpenditureData[Allocation Code],AllocationCodes[], 22, FALSE)*ExpenditureData[Total Cost], "")</f>
        <v>0</v>
      </c>
      <c r="AQ13" s="52">
        <f>IFERROR(VLOOKUP(ExpenditureData[Allocation Code],AllocationCodes[], 23, FALSE)*ExpenditureData[Total Cost], "")</f>
        <v>0</v>
      </c>
      <c r="AR13" s="52">
        <f>IFERROR(VLOOKUP(ExpenditureData[Allocation Code],AllocationCodes[], 24, FALSE)*ExpenditureData[Total Cost], "")</f>
        <v>0</v>
      </c>
      <c r="AS13" s="52">
        <f>IFERROR(VLOOKUP(ExpenditureData[Allocation Code],AllocationCodes[], 25, FALSE)*ExpenditureData[Total Cost], "")</f>
        <v>0</v>
      </c>
      <c r="AT13" s="52">
        <f>IFERROR(VLOOKUP(ExpenditureData[Allocation Code],AllocationCodes[], 26, FALSE)*ExpenditureData[Total Cost], "")</f>
        <v>0</v>
      </c>
      <c r="AU13" s="52">
        <f>IFERROR(VLOOKUP(ExpenditureData[Allocation Code],AllocationCodes[], 27, FALSE)*ExpenditureData[Total Cost], "")</f>
        <v>0</v>
      </c>
      <c r="AV13" s="52">
        <f>IFERROR(VLOOKUP(ExpenditureData[Allocation Code],AllocationCodes[], 28, FALSE)*ExpenditureData[Total Cost], "")</f>
        <v>0</v>
      </c>
      <c r="AX13" s="46"/>
    </row>
    <row r="14" spans="1:50" x14ac:dyDescent="0.3">
      <c r="A14" s="83">
        <v>43475</v>
      </c>
      <c r="B14" s="84">
        <v>30005</v>
      </c>
      <c r="C14" s="85" t="s">
        <v>217</v>
      </c>
      <c r="D14" s="59" t="s">
        <v>180</v>
      </c>
      <c r="E14" s="60">
        <f>IF(ExpenditureData[[#This Row],[Inclusion]]="Include",(ExpenditureData[Amount]/VLOOKUP(YEAR(ExpenditureData[[#This Row],[Date]]),Exchange[],2,FALSE)),"")</f>
        <v>270.92550790067719</v>
      </c>
      <c r="F14" s="85" t="s">
        <v>254</v>
      </c>
      <c r="G14" s="61" t="s">
        <v>19</v>
      </c>
      <c r="H14" s="61" t="s">
        <v>194</v>
      </c>
      <c r="I14" s="61" t="s">
        <v>49</v>
      </c>
      <c r="J14" s="81" t="s">
        <v>222</v>
      </c>
      <c r="K14" s="81" t="s">
        <v>189</v>
      </c>
      <c r="L14" s="81" t="s">
        <v>186</v>
      </c>
      <c r="M14" s="82">
        <v>43672</v>
      </c>
      <c r="N14" s="62"/>
      <c r="O14" s="51"/>
      <c r="P14" s="51"/>
      <c r="Q14" s="51" t="str">
        <f>IFERROR(VLOOKUP(ExpenditureData[[#This Row],[Allocation Code]],AllocationCodes[], 7, FALSE),"")</f>
        <v>Recurrent</v>
      </c>
      <c r="R14" s="53" t="str">
        <f>IF(ExpenditureData[Annualized]="Yes", Assumptions!$C$4, "n/a")</f>
        <v>n/a</v>
      </c>
      <c r="S14" s="53" t="str">
        <f>IF(ExpenditureData[Annualized]="Yes", Assumptions!$C$3, "n/a")</f>
        <v>n/a</v>
      </c>
      <c r="T14" s="54" t="str">
        <f>IF(ExpenditureData[Annualized]="Yes", (1-1/(1+ExpenditureData[Discount Rate])^ExpenditureData[Useful Life])*ExpenditureData[Discount Rate]^-1, "n/a")</f>
        <v>n/a</v>
      </c>
      <c r="U14" s="52">
        <f>IF(ExpenditureData[Annualized]="Yes",( ExpenditureData[[#This Row],[USD]]/ExpenditureData[[#This Row],[Annuity Factor]]), ExpenditureData[[#This Row],[USD]])</f>
        <v>270.92550790067719</v>
      </c>
      <c r="V14"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4"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4"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4"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270.92550790067719</v>
      </c>
      <c r="Z14"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4" s="52">
        <f>SUM(ExpenditureData[[#This Row],[2016]:[2020]])</f>
        <v>270.92550790067719</v>
      </c>
      <c r="AB14" s="52">
        <f>IFERROR(VLOOKUP(ExpenditureData[Allocation Code],AllocationCodes[], 8, FALSE)*ExpenditureData[Total Cost], "")</f>
        <v>0</v>
      </c>
      <c r="AC14" s="52">
        <f>IFERROR(VLOOKUP(ExpenditureData[Allocation Code],AllocationCodes[], 9, FALSE)*ExpenditureData[Total Cost], "")</f>
        <v>0</v>
      </c>
      <c r="AD14" s="52">
        <f>IFERROR(VLOOKUP(ExpenditureData[Allocation Code],AllocationCodes[], 10, FALSE)*ExpenditureData[Total Cost], "")</f>
        <v>0</v>
      </c>
      <c r="AE14" s="52">
        <f>IFERROR(VLOOKUP(ExpenditureData[Allocation Code],AllocationCodes[], 11, FALSE)*ExpenditureData[Total Cost], "")</f>
        <v>0</v>
      </c>
      <c r="AF14" s="52">
        <f>IFERROR(VLOOKUP(ExpenditureData[Allocation Code],AllocationCodes[], 12, FALSE)*ExpenditureData[Total Cost], "")</f>
        <v>0</v>
      </c>
      <c r="AG14" s="52">
        <f>IFERROR(VLOOKUP(ExpenditureData[Allocation Code],AllocationCodes[], 13, FALSE)*ExpenditureData[Total Cost], "")</f>
        <v>0</v>
      </c>
      <c r="AH14" s="52">
        <f>IFERROR(VLOOKUP(ExpenditureData[Allocation Code],AllocationCodes[], 14, FALSE)*ExpenditureData[Total Cost], "")</f>
        <v>0</v>
      </c>
      <c r="AI14" s="52">
        <f>IFERROR(VLOOKUP(ExpenditureData[Allocation Code],AllocationCodes[], 15, FALSE)*ExpenditureData[Total Cost], "")</f>
        <v>0</v>
      </c>
      <c r="AJ14" s="52">
        <f>IFERROR(VLOOKUP(ExpenditureData[Allocation Code],AllocationCodes[], 16, FALSE)*ExpenditureData[Total Cost], "")</f>
        <v>0</v>
      </c>
      <c r="AK14" s="52">
        <f>IFERROR(VLOOKUP(ExpenditureData[Allocation Code],AllocationCodes[], 17, FALSE)*ExpenditureData[Total Cost], "")</f>
        <v>270.92550790067719</v>
      </c>
      <c r="AL14" s="52">
        <f>IFERROR(VLOOKUP(ExpenditureData[Allocation Code],AllocationCodes[], 18, FALSE)*ExpenditureData[Total Cost], "")</f>
        <v>0</v>
      </c>
      <c r="AM14" s="52">
        <f>IFERROR(VLOOKUP(ExpenditureData[Allocation Code],AllocationCodes[], 19, FALSE)*ExpenditureData[Total Cost], "")</f>
        <v>0</v>
      </c>
      <c r="AN14" s="52">
        <f>IFERROR(VLOOKUP(ExpenditureData[Allocation Code],AllocationCodes[], 20, FALSE)*ExpenditureData[Total Cost], "")</f>
        <v>0</v>
      </c>
      <c r="AO14" s="52">
        <f>IFERROR(VLOOKUP(ExpenditureData[Allocation Code],AllocationCodes[], 21, FALSE)*ExpenditureData[Total Cost], "")</f>
        <v>0</v>
      </c>
      <c r="AP14" s="52">
        <f>IFERROR(VLOOKUP(ExpenditureData[Allocation Code],AllocationCodes[], 22, FALSE)*ExpenditureData[Total Cost], "")</f>
        <v>0</v>
      </c>
      <c r="AQ14" s="52">
        <f>IFERROR(VLOOKUP(ExpenditureData[Allocation Code],AllocationCodes[], 23, FALSE)*ExpenditureData[Total Cost], "")</f>
        <v>0</v>
      </c>
      <c r="AR14" s="52">
        <f>IFERROR(VLOOKUP(ExpenditureData[Allocation Code],AllocationCodes[], 24, FALSE)*ExpenditureData[Total Cost], "")</f>
        <v>0</v>
      </c>
      <c r="AS14" s="52">
        <f>IFERROR(VLOOKUP(ExpenditureData[Allocation Code],AllocationCodes[], 25, FALSE)*ExpenditureData[Total Cost], "")</f>
        <v>0</v>
      </c>
      <c r="AT14" s="52">
        <f>IFERROR(VLOOKUP(ExpenditureData[Allocation Code],AllocationCodes[], 26, FALSE)*ExpenditureData[Total Cost], "")</f>
        <v>0</v>
      </c>
      <c r="AU14" s="52">
        <f>IFERROR(VLOOKUP(ExpenditureData[Allocation Code],AllocationCodes[], 27, FALSE)*ExpenditureData[Total Cost], "")</f>
        <v>0</v>
      </c>
      <c r="AV14" s="52">
        <f>IFERROR(VLOOKUP(ExpenditureData[Allocation Code],AllocationCodes[], 28, FALSE)*ExpenditureData[Total Cost], "")</f>
        <v>0</v>
      </c>
      <c r="AX14" s="46"/>
    </row>
    <row r="15" spans="1:50" x14ac:dyDescent="0.3">
      <c r="A15" s="83">
        <v>43485</v>
      </c>
      <c r="B15" s="84">
        <v>22050</v>
      </c>
      <c r="C15" s="85" t="s">
        <v>218</v>
      </c>
      <c r="D15" s="59" t="s">
        <v>180</v>
      </c>
      <c r="E15" s="60">
        <f>IF(ExpenditureData[[#This Row],[Inclusion]]="Include",(ExpenditureData[Amount]/VLOOKUP(YEAR(ExpenditureData[[#This Row],[Date]]),Exchange[],2,FALSE)),"")</f>
        <v>199.09706546275396</v>
      </c>
      <c r="F15" s="85" t="s">
        <v>13</v>
      </c>
      <c r="G15" s="61" t="s">
        <v>72</v>
      </c>
      <c r="H15" s="61" t="s">
        <v>197</v>
      </c>
      <c r="I15" s="61" t="s">
        <v>49</v>
      </c>
      <c r="J15" s="81" t="s">
        <v>222</v>
      </c>
      <c r="K15" s="81" t="s">
        <v>223</v>
      </c>
      <c r="L15" s="81" t="s">
        <v>186</v>
      </c>
      <c r="M15" s="82">
        <v>43672</v>
      </c>
      <c r="N15" s="62"/>
      <c r="O15" s="51"/>
      <c r="P15" s="51"/>
      <c r="Q15" s="51" t="str">
        <f>IFERROR(VLOOKUP(ExpenditureData[[#This Row],[Allocation Code]],AllocationCodes[], 7, FALSE),"")</f>
        <v>Recurrent</v>
      </c>
      <c r="R15" s="53" t="str">
        <f>IF(ExpenditureData[Annualized]="Yes", Assumptions!$C$4, "n/a")</f>
        <v>n/a</v>
      </c>
      <c r="S15" s="53" t="str">
        <f>IF(ExpenditureData[Annualized]="Yes", Assumptions!$C$3, "n/a")</f>
        <v>n/a</v>
      </c>
      <c r="T15" s="54" t="str">
        <f>IF(ExpenditureData[Annualized]="Yes", (1-1/(1+ExpenditureData[Discount Rate])^ExpenditureData[Useful Life])*ExpenditureData[Discount Rate]^-1, "n/a")</f>
        <v>n/a</v>
      </c>
      <c r="U15" s="52">
        <f>IF(ExpenditureData[Annualized]="Yes",( ExpenditureData[[#This Row],[USD]]/ExpenditureData[[#This Row],[Annuity Factor]]), ExpenditureData[[#This Row],[USD]])</f>
        <v>199.09706546275396</v>
      </c>
      <c r="V15"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5"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5"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5"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199.09706546275396</v>
      </c>
      <c r="Z15"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5" s="52">
        <f>SUM(ExpenditureData[[#This Row],[2016]:[2020]])</f>
        <v>199.09706546275396</v>
      </c>
      <c r="AB15" s="52">
        <f>IFERROR(VLOOKUP(ExpenditureData[Allocation Code],AllocationCodes[], 8, FALSE)*ExpenditureData[Total Cost], "")</f>
        <v>19.909706546275398</v>
      </c>
      <c r="AC15" s="52">
        <f>IFERROR(VLOOKUP(ExpenditureData[Allocation Code],AllocationCodes[], 9, FALSE)*ExpenditureData[Total Cost], "")</f>
        <v>19.909706546275398</v>
      </c>
      <c r="AD15" s="52">
        <f>IFERROR(VLOOKUP(ExpenditureData[Allocation Code],AllocationCodes[], 10, FALSE)*ExpenditureData[Total Cost], "")</f>
        <v>0</v>
      </c>
      <c r="AE15" s="52">
        <f>IFERROR(VLOOKUP(ExpenditureData[Allocation Code],AllocationCodes[], 11, FALSE)*ExpenditureData[Total Cost], "")</f>
        <v>0</v>
      </c>
      <c r="AF15" s="52">
        <f>IFERROR(VLOOKUP(ExpenditureData[Allocation Code],AllocationCodes[], 12, FALSE)*ExpenditureData[Total Cost], "")</f>
        <v>0</v>
      </c>
      <c r="AG15" s="52">
        <f>IFERROR(VLOOKUP(ExpenditureData[Allocation Code],AllocationCodes[], 13, FALSE)*ExpenditureData[Total Cost], "")</f>
        <v>39.819413092550796</v>
      </c>
      <c r="AH15" s="52">
        <f>IFERROR(VLOOKUP(ExpenditureData[Allocation Code],AllocationCodes[], 14, FALSE)*ExpenditureData[Total Cost], "")</f>
        <v>59.729119638826184</v>
      </c>
      <c r="AI15" s="52">
        <f>IFERROR(VLOOKUP(ExpenditureData[Allocation Code],AllocationCodes[], 15, FALSE)*ExpenditureData[Total Cost], "")</f>
        <v>0</v>
      </c>
      <c r="AJ15" s="52">
        <f>IFERROR(VLOOKUP(ExpenditureData[Allocation Code],AllocationCodes[], 16, FALSE)*ExpenditureData[Total Cost], "")</f>
        <v>0</v>
      </c>
      <c r="AK15" s="52">
        <f>IFERROR(VLOOKUP(ExpenditureData[Allocation Code],AllocationCodes[], 17, FALSE)*ExpenditureData[Total Cost], "")</f>
        <v>0</v>
      </c>
      <c r="AL15" s="52">
        <f>IFERROR(VLOOKUP(ExpenditureData[Allocation Code],AllocationCodes[], 18, FALSE)*ExpenditureData[Total Cost], "")</f>
        <v>29.864559819413092</v>
      </c>
      <c r="AM15" s="52">
        <f>IFERROR(VLOOKUP(ExpenditureData[Allocation Code],AllocationCodes[], 19, FALSE)*ExpenditureData[Total Cost], "")</f>
        <v>0</v>
      </c>
      <c r="AN15" s="52">
        <f>IFERROR(VLOOKUP(ExpenditureData[Allocation Code],AllocationCodes[], 20, FALSE)*ExpenditureData[Total Cost], "")</f>
        <v>0</v>
      </c>
      <c r="AO15" s="52">
        <f>IFERROR(VLOOKUP(ExpenditureData[Allocation Code],AllocationCodes[], 21, FALSE)*ExpenditureData[Total Cost], "")</f>
        <v>0</v>
      </c>
      <c r="AP15" s="52">
        <f>IFERROR(VLOOKUP(ExpenditureData[Allocation Code],AllocationCodes[], 22, FALSE)*ExpenditureData[Total Cost], "")</f>
        <v>0</v>
      </c>
      <c r="AQ15" s="52">
        <f>IFERROR(VLOOKUP(ExpenditureData[Allocation Code],AllocationCodes[], 23, FALSE)*ExpenditureData[Total Cost], "")</f>
        <v>0</v>
      </c>
      <c r="AR15" s="52">
        <f>IFERROR(VLOOKUP(ExpenditureData[Allocation Code],AllocationCodes[], 24, FALSE)*ExpenditureData[Total Cost], "")</f>
        <v>0</v>
      </c>
      <c r="AS15" s="52">
        <f>IFERROR(VLOOKUP(ExpenditureData[Allocation Code],AllocationCodes[], 25, FALSE)*ExpenditureData[Total Cost], "")</f>
        <v>0</v>
      </c>
      <c r="AT15" s="52">
        <f>IFERROR(VLOOKUP(ExpenditureData[Allocation Code],AllocationCodes[], 26, FALSE)*ExpenditureData[Total Cost], "")</f>
        <v>0</v>
      </c>
      <c r="AU15" s="52">
        <f>IFERROR(VLOOKUP(ExpenditureData[Allocation Code],AllocationCodes[], 27, FALSE)*ExpenditureData[Total Cost], "")</f>
        <v>29.864559819413092</v>
      </c>
      <c r="AV15" s="52">
        <f>IFERROR(VLOOKUP(ExpenditureData[Allocation Code],AllocationCodes[], 28, FALSE)*ExpenditureData[Total Cost], "")</f>
        <v>0</v>
      </c>
      <c r="AX15" s="46"/>
    </row>
    <row r="16" spans="1:50" x14ac:dyDescent="0.3">
      <c r="A16" s="83">
        <v>43485</v>
      </c>
      <c r="B16" s="84">
        <v>38588</v>
      </c>
      <c r="C16" s="85" t="s">
        <v>219</v>
      </c>
      <c r="D16" s="59" t="s">
        <v>180</v>
      </c>
      <c r="E16" s="60">
        <f>IF(ExpenditureData[[#This Row],[Inclusion]]="Include",(ExpenditureData[Amount]/VLOOKUP(YEAR(ExpenditureData[[#This Row],[Date]]),Exchange[],2,FALSE)),"")</f>
        <v>348.42437923250566</v>
      </c>
      <c r="F16" s="85" t="s">
        <v>13</v>
      </c>
      <c r="G16" s="61" t="s">
        <v>72</v>
      </c>
      <c r="H16" s="61" t="s">
        <v>198</v>
      </c>
      <c r="I16" s="61" t="s">
        <v>49</v>
      </c>
      <c r="J16" s="81" t="s">
        <v>222</v>
      </c>
      <c r="K16" s="81" t="s">
        <v>223</v>
      </c>
      <c r="L16" s="81" t="s">
        <v>186</v>
      </c>
      <c r="M16" s="82">
        <v>43672</v>
      </c>
      <c r="N16" s="62"/>
      <c r="O16" s="51"/>
      <c r="P16" s="51"/>
      <c r="Q16" s="51" t="str">
        <f>IFERROR(VLOOKUP(ExpenditureData[[#This Row],[Allocation Code]],AllocationCodes[], 7, FALSE),"")</f>
        <v>Recurrent</v>
      </c>
      <c r="R16" s="53" t="str">
        <f>IF(ExpenditureData[Annualized]="Yes", Assumptions!$C$4, "n/a")</f>
        <v>n/a</v>
      </c>
      <c r="S16" s="53" t="str">
        <f>IF(ExpenditureData[Annualized]="Yes", Assumptions!$C$3, "n/a")</f>
        <v>n/a</v>
      </c>
      <c r="T16" s="54" t="str">
        <f>IF(ExpenditureData[Annualized]="Yes", (1-1/(1+ExpenditureData[Discount Rate])^ExpenditureData[Useful Life])*ExpenditureData[Discount Rate]^-1, "n/a")</f>
        <v>n/a</v>
      </c>
      <c r="U16" s="52">
        <f>IF(ExpenditureData[Annualized]="Yes",( ExpenditureData[[#This Row],[USD]]/ExpenditureData[[#This Row],[Annuity Factor]]), ExpenditureData[[#This Row],[USD]])</f>
        <v>348.42437923250566</v>
      </c>
      <c r="V16"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6"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6"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6"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348.42437923250566</v>
      </c>
      <c r="Z16"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6" s="52">
        <f>SUM(ExpenditureData[[#This Row],[2016]:[2020]])</f>
        <v>348.42437923250566</v>
      </c>
      <c r="AB16" s="52">
        <f>IFERROR(VLOOKUP(ExpenditureData[Allocation Code],AllocationCodes[], 8, FALSE)*ExpenditureData[Total Cost], "")</f>
        <v>34.842437923250564</v>
      </c>
      <c r="AC16" s="52">
        <f>IFERROR(VLOOKUP(ExpenditureData[Allocation Code],AllocationCodes[], 9, FALSE)*ExpenditureData[Total Cost], "")</f>
        <v>34.842437923250564</v>
      </c>
      <c r="AD16" s="52">
        <f>IFERROR(VLOOKUP(ExpenditureData[Allocation Code],AllocationCodes[], 10, FALSE)*ExpenditureData[Total Cost], "")</f>
        <v>0</v>
      </c>
      <c r="AE16" s="52">
        <f>IFERROR(VLOOKUP(ExpenditureData[Allocation Code],AllocationCodes[], 11, FALSE)*ExpenditureData[Total Cost], "")</f>
        <v>0</v>
      </c>
      <c r="AF16" s="52">
        <f>IFERROR(VLOOKUP(ExpenditureData[Allocation Code],AllocationCodes[], 12, FALSE)*ExpenditureData[Total Cost], "")</f>
        <v>0</v>
      </c>
      <c r="AG16" s="52">
        <f>IFERROR(VLOOKUP(ExpenditureData[Allocation Code],AllocationCodes[], 13, FALSE)*ExpenditureData[Total Cost], "")</f>
        <v>0</v>
      </c>
      <c r="AH16" s="52">
        <f>IFERROR(VLOOKUP(ExpenditureData[Allocation Code],AllocationCodes[], 14, FALSE)*ExpenditureData[Total Cost], "")</f>
        <v>34.842437923250564</v>
      </c>
      <c r="AI16" s="52">
        <f>IFERROR(VLOOKUP(ExpenditureData[Allocation Code],AllocationCodes[], 15, FALSE)*ExpenditureData[Total Cost], "")</f>
        <v>174.21218961625283</v>
      </c>
      <c r="AJ16" s="52">
        <f>IFERROR(VLOOKUP(ExpenditureData[Allocation Code],AllocationCodes[], 16, FALSE)*ExpenditureData[Total Cost], "")</f>
        <v>0</v>
      </c>
      <c r="AK16" s="52">
        <f>IFERROR(VLOOKUP(ExpenditureData[Allocation Code],AllocationCodes[], 17, FALSE)*ExpenditureData[Total Cost], "")</f>
        <v>0</v>
      </c>
      <c r="AL16" s="52">
        <f>IFERROR(VLOOKUP(ExpenditureData[Allocation Code],AllocationCodes[], 18, FALSE)*ExpenditureData[Total Cost], "")</f>
        <v>69.684875846501129</v>
      </c>
      <c r="AM16" s="52">
        <f>IFERROR(VLOOKUP(ExpenditureData[Allocation Code],AllocationCodes[], 19, FALSE)*ExpenditureData[Total Cost], "")</f>
        <v>0</v>
      </c>
      <c r="AN16" s="52">
        <f>IFERROR(VLOOKUP(ExpenditureData[Allocation Code],AllocationCodes[], 20, FALSE)*ExpenditureData[Total Cost], "")</f>
        <v>0</v>
      </c>
      <c r="AO16" s="52">
        <f>IFERROR(VLOOKUP(ExpenditureData[Allocation Code],AllocationCodes[], 21, FALSE)*ExpenditureData[Total Cost], "")</f>
        <v>0</v>
      </c>
      <c r="AP16" s="52">
        <f>IFERROR(VLOOKUP(ExpenditureData[Allocation Code],AllocationCodes[], 22, FALSE)*ExpenditureData[Total Cost], "")</f>
        <v>0</v>
      </c>
      <c r="AQ16" s="52">
        <f>IFERROR(VLOOKUP(ExpenditureData[Allocation Code],AllocationCodes[], 23, FALSE)*ExpenditureData[Total Cost], "")</f>
        <v>0</v>
      </c>
      <c r="AR16" s="52">
        <f>IFERROR(VLOOKUP(ExpenditureData[Allocation Code],AllocationCodes[], 24, FALSE)*ExpenditureData[Total Cost], "")</f>
        <v>0</v>
      </c>
      <c r="AS16" s="52">
        <f>IFERROR(VLOOKUP(ExpenditureData[Allocation Code],AllocationCodes[], 25, FALSE)*ExpenditureData[Total Cost], "")</f>
        <v>0</v>
      </c>
      <c r="AT16" s="52">
        <f>IFERROR(VLOOKUP(ExpenditureData[Allocation Code],AllocationCodes[], 26, FALSE)*ExpenditureData[Total Cost], "")</f>
        <v>0</v>
      </c>
      <c r="AU16" s="52">
        <f>IFERROR(VLOOKUP(ExpenditureData[Allocation Code],AllocationCodes[], 27, FALSE)*ExpenditureData[Total Cost], "")</f>
        <v>0</v>
      </c>
      <c r="AV16" s="52">
        <f>IFERROR(VLOOKUP(ExpenditureData[Allocation Code],AllocationCodes[], 28, FALSE)*ExpenditureData[Total Cost], "")</f>
        <v>0</v>
      </c>
      <c r="AX16" s="46"/>
    </row>
    <row r="17" spans="1:50" x14ac:dyDescent="0.3">
      <c r="A17" s="83">
        <v>43485</v>
      </c>
      <c r="B17" s="84">
        <v>10000</v>
      </c>
      <c r="C17" s="85" t="s">
        <v>220</v>
      </c>
      <c r="D17" s="59" t="s">
        <v>180</v>
      </c>
      <c r="E17" s="60">
        <f>IF(ExpenditureData[[#This Row],[Inclusion]]="Include",(ExpenditureData[Amount]/VLOOKUP(YEAR(ExpenditureData[[#This Row],[Date]]),Exchange[],2,FALSE)),"")</f>
        <v>90.293453724604973</v>
      </c>
      <c r="F17" s="85" t="s">
        <v>13</v>
      </c>
      <c r="G17" s="61" t="s">
        <v>72</v>
      </c>
      <c r="H17" s="61" t="s">
        <v>200</v>
      </c>
      <c r="I17" s="61" t="s">
        <v>49</v>
      </c>
      <c r="J17" s="81" t="s">
        <v>222</v>
      </c>
      <c r="K17" s="81" t="s">
        <v>189</v>
      </c>
      <c r="L17" s="81" t="s">
        <v>186</v>
      </c>
      <c r="M17" s="82">
        <v>43672</v>
      </c>
      <c r="N17" s="62"/>
      <c r="O17" s="51"/>
      <c r="P17" s="51"/>
      <c r="Q17" s="51" t="str">
        <f>IFERROR(VLOOKUP(ExpenditureData[[#This Row],[Allocation Code]],AllocationCodes[], 7, FALSE),"")</f>
        <v>Recurrent</v>
      </c>
      <c r="R17" s="53" t="str">
        <f>IF(ExpenditureData[Annualized]="Yes", Assumptions!$C$4, "n/a")</f>
        <v>n/a</v>
      </c>
      <c r="S17" s="53" t="str">
        <f>IF(ExpenditureData[Annualized]="Yes", Assumptions!$C$3, "n/a")</f>
        <v>n/a</v>
      </c>
      <c r="T17" s="54" t="str">
        <f>IF(ExpenditureData[Annualized]="Yes", (1-1/(1+ExpenditureData[Discount Rate])^ExpenditureData[Useful Life])*ExpenditureData[Discount Rate]^-1, "n/a")</f>
        <v>n/a</v>
      </c>
      <c r="U17" s="52">
        <f>IF(ExpenditureData[Annualized]="Yes",( ExpenditureData[[#This Row],[USD]]/ExpenditureData[[#This Row],[Annuity Factor]]), ExpenditureData[[#This Row],[USD]])</f>
        <v>90.293453724604973</v>
      </c>
      <c r="V17"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7"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7"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7"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90.293453724604973</v>
      </c>
      <c r="Z17"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7" s="52">
        <f>SUM(ExpenditureData[[#This Row],[2016]:[2020]])</f>
        <v>90.293453724604973</v>
      </c>
      <c r="AB17" s="52">
        <f>IFERROR(VLOOKUP(ExpenditureData[Allocation Code],AllocationCodes[], 8, FALSE)*ExpenditureData[Total Cost], "")</f>
        <v>0</v>
      </c>
      <c r="AC17" s="52">
        <f>IFERROR(VLOOKUP(ExpenditureData[Allocation Code],AllocationCodes[], 9, FALSE)*ExpenditureData[Total Cost], "")</f>
        <v>0</v>
      </c>
      <c r="AD17" s="52">
        <f>IFERROR(VLOOKUP(ExpenditureData[Allocation Code],AllocationCodes[], 10, FALSE)*ExpenditureData[Total Cost], "")</f>
        <v>0</v>
      </c>
      <c r="AE17" s="52">
        <f>IFERROR(VLOOKUP(ExpenditureData[Allocation Code],AllocationCodes[], 11, FALSE)*ExpenditureData[Total Cost], "")</f>
        <v>0</v>
      </c>
      <c r="AF17" s="52">
        <f>IFERROR(VLOOKUP(ExpenditureData[Allocation Code],AllocationCodes[], 12, FALSE)*ExpenditureData[Total Cost], "")</f>
        <v>0</v>
      </c>
      <c r="AG17" s="52">
        <f>IFERROR(VLOOKUP(ExpenditureData[Allocation Code],AllocationCodes[], 13, FALSE)*ExpenditureData[Total Cost], "")</f>
        <v>0</v>
      </c>
      <c r="AH17" s="52">
        <f>IFERROR(VLOOKUP(ExpenditureData[Allocation Code],AllocationCodes[], 14, FALSE)*ExpenditureData[Total Cost], "")</f>
        <v>0</v>
      </c>
      <c r="AI17" s="52">
        <f>IFERROR(VLOOKUP(ExpenditureData[Allocation Code],AllocationCodes[], 15, FALSE)*ExpenditureData[Total Cost], "")</f>
        <v>0</v>
      </c>
      <c r="AJ17" s="52">
        <f>IFERROR(VLOOKUP(ExpenditureData[Allocation Code],AllocationCodes[], 16, FALSE)*ExpenditureData[Total Cost], "")</f>
        <v>0</v>
      </c>
      <c r="AK17" s="52">
        <f>IFERROR(VLOOKUP(ExpenditureData[Allocation Code],AllocationCodes[], 17, FALSE)*ExpenditureData[Total Cost], "")</f>
        <v>90.293453724604973</v>
      </c>
      <c r="AL17" s="52">
        <f>IFERROR(VLOOKUP(ExpenditureData[Allocation Code],AllocationCodes[], 18, FALSE)*ExpenditureData[Total Cost], "")</f>
        <v>0</v>
      </c>
      <c r="AM17" s="52">
        <f>IFERROR(VLOOKUP(ExpenditureData[Allocation Code],AllocationCodes[], 19, FALSE)*ExpenditureData[Total Cost], "")</f>
        <v>0</v>
      </c>
      <c r="AN17" s="52">
        <f>IFERROR(VLOOKUP(ExpenditureData[Allocation Code],AllocationCodes[], 20, FALSE)*ExpenditureData[Total Cost], "")</f>
        <v>0</v>
      </c>
      <c r="AO17" s="52">
        <f>IFERROR(VLOOKUP(ExpenditureData[Allocation Code],AllocationCodes[], 21, FALSE)*ExpenditureData[Total Cost], "")</f>
        <v>0</v>
      </c>
      <c r="AP17" s="52">
        <f>IFERROR(VLOOKUP(ExpenditureData[Allocation Code],AllocationCodes[], 22, FALSE)*ExpenditureData[Total Cost], "")</f>
        <v>0</v>
      </c>
      <c r="AQ17" s="52">
        <f>IFERROR(VLOOKUP(ExpenditureData[Allocation Code],AllocationCodes[], 23, FALSE)*ExpenditureData[Total Cost], "")</f>
        <v>0</v>
      </c>
      <c r="AR17" s="52">
        <f>IFERROR(VLOOKUP(ExpenditureData[Allocation Code],AllocationCodes[], 24, FALSE)*ExpenditureData[Total Cost], "")</f>
        <v>0</v>
      </c>
      <c r="AS17" s="52">
        <f>IFERROR(VLOOKUP(ExpenditureData[Allocation Code],AllocationCodes[], 25, FALSE)*ExpenditureData[Total Cost], "")</f>
        <v>0</v>
      </c>
      <c r="AT17" s="52">
        <f>IFERROR(VLOOKUP(ExpenditureData[Allocation Code],AllocationCodes[], 26, FALSE)*ExpenditureData[Total Cost], "")</f>
        <v>0</v>
      </c>
      <c r="AU17" s="52">
        <f>IFERROR(VLOOKUP(ExpenditureData[Allocation Code],AllocationCodes[], 27, FALSE)*ExpenditureData[Total Cost], "")</f>
        <v>0</v>
      </c>
      <c r="AV17" s="52">
        <f>IFERROR(VLOOKUP(ExpenditureData[Allocation Code],AllocationCodes[], 28, FALSE)*ExpenditureData[Total Cost], "")</f>
        <v>0</v>
      </c>
      <c r="AX17" s="46"/>
    </row>
    <row r="18" spans="1:50" x14ac:dyDescent="0.3">
      <c r="A18" s="83">
        <v>43485</v>
      </c>
      <c r="B18" s="84">
        <v>15000</v>
      </c>
      <c r="C18" s="85" t="s">
        <v>221</v>
      </c>
      <c r="D18" s="59" t="s">
        <v>180</v>
      </c>
      <c r="E18" s="60">
        <f>IF(ExpenditureData[[#This Row],[Inclusion]]="Include",(ExpenditureData[Amount]/VLOOKUP(YEAR(ExpenditureData[[#This Row],[Date]]),Exchange[],2,FALSE)),"")</f>
        <v>135.44018058690745</v>
      </c>
      <c r="F18" s="85" t="s">
        <v>13</v>
      </c>
      <c r="G18" s="61" t="s">
        <v>72</v>
      </c>
      <c r="H18" s="61" t="s">
        <v>199</v>
      </c>
      <c r="I18" s="61" t="s">
        <v>49</v>
      </c>
      <c r="J18" s="81" t="s">
        <v>222</v>
      </c>
      <c r="K18" s="81" t="s">
        <v>189</v>
      </c>
      <c r="L18" s="81" t="s">
        <v>186</v>
      </c>
      <c r="M18" s="82">
        <v>43672</v>
      </c>
      <c r="N18" s="62"/>
      <c r="O18" s="51"/>
      <c r="P18" s="51"/>
      <c r="Q18" s="51" t="str">
        <f>IFERROR(VLOOKUP(ExpenditureData[[#This Row],[Allocation Code]],AllocationCodes[], 7, FALSE),"")</f>
        <v>Recurrent</v>
      </c>
      <c r="R18" s="53" t="str">
        <f>IF(ExpenditureData[Annualized]="Yes", Assumptions!$C$4, "n/a")</f>
        <v>n/a</v>
      </c>
      <c r="S18" s="53" t="str">
        <f>IF(ExpenditureData[Annualized]="Yes", Assumptions!$C$3, "n/a")</f>
        <v>n/a</v>
      </c>
      <c r="T18" s="54" t="str">
        <f>IF(ExpenditureData[Annualized]="Yes", (1-1/(1+ExpenditureData[Discount Rate])^ExpenditureData[Useful Life])*ExpenditureData[Discount Rate]^-1, "n/a")</f>
        <v>n/a</v>
      </c>
      <c r="U18" s="52">
        <f>IF(ExpenditureData[Annualized]="Yes",( ExpenditureData[[#This Row],[USD]]/ExpenditureData[[#This Row],[Annuity Factor]]), ExpenditureData[[#This Row],[USD]])</f>
        <v>135.44018058690745</v>
      </c>
      <c r="V18" s="52">
        <f>IF( (AND(ExpenditureData[Annualized]="Yes", YEAR(ExpenditureData[[#This Row],[Date]])=2016)), (  (1-YEARFRAC(DATE(YEAR(ExpenditureData[[#This Row],[Date]]),1,1),ExpenditureData[[#This Row],[Date]])) * ExpenditureData[[#This Row],[Annual Cost]]), IF( (AND(ExpenditureData[Annualized]="Yes", YEAR(ExpenditureData[[#This Row],[Date]])&lt;2016)), ExpenditureData[[#This Row],[Annual Cost]], IF(YEAR(ExpenditureData[[#This Row],[Date]])=2016, ExpenditureData[[#This Row],[Annual Cost]], 0)))</f>
        <v>0</v>
      </c>
      <c r="W18" s="52">
        <f>IF( (AND(ExpenditureData[Annualized]="Yes", YEAR(ExpenditureData[[#This Row],[Date]])=2017)), (  (1-YEARFRAC(DATE(YEAR(ExpenditureData[[#This Row],[Date]]),1,1),ExpenditureData[[#This Row],[Date]])) * ExpenditureData[[#This Row],[Annual Cost]]), IF( (AND(ExpenditureData[Annualized]="Yes", YEAR(ExpenditureData[[#This Row],[Date]])&lt;2017)), ExpenditureData[[#This Row],[Annual Cost]], IF(YEAR(ExpenditureData[[#This Row],[Date]])=2017, ExpenditureData[[#This Row],[Annual Cost]], 0)))</f>
        <v>0</v>
      </c>
      <c r="X18" s="52">
        <f>IF( (AND(ExpenditureData[Annualized]="Yes", YEAR(ExpenditureData[[#This Row],[Date]])=2018)), (  (1-YEARFRAC(DATE(YEAR(ExpenditureData[[#This Row],[Date]]),1,1),ExpenditureData[[#This Row],[Date]])) * ExpenditureData[[#This Row],[Annual Cost]]), IF( (AND(ExpenditureData[Annualized]="Yes", YEAR(ExpenditureData[[#This Row],[Date]])&lt;2018)), ExpenditureData[[#This Row],[Annual Cost]], IF(YEAR(ExpenditureData[[#This Row],[Date]])=2018, ExpenditureData[[#This Row],[Annual Cost]], 0)))</f>
        <v>0</v>
      </c>
      <c r="Y18" s="52">
        <f>IF( (AND(ExpenditureData[Annualized]="Yes", YEAR(ExpenditureData[[#This Row],[Date]])=2019)), (  (1-YEARFRAC(DATE(YEAR(ExpenditureData[[#This Row],[Date]]),1,1),ExpenditureData[[#This Row],[Date]])) * ExpenditureData[[#This Row],[Annual Cost]]), IF( (AND(ExpenditureData[Annualized]="Yes", YEAR(ExpenditureData[[#This Row],[Date]])&lt;2019)), ExpenditureData[[#This Row],[Annual Cost]], IF(YEAR(ExpenditureData[[#This Row],[Date]])=2019, ExpenditureData[[#This Row],[Annual Cost]], 0)))</f>
        <v>135.44018058690745</v>
      </c>
      <c r="Z18" s="52">
        <f>IF( (AND(ExpenditureData[Annualized]="Yes", YEAR(ExpenditureData[[#This Row],[Date]])=2020)), (  (1-YEARFRAC(DATE(YEAR(ExpenditureData[[#This Row],[Date]]),1,1),ExpenditureData[[#This Row],[Date]])) * ExpenditureData[[#This Row],[Annual Cost]]), IF( (AND(ExpenditureData[Annualized]="Yes", YEAR(ExpenditureData[[#This Row],[Date]])&lt;2020)), ExpenditureData[[#This Row],[Annual Cost]], IF(YEAR(ExpenditureData[[#This Row],[Date]])=2020, ExpenditureData[[#This Row],[Annual Cost]], 0)))</f>
        <v>0</v>
      </c>
      <c r="AA18" s="52">
        <f>SUM(ExpenditureData[[#This Row],[2016]:[2020]])</f>
        <v>135.44018058690745</v>
      </c>
      <c r="AB18" s="52">
        <f>IFERROR(VLOOKUP(ExpenditureData[Allocation Code],AllocationCodes[], 8, FALSE)*ExpenditureData[Total Cost], "")</f>
        <v>27.088036117381492</v>
      </c>
      <c r="AC18" s="52">
        <f>IFERROR(VLOOKUP(ExpenditureData[Allocation Code],AllocationCodes[], 9, FALSE)*ExpenditureData[Total Cost], "")</f>
        <v>0</v>
      </c>
      <c r="AD18" s="52">
        <f>IFERROR(VLOOKUP(ExpenditureData[Allocation Code],AllocationCodes[], 10, FALSE)*ExpenditureData[Total Cost], "")</f>
        <v>13.544018058690746</v>
      </c>
      <c r="AE18" s="52">
        <f>IFERROR(VLOOKUP(ExpenditureData[Allocation Code],AllocationCodes[], 11, FALSE)*ExpenditureData[Total Cost], "")</f>
        <v>0</v>
      </c>
      <c r="AF18" s="52">
        <f>IFERROR(VLOOKUP(ExpenditureData[Allocation Code],AllocationCodes[], 12, FALSE)*ExpenditureData[Total Cost], "")</f>
        <v>81.264108352144461</v>
      </c>
      <c r="AG18" s="52">
        <f>IFERROR(VLOOKUP(ExpenditureData[Allocation Code],AllocationCodes[], 13, FALSE)*ExpenditureData[Total Cost], "")</f>
        <v>0</v>
      </c>
      <c r="AH18" s="52">
        <f>IFERROR(VLOOKUP(ExpenditureData[Allocation Code],AllocationCodes[], 14, FALSE)*ExpenditureData[Total Cost], "")</f>
        <v>0</v>
      </c>
      <c r="AI18" s="52">
        <f>IFERROR(VLOOKUP(ExpenditureData[Allocation Code],AllocationCodes[], 15, FALSE)*ExpenditureData[Total Cost], "")</f>
        <v>0</v>
      </c>
      <c r="AJ18" s="52">
        <f>IFERROR(VLOOKUP(ExpenditureData[Allocation Code],AllocationCodes[], 16, FALSE)*ExpenditureData[Total Cost], "")</f>
        <v>0</v>
      </c>
      <c r="AK18" s="52">
        <f>IFERROR(VLOOKUP(ExpenditureData[Allocation Code],AllocationCodes[], 17, FALSE)*ExpenditureData[Total Cost], "")</f>
        <v>0</v>
      </c>
      <c r="AL18" s="52">
        <f>IFERROR(VLOOKUP(ExpenditureData[Allocation Code],AllocationCodes[], 18, FALSE)*ExpenditureData[Total Cost], "")</f>
        <v>0</v>
      </c>
      <c r="AM18" s="52">
        <f>IFERROR(VLOOKUP(ExpenditureData[Allocation Code],AllocationCodes[], 19, FALSE)*ExpenditureData[Total Cost], "")</f>
        <v>0</v>
      </c>
      <c r="AN18" s="52">
        <f>IFERROR(VLOOKUP(ExpenditureData[Allocation Code],AllocationCodes[], 20, FALSE)*ExpenditureData[Total Cost], "")</f>
        <v>0</v>
      </c>
      <c r="AO18" s="52">
        <f>IFERROR(VLOOKUP(ExpenditureData[Allocation Code],AllocationCodes[], 21, FALSE)*ExpenditureData[Total Cost], "")</f>
        <v>0</v>
      </c>
      <c r="AP18" s="52">
        <f>IFERROR(VLOOKUP(ExpenditureData[Allocation Code],AllocationCodes[], 22, FALSE)*ExpenditureData[Total Cost], "")</f>
        <v>0</v>
      </c>
      <c r="AQ18" s="52">
        <f>IFERROR(VLOOKUP(ExpenditureData[Allocation Code],AllocationCodes[], 23, FALSE)*ExpenditureData[Total Cost], "")</f>
        <v>0</v>
      </c>
      <c r="AR18" s="52">
        <f>IFERROR(VLOOKUP(ExpenditureData[Allocation Code],AllocationCodes[], 24, FALSE)*ExpenditureData[Total Cost], "")</f>
        <v>0</v>
      </c>
      <c r="AS18" s="52">
        <f>IFERROR(VLOOKUP(ExpenditureData[Allocation Code],AllocationCodes[], 25, FALSE)*ExpenditureData[Total Cost], "")</f>
        <v>0</v>
      </c>
      <c r="AT18" s="52">
        <f>IFERROR(VLOOKUP(ExpenditureData[Allocation Code],AllocationCodes[], 26, FALSE)*ExpenditureData[Total Cost], "")</f>
        <v>0</v>
      </c>
      <c r="AU18" s="52">
        <f>IFERROR(VLOOKUP(ExpenditureData[Allocation Code],AllocationCodes[], 27, FALSE)*ExpenditureData[Total Cost], "")</f>
        <v>13.544018058690746</v>
      </c>
      <c r="AV18" s="52">
        <f>IFERROR(VLOOKUP(ExpenditureData[Allocation Code],AllocationCodes[], 28, FALSE)*ExpenditureData[Total Cost], "")</f>
        <v>0</v>
      </c>
      <c r="AX18" s="46"/>
    </row>
    <row r="19" spans="1:50" x14ac:dyDescent="0.3">
      <c r="R19" s="46"/>
    </row>
  </sheetData>
  <mergeCells count="7">
    <mergeCell ref="AB1:AV2"/>
    <mergeCell ref="R1:U2"/>
    <mergeCell ref="A1:C2"/>
    <mergeCell ref="V1:AA2"/>
    <mergeCell ref="Q1:Q2"/>
    <mergeCell ref="D1:K2"/>
    <mergeCell ref="L1:P2"/>
  </mergeCells>
  <dataValidations count="4">
    <dataValidation type="list" allowBlank="1" showInputMessage="1" showErrorMessage="1" sqref="G4:G18" xr:uid="{00000000-0002-0000-0300-000000000000}">
      <formula1>ddAllocationType</formula1>
    </dataValidation>
    <dataValidation type="list" allowBlank="1" showInputMessage="1" showErrorMessage="1" sqref="H4:H18" xr:uid="{00000000-0002-0000-0300-000001000000}">
      <formula1>Activity</formula1>
    </dataValidation>
    <dataValidation type="list" allowBlank="1" showInputMessage="1" showErrorMessage="1" sqref="F4:F18" xr:uid="{3D097158-AB49-482A-AC46-E25102B783C1}">
      <formula1>INDIRECT("Inputs[Inputs]")</formula1>
    </dataValidation>
    <dataValidation type="list" allowBlank="1" showInputMessage="1" showErrorMessage="1" sqref="I4:I18 I4:I18" xr:uid="{AA239DE9-5BC5-4D49-8642-59C0D33B7D91}">
      <formula1>ddAnnualized</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51"/>
  <sheetViews>
    <sheetView zoomScale="125" zoomScaleNormal="125" zoomScalePageLayoutView="125" workbookViewId="0">
      <selection activeCell="G16" sqref="G16"/>
    </sheetView>
  </sheetViews>
  <sheetFormatPr defaultColWidth="8.77734375" defaultRowHeight="14.4" x14ac:dyDescent="0.3"/>
  <cols>
    <col min="1" max="1" width="25.21875" style="23" customWidth="1"/>
    <col min="2" max="2" width="13.77734375" style="37" customWidth="1"/>
    <col min="3" max="4" width="9.5546875" style="37" customWidth="1"/>
    <col min="5" max="5" width="16.21875" style="37" customWidth="1"/>
    <col min="6" max="7" width="12" bestFit="1" customWidth="1"/>
    <col min="8" max="8" width="11" customWidth="1"/>
    <col min="9" max="9" width="12" bestFit="1" customWidth="1"/>
    <col min="10" max="10" width="11" customWidth="1"/>
    <col min="11" max="52" width="12" bestFit="1" customWidth="1"/>
    <col min="53" max="53" width="11" bestFit="1" customWidth="1"/>
    <col min="54" max="58" width="12" bestFit="1" customWidth="1"/>
    <col min="59" max="59" width="11" bestFit="1" customWidth="1"/>
    <col min="60" max="68" width="12" bestFit="1" customWidth="1"/>
    <col min="69" max="69" width="11" bestFit="1" customWidth="1"/>
    <col min="70" max="82" width="12" bestFit="1" customWidth="1"/>
    <col min="83" max="83" width="11" bestFit="1" customWidth="1"/>
    <col min="84" max="102" width="12" bestFit="1" customWidth="1"/>
    <col min="103" max="103" width="11" bestFit="1" customWidth="1"/>
    <col min="104" max="108" width="12" bestFit="1" customWidth="1"/>
    <col min="109" max="109" width="11" bestFit="1" customWidth="1"/>
    <col min="110" max="111" width="12" bestFit="1" customWidth="1"/>
    <col min="112" max="112" width="11" bestFit="1" customWidth="1"/>
    <col min="113" max="141" width="12" bestFit="1" customWidth="1"/>
    <col min="142" max="142" width="11" bestFit="1" customWidth="1"/>
    <col min="143" max="157" width="12" bestFit="1" customWidth="1"/>
    <col min="158" max="158" width="11" bestFit="1" customWidth="1"/>
    <col min="159" max="171" width="12" bestFit="1" customWidth="1"/>
    <col min="172" max="172" width="11" bestFit="1" customWidth="1"/>
    <col min="173" max="178" width="12" bestFit="1" customWidth="1"/>
    <col min="179" max="179" width="11" bestFit="1" customWidth="1"/>
    <col min="180" max="198" width="12" bestFit="1" customWidth="1"/>
    <col min="199" max="199" width="11" bestFit="1" customWidth="1"/>
    <col min="200" max="200" width="12" bestFit="1" customWidth="1"/>
    <col min="201" max="201" width="11" bestFit="1" customWidth="1"/>
    <col min="202" max="222" width="12" bestFit="1" customWidth="1"/>
    <col min="223" max="223" width="11" bestFit="1" customWidth="1"/>
    <col min="224" max="243" width="12" bestFit="1" customWidth="1"/>
    <col min="244" max="244" width="10" bestFit="1" customWidth="1"/>
    <col min="245" max="246" width="12" bestFit="1" customWidth="1"/>
    <col min="247" max="247" width="11" bestFit="1" customWidth="1"/>
    <col min="248" max="255" width="12" bestFit="1" customWidth="1"/>
    <col min="256" max="256" width="11" bestFit="1" customWidth="1"/>
    <col min="257" max="266" width="12" bestFit="1" customWidth="1"/>
    <col min="267" max="267" width="11" bestFit="1" customWidth="1"/>
    <col min="268" max="268" width="12" bestFit="1" customWidth="1"/>
    <col min="269" max="269" width="11" bestFit="1" customWidth="1"/>
    <col min="270" max="270" width="12" bestFit="1" customWidth="1"/>
    <col min="271" max="272" width="11" bestFit="1" customWidth="1"/>
    <col min="273" max="279" width="12" bestFit="1" customWidth="1"/>
    <col min="280" max="280" width="5.44140625" customWidth="1"/>
    <col min="281" max="281" width="8.44140625" customWidth="1"/>
    <col min="282" max="282" width="11.21875" bestFit="1" customWidth="1"/>
  </cols>
  <sheetData>
    <row r="1" spans="1:5" x14ac:dyDescent="0.3">
      <c r="A1" s="40" t="s">
        <v>19</v>
      </c>
      <c r="B1" t="s">
        <v>171</v>
      </c>
      <c r="C1"/>
      <c r="D1"/>
      <c r="E1"/>
    </row>
    <row r="2" spans="1:5" x14ac:dyDescent="0.3">
      <c r="A2"/>
      <c r="B2"/>
      <c r="C2"/>
      <c r="D2"/>
      <c r="E2"/>
    </row>
    <row r="3" spans="1:5" x14ac:dyDescent="0.3">
      <c r="A3" s="40" t="s">
        <v>169</v>
      </c>
      <c r="B3" t="s">
        <v>172</v>
      </c>
      <c r="C3" t="s">
        <v>173</v>
      </c>
      <c r="D3" t="s">
        <v>174</v>
      </c>
      <c r="E3" t="s">
        <v>175</v>
      </c>
    </row>
    <row r="4" spans="1:5" x14ac:dyDescent="0.3">
      <c r="A4" s="1" t="s">
        <v>49</v>
      </c>
      <c r="B4" s="39">
        <v>0</v>
      </c>
      <c r="C4" s="39">
        <v>62318.810344548285</v>
      </c>
      <c r="D4" s="39">
        <v>0</v>
      </c>
      <c r="E4" s="39">
        <v>62318.810344548285</v>
      </c>
    </row>
    <row r="5" spans="1:5" x14ac:dyDescent="0.3">
      <c r="A5" s="41" t="s">
        <v>161</v>
      </c>
      <c r="B5" s="39">
        <v>0</v>
      </c>
      <c r="C5" s="39">
        <v>34643.826427000095</v>
      </c>
      <c r="D5" s="39">
        <v>0</v>
      </c>
      <c r="E5" s="39">
        <v>34643.826427000095</v>
      </c>
    </row>
    <row r="6" spans="1:5" x14ac:dyDescent="0.3">
      <c r="A6" s="41" t="s">
        <v>159</v>
      </c>
      <c r="B6" s="39">
        <v>0</v>
      </c>
      <c r="C6" s="39">
        <v>7802.1070812167418</v>
      </c>
      <c r="D6" s="39">
        <v>0</v>
      </c>
      <c r="E6" s="39">
        <v>7802.1070812167418</v>
      </c>
    </row>
    <row r="7" spans="1:5" x14ac:dyDescent="0.3">
      <c r="A7" s="41" t="s">
        <v>157</v>
      </c>
      <c r="B7" s="39">
        <v>0</v>
      </c>
      <c r="C7" s="39">
        <v>6828.1775249601887</v>
      </c>
      <c r="D7" s="39">
        <v>0</v>
      </c>
      <c r="E7" s="39">
        <v>6828.1775249601887</v>
      </c>
    </row>
    <row r="8" spans="1:5" x14ac:dyDescent="0.3">
      <c r="A8" s="41" t="s">
        <v>158</v>
      </c>
      <c r="B8" s="39">
        <v>0</v>
      </c>
      <c r="C8" s="39">
        <v>8510.3135817918737</v>
      </c>
      <c r="D8" s="39">
        <v>0</v>
      </c>
      <c r="E8" s="39">
        <v>8510.3135817918737</v>
      </c>
    </row>
    <row r="9" spans="1:5" x14ac:dyDescent="0.3">
      <c r="A9" s="41" t="s">
        <v>160</v>
      </c>
      <c r="B9" s="39">
        <v>0</v>
      </c>
      <c r="C9" s="39">
        <v>4534.3857295793823</v>
      </c>
      <c r="D9" s="39">
        <v>0</v>
      </c>
      <c r="E9" s="39">
        <v>4534.3857295793823</v>
      </c>
    </row>
    <row r="10" spans="1:5" x14ac:dyDescent="0.3">
      <c r="A10" s="1" t="s">
        <v>12</v>
      </c>
      <c r="B10" s="39">
        <v>609.2498722808333</v>
      </c>
      <c r="C10" s="39">
        <v>2754.6812290700886</v>
      </c>
      <c r="D10" s="39">
        <v>3035.8897580538264</v>
      </c>
      <c r="E10" s="39">
        <v>6399.8208594047483</v>
      </c>
    </row>
    <row r="11" spans="1:5" x14ac:dyDescent="0.3">
      <c r="A11" s="41" t="s">
        <v>161</v>
      </c>
      <c r="B11" s="39">
        <v>290.3567315273275</v>
      </c>
      <c r="C11" s="39">
        <v>1524.0164536123825</v>
      </c>
      <c r="D11" s="39">
        <v>1694.4931361645458</v>
      </c>
      <c r="E11" s="39">
        <v>3508.866321304256</v>
      </c>
    </row>
    <row r="12" spans="1:5" x14ac:dyDescent="0.3">
      <c r="A12" s="41" t="s">
        <v>159</v>
      </c>
      <c r="B12" s="39">
        <v>94.003103759219172</v>
      </c>
      <c r="C12" s="39">
        <v>351.34244827017108</v>
      </c>
      <c r="D12" s="39">
        <v>382.2474780420149</v>
      </c>
      <c r="E12" s="39">
        <v>827.59303007140522</v>
      </c>
    </row>
    <row r="13" spans="1:5" x14ac:dyDescent="0.3">
      <c r="A13" s="41" t="s">
        <v>157</v>
      </c>
      <c r="B13" s="39">
        <v>67.722024542426524</v>
      </c>
      <c r="C13" s="39">
        <v>361.02672550089454</v>
      </c>
      <c r="D13" s="39">
        <v>395.23870827527469</v>
      </c>
      <c r="E13" s="39">
        <v>823.98745831859571</v>
      </c>
    </row>
    <row r="14" spans="1:5" x14ac:dyDescent="0.3">
      <c r="A14" s="41" t="s">
        <v>158</v>
      </c>
      <c r="B14" s="39">
        <v>102.53583000003212</v>
      </c>
      <c r="C14" s="39">
        <v>383.23414710760835</v>
      </c>
      <c r="D14" s="39">
        <v>416.9444567258513</v>
      </c>
      <c r="E14" s="39">
        <v>902.71443383349174</v>
      </c>
    </row>
    <row r="15" spans="1:5" x14ac:dyDescent="0.3">
      <c r="A15" s="41" t="s">
        <v>160</v>
      </c>
      <c r="B15" s="39">
        <v>54.632182451827973</v>
      </c>
      <c r="C15" s="39">
        <v>135.0614545790321</v>
      </c>
      <c r="D15" s="39">
        <v>146.96597884613976</v>
      </c>
      <c r="E15" s="39">
        <v>336.65961587699979</v>
      </c>
    </row>
    <row r="16" spans="1:5" x14ac:dyDescent="0.3">
      <c r="A16" s="38" t="s">
        <v>170</v>
      </c>
      <c r="B16" s="39">
        <v>609.2498722808333</v>
      </c>
      <c r="C16" s="39">
        <v>65073.491573618376</v>
      </c>
      <c r="D16" s="39">
        <v>3035.8897580538264</v>
      </c>
      <c r="E16" s="39">
        <v>68718.631203953046</v>
      </c>
    </row>
    <row r="17" spans="1:5" x14ac:dyDescent="0.3">
      <c r="A17"/>
      <c r="B17"/>
      <c r="C17"/>
      <c r="D17"/>
      <c r="E17"/>
    </row>
    <row r="18" spans="1:5" x14ac:dyDescent="0.3">
      <c r="A18"/>
      <c r="B18"/>
      <c r="C18"/>
      <c r="D18"/>
      <c r="E18"/>
    </row>
    <row r="19" spans="1:5" x14ac:dyDescent="0.3">
      <c r="A19"/>
      <c r="B19"/>
      <c r="C19"/>
      <c r="D19"/>
      <c r="E19"/>
    </row>
    <row r="20" spans="1:5" x14ac:dyDescent="0.3">
      <c r="A20"/>
      <c r="B20"/>
      <c r="C20"/>
      <c r="D20"/>
      <c r="E20"/>
    </row>
    <row r="21" spans="1:5" x14ac:dyDescent="0.3">
      <c r="A21"/>
      <c r="B21"/>
      <c r="C21"/>
      <c r="D21"/>
      <c r="E21"/>
    </row>
    <row r="22" spans="1:5" x14ac:dyDescent="0.3">
      <c r="A22"/>
      <c r="B22"/>
      <c r="C22"/>
      <c r="D22"/>
      <c r="E22"/>
    </row>
    <row r="23" spans="1:5" x14ac:dyDescent="0.3">
      <c r="A23"/>
      <c r="B23"/>
      <c r="C23"/>
      <c r="D23"/>
      <c r="E23"/>
    </row>
    <row r="24" spans="1:5" x14ac:dyDescent="0.3">
      <c r="A24"/>
      <c r="B24"/>
      <c r="C24"/>
      <c r="D24"/>
      <c r="E24"/>
    </row>
    <row r="25" spans="1:5" x14ac:dyDescent="0.3">
      <c r="A25"/>
      <c r="B25"/>
      <c r="C25"/>
      <c r="D25"/>
      <c r="E25"/>
    </row>
    <row r="26" spans="1:5" x14ac:dyDescent="0.3">
      <c r="A26"/>
      <c r="B26"/>
      <c r="C26"/>
      <c r="D26"/>
      <c r="E26"/>
    </row>
    <row r="27" spans="1:5" x14ac:dyDescent="0.3">
      <c r="A27"/>
      <c r="B27"/>
      <c r="C27"/>
      <c r="D27"/>
      <c r="E27"/>
    </row>
    <row r="28" spans="1:5" x14ac:dyDescent="0.3">
      <c r="A28"/>
      <c r="B28"/>
      <c r="C28"/>
      <c r="D28"/>
      <c r="E28"/>
    </row>
    <row r="29" spans="1:5" x14ac:dyDescent="0.3">
      <c r="A29"/>
      <c r="B29"/>
      <c r="C29"/>
      <c r="D29"/>
      <c r="E29"/>
    </row>
    <row r="30" spans="1:5" x14ac:dyDescent="0.3">
      <c r="A30"/>
      <c r="B30"/>
      <c r="C30"/>
      <c r="D30"/>
      <c r="E30"/>
    </row>
    <row r="31" spans="1:5" x14ac:dyDescent="0.3">
      <c r="A31"/>
      <c r="B31"/>
      <c r="C31"/>
      <c r="D31"/>
      <c r="E31"/>
    </row>
    <row r="32" spans="1:5" x14ac:dyDescent="0.3">
      <c r="A32"/>
      <c r="B32"/>
      <c r="C32"/>
      <c r="D32"/>
      <c r="E32"/>
    </row>
    <row r="33" spans="1:5" x14ac:dyDescent="0.3">
      <c r="A33"/>
      <c r="B33"/>
      <c r="C33"/>
      <c r="D33"/>
      <c r="E33"/>
    </row>
    <row r="34" spans="1:5" x14ac:dyDescent="0.3">
      <c r="A34"/>
      <c r="B34"/>
      <c r="C34"/>
      <c r="D34"/>
      <c r="E34"/>
    </row>
    <row r="35" spans="1:5" x14ac:dyDescent="0.3">
      <c r="A35"/>
      <c r="B35"/>
      <c r="C35"/>
      <c r="D35"/>
      <c r="E35"/>
    </row>
    <row r="36" spans="1:5" x14ac:dyDescent="0.3">
      <c r="A36"/>
      <c r="B36"/>
      <c r="C36"/>
      <c r="D36"/>
      <c r="E36"/>
    </row>
    <row r="37" spans="1:5" x14ac:dyDescent="0.3">
      <c r="A37"/>
      <c r="B37"/>
      <c r="C37"/>
      <c r="D37"/>
      <c r="E37"/>
    </row>
    <row r="38" spans="1:5" x14ac:dyDescent="0.3">
      <c r="A38"/>
      <c r="B38"/>
      <c r="C38"/>
      <c r="D38"/>
      <c r="E38"/>
    </row>
    <row r="39" spans="1:5" x14ac:dyDescent="0.3">
      <c r="A39"/>
      <c r="B39"/>
      <c r="C39"/>
      <c r="D39"/>
      <c r="E39"/>
    </row>
    <row r="40" spans="1:5" x14ac:dyDescent="0.3">
      <c r="A40"/>
      <c r="B40"/>
      <c r="C40"/>
      <c r="D40"/>
      <c r="E40"/>
    </row>
    <row r="41" spans="1:5" x14ac:dyDescent="0.3">
      <c r="A41"/>
      <c r="B41"/>
      <c r="C41"/>
      <c r="D41"/>
      <c r="E41"/>
    </row>
    <row r="42" spans="1:5" x14ac:dyDescent="0.3">
      <c r="A42"/>
      <c r="B42"/>
      <c r="C42"/>
      <c r="D42"/>
      <c r="E42"/>
    </row>
    <row r="43" spans="1:5" x14ac:dyDescent="0.3">
      <c r="A43"/>
      <c r="B43"/>
      <c r="C43"/>
      <c r="D43"/>
      <c r="E43"/>
    </row>
    <row r="44" spans="1:5" x14ac:dyDescent="0.3">
      <c r="A44"/>
      <c r="B44"/>
      <c r="C44"/>
      <c r="D44"/>
      <c r="E44"/>
    </row>
    <row r="45" spans="1:5" x14ac:dyDescent="0.3">
      <c r="A45"/>
      <c r="B45"/>
      <c r="C45"/>
      <c r="D45"/>
      <c r="E45"/>
    </row>
    <row r="46" spans="1:5" x14ac:dyDescent="0.3">
      <c r="A46"/>
      <c r="B46"/>
      <c r="C46"/>
      <c r="D46"/>
      <c r="E46"/>
    </row>
    <row r="47" spans="1:5" x14ac:dyDescent="0.3">
      <c r="A47"/>
      <c r="B47"/>
      <c r="C47"/>
      <c r="D47"/>
      <c r="E47"/>
    </row>
    <row r="48" spans="1:5" x14ac:dyDescent="0.3">
      <c r="A48"/>
      <c r="B48"/>
      <c r="C48"/>
      <c r="D48"/>
      <c r="E48"/>
    </row>
    <row r="49" spans="1:5" x14ac:dyDescent="0.3">
      <c r="A49"/>
      <c r="B49"/>
      <c r="C49"/>
      <c r="D49"/>
      <c r="E49"/>
    </row>
    <row r="50" spans="1:5" x14ac:dyDescent="0.3">
      <c r="A50"/>
      <c r="B50"/>
      <c r="C50"/>
      <c r="D50"/>
      <c r="E50"/>
    </row>
    <row r="51" spans="1:5" x14ac:dyDescent="0.3">
      <c r="A51"/>
      <c r="B51"/>
      <c r="C51"/>
      <c r="D51"/>
      <c r="E51"/>
    </row>
    <row r="52" spans="1:5" x14ac:dyDescent="0.3">
      <c r="A52"/>
      <c r="B52"/>
      <c r="C52"/>
      <c r="D52"/>
      <c r="E52"/>
    </row>
    <row r="53" spans="1:5" x14ac:dyDescent="0.3">
      <c r="A53"/>
      <c r="B53"/>
      <c r="C53"/>
      <c r="D53"/>
      <c r="E53"/>
    </row>
    <row r="54" spans="1:5" x14ac:dyDescent="0.3">
      <c r="A54"/>
      <c r="B54"/>
      <c r="C54"/>
      <c r="D54"/>
      <c r="E54"/>
    </row>
    <row r="55" spans="1:5" x14ac:dyDescent="0.3">
      <c r="A55"/>
      <c r="B55"/>
      <c r="C55"/>
      <c r="D55"/>
      <c r="E55"/>
    </row>
    <row r="56" spans="1:5" x14ac:dyDescent="0.3">
      <c r="A56"/>
      <c r="B56"/>
      <c r="C56"/>
      <c r="D56"/>
      <c r="E56"/>
    </row>
    <row r="57" spans="1:5" x14ac:dyDescent="0.3">
      <c r="A57"/>
      <c r="B57"/>
      <c r="C57"/>
      <c r="D57"/>
      <c r="E57"/>
    </row>
    <row r="58" spans="1:5" x14ac:dyDescent="0.3">
      <c r="A58"/>
      <c r="B58"/>
      <c r="C58"/>
      <c r="D58"/>
      <c r="E58"/>
    </row>
    <row r="59" spans="1:5" x14ac:dyDescent="0.3">
      <c r="A59"/>
      <c r="B59"/>
      <c r="C59"/>
      <c r="D59"/>
      <c r="E59"/>
    </row>
    <row r="60" spans="1:5" x14ac:dyDescent="0.3">
      <c r="A60"/>
      <c r="B60"/>
      <c r="C60"/>
      <c r="D60"/>
      <c r="E60"/>
    </row>
    <row r="61" spans="1:5" x14ac:dyDescent="0.3">
      <c r="A61"/>
      <c r="B61"/>
      <c r="C61"/>
      <c r="D61"/>
      <c r="E61"/>
    </row>
    <row r="62" spans="1:5" x14ac:dyDescent="0.3">
      <c r="A62"/>
      <c r="B62"/>
      <c r="C62"/>
      <c r="D62"/>
      <c r="E62"/>
    </row>
    <row r="63" spans="1:5" x14ac:dyDescent="0.3">
      <c r="A63"/>
      <c r="B63"/>
      <c r="C63"/>
      <c r="D63"/>
      <c r="E63"/>
    </row>
    <row r="64" spans="1:5" x14ac:dyDescent="0.3">
      <c r="A64"/>
      <c r="B64"/>
      <c r="C64"/>
      <c r="D64"/>
      <c r="E64"/>
    </row>
    <row r="65" spans="1:5" x14ac:dyDescent="0.3">
      <c r="A65"/>
      <c r="B65"/>
      <c r="C65"/>
      <c r="D65"/>
      <c r="E65"/>
    </row>
    <row r="66" spans="1:5" x14ac:dyDescent="0.3">
      <c r="A66"/>
      <c r="B66"/>
      <c r="C66"/>
      <c r="D66"/>
      <c r="E66"/>
    </row>
    <row r="67" spans="1:5" x14ac:dyDescent="0.3">
      <c r="A67"/>
      <c r="B67"/>
      <c r="C67"/>
      <c r="D67"/>
      <c r="E67"/>
    </row>
    <row r="68" spans="1:5" x14ac:dyDescent="0.3">
      <c r="A68"/>
      <c r="B68"/>
      <c r="C68"/>
      <c r="D68"/>
      <c r="E68"/>
    </row>
    <row r="69" spans="1:5" x14ac:dyDescent="0.3">
      <c r="A69"/>
      <c r="B69"/>
      <c r="C69"/>
      <c r="D69"/>
      <c r="E69"/>
    </row>
    <row r="70" spans="1:5" x14ac:dyDescent="0.3">
      <c r="A70"/>
      <c r="B70"/>
      <c r="C70"/>
      <c r="D70"/>
      <c r="E70"/>
    </row>
    <row r="71" spans="1:5" x14ac:dyDescent="0.3">
      <c r="A71"/>
      <c r="B71"/>
      <c r="C71"/>
      <c r="D71"/>
      <c r="E71"/>
    </row>
    <row r="72" spans="1:5" x14ac:dyDescent="0.3">
      <c r="A72"/>
      <c r="B72"/>
      <c r="C72"/>
      <c r="D72"/>
      <c r="E72"/>
    </row>
    <row r="73" spans="1:5" x14ac:dyDescent="0.3">
      <c r="A73"/>
      <c r="B73"/>
      <c r="C73"/>
      <c r="D73"/>
      <c r="E73"/>
    </row>
    <row r="74" spans="1:5" x14ac:dyDescent="0.3">
      <c r="A74"/>
      <c r="B74"/>
      <c r="C74"/>
      <c r="D74"/>
      <c r="E74"/>
    </row>
    <row r="75" spans="1:5" x14ac:dyDescent="0.3">
      <c r="A75"/>
      <c r="B75"/>
      <c r="C75"/>
      <c r="D75"/>
      <c r="E75"/>
    </row>
    <row r="76" spans="1:5" x14ac:dyDescent="0.3">
      <c r="A76"/>
      <c r="B76"/>
      <c r="C76"/>
      <c r="D76"/>
      <c r="E76"/>
    </row>
    <row r="77" spans="1:5" x14ac:dyDescent="0.3">
      <c r="A77"/>
      <c r="B77"/>
      <c r="C77"/>
      <c r="D77"/>
      <c r="E77"/>
    </row>
    <row r="78" spans="1:5" x14ac:dyDescent="0.3">
      <c r="A78"/>
      <c r="B78"/>
      <c r="C78"/>
      <c r="D78"/>
      <c r="E78"/>
    </row>
    <row r="79" spans="1:5" x14ac:dyDescent="0.3">
      <c r="A79"/>
      <c r="B79"/>
      <c r="C79"/>
      <c r="D79"/>
      <c r="E79"/>
    </row>
    <row r="80" spans="1:5" x14ac:dyDescent="0.3">
      <c r="A80"/>
      <c r="B80"/>
      <c r="C80"/>
      <c r="D80"/>
      <c r="E80"/>
    </row>
    <row r="81" spans="1:5" x14ac:dyDescent="0.3">
      <c r="A81"/>
      <c r="B81"/>
      <c r="C81"/>
      <c r="D81"/>
      <c r="E81"/>
    </row>
    <row r="82" spans="1:5" x14ac:dyDescent="0.3">
      <c r="A82"/>
      <c r="B82"/>
      <c r="C82"/>
      <c r="D82"/>
      <c r="E82"/>
    </row>
    <row r="83" spans="1:5" x14ac:dyDescent="0.3">
      <c r="A83"/>
      <c r="B83"/>
      <c r="C83"/>
      <c r="D83"/>
      <c r="E83"/>
    </row>
    <row r="84" spans="1:5" x14ac:dyDescent="0.3">
      <c r="A84"/>
      <c r="B84"/>
      <c r="C84"/>
      <c r="D84"/>
      <c r="E84"/>
    </row>
    <row r="85" spans="1:5" x14ac:dyDescent="0.3">
      <c r="A85"/>
      <c r="B85"/>
      <c r="C85"/>
      <c r="D85"/>
      <c r="E85"/>
    </row>
    <row r="86" spans="1:5" x14ac:dyDescent="0.3">
      <c r="A86"/>
      <c r="B86"/>
      <c r="C86"/>
      <c r="D86"/>
      <c r="E86"/>
    </row>
    <row r="87" spans="1:5" x14ac:dyDescent="0.3">
      <c r="A87"/>
      <c r="B87"/>
      <c r="C87"/>
      <c r="D87"/>
      <c r="E87"/>
    </row>
    <row r="88" spans="1:5" x14ac:dyDescent="0.3">
      <c r="A88"/>
      <c r="B88"/>
      <c r="C88"/>
      <c r="D88"/>
      <c r="E88"/>
    </row>
    <row r="89" spans="1:5" x14ac:dyDescent="0.3">
      <c r="A89"/>
      <c r="B89"/>
      <c r="C89"/>
      <c r="D89"/>
      <c r="E89"/>
    </row>
    <row r="90" spans="1:5" x14ac:dyDescent="0.3">
      <c r="A90"/>
      <c r="B90"/>
      <c r="C90"/>
      <c r="D90"/>
      <c r="E90"/>
    </row>
    <row r="91" spans="1:5" x14ac:dyDescent="0.3">
      <c r="A91"/>
      <c r="B91"/>
      <c r="C91"/>
      <c r="D91"/>
      <c r="E91"/>
    </row>
    <row r="92" spans="1:5" x14ac:dyDescent="0.3">
      <c r="A92"/>
      <c r="B92"/>
      <c r="C92"/>
      <c r="D92"/>
      <c r="E92"/>
    </row>
    <row r="93" spans="1:5" x14ac:dyDescent="0.3">
      <c r="A93"/>
      <c r="B93"/>
      <c r="C93"/>
      <c r="D93"/>
      <c r="E93"/>
    </row>
    <row r="94" spans="1:5" x14ac:dyDescent="0.3">
      <c r="A94"/>
      <c r="B94"/>
      <c r="C94"/>
      <c r="D94"/>
      <c r="E94"/>
    </row>
    <row r="95" spans="1:5" x14ac:dyDescent="0.3">
      <c r="A95"/>
      <c r="B95"/>
      <c r="C95"/>
      <c r="D95"/>
      <c r="E95"/>
    </row>
    <row r="96" spans="1:5" x14ac:dyDescent="0.3">
      <c r="A96"/>
      <c r="B96"/>
      <c r="C96"/>
      <c r="D96"/>
      <c r="E96"/>
    </row>
    <row r="97" spans="1:5" x14ac:dyDescent="0.3">
      <c r="A97"/>
      <c r="B97"/>
      <c r="C97"/>
      <c r="D97"/>
      <c r="E97"/>
    </row>
    <row r="98" spans="1:5" x14ac:dyDescent="0.3">
      <c r="A98"/>
      <c r="B98"/>
      <c r="C98"/>
      <c r="D98"/>
      <c r="E98"/>
    </row>
    <row r="99" spans="1:5" x14ac:dyDescent="0.3">
      <c r="A99"/>
      <c r="B99"/>
      <c r="C99"/>
      <c r="D99"/>
      <c r="E99"/>
    </row>
    <row r="100" spans="1:5" x14ac:dyDescent="0.3">
      <c r="A100"/>
      <c r="B100"/>
      <c r="C100"/>
      <c r="D100"/>
      <c r="E100"/>
    </row>
    <row r="101" spans="1:5" x14ac:dyDescent="0.3">
      <c r="A101"/>
      <c r="B101"/>
      <c r="C101"/>
      <c r="D101"/>
      <c r="E101"/>
    </row>
    <row r="102" spans="1:5" x14ac:dyDescent="0.3">
      <c r="A102"/>
      <c r="B102"/>
      <c r="C102"/>
      <c r="D102"/>
      <c r="E102"/>
    </row>
    <row r="103" spans="1:5" x14ac:dyDescent="0.3">
      <c r="A103"/>
      <c r="B103"/>
      <c r="C103"/>
      <c r="D103"/>
      <c r="E103"/>
    </row>
    <row r="104" spans="1:5" x14ac:dyDescent="0.3">
      <c r="A104"/>
      <c r="B104"/>
      <c r="C104"/>
      <c r="D104"/>
      <c r="E104"/>
    </row>
    <row r="105" spans="1:5" x14ac:dyDescent="0.3">
      <c r="A105"/>
      <c r="B105"/>
      <c r="C105"/>
      <c r="D105"/>
      <c r="E105"/>
    </row>
    <row r="106" spans="1:5" x14ac:dyDescent="0.3">
      <c r="A106"/>
      <c r="B106"/>
      <c r="C106"/>
      <c r="D106"/>
      <c r="E106"/>
    </row>
    <row r="107" spans="1:5" x14ac:dyDescent="0.3">
      <c r="A107"/>
      <c r="B107"/>
      <c r="C107"/>
      <c r="D107"/>
      <c r="E107"/>
    </row>
    <row r="108" spans="1:5" x14ac:dyDescent="0.3">
      <c r="A108"/>
      <c r="B108"/>
      <c r="C108"/>
      <c r="D108"/>
      <c r="E108"/>
    </row>
    <row r="109" spans="1:5" x14ac:dyDescent="0.3">
      <c r="A109"/>
      <c r="B109"/>
      <c r="C109"/>
      <c r="D109"/>
      <c r="E109"/>
    </row>
    <row r="110" spans="1:5" x14ac:dyDescent="0.3">
      <c r="A110"/>
      <c r="B110"/>
      <c r="C110"/>
      <c r="D110"/>
      <c r="E110"/>
    </row>
    <row r="111" spans="1:5" x14ac:dyDescent="0.3">
      <c r="A111"/>
      <c r="B111"/>
      <c r="C111"/>
      <c r="D111"/>
      <c r="E111"/>
    </row>
    <row r="112" spans="1:5" x14ac:dyDescent="0.3">
      <c r="A112"/>
      <c r="B112"/>
      <c r="C112"/>
      <c r="D112"/>
      <c r="E112"/>
    </row>
    <row r="113" spans="1:5" x14ac:dyDescent="0.3">
      <c r="A113"/>
      <c r="B113"/>
      <c r="C113"/>
      <c r="D113"/>
      <c r="E113"/>
    </row>
    <row r="114" spans="1:5" x14ac:dyDescent="0.3">
      <c r="A114"/>
      <c r="B114"/>
      <c r="C114"/>
      <c r="D114"/>
      <c r="E114"/>
    </row>
    <row r="115" spans="1:5" x14ac:dyDescent="0.3">
      <c r="A115"/>
      <c r="B115"/>
      <c r="C115"/>
      <c r="D115"/>
      <c r="E115"/>
    </row>
    <row r="116" spans="1:5" x14ac:dyDescent="0.3">
      <c r="A116"/>
      <c r="B116"/>
      <c r="C116"/>
      <c r="D116"/>
      <c r="E116"/>
    </row>
    <row r="117" spans="1:5" x14ac:dyDescent="0.3">
      <c r="A117"/>
      <c r="B117"/>
      <c r="C117"/>
      <c r="D117"/>
      <c r="E117"/>
    </row>
    <row r="118" spans="1:5" x14ac:dyDescent="0.3">
      <c r="A118"/>
      <c r="B118"/>
      <c r="C118"/>
      <c r="D118"/>
      <c r="E118"/>
    </row>
    <row r="119" spans="1:5" x14ac:dyDescent="0.3">
      <c r="A119"/>
      <c r="B119"/>
      <c r="C119"/>
      <c r="D119"/>
      <c r="E119"/>
    </row>
    <row r="120" spans="1:5" x14ac:dyDescent="0.3">
      <c r="A120"/>
      <c r="B120"/>
      <c r="C120"/>
      <c r="D120"/>
      <c r="E120"/>
    </row>
    <row r="121" spans="1:5" x14ac:dyDescent="0.3">
      <c r="A121"/>
      <c r="B121"/>
      <c r="C121"/>
      <c r="D121"/>
      <c r="E121"/>
    </row>
    <row r="122" spans="1:5" x14ac:dyDescent="0.3">
      <c r="A122"/>
      <c r="B122"/>
      <c r="C122"/>
      <c r="D122"/>
      <c r="E122"/>
    </row>
    <row r="123" spans="1:5" x14ac:dyDescent="0.3">
      <c r="A123"/>
      <c r="B123"/>
      <c r="C123"/>
      <c r="D123"/>
      <c r="E123"/>
    </row>
    <row r="124" spans="1:5" x14ac:dyDescent="0.3">
      <c r="A124"/>
      <c r="B124"/>
      <c r="C124"/>
      <c r="D124"/>
      <c r="E124"/>
    </row>
    <row r="125" spans="1:5" x14ac:dyDescent="0.3">
      <c r="A125"/>
      <c r="B125"/>
      <c r="C125"/>
      <c r="D125"/>
      <c r="E125"/>
    </row>
    <row r="126" spans="1:5" x14ac:dyDescent="0.3">
      <c r="A126"/>
      <c r="B126"/>
      <c r="C126"/>
      <c r="D126"/>
      <c r="E126"/>
    </row>
    <row r="127" spans="1:5" x14ac:dyDescent="0.3">
      <c r="A127"/>
      <c r="B127"/>
      <c r="C127"/>
      <c r="D127"/>
      <c r="E127"/>
    </row>
    <row r="128" spans="1:5" x14ac:dyDescent="0.3">
      <c r="A128"/>
      <c r="B128"/>
      <c r="C128"/>
      <c r="D128"/>
      <c r="E128"/>
    </row>
    <row r="129" spans="1:5" x14ac:dyDescent="0.3">
      <c r="A129"/>
      <c r="B129"/>
      <c r="C129"/>
      <c r="D129"/>
      <c r="E129"/>
    </row>
    <row r="130" spans="1:5" x14ac:dyDescent="0.3">
      <c r="A130"/>
      <c r="B130"/>
      <c r="C130"/>
      <c r="D130"/>
      <c r="E130"/>
    </row>
    <row r="131" spans="1:5" x14ac:dyDescent="0.3">
      <c r="A131"/>
      <c r="B131"/>
      <c r="C131"/>
      <c r="D131"/>
      <c r="E131"/>
    </row>
    <row r="132" spans="1:5" x14ac:dyDescent="0.3">
      <c r="A132"/>
      <c r="B132"/>
      <c r="C132"/>
      <c r="D132"/>
      <c r="E132"/>
    </row>
    <row r="133" spans="1:5" x14ac:dyDescent="0.3">
      <c r="A133"/>
      <c r="B133"/>
      <c r="C133"/>
      <c r="D133"/>
      <c r="E133"/>
    </row>
    <row r="134" spans="1:5" x14ac:dyDescent="0.3">
      <c r="A134"/>
      <c r="B134"/>
      <c r="C134"/>
      <c r="D134"/>
      <c r="E134"/>
    </row>
    <row r="135" spans="1:5" x14ac:dyDescent="0.3">
      <c r="A135"/>
      <c r="B135"/>
      <c r="C135"/>
      <c r="D135"/>
      <c r="E135"/>
    </row>
    <row r="136" spans="1:5" x14ac:dyDescent="0.3">
      <c r="A136"/>
      <c r="B136"/>
      <c r="C136"/>
      <c r="D136"/>
      <c r="E136"/>
    </row>
    <row r="137" spans="1:5" x14ac:dyDescent="0.3">
      <c r="A137"/>
      <c r="B137"/>
      <c r="C137"/>
      <c r="D137"/>
      <c r="E137"/>
    </row>
    <row r="138" spans="1:5" x14ac:dyDescent="0.3">
      <c r="A138"/>
      <c r="B138"/>
      <c r="C138"/>
      <c r="D138"/>
      <c r="E138"/>
    </row>
    <row r="139" spans="1:5" x14ac:dyDescent="0.3">
      <c r="A139"/>
      <c r="B139"/>
      <c r="C139"/>
      <c r="D139"/>
      <c r="E139"/>
    </row>
    <row r="140" spans="1:5" x14ac:dyDescent="0.3">
      <c r="A140"/>
      <c r="B140"/>
      <c r="C140"/>
      <c r="D140"/>
      <c r="E140"/>
    </row>
    <row r="141" spans="1:5" x14ac:dyDescent="0.3">
      <c r="A141"/>
      <c r="B141"/>
      <c r="C141"/>
      <c r="D141"/>
      <c r="E141"/>
    </row>
    <row r="142" spans="1:5" x14ac:dyDescent="0.3">
      <c r="A142"/>
      <c r="B142"/>
      <c r="C142"/>
      <c r="D142"/>
      <c r="E142"/>
    </row>
    <row r="143" spans="1:5" x14ac:dyDescent="0.3">
      <c r="A143"/>
      <c r="B143"/>
      <c r="C143"/>
      <c r="D143"/>
      <c r="E143"/>
    </row>
    <row r="144" spans="1:5" x14ac:dyDescent="0.3">
      <c r="A144"/>
      <c r="B144"/>
      <c r="C144"/>
      <c r="D144"/>
      <c r="E144"/>
    </row>
    <row r="145" spans="1:5" x14ac:dyDescent="0.3">
      <c r="A145"/>
      <c r="B145"/>
      <c r="C145"/>
      <c r="D145"/>
      <c r="E145"/>
    </row>
    <row r="146" spans="1:5" x14ac:dyDescent="0.3">
      <c r="A146"/>
      <c r="B146"/>
      <c r="C146"/>
      <c r="D146"/>
      <c r="E146"/>
    </row>
    <row r="147" spans="1:5" x14ac:dyDescent="0.3">
      <c r="A147"/>
      <c r="B147"/>
      <c r="C147"/>
      <c r="D147"/>
      <c r="E147"/>
    </row>
    <row r="148" spans="1:5" x14ac:dyDescent="0.3">
      <c r="A148"/>
      <c r="B148"/>
      <c r="C148"/>
      <c r="D148"/>
      <c r="E148"/>
    </row>
    <row r="149" spans="1:5" x14ac:dyDescent="0.3">
      <c r="A149"/>
      <c r="B149"/>
      <c r="C149"/>
      <c r="D149"/>
      <c r="E149"/>
    </row>
    <row r="150" spans="1:5" x14ac:dyDescent="0.3">
      <c r="A150"/>
      <c r="B150"/>
      <c r="C150"/>
      <c r="D150"/>
      <c r="E150"/>
    </row>
    <row r="151" spans="1:5" x14ac:dyDescent="0.3">
      <c r="A151"/>
      <c r="B151"/>
      <c r="C151"/>
      <c r="D151"/>
      <c r="E151"/>
    </row>
    <row r="152" spans="1:5" x14ac:dyDescent="0.3">
      <c r="A152"/>
      <c r="B152"/>
      <c r="C152"/>
      <c r="D152"/>
      <c r="E152"/>
    </row>
    <row r="153" spans="1:5" x14ac:dyDescent="0.3">
      <c r="A153"/>
      <c r="B153"/>
      <c r="C153"/>
      <c r="D153"/>
      <c r="E153"/>
    </row>
    <row r="154" spans="1:5" x14ac:dyDescent="0.3">
      <c r="A154"/>
      <c r="B154"/>
      <c r="C154"/>
      <c r="D154"/>
      <c r="E154"/>
    </row>
    <row r="155" spans="1:5" x14ac:dyDescent="0.3">
      <c r="A155"/>
      <c r="B155"/>
      <c r="C155"/>
      <c r="D155"/>
      <c r="E155"/>
    </row>
    <row r="156" spans="1:5" x14ac:dyDescent="0.3">
      <c r="A156"/>
      <c r="B156"/>
      <c r="C156"/>
      <c r="D156"/>
      <c r="E156"/>
    </row>
    <row r="157" spans="1:5" x14ac:dyDescent="0.3">
      <c r="A157"/>
      <c r="B157"/>
      <c r="C157"/>
      <c r="D157"/>
      <c r="E157"/>
    </row>
    <row r="158" spans="1:5" x14ac:dyDescent="0.3">
      <c r="A158"/>
      <c r="B158"/>
      <c r="C158"/>
      <c r="D158"/>
      <c r="E158"/>
    </row>
    <row r="159" spans="1:5" x14ac:dyDescent="0.3">
      <c r="A159"/>
      <c r="B159"/>
      <c r="C159"/>
      <c r="D159"/>
      <c r="E159"/>
    </row>
    <row r="160" spans="1:5" x14ac:dyDescent="0.3">
      <c r="A160"/>
      <c r="B160"/>
      <c r="C160"/>
      <c r="D160"/>
      <c r="E160"/>
    </row>
    <row r="161" spans="1:5" x14ac:dyDescent="0.3">
      <c r="A161"/>
      <c r="B161"/>
      <c r="C161"/>
      <c r="D161"/>
      <c r="E161"/>
    </row>
    <row r="162" spans="1:5" x14ac:dyDescent="0.3">
      <c r="A162"/>
      <c r="B162"/>
      <c r="C162"/>
      <c r="D162"/>
      <c r="E162"/>
    </row>
    <row r="163" spans="1:5" x14ac:dyDescent="0.3">
      <c r="A163"/>
      <c r="B163"/>
      <c r="C163"/>
      <c r="D163"/>
      <c r="E163"/>
    </row>
    <row r="164" spans="1:5" x14ac:dyDescent="0.3">
      <c r="A164"/>
      <c r="B164"/>
      <c r="C164"/>
      <c r="D164"/>
      <c r="E164"/>
    </row>
    <row r="165" spans="1:5" x14ac:dyDescent="0.3">
      <c r="A165"/>
      <c r="B165"/>
      <c r="C165"/>
      <c r="D165"/>
      <c r="E165"/>
    </row>
    <row r="166" spans="1:5" x14ac:dyDescent="0.3">
      <c r="A166"/>
      <c r="B166"/>
      <c r="C166"/>
      <c r="D166"/>
      <c r="E166"/>
    </row>
    <row r="167" spans="1:5" x14ac:dyDescent="0.3">
      <c r="A167"/>
      <c r="B167"/>
      <c r="C167"/>
      <c r="D167"/>
      <c r="E167"/>
    </row>
    <row r="168" spans="1:5" x14ac:dyDescent="0.3">
      <c r="A168"/>
      <c r="B168"/>
      <c r="C168"/>
      <c r="D168"/>
      <c r="E168"/>
    </row>
    <row r="169" spans="1:5" x14ac:dyDescent="0.3">
      <c r="A169"/>
      <c r="B169"/>
      <c r="C169"/>
      <c r="D169"/>
      <c r="E169"/>
    </row>
    <row r="170" spans="1:5" x14ac:dyDescent="0.3">
      <c r="A170"/>
      <c r="B170"/>
      <c r="C170"/>
      <c r="D170"/>
      <c r="E170"/>
    </row>
    <row r="171" spans="1:5" x14ac:dyDescent="0.3">
      <c r="A171"/>
      <c r="B171"/>
      <c r="C171"/>
      <c r="D171"/>
      <c r="E171"/>
    </row>
    <row r="172" spans="1:5" x14ac:dyDescent="0.3">
      <c r="A172"/>
      <c r="B172"/>
      <c r="C172"/>
      <c r="D172"/>
      <c r="E172"/>
    </row>
    <row r="173" spans="1:5" x14ac:dyDescent="0.3">
      <c r="A173"/>
      <c r="B173"/>
      <c r="C173"/>
      <c r="D173"/>
      <c r="E173"/>
    </row>
    <row r="174" spans="1:5" x14ac:dyDescent="0.3">
      <c r="A174"/>
      <c r="B174"/>
      <c r="C174"/>
      <c r="D174"/>
      <c r="E174"/>
    </row>
    <row r="175" spans="1:5" x14ac:dyDescent="0.3">
      <c r="A175"/>
      <c r="B175"/>
      <c r="C175"/>
      <c r="D175"/>
      <c r="E175"/>
    </row>
    <row r="176" spans="1:5" x14ac:dyDescent="0.3">
      <c r="A176"/>
      <c r="B176"/>
      <c r="C176"/>
      <c r="D176"/>
      <c r="E176"/>
    </row>
    <row r="177" spans="1:5" x14ac:dyDescent="0.3">
      <c r="A177"/>
      <c r="B177"/>
      <c r="C177"/>
      <c r="D177"/>
      <c r="E177"/>
    </row>
    <row r="178" spans="1:5" x14ac:dyDescent="0.3">
      <c r="A178"/>
      <c r="B178"/>
      <c r="C178"/>
      <c r="D178"/>
      <c r="E178"/>
    </row>
    <row r="179" spans="1:5" x14ac:dyDescent="0.3">
      <c r="A179"/>
      <c r="B179"/>
      <c r="C179"/>
      <c r="D179"/>
      <c r="E179"/>
    </row>
    <row r="180" spans="1:5" x14ac:dyDescent="0.3">
      <c r="A180"/>
      <c r="B180"/>
      <c r="C180"/>
      <c r="D180"/>
      <c r="E180"/>
    </row>
    <row r="181" spans="1:5" x14ac:dyDescent="0.3">
      <c r="A181"/>
      <c r="B181"/>
      <c r="C181"/>
      <c r="D181"/>
      <c r="E181"/>
    </row>
    <row r="182" spans="1:5" x14ac:dyDescent="0.3">
      <c r="A182"/>
      <c r="B182"/>
      <c r="C182"/>
      <c r="D182"/>
      <c r="E182"/>
    </row>
    <row r="183" spans="1:5" x14ac:dyDescent="0.3">
      <c r="A183"/>
      <c r="B183"/>
      <c r="C183"/>
      <c r="D183"/>
      <c r="E183"/>
    </row>
    <row r="184" spans="1:5" x14ac:dyDescent="0.3">
      <c r="A184"/>
      <c r="B184"/>
      <c r="C184"/>
      <c r="D184"/>
      <c r="E184"/>
    </row>
    <row r="185" spans="1:5" x14ac:dyDescent="0.3">
      <c r="A185"/>
      <c r="B185"/>
      <c r="C185"/>
      <c r="D185"/>
      <c r="E185"/>
    </row>
    <row r="186" spans="1:5" x14ac:dyDescent="0.3">
      <c r="A186"/>
      <c r="B186"/>
      <c r="C186"/>
      <c r="D186"/>
      <c r="E186"/>
    </row>
    <row r="187" spans="1:5" x14ac:dyDescent="0.3">
      <c r="A187"/>
      <c r="B187"/>
      <c r="C187"/>
      <c r="D187"/>
      <c r="E187"/>
    </row>
    <row r="188" spans="1:5" x14ac:dyDescent="0.3">
      <c r="A188"/>
      <c r="B188"/>
      <c r="C188"/>
      <c r="D188"/>
      <c r="E188"/>
    </row>
    <row r="189" spans="1:5" x14ac:dyDescent="0.3">
      <c r="A189"/>
      <c r="B189"/>
      <c r="C189"/>
      <c r="D189"/>
      <c r="E189"/>
    </row>
    <row r="190" spans="1:5" x14ac:dyDescent="0.3">
      <c r="A190"/>
      <c r="B190"/>
      <c r="C190"/>
      <c r="D190"/>
      <c r="E190"/>
    </row>
    <row r="191" spans="1:5" x14ac:dyDescent="0.3">
      <c r="A191"/>
      <c r="B191"/>
      <c r="C191"/>
      <c r="D191"/>
      <c r="E191"/>
    </row>
    <row r="192" spans="1:5" x14ac:dyDescent="0.3">
      <c r="A192"/>
      <c r="B192"/>
      <c r="C192"/>
      <c r="D192"/>
      <c r="E192"/>
    </row>
    <row r="193" spans="1:5" x14ac:dyDescent="0.3">
      <c r="A193"/>
      <c r="B193"/>
      <c r="C193"/>
      <c r="D193"/>
      <c r="E193"/>
    </row>
    <row r="194" spans="1:5" x14ac:dyDescent="0.3">
      <c r="A194"/>
      <c r="B194"/>
      <c r="C194"/>
      <c r="D194"/>
      <c r="E194"/>
    </row>
    <row r="195" spans="1:5" x14ac:dyDescent="0.3">
      <c r="A195"/>
      <c r="B195"/>
      <c r="C195"/>
      <c r="D195"/>
      <c r="E195"/>
    </row>
    <row r="196" spans="1:5" x14ac:dyDescent="0.3">
      <c r="A196"/>
      <c r="B196"/>
      <c r="C196"/>
      <c r="D196"/>
      <c r="E196"/>
    </row>
    <row r="197" spans="1:5" x14ac:dyDescent="0.3">
      <c r="A197"/>
      <c r="B197"/>
      <c r="C197"/>
      <c r="D197"/>
      <c r="E197"/>
    </row>
    <row r="198" spans="1:5" x14ac:dyDescent="0.3">
      <c r="A198"/>
      <c r="B198"/>
      <c r="C198"/>
      <c r="D198"/>
      <c r="E198"/>
    </row>
    <row r="199" spans="1:5" x14ac:dyDescent="0.3">
      <c r="A199"/>
      <c r="B199"/>
      <c r="C199"/>
      <c r="D199"/>
      <c r="E199"/>
    </row>
    <row r="200" spans="1:5" x14ac:dyDescent="0.3">
      <c r="A200"/>
      <c r="B200"/>
      <c r="C200"/>
      <c r="D200"/>
      <c r="E200"/>
    </row>
    <row r="201" spans="1:5" x14ac:dyDescent="0.3">
      <c r="A201"/>
      <c r="B201"/>
      <c r="C201"/>
      <c r="D201"/>
      <c r="E201"/>
    </row>
    <row r="202" spans="1:5" x14ac:dyDescent="0.3">
      <c r="A202"/>
      <c r="B202"/>
      <c r="C202"/>
      <c r="D202"/>
      <c r="E202"/>
    </row>
    <row r="203" spans="1:5" x14ac:dyDescent="0.3">
      <c r="A203"/>
      <c r="B203"/>
      <c r="C203"/>
      <c r="D203"/>
      <c r="E203"/>
    </row>
    <row r="204" spans="1:5" x14ac:dyDescent="0.3">
      <c r="A204"/>
      <c r="B204"/>
      <c r="C204"/>
      <c r="D204"/>
      <c r="E204"/>
    </row>
    <row r="205" spans="1:5" x14ac:dyDescent="0.3">
      <c r="A205"/>
      <c r="B205"/>
      <c r="C205"/>
      <c r="D205"/>
      <c r="E205"/>
    </row>
    <row r="206" spans="1:5" x14ac:dyDescent="0.3">
      <c r="A206"/>
      <c r="B206"/>
      <c r="C206"/>
      <c r="D206"/>
      <c r="E206"/>
    </row>
    <row r="207" spans="1:5" x14ac:dyDescent="0.3">
      <c r="A207"/>
      <c r="B207"/>
      <c r="C207"/>
      <c r="D207"/>
      <c r="E207"/>
    </row>
    <row r="208" spans="1:5" x14ac:dyDescent="0.3">
      <c r="A208"/>
      <c r="B208"/>
      <c r="C208"/>
      <c r="D208"/>
      <c r="E208"/>
    </row>
    <row r="209" spans="1:5" x14ac:dyDescent="0.3">
      <c r="A209"/>
      <c r="B209"/>
      <c r="C209"/>
      <c r="D209"/>
      <c r="E209"/>
    </row>
    <row r="210" spans="1:5" x14ac:dyDescent="0.3">
      <c r="A210"/>
      <c r="B210"/>
      <c r="C210"/>
      <c r="D210"/>
      <c r="E210"/>
    </row>
    <row r="211" spans="1:5" x14ac:dyDescent="0.3">
      <c r="A211"/>
      <c r="B211"/>
      <c r="C211"/>
      <c r="D211"/>
      <c r="E211"/>
    </row>
    <row r="212" spans="1:5" x14ac:dyDescent="0.3">
      <c r="A212"/>
      <c r="B212"/>
      <c r="C212"/>
      <c r="D212"/>
      <c r="E212"/>
    </row>
    <row r="213" spans="1:5" x14ac:dyDescent="0.3">
      <c r="A213"/>
      <c r="B213"/>
      <c r="C213"/>
      <c r="D213"/>
      <c r="E213"/>
    </row>
    <row r="214" spans="1:5" x14ac:dyDescent="0.3">
      <c r="A214"/>
      <c r="B214"/>
      <c r="C214"/>
      <c r="D214"/>
      <c r="E214"/>
    </row>
    <row r="215" spans="1:5" x14ac:dyDescent="0.3">
      <c r="A215"/>
      <c r="B215"/>
      <c r="C215"/>
      <c r="D215"/>
      <c r="E215"/>
    </row>
    <row r="216" spans="1:5" x14ac:dyDescent="0.3">
      <c r="A216"/>
      <c r="B216"/>
      <c r="C216"/>
      <c r="D216"/>
      <c r="E216"/>
    </row>
    <row r="217" spans="1:5" x14ac:dyDescent="0.3">
      <c r="A217"/>
      <c r="B217"/>
      <c r="C217"/>
      <c r="D217"/>
      <c r="E217"/>
    </row>
    <row r="218" spans="1:5" x14ac:dyDescent="0.3">
      <c r="A218"/>
      <c r="B218"/>
      <c r="C218"/>
      <c r="D218"/>
      <c r="E218"/>
    </row>
    <row r="219" spans="1:5" x14ac:dyDescent="0.3">
      <c r="A219"/>
      <c r="B219"/>
      <c r="C219"/>
      <c r="D219"/>
      <c r="E219"/>
    </row>
    <row r="220" spans="1:5" x14ac:dyDescent="0.3">
      <c r="A220"/>
      <c r="B220"/>
      <c r="C220"/>
      <c r="D220"/>
      <c r="E220"/>
    </row>
    <row r="221" spans="1:5" x14ac:dyDescent="0.3">
      <c r="A221"/>
      <c r="B221"/>
      <c r="C221"/>
      <c r="D221"/>
      <c r="E221"/>
    </row>
    <row r="222" spans="1:5" x14ac:dyDescent="0.3">
      <c r="A222"/>
      <c r="B222"/>
      <c r="C222"/>
      <c r="D222"/>
      <c r="E222"/>
    </row>
    <row r="223" spans="1:5" x14ac:dyDescent="0.3">
      <c r="A223"/>
      <c r="B223"/>
      <c r="C223"/>
      <c r="D223"/>
      <c r="E223"/>
    </row>
    <row r="224" spans="1:5" x14ac:dyDescent="0.3">
      <c r="A224"/>
      <c r="B224"/>
      <c r="C224"/>
      <c r="D224"/>
      <c r="E224"/>
    </row>
    <row r="225" spans="1:5" x14ac:dyDescent="0.3">
      <c r="A225"/>
      <c r="B225"/>
      <c r="C225"/>
      <c r="D225"/>
      <c r="E225"/>
    </row>
    <row r="226" spans="1:5" x14ac:dyDescent="0.3">
      <c r="A226"/>
      <c r="B226"/>
      <c r="C226"/>
      <c r="D226"/>
      <c r="E226"/>
    </row>
    <row r="227" spans="1:5" x14ac:dyDescent="0.3">
      <c r="A227"/>
      <c r="B227"/>
      <c r="C227"/>
      <c r="D227"/>
      <c r="E227"/>
    </row>
    <row r="228" spans="1:5" x14ac:dyDescent="0.3">
      <c r="A228"/>
      <c r="B228"/>
      <c r="C228"/>
      <c r="D228"/>
      <c r="E228"/>
    </row>
    <row r="229" spans="1:5" x14ac:dyDescent="0.3">
      <c r="A229"/>
      <c r="B229"/>
      <c r="C229"/>
      <c r="D229"/>
      <c r="E229"/>
    </row>
    <row r="230" spans="1:5" x14ac:dyDescent="0.3">
      <c r="A230"/>
      <c r="B230"/>
      <c r="C230"/>
      <c r="D230"/>
      <c r="E230"/>
    </row>
    <row r="231" spans="1:5" x14ac:dyDescent="0.3">
      <c r="A231"/>
      <c r="B231"/>
      <c r="C231"/>
      <c r="D231"/>
      <c r="E231"/>
    </row>
    <row r="232" spans="1:5" x14ac:dyDescent="0.3">
      <c r="A232"/>
      <c r="B232"/>
      <c r="C232"/>
      <c r="D232"/>
      <c r="E232"/>
    </row>
    <row r="233" spans="1:5" x14ac:dyDescent="0.3">
      <c r="A233"/>
      <c r="B233"/>
      <c r="C233"/>
      <c r="D233"/>
      <c r="E233"/>
    </row>
    <row r="234" spans="1:5" x14ac:dyDescent="0.3">
      <c r="A234"/>
      <c r="B234"/>
      <c r="C234"/>
      <c r="D234"/>
      <c r="E234"/>
    </row>
    <row r="235" spans="1:5" x14ac:dyDescent="0.3">
      <c r="A235"/>
      <c r="B235"/>
      <c r="C235"/>
      <c r="D235"/>
      <c r="E235"/>
    </row>
    <row r="236" spans="1:5" x14ac:dyDescent="0.3">
      <c r="A236"/>
      <c r="B236"/>
      <c r="C236"/>
      <c r="D236"/>
      <c r="E236"/>
    </row>
    <row r="237" spans="1:5" x14ac:dyDescent="0.3">
      <c r="A237"/>
      <c r="B237"/>
      <c r="C237"/>
      <c r="D237"/>
      <c r="E237"/>
    </row>
    <row r="238" spans="1:5" x14ac:dyDescent="0.3">
      <c r="A238"/>
      <c r="B238"/>
      <c r="C238"/>
      <c r="D238"/>
      <c r="E238"/>
    </row>
    <row r="239" spans="1:5" x14ac:dyDescent="0.3">
      <c r="A239"/>
      <c r="B239"/>
      <c r="C239"/>
      <c r="D239"/>
      <c r="E239"/>
    </row>
    <row r="240" spans="1:5" x14ac:dyDescent="0.3">
      <c r="A240"/>
      <c r="B240"/>
      <c r="C240"/>
      <c r="D240"/>
      <c r="E240"/>
    </row>
    <row r="241" spans="1:5" x14ac:dyDescent="0.3">
      <c r="A241"/>
      <c r="B241"/>
      <c r="C241"/>
      <c r="D241"/>
      <c r="E241"/>
    </row>
    <row r="242" spans="1:5" x14ac:dyDescent="0.3">
      <c r="A242"/>
      <c r="B242"/>
      <c r="C242"/>
      <c r="D242"/>
      <c r="E242"/>
    </row>
    <row r="243" spans="1:5" x14ac:dyDescent="0.3">
      <c r="A243"/>
      <c r="B243"/>
      <c r="C243"/>
      <c r="D243"/>
      <c r="E243"/>
    </row>
    <row r="244" spans="1:5" x14ac:dyDescent="0.3">
      <c r="A244"/>
      <c r="B244"/>
      <c r="C244"/>
      <c r="D244"/>
      <c r="E244"/>
    </row>
    <row r="245" spans="1:5" x14ac:dyDescent="0.3">
      <c r="A245"/>
      <c r="B245"/>
      <c r="C245"/>
      <c r="D245"/>
      <c r="E245"/>
    </row>
    <row r="246" spans="1:5" x14ac:dyDescent="0.3">
      <c r="A246"/>
      <c r="B246"/>
      <c r="C246"/>
      <c r="D246"/>
      <c r="E246"/>
    </row>
    <row r="247" spans="1:5" x14ac:dyDescent="0.3">
      <c r="A247"/>
      <c r="B247"/>
      <c r="C247"/>
      <c r="D247"/>
      <c r="E247"/>
    </row>
    <row r="248" spans="1:5" x14ac:dyDescent="0.3">
      <c r="A248"/>
      <c r="B248"/>
      <c r="C248"/>
      <c r="D248"/>
      <c r="E248"/>
    </row>
    <row r="249" spans="1:5" x14ac:dyDescent="0.3">
      <c r="A249"/>
      <c r="B249"/>
      <c r="C249"/>
      <c r="D249"/>
      <c r="E249"/>
    </row>
    <row r="250" spans="1:5" x14ac:dyDescent="0.3">
      <c r="A250"/>
      <c r="B250"/>
      <c r="C250"/>
      <c r="D250"/>
      <c r="E250"/>
    </row>
    <row r="251" spans="1:5" x14ac:dyDescent="0.3">
      <c r="A251"/>
      <c r="B251"/>
      <c r="C251"/>
      <c r="D251"/>
      <c r="E251"/>
    </row>
    <row r="252" spans="1:5" x14ac:dyDescent="0.3">
      <c r="A252"/>
      <c r="B252"/>
      <c r="C252"/>
      <c r="D252"/>
      <c r="E252"/>
    </row>
    <row r="253" spans="1:5" x14ac:dyDescent="0.3">
      <c r="A253"/>
      <c r="B253"/>
      <c r="C253"/>
      <c r="D253"/>
      <c r="E253"/>
    </row>
    <row r="254" spans="1:5" x14ac:dyDescent="0.3">
      <c r="A254"/>
      <c r="B254"/>
      <c r="C254"/>
      <c r="D254"/>
      <c r="E254"/>
    </row>
    <row r="255" spans="1:5" x14ac:dyDescent="0.3">
      <c r="A255"/>
      <c r="B255"/>
      <c r="C255"/>
      <c r="D255"/>
      <c r="E255"/>
    </row>
    <row r="256" spans="1:5" x14ac:dyDescent="0.3">
      <c r="A256"/>
      <c r="B256"/>
      <c r="C256"/>
      <c r="D256"/>
      <c r="E256"/>
    </row>
    <row r="257" spans="1:5" x14ac:dyDescent="0.3">
      <c r="A257"/>
      <c r="B257"/>
      <c r="C257"/>
      <c r="D257"/>
      <c r="E257"/>
    </row>
    <row r="258" spans="1:5" x14ac:dyDescent="0.3">
      <c r="A258"/>
      <c r="B258"/>
      <c r="C258"/>
      <c r="D258"/>
      <c r="E258"/>
    </row>
    <row r="259" spans="1:5" x14ac:dyDescent="0.3">
      <c r="A259"/>
      <c r="B259"/>
      <c r="C259"/>
      <c r="D259"/>
      <c r="E259"/>
    </row>
    <row r="260" spans="1:5" x14ac:dyDescent="0.3">
      <c r="A260"/>
      <c r="B260"/>
      <c r="C260"/>
      <c r="D260"/>
      <c r="E260"/>
    </row>
    <row r="261" spans="1:5" x14ac:dyDescent="0.3">
      <c r="A261"/>
      <c r="B261"/>
      <c r="C261"/>
      <c r="D261"/>
      <c r="E261"/>
    </row>
    <row r="262" spans="1:5" x14ac:dyDescent="0.3">
      <c r="A262"/>
      <c r="B262"/>
      <c r="C262"/>
      <c r="D262"/>
      <c r="E262"/>
    </row>
    <row r="263" spans="1:5" x14ac:dyDescent="0.3">
      <c r="A263"/>
      <c r="B263"/>
      <c r="C263"/>
      <c r="D263"/>
      <c r="E263"/>
    </row>
    <row r="264" spans="1:5" x14ac:dyDescent="0.3">
      <c r="A264"/>
      <c r="B264"/>
      <c r="C264"/>
      <c r="D264"/>
      <c r="E264"/>
    </row>
    <row r="265" spans="1:5" x14ac:dyDescent="0.3">
      <c r="A265"/>
      <c r="B265"/>
      <c r="C265"/>
      <c r="D265"/>
      <c r="E265"/>
    </row>
    <row r="266" spans="1:5" x14ac:dyDescent="0.3">
      <c r="A266"/>
      <c r="B266"/>
      <c r="C266"/>
      <c r="D266"/>
      <c r="E266"/>
    </row>
    <row r="267" spans="1:5" x14ac:dyDescent="0.3">
      <c r="A267"/>
      <c r="B267"/>
      <c r="C267"/>
      <c r="D267"/>
      <c r="E267"/>
    </row>
    <row r="268" spans="1:5" x14ac:dyDescent="0.3">
      <c r="A268"/>
      <c r="B268"/>
      <c r="C268"/>
      <c r="D268"/>
      <c r="E268"/>
    </row>
    <row r="269" spans="1:5" x14ac:dyDescent="0.3">
      <c r="A269"/>
      <c r="B269"/>
      <c r="C269"/>
      <c r="D269"/>
      <c r="E269"/>
    </row>
    <row r="270" spans="1:5" x14ac:dyDescent="0.3">
      <c r="A270"/>
      <c r="B270"/>
      <c r="C270"/>
      <c r="D270"/>
      <c r="E270"/>
    </row>
    <row r="271" spans="1:5" x14ac:dyDescent="0.3">
      <c r="A271"/>
      <c r="B271"/>
      <c r="C271"/>
      <c r="D271"/>
      <c r="E271"/>
    </row>
    <row r="272" spans="1:5" x14ac:dyDescent="0.3">
      <c r="A272"/>
      <c r="B272"/>
      <c r="C272"/>
      <c r="D272"/>
      <c r="E272"/>
    </row>
    <row r="273" spans="1:5" x14ac:dyDescent="0.3">
      <c r="A273"/>
      <c r="B273"/>
      <c r="C273"/>
      <c r="D273"/>
      <c r="E273"/>
    </row>
    <row r="274" spans="1:5" x14ac:dyDescent="0.3">
      <c r="A274"/>
      <c r="B274"/>
      <c r="C274"/>
      <c r="D274"/>
      <c r="E274"/>
    </row>
    <row r="275" spans="1:5" x14ac:dyDescent="0.3">
      <c r="A275"/>
      <c r="B275"/>
      <c r="C275"/>
      <c r="D275"/>
      <c r="E275"/>
    </row>
    <row r="276" spans="1:5" x14ac:dyDescent="0.3">
      <c r="A276"/>
      <c r="B276"/>
      <c r="C276"/>
      <c r="D276"/>
      <c r="E276"/>
    </row>
    <row r="277" spans="1:5" x14ac:dyDescent="0.3">
      <c r="A277"/>
      <c r="B277"/>
      <c r="C277"/>
      <c r="D277"/>
      <c r="E277"/>
    </row>
    <row r="278" spans="1:5" x14ac:dyDescent="0.3">
      <c r="A278"/>
      <c r="B278"/>
      <c r="C278"/>
      <c r="D278"/>
      <c r="E278"/>
    </row>
    <row r="279" spans="1:5" x14ac:dyDescent="0.3">
      <c r="A279"/>
      <c r="B279"/>
      <c r="C279"/>
      <c r="D279"/>
      <c r="E279"/>
    </row>
    <row r="280" spans="1:5" x14ac:dyDescent="0.3">
      <c r="A280"/>
      <c r="B280"/>
      <c r="C280"/>
      <c r="D280"/>
      <c r="E280"/>
    </row>
    <row r="281" spans="1:5" x14ac:dyDescent="0.3">
      <c r="A281"/>
      <c r="B281"/>
      <c r="C281"/>
      <c r="D281"/>
      <c r="E281"/>
    </row>
    <row r="282" spans="1:5" x14ac:dyDescent="0.3">
      <c r="A282"/>
      <c r="B282"/>
      <c r="C282"/>
      <c r="D282"/>
      <c r="E282"/>
    </row>
    <row r="283" spans="1:5" x14ac:dyDescent="0.3">
      <c r="A283"/>
      <c r="B283"/>
      <c r="C283"/>
      <c r="D283"/>
      <c r="E283"/>
    </row>
    <row r="284" spans="1:5" x14ac:dyDescent="0.3">
      <c r="A284"/>
      <c r="B284"/>
      <c r="C284"/>
      <c r="D284"/>
      <c r="E284"/>
    </row>
    <row r="285" spans="1:5" x14ac:dyDescent="0.3">
      <c r="A285"/>
      <c r="B285"/>
      <c r="C285"/>
      <c r="D285"/>
      <c r="E285"/>
    </row>
    <row r="286" spans="1:5" x14ac:dyDescent="0.3">
      <c r="A286"/>
      <c r="B286"/>
      <c r="C286"/>
      <c r="D286"/>
      <c r="E286"/>
    </row>
    <row r="287" spans="1:5" x14ac:dyDescent="0.3">
      <c r="A287"/>
      <c r="B287"/>
      <c r="C287"/>
      <c r="D287"/>
      <c r="E287"/>
    </row>
    <row r="288" spans="1:5" x14ac:dyDescent="0.3">
      <c r="A288"/>
      <c r="B288"/>
      <c r="C288"/>
      <c r="D288"/>
      <c r="E288"/>
    </row>
    <row r="289" spans="1:5" x14ac:dyDescent="0.3">
      <c r="A289"/>
      <c r="B289"/>
      <c r="C289"/>
      <c r="D289"/>
      <c r="E289"/>
    </row>
    <row r="290" spans="1:5" x14ac:dyDescent="0.3">
      <c r="A290"/>
      <c r="B290"/>
      <c r="C290"/>
      <c r="D290"/>
      <c r="E290"/>
    </row>
    <row r="291" spans="1:5" x14ac:dyDescent="0.3">
      <c r="A291"/>
      <c r="B291"/>
      <c r="C291"/>
      <c r="D291"/>
      <c r="E291"/>
    </row>
    <row r="292" spans="1:5" x14ac:dyDescent="0.3">
      <c r="A292"/>
      <c r="B292"/>
      <c r="C292"/>
      <c r="D292"/>
      <c r="E292"/>
    </row>
    <row r="293" spans="1:5" x14ac:dyDescent="0.3">
      <c r="A293"/>
      <c r="B293"/>
      <c r="C293"/>
      <c r="D293"/>
      <c r="E293"/>
    </row>
    <row r="294" spans="1:5" x14ac:dyDescent="0.3">
      <c r="A294"/>
      <c r="B294"/>
      <c r="C294"/>
      <c r="D294"/>
      <c r="E294"/>
    </row>
    <row r="295" spans="1:5" x14ac:dyDescent="0.3">
      <c r="A295"/>
      <c r="B295"/>
      <c r="C295"/>
      <c r="D295"/>
      <c r="E295"/>
    </row>
    <row r="296" spans="1:5" x14ac:dyDescent="0.3">
      <c r="A296"/>
      <c r="B296"/>
      <c r="C296"/>
      <c r="D296"/>
      <c r="E296"/>
    </row>
    <row r="297" spans="1:5" x14ac:dyDescent="0.3">
      <c r="A297"/>
      <c r="B297"/>
      <c r="C297"/>
      <c r="D297"/>
      <c r="E297"/>
    </row>
    <row r="298" spans="1:5" x14ac:dyDescent="0.3">
      <c r="A298"/>
      <c r="B298"/>
      <c r="C298"/>
      <c r="D298"/>
      <c r="E298"/>
    </row>
    <row r="299" spans="1:5" x14ac:dyDescent="0.3">
      <c r="A299"/>
      <c r="B299"/>
      <c r="C299"/>
      <c r="D299"/>
      <c r="E299"/>
    </row>
    <row r="300" spans="1:5" x14ac:dyDescent="0.3">
      <c r="A300"/>
      <c r="B300"/>
      <c r="C300"/>
      <c r="D300"/>
      <c r="E300"/>
    </row>
    <row r="301" spans="1:5" x14ac:dyDescent="0.3">
      <c r="A301"/>
      <c r="B301"/>
      <c r="C301"/>
      <c r="D301"/>
      <c r="E301"/>
    </row>
    <row r="302" spans="1:5" x14ac:dyDescent="0.3">
      <c r="A302"/>
      <c r="B302"/>
      <c r="C302"/>
      <c r="D302"/>
      <c r="E302"/>
    </row>
    <row r="303" spans="1:5" x14ac:dyDescent="0.3">
      <c r="A303"/>
      <c r="B303"/>
      <c r="C303"/>
      <c r="D303"/>
      <c r="E303"/>
    </row>
    <row r="304" spans="1:5" x14ac:dyDescent="0.3">
      <c r="A304"/>
      <c r="B304"/>
      <c r="C304"/>
      <c r="D304"/>
      <c r="E304"/>
    </row>
    <row r="305" spans="1:5" x14ac:dyDescent="0.3">
      <c r="A305"/>
      <c r="B305"/>
      <c r="C305"/>
      <c r="D305"/>
      <c r="E305"/>
    </row>
    <row r="306" spans="1:5" x14ac:dyDescent="0.3">
      <c r="A306"/>
      <c r="B306"/>
      <c r="C306"/>
      <c r="D306"/>
      <c r="E306"/>
    </row>
    <row r="307" spans="1:5" x14ac:dyDescent="0.3">
      <c r="A307"/>
      <c r="B307"/>
      <c r="C307"/>
      <c r="D307"/>
      <c r="E307"/>
    </row>
    <row r="308" spans="1:5" x14ac:dyDescent="0.3">
      <c r="A308"/>
      <c r="B308"/>
      <c r="C308"/>
      <c r="D308"/>
      <c r="E308"/>
    </row>
    <row r="309" spans="1:5" x14ac:dyDescent="0.3">
      <c r="A309"/>
      <c r="B309"/>
      <c r="C309"/>
      <c r="D309"/>
      <c r="E309"/>
    </row>
    <row r="310" spans="1:5" x14ac:dyDescent="0.3">
      <c r="A310"/>
      <c r="B310"/>
      <c r="C310"/>
      <c r="D310"/>
      <c r="E310"/>
    </row>
    <row r="311" spans="1:5" x14ac:dyDescent="0.3">
      <c r="A311"/>
      <c r="B311"/>
      <c r="C311"/>
      <c r="D311"/>
      <c r="E311"/>
    </row>
    <row r="312" spans="1:5" x14ac:dyDescent="0.3">
      <c r="A312"/>
      <c r="B312"/>
      <c r="C312"/>
      <c r="D312"/>
      <c r="E312"/>
    </row>
    <row r="313" spans="1:5" x14ac:dyDescent="0.3">
      <c r="A313"/>
      <c r="B313"/>
      <c r="C313"/>
      <c r="D313"/>
      <c r="E313"/>
    </row>
    <row r="314" spans="1:5" x14ac:dyDescent="0.3">
      <c r="A314"/>
      <c r="B314"/>
      <c r="C314"/>
      <c r="D314"/>
      <c r="E314"/>
    </row>
    <row r="315" spans="1:5" x14ac:dyDescent="0.3">
      <c r="A315"/>
      <c r="B315"/>
      <c r="C315"/>
      <c r="D315"/>
      <c r="E315"/>
    </row>
    <row r="316" spans="1:5" x14ac:dyDescent="0.3">
      <c r="A316"/>
      <c r="B316"/>
      <c r="C316"/>
      <c r="D316"/>
      <c r="E316"/>
    </row>
    <row r="317" spans="1:5" x14ac:dyDescent="0.3">
      <c r="A317"/>
      <c r="B317"/>
      <c r="C317"/>
      <c r="D317"/>
      <c r="E317"/>
    </row>
    <row r="318" spans="1:5" x14ac:dyDescent="0.3">
      <c r="A318"/>
      <c r="B318"/>
      <c r="C318"/>
      <c r="D318"/>
      <c r="E318"/>
    </row>
    <row r="319" spans="1:5" x14ac:dyDescent="0.3">
      <c r="A319"/>
      <c r="B319"/>
      <c r="C319"/>
      <c r="D319"/>
      <c r="E319"/>
    </row>
    <row r="320" spans="1:5" x14ac:dyDescent="0.3">
      <c r="A320"/>
      <c r="B320"/>
      <c r="C320"/>
      <c r="D320"/>
      <c r="E320"/>
    </row>
    <row r="321" spans="1:5" x14ac:dyDescent="0.3">
      <c r="A321"/>
      <c r="B321"/>
      <c r="C321"/>
      <c r="D321"/>
      <c r="E321"/>
    </row>
    <row r="322" spans="1:5" x14ac:dyDescent="0.3">
      <c r="A322"/>
      <c r="B322"/>
      <c r="C322"/>
      <c r="D322"/>
      <c r="E322"/>
    </row>
    <row r="323" spans="1:5" x14ac:dyDescent="0.3">
      <c r="A323"/>
      <c r="B323"/>
      <c r="C323"/>
      <c r="D323"/>
      <c r="E323"/>
    </row>
    <row r="324" spans="1:5" x14ac:dyDescent="0.3">
      <c r="A324"/>
      <c r="B324"/>
      <c r="C324"/>
      <c r="D324"/>
      <c r="E324"/>
    </row>
    <row r="325" spans="1:5" x14ac:dyDescent="0.3">
      <c r="A325"/>
      <c r="B325"/>
      <c r="C325"/>
      <c r="D325"/>
      <c r="E325"/>
    </row>
    <row r="326" spans="1:5" x14ac:dyDescent="0.3">
      <c r="A326"/>
      <c r="B326"/>
      <c r="C326"/>
      <c r="D326"/>
      <c r="E326"/>
    </row>
    <row r="327" spans="1:5" x14ac:dyDescent="0.3">
      <c r="A327"/>
      <c r="B327"/>
      <c r="C327"/>
      <c r="D327"/>
      <c r="E327"/>
    </row>
    <row r="328" spans="1:5" x14ac:dyDescent="0.3">
      <c r="A328"/>
      <c r="B328"/>
      <c r="C328"/>
      <c r="D328"/>
      <c r="E328"/>
    </row>
    <row r="329" spans="1:5" x14ac:dyDescent="0.3">
      <c r="A329"/>
      <c r="B329"/>
      <c r="C329"/>
      <c r="D329"/>
      <c r="E329"/>
    </row>
    <row r="330" spans="1:5" x14ac:dyDescent="0.3">
      <c r="A330"/>
      <c r="B330"/>
      <c r="C330"/>
      <c r="D330"/>
      <c r="E330"/>
    </row>
    <row r="331" spans="1:5" x14ac:dyDescent="0.3">
      <c r="A331"/>
      <c r="B331"/>
      <c r="C331"/>
      <c r="D331"/>
      <c r="E331"/>
    </row>
    <row r="332" spans="1:5" x14ac:dyDescent="0.3">
      <c r="A332"/>
      <c r="B332"/>
      <c r="C332"/>
      <c r="D332"/>
      <c r="E332"/>
    </row>
    <row r="333" spans="1:5" x14ac:dyDescent="0.3">
      <c r="A333"/>
      <c r="B333"/>
      <c r="C333"/>
      <c r="D333"/>
      <c r="E333"/>
    </row>
    <row r="334" spans="1:5" x14ac:dyDescent="0.3">
      <c r="A334"/>
      <c r="B334"/>
      <c r="C334"/>
      <c r="D334"/>
      <c r="E334"/>
    </row>
    <row r="335" spans="1:5" x14ac:dyDescent="0.3">
      <c r="A335"/>
      <c r="B335"/>
      <c r="C335"/>
      <c r="D335"/>
      <c r="E335"/>
    </row>
    <row r="336" spans="1:5" x14ac:dyDescent="0.3">
      <c r="A336"/>
      <c r="B336"/>
      <c r="C336"/>
      <c r="D336"/>
      <c r="E336"/>
    </row>
    <row r="337" spans="1:5" x14ac:dyDescent="0.3">
      <c r="A337"/>
      <c r="B337"/>
      <c r="C337"/>
      <c r="D337"/>
      <c r="E337"/>
    </row>
    <row r="338" spans="1:5" x14ac:dyDescent="0.3">
      <c r="A338"/>
      <c r="B338"/>
      <c r="C338"/>
      <c r="D338"/>
      <c r="E338"/>
    </row>
    <row r="339" spans="1:5" x14ac:dyDescent="0.3">
      <c r="A339"/>
      <c r="B339"/>
      <c r="C339"/>
      <c r="D339"/>
      <c r="E339"/>
    </row>
    <row r="340" spans="1:5" x14ac:dyDescent="0.3">
      <c r="A340"/>
      <c r="B340"/>
      <c r="C340"/>
      <c r="D340"/>
      <c r="E340"/>
    </row>
    <row r="341" spans="1:5" x14ac:dyDescent="0.3">
      <c r="A341"/>
      <c r="B341"/>
      <c r="C341"/>
      <c r="D341"/>
      <c r="E341"/>
    </row>
    <row r="342" spans="1:5" x14ac:dyDescent="0.3">
      <c r="A342"/>
      <c r="B342"/>
      <c r="C342"/>
      <c r="D342"/>
      <c r="E342"/>
    </row>
    <row r="343" spans="1:5" x14ac:dyDescent="0.3">
      <c r="A343"/>
      <c r="B343"/>
      <c r="C343"/>
      <c r="D343"/>
      <c r="E343"/>
    </row>
    <row r="344" spans="1:5" x14ac:dyDescent="0.3">
      <c r="A344"/>
      <c r="B344"/>
      <c r="C344"/>
      <c r="D344"/>
      <c r="E344"/>
    </row>
    <row r="345" spans="1:5" x14ac:dyDescent="0.3">
      <c r="A345"/>
      <c r="B345"/>
      <c r="C345"/>
      <c r="D345"/>
      <c r="E345"/>
    </row>
    <row r="346" spans="1:5" x14ac:dyDescent="0.3">
      <c r="A346"/>
      <c r="B346"/>
      <c r="C346"/>
      <c r="D346"/>
      <c r="E346"/>
    </row>
    <row r="347" spans="1:5" x14ac:dyDescent="0.3">
      <c r="A347"/>
      <c r="B347"/>
      <c r="C347"/>
      <c r="D347"/>
      <c r="E347"/>
    </row>
    <row r="348" spans="1:5" x14ac:dyDescent="0.3">
      <c r="A348"/>
      <c r="B348"/>
      <c r="C348"/>
      <c r="D348"/>
      <c r="E348"/>
    </row>
    <row r="349" spans="1:5" x14ac:dyDescent="0.3">
      <c r="A349"/>
      <c r="B349"/>
      <c r="C349"/>
      <c r="D349"/>
      <c r="E349"/>
    </row>
    <row r="350" spans="1:5" x14ac:dyDescent="0.3">
      <c r="A350"/>
      <c r="B350"/>
      <c r="C350"/>
      <c r="D350"/>
      <c r="E350"/>
    </row>
    <row r="351" spans="1:5" x14ac:dyDescent="0.3">
      <c r="A351"/>
      <c r="B351"/>
      <c r="C351"/>
      <c r="D351"/>
      <c r="E351"/>
    </row>
    <row r="352" spans="1:5" x14ac:dyDescent="0.3">
      <c r="A352"/>
      <c r="B352"/>
      <c r="C352"/>
      <c r="D352"/>
      <c r="E352"/>
    </row>
    <row r="353" spans="1:5" x14ac:dyDescent="0.3">
      <c r="A353"/>
      <c r="B353"/>
      <c r="C353"/>
      <c r="D353"/>
      <c r="E353"/>
    </row>
    <row r="354" spans="1:5" x14ac:dyDescent="0.3">
      <c r="A354"/>
      <c r="B354"/>
      <c r="C354"/>
      <c r="D354"/>
      <c r="E354"/>
    </row>
    <row r="355" spans="1:5" x14ac:dyDescent="0.3">
      <c r="A355"/>
      <c r="B355"/>
      <c r="C355"/>
      <c r="D355"/>
      <c r="E355"/>
    </row>
    <row r="356" spans="1:5" x14ac:dyDescent="0.3">
      <c r="A356"/>
      <c r="B356"/>
      <c r="C356"/>
      <c r="D356"/>
      <c r="E356"/>
    </row>
    <row r="357" spans="1:5" x14ac:dyDescent="0.3">
      <c r="A357"/>
      <c r="B357"/>
      <c r="C357"/>
      <c r="D357"/>
      <c r="E357"/>
    </row>
    <row r="358" spans="1:5" x14ac:dyDescent="0.3">
      <c r="A358"/>
      <c r="B358"/>
      <c r="C358"/>
      <c r="D358"/>
      <c r="E358"/>
    </row>
    <row r="359" spans="1:5" x14ac:dyDescent="0.3">
      <c r="A359"/>
      <c r="B359"/>
      <c r="C359"/>
      <c r="D359"/>
      <c r="E359"/>
    </row>
    <row r="360" spans="1:5" x14ac:dyDescent="0.3">
      <c r="A360"/>
      <c r="B360"/>
      <c r="C360"/>
      <c r="D360"/>
      <c r="E360"/>
    </row>
    <row r="361" spans="1:5" x14ac:dyDescent="0.3">
      <c r="A361"/>
      <c r="B361"/>
      <c r="C361"/>
      <c r="D361"/>
      <c r="E361"/>
    </row>
    <row r="362" spans="1:5" x14ac:dyDescent="0.3">
      <c r="A362"/>
      <c r="B362"/>
      <c r="C362"/>
      <c r="D362"/>
      <c r="E362"/>
    </row>
    <row r="363" spans="1:5" x14ac:dyDescent="0.3">
      <c r="A363"/>
      <c r="B363"/>
      <c r="C363"/>
      <c r="D363"/>
      <c r="E363"/>
    </row>
    <row r="364" spans="1:5" x14ac:dyDescent="0.3">
      <c r="A364"/>
      <c r="B364"/>
      <c r="C364"/>
      <c r="D364"/>
      <c r="E364"/>
    </row>
    <row r="365" spans="1:5" x14ac:dyDescent="0.3">
      <c r="A365"/>
      <c r="B365"/>
      <c r="C365"/>
      <c r="D365"/>
      <c r="E365"/>
    </row>
    <row r="366" spans="1:5" x14ac:dyDescent="0.3">
      <c r="A366"/>
      <c r="B366"/>
      <c r="C366"/>
      <c r="D366"/>
      <c r="E366"/>
    </row>
    <row r="367" spans="1:5" x14ac:dyDescent="0.3">
      <c r="A367"/>
      <c r="B367"/>
      <c r="C367"/>
      <c r="D367"/>
      <c r="E367"/>
    </row>
    <row r="368" spans="1:5" x14ac:dyDescent="0.3">
      <c r="A368"/>
      <c r="B368"/>
      <c r="C368"/>
      <c r="D368"/>
      <c r="E368"/>
    </row>
    <row r="369" spans="1:5" x14ac:dyDescent="0.3">
      <c r="A369"/>
      <c r="B369"/>
      <c r="C369"/>
      <c r="D369"/>
      <c r="E369"/>
    </row>
    <row r="370" spans="1:5" x14ac:dyDescent="0.3">
      <c r="A370"/>
      <c r="B370"/>
      <c r="C370"/>
      <c r="D370"/>
      <c r="E370"/>
    </row>
    <row r="371" spans="1:5" x14ac:dyDescent="0.3">
      <c r="A371"/>
      <c r="B371"/>
      <c r="C371"/>
      <c r="D371"/>
      <c r="E371"/>
    </row>
    <row r="372" spans="1:5" x14ac:dyDescent="0.3">
      <c r="A372"/>
      <c r="B372"/>
      <c r="C372"/>
      <c r="D372"/>
      <c r="E372"/>
    </row>
    <row r="373" spans="1:5" x14ac:dyDescent="0.3">
      <c r="A373"/>
      <c r="B373"/>
      <c r="C373"/>
      <c r="D373"/>
      <c r="E373"/>
    </row>
    <row r="374" spans="1:5" x14ac:dyDescent="0.3">
      <c r="A374"/>
      <c r="B374"/>
      <c r="C374"/>
      <c r="D374"/>
      <c r="E374"/>
    </row>
    <row r="375" spans="1:5" x14ac:dyDescent="0.3">
      <c r="A375"/>
      <c r="B375"/>
      <c r="C375"/>
      <c r="D375"/>
      <c r="E375"/>
    </row>
    <row r="376" spans="1:5" x14ac:dyDescent="0.3">
      <c r="A376"/>
      <c r="B376"/>
      <c r="C376"/>
      <c r="D376"/>
      <c r="E376"/>
    </row>
    <row r="377" spans="1:5" x14ac:dyDescent="0.3">
      <c r="A377"/>
      <c r="B377"/>
      <c r="C377"/>
      <c r="D377"/>
      <c r="E377"/>
    </row>
    <row r="378" spans="1:5" x14ac:dyDescent="0.3">
      <c r="A378"/>
      <c r="B378"/>
      <c r="C378"/>
      <c r="D378"/>
      <c r="E378"/>
    </row>
    <row r="379" spans="1:5" x14ac:dyDescent="0.3">
      <c r="A379"/>
      <c r="B379"/>
      <c r="C379"/>
      <c r="D379"/>
      <c r="E379"/>
    </row>
    <row r="380" spans="1:5" x14ac:dyDescent="0.3">
      <c r="A380"/>
      <c r="B380"/>
      <c r="C380"/>
      <c r="D380"/>
      <c r="E380"/>
    </row>
    <row r="381" spans="1:5" x14ac:dyDescent="0.3">
      <c r="A381"/>
      <c r="B381"/>
      <c r="C381"/>
      <c r="D381"/>
      <c r="E381"/>
    </row>
    <row r="382" spans="1:5" x14ac:dyDescent="0.3">
      <c r="A382"/>
      <c r="B382"/>
      <c r="C382"/>
      <c r="D382"/>
      <c r="E382"/>
    </row>
    <row r="383" spans="1:5" x14ac:dyDescent="0.3">
      <c r="A383"/>
      <c r="B383"/>
      <c r="C383"/>
      <c r="D383"/>
      <c r="E383"/>
    </row>
    <row r="384" spans="1:5" x14ac:dyDescent="0.3">
      <c r="A384"/>
      <c r="B384"/>
      <c r="C384"/>
      <c r="D384"/>
      <c r="E384"/>
    </row>
    <row r="385" spans="1:5" x14ac:dyDescent="0.3">
      <c r="A385"/>
      <c r="B385"/>
      <c r="C385"/>
      <c r="D385"/>
      <c r="E385"/>
    </row>
    <row r="386" spans="1:5" x14ac:dyDescent="0.3">
      <c r="A386"/>
      <c r="B386"/>
      <c r="C386"/>
      <c r="D386"/>
      <c r="E386"/>
    </row>
    <row r="387" spans="1:5" x14ac:dyDescent="0.3">
      <c r="A387"/>
      <c r="B387"/>
      <c r="C387"/>
      <c r="D387"/>
      <c r="E387"/>
    </row>
    <row r="388" spans="1:5" x14ac:dyDescent="0.3">
      <c r="A388"/>
      <c r="B388"/>
      <c r="C388"/>
      <c r="D388"/>
      <c r="E388"/>
    </row>
    <row r="389" spans="1:5" x14ac:dyDescent="0.3">
      <c r="A389"/>
      <c r="B389"/>
      <c r="C389"/>
      <c r="D389"/>
      <c r="E389"/>
    </row>
    <row r="390" spans="1:5" x14ac:dyDescent="0.3">
      <c r="A390"/>
      <c r="B390"/>
      <c r="C390"/>
      <c r="D390"/>
      <c r="E390"/>
    </row>
    <row r="391" spans="1:5" x14ac:dyDescent="0.3">
      <c r="A391"/>
      <c r="B391"/>
      <c r="C391"/>
      <c r="D391"/>
      <c r="E391"/>
    </row>
    <row r="392" spans="1:5" x14ac:dyDescent="0.3">
      <c r="A392"/>
      <c r="B392"/>
      <c r="C392"/>
      <c r="D392"/>
      <c r="E392"/>
    </row>
    <row r="393" spans="1:5" x14ac:dyDescent="0.3">
      <c r="A393"/>
      <c r="B393"/>
      <c r="C393"/>
      <c r="D393"/>
      <c r="E393"/>
    </row>
    <row r="394" spans="1:5" x14ac:dyDescent="0.3">
      <c r="A394"/>
      <c r="B394"/>
      <c r="C394"/>
      <c r="D394"/>
      <c r="E394"/>
    </row>
    <row r="395" spans="1:5" x14ac:dyDescent="0.3">
      <c r="A395"/>
      <c r="B395"/>
      <c r="C395"/>
      <c r="D395"/>
      <c r="E395"/>
    </row>
    <row r="396" spans="1:5" x14ac:dyDescent="0.3">
      <c r="A396"/>
      <c r="B396"/>
      <c r="C396"/>
      <c r="D396"/>
      <c r="E396"/>
    </row>
    <row r="397" spans="1:5" x14ac:dyDescent="0.3">
      <c r="A397"/>
      <c r="B397"/>
      <c r="C397"/>
      <c r="D397"/>
      <c r="E397"/>
    </row>
    <row r="398" spans="1:5" x14ac:dyDescent="0.3">
      <c r="A398"/>
      <c r="B398"/>
      <c r="C398"/>
      <c r="D398"/>
      <c r="E398"/>
    </row>
    <row r="399" spans="1:5" x14ac:dyDescent="0.3">
      <c r="A399"/>
      <c r="B399"/>
      <c r="C399"/>
      <c r="D399"/>
      <c r="E399"/>
    </row>
    <row r="400" spans="1:5" x14ac:dyDescent="0.3">
      <c r="A400"/>
      <c r="B400"/>
      <c r="C400"/>
      <c r="D400"/>
      <c r="E400"/>
    </row>
    <row r="401" spans="1:5" x14ac:dyDescent="0.3">
      <c r="A401"/>
      <c r="B401"/>
      <c r="C401"/>
      <c r="D401"/>
      <c r="E401"/>
    </row>
    <row r="402" spans="1:5" x14ac:dyDescent="0.3">
      <c r="A402"/>
      <c r="B402"/>
      <c r="C402"/>
      <c r="D402"/>
      <c r="E402"/>
    </row>
    <row r="403" spans="1:5" x14ac:dyDescent="0.3">
      <c r="A403"/>
      <c r="B403"/>
      <c r="C403"/>
      <c r="D403"/>
      <c r="E403"/>
    </row>
    <row r="404" spans="1:5" x14ac:dyDescent="0.3">
      <c r="A404"/>
      <c r="B404"/>
      <c r="C404"/>
      <c r="D404"/>
      <c r="E404"/>
    </row>
    <row r="405" spans="1:5" x14ac:dyDescent="0.3">
      <c r="A405"/>
      <c r="B405"/>
      <c r="C405"/>
      <c r="D405"/>
      <c r="E405"/>
    </row>
    <row r="406" spans="1:5" x14ac:dyDescent="0.3">
      <c r="A406"/>
      <c r="B406"/>
      <c r="C406"/>
      <c r="D406"/>
      <c r="E406"/>
    </row>
    <row r="407" spans="1:5" x14ac:dyDescent="0.3">
      <c r="A407"/>
      <c r="B407"/>
      <c r="C407"/>
      <c r="D407"/>
      <c r="E407"/>
    </row>
    <row r="408" spans="1:5" x14ac:dyDescent="0.3">
      <c r="A408"/>
      <c r="B408"/>
      <c r="C408"/>
      <c r="D408"/>
      <c r="E408"/>
    </row>
    <row r="409" spans="1:5" x14ac:dyDescent="0.3">
      <c r="A409"/>
      <c r="B409"/>
      <c r="C409"/>
      <c r="D409"/>
      <c r="E409"/>
    </row>
    <row r="410" spans="1:5" x14ac:dyDescent="0.3">
      <c r="A410"/>
      <c r="B410"/>
      <c r="C410"/>
      <c r="D410"/>
      <c r="E410"/>
    </row>
    <row r="411" spans="1:5" x14ac:dyDescent="0.3">
      <c r="A411"/>
      <c r="B411"/>
      <c r="C411"/>
      <c r="D411"/>
      <c r="E411"/>
    </row>
    <row r="412" spans="1:5" x14ac:dyDescent="0.3">
      <c r="A412"/>
      <c r="B412"/>
      <c r="C412"/>
      <c r="D412"/>
      <c r="E412"/>
    </row>
    <row r="413" spans="1:5" x14ac:dyDescent="0.3">
      <c r="A413"/>
      <c r="B413"/>
      <c r="C413"/>
      <c r="D413"/>
      <c r="E413"/>
    </row>
    <row r="414" spans="1:5" x14ac:dyDescent="0.3">
      <c r="A414"/>
      <c r="B414"/>
      <c r="C414"/>
      <c r="D414"/>
      <c r="E414"/>
    </row>
    <row r="415" spans="1:5" x14ac:dyDescent="0.3">
      <c r="A415"/>
      <c r="B415"/>
      <c r="C415"/>
      <c r="D415"/>
      <c r="E415"/>
    </row>
    <row r="416" spans="1:5" x14ac:dyDescent="0.3">
      <c r="A416"/>
      <c r="B416"/>
      <c r="C416"/>
      <c r="D416"/>
      <c r="E416"/>
    </row>
    <row r="417" spans="1:5" x14ac:dyDescent="0.3">
      <c r="A417"/>
      <c r="B417"/>
      <c r="C417"/>
      <c r="D417"/>
      <c r="E417"/>
    </row>
    <row r="418" spans="1:5" x14ac:dyDescent="0.3">
      <c r="A418"/>
      <c r="B418"/>
      <c r="C418"/>
      <c r="D418"/>
      <c r="E418"/>
    </row>
    <row r="419" spans="1:5" x14ac:dyDescent="0.3">
      <c r="A419"/>
      <c r="B419"/>
      <c r="C419"/>
      <c r="D419"/>
      <c r="E419"/>
    </row>
    <row r="420" spans="1:5" x14ac:dyDescent="0.3">
      <c r="A420"/>
      <c r="B420"/>
      <c r="C420"/>
      <c r="D420"/>
      <c r="E420"/>
    </row>
    <row r="421" spans="1:5" x14ac:dyDescent="0.3">
      <c r="A421"/>
      <c r="B421"/>
      <c r="C421"/>
      <c r="D421"/>
      <c r="E421"/>
    </row>
    <row r="422" spans="1:5" x14ac:dyDescent="0.3">
      <c r="A422"/>
      <c r="B422"/>
      <c r="C422"/>
      <c r="D422"/>
      <c r="E422"/>
    </row>
    <row r="423" spans="1:5" x14ac:dyDescent="0.3">
      <c r="A423"/>
      <c r="B423"/>
      <c r="C423"/>
      <c r="D423"/>
      <c r="E423"/>
    </row>
    <row r="424" spans="1:5" x14ac:dyDescent="0.3">
      <c r="A424"/>
      <c r="B424"/>
      <c r="C424"/>
      <c r="D424"/>
      <c r="E424"/>
    </row>
    <row r="425" spans="1:5" x14ac:dyDescent="0.3">
      <c r="A425"/>
      <c r="B425"/>
      <c r="C425"/>
      <c r="D425"/>
      <c r="E425"/>
    </row>
    <row r="426" spans="1:5" x14ac:dyDescent="0.3">
      <c r="A426"/>
      <c r="B426"/>
      <c r="C426"/>
      <c r="D426"/>
      <c r="E426"/>
    </row>
    <row r="427" spans="1:5" x14ac:dyDescent="0.3">
      <c r="A427"/>
      <c r="B427"/>
      <c r="C427"/>
      <c r="D427"/>
      <c r="E427"/>
    </row>
    <row r="428" spans="1:5" x14ac:dyDescent="0.3">
      <c r="A428"/>
      <c r="B428"/>
      <c r="C428"/>
      <c r="D428"/>
      <c r="E428"/>
    </row>
    <row r="429" spans="1:5" x14ac:dyDescent="0.3">
      <c r="A429"/>
      <c r="B429"/>
      <c r="C429"/>
      <c r="D429"/>
      <c r="E429"/>
    </row>
    <row r="430" spans="1:5" x14ac:dyDescent="0.3">
      <c r="A430"/>
      <c r="B430"/>
      <c r="C430"/>
      <c r="D430"/>
      <c r="E430"/>
    </row>
    <row r="431" spans="1:5" x14ac:dyDescent="0.3">
      <c r="A431"/>
      <c r="B431"/>
      <c r="C431"/>
      <c r="D431"/>
      <c r="E431"/>
    </row>
    <row r="432" spans="1:5" x14ac:dyDescent="0.3">
      <c r="A432"/>
      <c r="B432"/>
      <c r="C432"/>
      <c r="D432"/>
      <c r="E432"/>
    </row>
    <row r="433" spans="1:5" x14ac:dyDescent="0.3">
      <c r="A433"/>
      <c r="B433"/>
      <c r="C433"/>
      <c r="D433"/>
      <c r="E433"/>
    </row>
    <row r="434" spans="1:5" x14ac:dyDescent="0.3">
      <c r="A434"/>
      <c r="B434"/>
      <c r="C434"/>
      <c r="D434"/>
      <c r="E434"/>
    </row>
    <row r="435" spans="1:5" x14ac:dyDescent="0.3">
      <c r="A435"/>
      <c r="B435"/>
      <c r="C435"/>
      <c r="D435"/>
      <c r="E435"/>
    </row>
    <row r="436" spans="1:5" x14ac:dyDescent="0.3">
      <c r="A436"/>
      <c r="B436"/>
      <c r="C436"/>
      <c r="D436"/>
      <c r="E436"/>
    </row>
    <row r="437" spans="1:5" x14ac:dyDescent="0.3">
      <c r="A437"/>
      <c r="B437"/>
      <c r="C437"/>
      <c r="D437"/>
      <c r="E437"/>
    </row>
    <row r="438" spans="1:5" x14ac:dyDescent="0.3">
      <c r="A438"/>
      <c r="B438"/>
      <c r="C438"/>
      <c r="D438"/>
      <c r="E438"/>
    </row>
    <row r="439" spans="1:5" x14ac:dyDescent="0.3">
      <c r="A439"/>
      <c r="B439"/>
      <c r="C439"/>
      <c r="D439"/>
      <c r="E439"/>
    </row>
    <row r="440" spans="1:5" x14ac:dyDescent="0.3">
      <c r="A440"/>
      <c r="B440"/>
      <c r="C440"/>
      <c r="D440"/>
      <c r="E440"/>
    </row>
    <row r="441" spans="1:5" x14ac:dyDescent="0.3">
      <c r="A441"/>
      <c r="B441"/>
      <c r="C441"/>
      <c r="D441"/>
      <c r="E441"/>
    </row>
    <row r="442" spans="1:5" x14ac:dyDescent="0.3">
      <c r="A442"/>
      <c r="B442"/>
      <c r="C442"/>
      <c r="D442"/>
      <c r="E442"/>
    </row>
    <row r="443" spans="1:5" x14ac:dyDescent="0.3">
      <c r="A443"/>
      <c r="B443"/>
      <c r="C443"/>
      <c r="D443"/>
      <c r="E443"/>
    </row>
    <row r="444" spans="1:5" x14ac:dyDescent="0.3">
      <c r="A444"/>
      <c r="B444"/>
      <c r="C444"/>
      <c r="D444"/>
      <c r="E444"/>
    </row>
    <row r="445" spans="1:5" x14ac:dyDescent="0.3">
      <c r="A445"/>
      <c r="B445"/>
      <c r="C445"/>
      <c r="D445"/>
      <c r="E445"/>
    </row>
    <row r="446" spans="1:5" x14ac:dyDescent="0.3">
      <c r="A446"/>
      <c r="B446"/>
      <c r="C446"/>
      <c r="D446"/>
      <c r="E446"/>
    </row>
    <row r="447" spans="1:5" x14ac:dyDescent="0.3">
      <c r="A447"/>
      <c r="B447"/>
      <c r="C447"/>
      <c r="D447"/>
      <c r="E447"/>
    </row>
    <row r="448" spans="1:5" x14ac:dyDescent="0.3">
      <c r="A448"/>
      <c r="B448"/>
      <c r="C448"/>
      <c r="D448"/>
      <c r="E448"/>
    </row>
    <row r="449" spans="1:5" x14ac:dyDescent="0.3">
      <c r="A449"/>
      <c r="B449"/>
      <c r="C449"/>
      <c r="D449"/>
      <c r="E449"/>
    </row>
    <row r="450" spans="1:5" x14ac:dyDescent="0.3">
      <c r="A450"/>
      <c r="B450"/>
      <c r="C450"/>
      <c r="D450"/>
      <c r="E450"/>
    </row>
    <row r="451" spans="1:5" x14ac:dyDescent="0.3">
      <c r="A451"/>
      <c r="B451"/>
      <c r="C451"/>
      <c r="D451"/>
      <c r="E451"/>
    </row>
    <row r="452" spans="1:5" x14ac:dyDescent="0.3">
      <c r="A452"/>
      <c r="B452"/>
      <c r="C452"/>
      <c r="D452"/>
      <c r="E452"/>
    </row>
    <row r="453" spans="1:5" x14ac:dyDescent="0.3">
      <c r="A453"/>
      <c r="B453"/>
      <c r="C453"/>
      <c r="D453"/>
      <c r="E453"/>
    </row>
    <row r="454" spans="1:5" x14ac:dyDescent="0.3">
      <c r="A454"/>
      <c r="B454"/>
      <c r="C454"/>
      <c r="D454"/>
      <c r="E454"/>
    </row>
    <row r="455" spans="1:5" x14ac:dyDescent="0.3">
      <c r="A455"/>
      <c r="B455"/>
      <c r="C455"/>
      <c r="D455"/>
      <c r="E455"/>
    </row>
    <row r="456" spans="1:5" x14ac:dyDescent="0.3">
      <c r="A456"/>
      <c r="B456"/>
      <c r="C456"/>
      <c r="D456"/>
      <c r="E456"/>
    </row>
    <row r="457" spans="1:5" x14ac:dyDescent="0.3">
      <c r="A457"/>
      <c r="B457"/>
      <c r="C457"/>
      <c r="D457"/>
      <c r="E457"/>
    </row>
    <row r="458" spans="1:5" x14ac:dyDescent="0.3">
      <c r="A458"/>
      <c r="B458"/>
      <c r="C458"/>
      <c r="D458"/>
      <c r="E458"/>
    </row>
    <row r="459" spans="1:5" x14ac:dyDescent="0.3">
      <c r="A459"/>
      <c r="B459"/>
      <c r="C459"/>
      <c r="D459"/>
      <c r="E459"/>
    </row>
    <row r="460" spans="1:5" x14ac:dyDescent="0.3">
      <c r="A460"/>
      <c r="B460"/>
      <c r="C460"/>
      <c r="D460"/>
      <c r="E460"/>
    </row>
    <row r="461" spans="1:5" x14ac:dyDescent="0.3">
      <c r="A461"/>
      <c r="B461"/>
      <c r="C461"/>
      <c r="D461"/>
      <c r="E461"/>
    </row>
    <row r="462" spans="1:5" x14ac:dyDescent="0.3">
      <c r="A462"/>
      <c r="B462"/>
      <c r="C462"/>
      <c r="D462"/>
      <c r="E462"/>
    </row>
    <row r="463" spans="1:5" x14ac:dyDescent="0.3">
      <c r="A463"/>
      <c r="B463"/>
      <c r="C463"/>
      <c r="D463"/>
      <c r="E463"/>
    </row>
    <row r="464" spans="1:5" x14ac:dyDescent="0.3">
      <c r="A464"/>
      <c r="B464"/>
      <c r="C464"/>
      <c r="D464"/>
      <c r="E464"/>
    </row>
    <row r="465" spans="1:5" x14ac:dyDescent="0.3">
      <c r="A465"/>
      <c r="B465"/>
      <c r="C465"/>
      <c r="D465"/>
      <c r="E465"/>
    </row>
    <row r="466" spans="1:5" x14ac:dyDescent="0.3">
      <c r="A466"/>
      <c r="B466"/>
      <c r="C466"/>
      <c r="D466"/>
      <c r="E466"/>
    </row>
    <row r="467" spans="1:5" x14ac:dyDescent="0.3">
      <c r="A467"/>
      <c r="B467"/>
      <c r="C467"/>
      <c r="D467"/>
      <c r="E467"/>
    </row>
    <row r="468" spans="1:5" x14ac:dyDescent="0.3">
      <c r="A468"/>
      <c r="B468"/>
      <c r="C468"/>
      <c r="D468"/>
      <c r="E468"/>
    </row>
    <row r="469" spans="1:5" x14ac:dyDescent="0.3">
      <c r="A469"/>
      <c r="B469"/>
      <c r="C469"/>
      <c r="D469"/>
      <c r="E469"/>
    </row>
    <row r="470" spans="1:5" x14ac:dyDescent="0.3">
      <c r="A470"/>
      <c r="B470"/>
      <c r="C470"/>
      <c r="D470"/>
      <c r="E470"/>
    </row>
    <row r="471" spans="1:5" x14ac:dyDescent="0.3">
      <c r="A471"/>
      <c r="B471"/>
      <c r="C471"/>
      <c r="D471"/>
      <c r="E471"/>
    </row>
    <row r="472" spans="1:5" x14ac:dyDescent="0.3">
      <c r="A472"/>
      <c r="B472"/>
      <c r="C472"/>
      <c r="D472"/>
      <c r="E472"/>
    </row>
    <row r="473" spans="1:5" x14ac:dyDescent="0.3">
      <c r="A473"/>
      <c r="B473"/>
      <c r="C473"/>
      <c r="D473"/>
      <c r="E473"/>
    </row>
    <row r="474" spans="1:5" x14ac:dyDescent="0.3">
      <c r="A474"/>
      <c r="B474"/>
      <c r="C474"/>
      <c r="D474"/>
      <c r="E474"/>
    </row>
    <row r="475" spans="1:5" x14ac:dyDescent="0.3">
      <c r="A475"/>
      <c r="B475"/>
      <c r="C475"/>
      <c r="D475"/>
      <c r="E475"/>
    </row>
    <row r="476" spans="1:5" x14ac:dyDescent="0.3">
      <c r="A476"/>
      <c r="B476"/>
      <c r="C476"/>
      <c r="D476"/>
      <c r="E476"/>
    </row>
    <row r="477" spans="1:5" x14ac:dyDescent="0.3">
      <c r="A477"/>
      <c r="B477"/>
      <c r="C477"/>
      <c r="D477"/>
      <c r="E477"/>
    </row>
    <row r="478" spans="1:5" x14ac:dyDescent="0.3">
      <c r="A478"/>
      <c r="B478"/>
      <c r="C478"/>
      <c r="D478"/>
      <c r="E478"/>
    </row>
    <row r="479" spans="1:5" x14ac:dyDescent="0.3">
      <c r="A479"/>
      <c r="B479"/>
      <c r="C479"/>
      <c r="D479"/>
      <c r="E479"/>
    </row>
    <row r="480" spans="1:5" x14ac:dyDescent="0.3">
      <c r="A480"/>
      <c r="B480"/>
      <c r="C480"/>
      <c r="D480"/>
      <c r="E480"/>
    </row>
    <row r="481" spans="1:5" x14ac:dyDescent="0.3">
      <c r="A481"/>
      <c r="B481"/>
      <c r="C481"/>
      <c r="D481"/>
      <c r="E481"/>
    </row>
    <row r="482" spans="1:5" x14ac:dyDescent="0.3">
      <c r="A482"/>
      <c r="B482"/>
      <c r="C482"/>
      <c r="D482"/>
      <c r="E482"/>
    </row>
    <row r="483" spans="1:5" x14ac:dyDescent="0.3">
      <c r="A483"/>
      <c r="B483"/>
      <c r="C483"/>
      <c r="D483"/>
      <c r="E483"/>
    </row>
    <row r="484" spans="1:5" x14ac:dyDescent="0.3">
      <c r="A484"/>
      <c r="B484"/>
      <c r="C484"/>
      <c r="D484"/>
      <c r="E484"/>
    </row>
    <row r="485" spans="1:5" x14ac:dyDescent="0.3">
      <c r="A485"/>
      <c r="B485"/>
      <c r="C485"/>
      <c r="D485"/>
      <c r="E485"/>
    </row>
    <row r="486" spans="1:5" x14ac:dyDescent="0.3">
      <c r="A486"/>
      <c r="B486"/>
      <c r="C486"/>
      <c r="D486"/>
      <c r="E486"/>
    </row>
    <row r="487" spans="1:5" x14ac:dyDescent="0.3">
      <c r="A487"/>
      <c r="B487"/>
      <c r="C487"/>
      <c r="D487"/>
      <c r="E487"/>
    </row>
    <row r="488" spans="1:5" x14ac:dyDescent="0.3">
      <c r="A488"/>
      <c r="B488"/>
      <c r="C488"/>
      <c r="D488"/>
      <c r="E488"/>
    </row>
    <row r="489" spans="1:5" x14ac:dyDescent="0.3">
      <c r="A489"/>
      <c r="B489"/>
      <c r="C489"/>
      <c r="D489"/>
      <c r="E489"/>
    </row>
    <row r="490" spans="1:5" x14ac:dyDescent="0.3">
      <c r="A490"/>
      <c r="B490"/>
      <c r="C490"/>
      <c r="D490"/>
      <c r="E490"/>
    </row>
    <row r="491" spans="1:5" x14ac:dyDescent="0.3">
      <c r="A491"/>
      <c r="B491"/>
      <c r="C491"/>
      <c r="D491"/>
      <c r="E491"/>
    </row>
    <row r="492" spans="1:5" x14ac:dyDescent="0.3">
      <c r="A492"/>
      <c r="B492"/>
      <c r="C492"/>
      <c r="D492"/>
      <c r="E492"/>
    </row>
    <row r="493" spans="1:5" x14ac:dyDescent="0.3">
      <c r="A493"/>
      <c r="B493"/>
      <c r="C493"/>
      <c r="D493"/>
      <c r="E493"/>
    </row>
    <row r="494" spans="1:5" x14ac:dyDescent="0.3">
      <c r="A494"/>
      <c r="B494"/>
      <c r="C494"/>
      <c r="D494"/>
      <c r="E494"/>
    </row>
    <row r="495" spans="1:5" x14ac:dyDescent="0.3">
      <c r="A495"/>
      <c r="B495"/>
      <c r="C495"/>
      <c r="D495"/>
      <c r="E495"/>
    </row>
    <row r="496" spans="1:5" x14ac:dyDescent="0.3">
      <c r="A496"/>
      <c r="B496"/>
      <c r="C496"/>
      <c r="D496"/>
      <c r="E496"/>
    </row>
    <row r="497" spans="1:5" x14ac:dyDescent="0.3">
      <c r="A497"/>
      <c r="B497"/>
      <c r="C497"/>
      <c r="D497"/>
      <c r="E497"/>
    </row>
    <row r="498" spans="1:5" x14ac:dyDescent="0.3">
      <c r="A498"/>
      <c r="B498"/>
      <c r="C498"/>
      <c r="D498"/>
      <c r="E498"/>
    </row>
    <row r="499" spans="1:5" x14ac:dyDescent="0.3">
      <c r="A499"/>
      <c r="B499"/>
      <c r="C499"/>
      <c r="D499"/>
      <c r="E499"/>
    </row>
    <row r="500" spans="1:5" x14ac:dyDescent="0.3">
      <c r="A500"/>
      <c r="B500"/>
      <c r="C500"/>
      <c r="D500"/>
      <c r="E500"/>
    </row>
    <row r="501" spans="1:5" x14ac:dyDescent="0.3">
      <c r="A501"/>
      <c r="B501"/>
      <c r="C501"/>
      <c r="D501"/>
      <c r="E501"/>
    </row>
    <row r="502" spans="1:5" x14ac:dyDescent="0.3">
      <c r="A502"/>
      <c r="B502"/>
      <c r="C502"/>
      <c r="D502"/>
      <c r="E502"/>
    </row>
    <row r="503" spans="1:5" x14ac:dyDescent="0.3">
      <c r="A503"/>
      <c r="B503"/>
      <c r="C503"/>
      <c r="D503"/>
      <c r="E503"/>
    </row>
    <row r="504" spans="1:5" x14ac:dyDescent="0.3">
      <c r="A504"/>
      <c r="B504"/>
      <c r="C504"/>
      <c r="D504"/>
      <c r="E504"/>
    </row>
    <row r="505" spans="1:5" x14ac:dyDescent="0.3">
      <c r="A505"/>
      <c r="B505"/>
      <c r="C505"/>
      <c r="D505"/>
      <c r="E505"/>
    </row>
    <row r="506" spans="1:5" x14ac:dyDescent="0.3">
      <c r="A506"/>
      <c r="B506"/>
      <c r="C506"/>
      <c r="D506"/>
      <c r="E506"/>
    </row>
    <row r="507" spans="1:5" x14ac:dyDescent="0.3">
      <c r="A507"/>
      <c r="B507"/>
      <c r="C507"/>
      <c r="D507"/>
      <c r="E507"/>
    </row>
    <row r="508" spans="1:5" x14ac:dyDescent="0.3">
      <c r="A508"/>
      <c r="B508"/>
      <c r="C508"/>
      <c r="D508"/>
      <c r="E508"/>
    </row>
    <row r="509" spans="1:5" x14ac:dyDescent="0.3">
      <c r="A509"/>
      <c r="B509"/>
      <c r="C509"/>
      <c r="D509"/>
      <c r="E509"/>
    </row>
    <row r="510" spans="1:5" x14ac:dyDescent="0.3">
      <c r="A510"/>
      <c r="B510"/>
      <c r="C510"/>
      <c r="D510"/>
      <c r="E510"/>
    </row>
    <row r="511" spans="1:5" x14ac:dyDescent="0.3">
      <c r="A511"/>
      <c r="B511"/>
      <c r="C511"/>
      <c r="D511"/>
      <c r="E511"/>
    </row>
    <row r="512" spans="1:5" x14ac:dyDescent="0.3">
      <c r="A512"/>
      <c r="B512"/>
      <c r="C512"/>
      <c r="D512"/>
      <c r="E512"/>
    </row>
    <row r="513" spans="1:5" x14ac:dyDescent="0.3">
      <c r="A513"/>
      <c r="B513"/>
      <c r="C513"/>
      <c r="D513"/>
      <c r="E513"/>
    </row>
    <row r="514" spans="1:5" x14ac:dyDescent="0.3">
      <c r="A514"/>
      <c r="B514"/>
      <c r="C514"/>
      <c r="D514"/>
      <c r="E514"/>
    </row>
    <row r="515" spans="1:5" x14ac:dyDescent="0.3">
      <c r="A515"/>
      <c r="B515"/>
      <c r="C515"/>
      <c r="D515"/>
      <c r="E515"/>
    </row>
    <row r="516" spans="1:5" x14ac:dyDescent="0.3">
      <c r="A516"/>
      <c r="B516"/>
      <c r="C516"/>
      <c r="D516"/>
      <c r="E516"/>
    </row>
    <row r="517" spans="1:5" x14ac:dyDescent="0.3">
      <c r="A517"/>
      <c r="B517"/>
      <c r="C517"/>
      <c r="D517"/>
      <c r="E517"/>
    </row>
    <row r="518" spans="1:5" x14ac:dyDescent="0.3">
      <c r="A518"/>
      <c r="B518"/>
      <c r="C518"/>
      <c r="D518"/>
      <c r="E518"/>
    </row>
    <row r="519" spans="1:5" x14ac:dyDescent="0.3">
      <c r="A519"/>
      <c r="B519"/>
      <c r="C519"/>
      <c r="D519"/>
      <c r="E519"/>
    </row>
    <row r="520" spans="1:5" x14ac:dyDescent="0.3">
      <c r="A520"/>
      <c r="B520"/>
      <c r="C520"/>
      <c r="D520"/>
      <c r="E520"/>
    </row>
    <row r="521" spans="1:5" x14ac:dyDescent="0.3">
      <c r="A521"/>
      <c r="B521"/>
      <c r="C521"/>
      <c r="D521"/>
      <c r="E521"/>
    </row>
    <row r="522" spans="1:5" x14ac:dyDescent="0.3">
      <c r="A522"/>
      <c r="B522"/>
      <c r="C522"/>
      <c r="D522"/>
      <c r="E522"/>
    </row>
    <row r="523" spans="1:5" x14ac:dyDescent="0.3">
      <c r="A523"/>
      <c r="B523"/>
      <c r="C523"/>
      <c r="D523"/>
      <c r="E523"/>
    </row>
    <row r="524" spans="1:5" x14ac:dyDescent="0.3">
      <c r="A524"/>
      <c r="B524"/>
      <c r="C524"/>
      <c r="D524"/>
      <c r="E524"/>
    </row>
    <row r="525" spans="1:5" x14ac:dyDescent="0.3">
      <c r="A525"/>
      <c r="B525"/>
      <c r="C525"/>
      <c r="D525"/>
      <c r="E525"/>
    </row>
    <row r="526" spans="1:5" x14ac:dyDescent="0.3">
      <c r="A526"/>
      <c r="B526"/>
      <c r="C526"/>
      <c r="D526"/>
      <c r="E526"/>
    </row>
    <row r="527" spans="1:5" x14ac:dyDescent="0.3">
      <c r="A527"/>
      <c r="B527"/>
      <c r="C527"/>
      <c r="D527"/>
      <c r="E527"/>
    </row>
    <row r="528" spans="1:5" x14ac:dyDescent="0.3">
      <c r="A528"/>
      <c r="B528"/>
      <c r="C528"/>
      <c r="D528"/>
      <c r="E528"/>
    </row>
    <row r="529" spans="1:5" x14ac:dyDescent="0.3">
      <c r="A529"/>
      <c r="B529"/>
      <c r="C529"/>
      <c r="D529"/>
      <c r="E529"/>
    </row>
    <row r="530" spans="1:5" x14ac:dyDescent="0.3">
      <c r="A530"/>
      <c r="B530"/>
      <c r="C530"/>
      <c r="D530"/>
      <c r="E530"/>
    </row>
    <row r="531" spans="1:5" x14ac:dyDescent="0.3">
      <c r="A531"/>
      <c r="B531"/>
      <c r="C531"/>
      <c r="D531"/>
      <c r="E531"/>
    </row>
    <row r="532" spans="1:5" x14ac:dyDescent="0.3">
      <c r="A532"/>
      <c r="B532"/>
      <c r="C532"/>
      <c r="D532"/>
      <c r="E532"/>
    </row>
    <row r="533" spans="1:5" x14ac:dyDescent="0.3">
      <c r="A533"/>
      <c r="B533"/>
      <c r="C533"/>
      <c r="D533"/>
      <c r="E533"/>
    </row>
    <row r="534" spans="1:5" x14ac:dyDescent="0.3">
      <c r="A534"/>
      <c r="B534"/>
      <c r="C534"/>
      <c r="D534"/>
      <c r="E534"/>
    </row>
    <row r="535" spans="1:5" x14ac:dyDescent="0.3">
      <c r="A535"/>
      <c r="B535"/>
      <c r="C535"/>
      <c r="D535"/>
      <c r="E535"/>
    </row>
    <row r="536" spans="1:5" x14ac:dyDescent="0.3">
      <c r="A536"/>
      <c r="B536"/>
      <c r="C536"/>
      <c r="D536"/>
      <c r="E536"/>
    </row>
    <row r="537" spans="1:5" x14ac:dyDescent="0.3">
      <c r="A537"/>
      <c r="B537"/>
      <c r="C537"/>
      <c r="D537"/>
      <c r="E537"/>
    </row>
    <row r="538" spans="1:5" x14ac:dyDescent="0.3">
      <c r="A538"/>
      <c r="B538"/>
      <c r="C538"/>
      <c r="D538"/>
      <c r="E538"/>
    </row>
    <row r="539" spans="1:5" x14ac:dyDescent="0.3">
      <c r="A539"/>
      <c r="B539"/>
      <c r="C539"/>
      <c r="D539"/>
      <c r="E539"/>
    </row>
    <row r="540" spans="1:5" x14ac:dyDescent="0.3">
      <c r="A540"/>
      <c r="B540"/>
      <c r="C540"/>
      <c r="D540"/>
      <c r="E540"/>
    </row>
    <row r="541" spans="1:5" x14ac:dyDescent="0.3">
      <c r="A541"/>
      <c r="B541"/>
      <c r="C541"/>
      <c r="D541"/>
      <c r="E541"/>
    </row>
    <row r="542" spans="1:5" x14ac:dyDescent="0.3">
      <c r="A542"/>
      <c r="B542"/>
      <c r="C542"/>
      <c r="D542"/>
      <c r="E542"/>
    </row>
    <row r="543" spans="1:5" x14ac:dyDescent="0.3">
      <c r="A543"/>
      <c r="B543"/>
      <c r="C543"/>
      <c r="D543"/>
      <c r="E543"/>
    </row>
    <row r="544" spans="1:5" x14ac:dyDescent="0.3">
      <c r="A544"/>
      <c r="B544"/>
      <c r="C544"/>
      <c r="D544"/>
      <c r="E544"/>
    </row>
    <row r="545" spans="1:5" x14ac:dyDescent="0.3">
      <c r="A545"/>
      <c r="B545"/>
      <c r="C545"/>
      <c r="D545"/>
      <c r="E545"/>
    </row>
    <row r="546" spans="1:5" x14ac:dyDescent="0.3">
      <c r="A546"/>
      <c r="B546"/>
      <c r="C546"/>
      <c r="D546"/>
      <c r="E546"/>
    </row>
    <row r="547" spans="1:5" x14ac:dyDescent="0.3">
      <c r="A547"/>
      <c r="B547"/>
      <c r="C547"/>
      <c r="D547"/>
      <c r="E547"/>
    </row>
    <row r="548" spans="1:5" x14ac:dyDescent="0.3">
      <c r="A548"/>
      <c r="B548"/>
      <c r="C548"/>
      <c r="D548"/>
      <c r="E548"/>
    </row>
    <row r="549" spans="1:5" x14ac:dyDescent="0.3">
      <c r="A549"/>
      <c r="B549"/>
      <c r="C549"/>
      <c r="D549"/>
      <c r="E549"/>
    </row>
    <row r="550" spans="1:5" x14ac:dyDescent="0.3">
      <c r="A550"/>
      <c r="B550"/>
      <c r="C550"/>
      <c r="D550"/>
      <c r="E550"/>
    </row>
    <row r="551" spans="1:5" x14ac:dyDescent="0.3">
      <c r="A551"/>
      <c r="B551"/>
      <c r="C551"/>
      <c r="D551"/>
      <c r="E551"/>
    </row>
    <row r="552" spans="1:5" x14ac:dyDescent="0.3">
      <c r="A552"/>
      <c r="B552"/>
      <c r="C552"/>
      <c r="D552"/>
      <c r="E552"/>
    </row>
    <row r="553" spans="1:5" x14ac:dyDescent="0.3">
      <c r="A553"/>
      <c r="B553"/>
      <c r="C553"/>
      <c r="D553"/>
      <c r="E553"/>
    </row>
    <row r="554" spans="1:5" x14ac:dyDescent="0.3">
      <c r="A554"/>
      <c r="B554"/>
      <c r="C554"/>
      <c r="D554"/>
      <c r="E554"/>
    </row>
    <row r="555" spans="1:5" x14ac:dyDescent="0.3">
      <c r="A555"/>
      <c r="B555"/>
      <c r="C555"/>
      <c r="D555"/>
      <c r="E555"/>
    </row>
    <row r="556" spans="1:5" x14ac:dyDescent="0.3">
      <c r="A556"/>
      <c r="B556"/>
      <c r="C556"/>
      <c r="D556"/>
      <c r="E556"/>
    </row>
    <row r="557" spans="1:5" x14ac:dyDescent="0.3">
      <c r="A557"/>
      <c r="B557"/>
      <c r="C557"/>
      <c r="D557"/>
      <c r="E557"/>
    </row>
    <row r="558" spans="1:5" x14ac:dyDescent="0.3">
      <c r="A558"/>
      <c r="B558"/>
      <c r="C558"/>
      <c r="D558"/>
      <c r="E558"/>
    </row>
    <row r="559" spans="1:5" x14ac:dyDescent="0.3">
      <c r="A559"/>
      <c r="B559"/>
      <c r="C559"/>
      <c r="D559"/>
      <c r="E559"/>
    </row>
    <row r="560" spans="1:5" x14ac:dyDescent="0.3">
      <c r="A560"/>
      <c r="B560"/>
      <c r="C560"/>
      <c r="D560"/>
      <c r="E560"/>
    </row>
    <row r="561" spans="1:5" x14ac:dyDescent="0.3">
      <c r="A561"/>
      <c r="B561"/>
      <c r="C561"/>
      <c r="D561"/>
      <c r="E561"/>
    </row>
    <row r="562" spans="1:5" x14ac:dyDescent="0.3">
      <c r="A562"/>
      <c r="B562"/>
      <c r="C562"/>
      <c r="D562"/>
      <c r="E562"/>
    </row>
    <row r="563" spans="1:5" x14ac:dyDescent="0.3">
      <c r="A563"/>
      <c r="B563"/>
      <c r="C563"/>
      <c r="D563"/>
      <c r="E563"/>
    </row>
    <row r="564" spans="1:5" x14ac:dyDescent="0.3">
      <c r="A564"/>
      <c r="B564"/>
      <c r="C564"/>
      <c r="D564"/>
      <c r="E564"/>
    </row>
    <row r="565" spans="1:5" x14ac:dyDescent="0.3">
      <c r="A565"/>
      <c r="B565"/>
      <c r="C565"/>
      <c r="D565"/>
      <c r="E565"/>
    </row>
    <row r="566" spans="1:5" x14ac:dyDescent="0.3">
      <c r="A566"/>
      <c r="B566"/>
      <c r="C566"/>
      <c r="D566"/>
      <c r="E566"/>
    </row>
    <row r="567" spans="1:5" x14ac:dyDescent="0.3">
      <c r="A567"/>
      <c r="B567"/>
      <c r="C567"/>
      <c r="D567"/>
      <c r="E567"/>
    </row>
    <row r="568" spans="1:5" x14ac:dyDescent="0.3">
      <c r="A568"/>
      <c r="B568"/>
      <c r="C568"/>
      <c r="D568"/>
      <c r="E568"/>
    </row>
    <row r="569" spans="1:5" x14ac:dyDescent="0.3">
      <c r="A569"/>
      <c r="B569"/>
      <c r="C569"/>
      <c r="D569"/>
      <c r="E569"/>
    </row>
    <row r="570" spans="1:5" x14ac:dyDescent="0.3">
      <c r="A570"/>
      <c r="B570"/>
      <c r="C570"/>
      <c r="D570"/>
      <c r="E570"/>
    </row>
    <row r="571" spans="1:5" x14ac:dyDescent="0.3">
      <c r="A571"/>
      <c r="B571"/>
      <c r="C571"/>
      <c r="D571"/>
      <c r="E571"/>
    </row>
    <row r="572" spans="1:5" x14ac:dyDescent="0.3">
      <c r="A572"/>
      <c r="B572"/>
      <c r="C572"/>
      <c r="D572"/>
      <c r="E572"/>
    </row>
    <row r="573" spans="1:5" x14ac:dyDescent="0.3">
      <c r="A573"/>
      <c r="B573"/>
      <c r="C573"/>
      <c r="D573"/>
      <c r="E573"/>
    </row>
    <row r="574" spans="1:5" x14ac:dyDescent="0.3">
      <c r="A574"/>
      <c r="B574"/>
      <c r="C574"/>
      <c r="D574"/>
      <c r="E574"/>
    </row>
    <row r="575" spans="1:5" x14ac:dyDescent="0.3">
      <c r="A575"/>
      <c r="B575"/>
      <c r="C575"/>
      <c r="D575"/>
      <c r="E575"/>
    </row>
    <row r="576" spans="1:5" x14ac:dyDescent="0.3">
      <c r="A576"/>
      <c r="B576"/>
      <c r="C576"/>
      <c r="D576"/>
      <c r="E576"/>
    </row>
    <row r="577" spans="1:5" x14ac:dyDescent="0.3">
      <c r="A577"/>
      <c r="B577"/>
      <c r="C577"/>
      <c r="D577"/>
      <c r="E577"/>
    </row>
    <row r="578" spans="1:5" x14ac:dyDescent="0.3">
      <c r="A578"/>
      <c r="B578"/>
      <c r="C578"/>
      <c r="D578"/>
      <c r="E578"/>
    </row>
    <row r="579" spans="1:5" x14ac:dyDescent="0.3">
      <c r="A579"/>
      <c r="B579"/>
      <c r="C579"/>
      <c r="D579"/>
      <c r="E579"/>
    </row>
    <row r="580" spans="1:5" x14ac:dyDescent="0.3">
      <c r="A580"/>
      <c r="B580"/>
      <c r="C580"/>
      <c r="D580"/>
      <c r="E580"/>
    </row>
    <row r="581" spans="1:5" x14ac:dyDescent="0.3">
      <c r="A581"/>
      <c r="B581"/>
      <c r="C581"/>
      <c r="D581"/>
      <c r="E581"/>
    </row>
    <row r="582" spans="1:5" x14ac:dyDescent="0.3">
      <c r="A582"/>
      <c r="B582"/>
      <c r="C582"/>
      <c r="D582"/>
      <c r="E582"/>
    </row>
    <row r="583" spans="1:5" x14ac:dyDescent="0.3">
      <c r="A583"/>
      <c r="B583"/>
      <c r="C583"/>
      <c r="D583"/>
      <c r="E583"/>
    </row>
    <row r="584" spans="1:5" x14ac:dyDescent="0.3">
      <c r="A584"/>
      <c r="B584"/>
      <c r="C584"/>
      <c r="D584"/>
      <c r="E584"/>
    </row>
    <row r="585" spans="1:5" x14ac:dyDescent="0.3">
      <c r="A585"/>
      <c r="B585"/>
      <c r="C585"/>
      <c r="D585"/>
      <c r="E585"/>
    </row>
    <row r="586" spans="1:5" x14ac:dyDescent="0.3">
      <c r="A586"/>
      <c r="B586"/>
      <c r="C586"/>
      <c r="D586"/>
      <c r="E586"/>
    </row>
    <row r="587" spans="1:5" x14ac:dyDescent="0.3">
      <c r="A587"/>
      <c r="B587"/>
      <c r="C587"/>
      <c r="D587"/>
      <c r="E587"/>
    </row>
    <row r="588" spans="1:5" x14ac:dyDescent="0.3">
      <c r="A588"/>
      <c r="B588"/>
      <c r="C588"/>
      <c r="D588"/>
      <c r="E588"/>
    </row>
    <row r="589" spans="1:5" x14ac:dyDescent="0.3">
      <c r="A589"/>
      <c r="B589"/>
      <c r="C589"/>
      <c r="D589"/>
      <c r="E589"/>
    </row>
    <row r="590" spans="1:5" x14ac:dyDescent="0.3">
      <c r="A590"/>
      <c r="B590"/>
      <c r="C590"/>
      <c r="D590"/>
      <c r="E590"/>
    </row>
    <row r="591" spans="1:5" x14ac:dyDescent="0.3">
      <c r="A591"/>
      <c r="B591"/>
      <c r="C591"/>
      <c r="D591"/>
      <c r="E591"/>
    </row>
    <row r="592" spans="1:5" x14ac:dyDescent="0.3">
      <c r="A592"/>
      <c r="B592"/>
      <c r="C592"/>
      <c r="D592"/>
      <c r="E592"/>
    </row>
    <row r="593" spans="1:5" x14ac:dyDescent="0.3">
      <c r="A593"/>
      <c r="B593"/>
      <c r="C593"/>
      <c r="D593"/>
      <c r="E593"/>
    </row>
    <row r="594" spans="1:5" x14ac:dyDescent="0.3">
      <c r="A594"/>
      <c r="B594"/>
      <c r="C594"/>
      <c r="D594"/>
      <c r="E594"/>
    </row>
    <row r="595" spans="1:5" x14ac:dyDescent="0.3">
      <c r="A595"/>
      <c r="B595"/>
      <c r="C595"/>
      <c r="D595"/>
      <c r="E595"/>
    </row>
    <row r="596" spans="1:5" x14ac:dyDescent="0.3">
      <c r="A596"/>
      <c r="B596"/>
      <c r="C596"/>
      <c r="D596"/>
      <c r="E596"/>
    </row>
    <row r="597" spans="1:5" x14ac:dyDescent="0.3">
      <c r="A597"/>
      <c r="B597"/>
      <c r="C597"/>
      <c r="D597"/>
      <c r="E597"/>
    </row>
    <row r="598" spans="1:5" x14ac:dyDescent="0.3">
      <c r="A598"/>
      <c r="B598"/>
      <c r="C598"/>
      <c r="D598"/>
      <c r="E598"/>
    </row>
    <row r="599" spans="1:5" x14ac:dyDescent="0.3">
      <c r="A599"/>
      <c r="B599"/>
      <c r="C599"/>
      <c r="D599"/>
      <c r="E599"/>
    </row>
    <row r="600" spans="1:5" x14ac:dyDescent="0.3">
      <c r="A600"/>
      <c r="B600"/>
      <c r="C600"/>
      <c r="D600"/>
      <c r="E600"/>
    </row>
    <row r="601" spans="1:5" x14ac:dyDescent="0.3">
      <c r="A601"/>
      <c r="B601"/>
      <c r="C601"/>
      <c r="D601"/>
      <c r="E601"/>
    </row>
    <row r="602" spans="1:5" x14ac:dyDescent="0.3">
      <c r="A602"/>
      <c r="B602"/>
      <c r="C602"/>
      <c r="D602"/>
      <c r="E602"/>
    </row>
    <row r="603" spans="1:5" x14ac:dyDescent="0.3">
      <c r="A603"/>
      <c r="B603"/>
      <c r="C603"/>
      <c r="D603"/>
      <c r="E603"/>
    </row>
    <row r="604" spans="1:5" x14ac:dyDescent="0.3">
      <c r="A604"/>
      <c r="B604"/>
      <c r="C604"/>
      <c r="D604"/>
      <c r="E604"/>
    </row>
    <row r="605" spans="1:5" x14ac:dyDescent="0.3">
      <c r="A605"/>
      <c r="B605"/>
      <c r="C605"/>
      <c r="D605"/>
      <c r="E605"/>
    </row>
    <row r="606" spans="1:5" x14ac:dyDescent="0.3">
      <c r="A606"/>
      <c r="B606"/>
      <c r="C606"/>
      <c r="D606"/>
      <c r="E606"/>
    </row>
    <row r="607" spans="1:5" x14ac:dyDescent="0.3">
      <c r="A607"/>
      <c r="B607"/>
      <c r="C607"/>
      <c r="D607"/>
      <c r="E607"/>
    </row>
    <row r="608" spans="1:5" x14ac:dyDescent="0.3">
      <c r="A608"/>
      <c r="B608"/>
      <c r="C608"/>
      <c r="D608"/>
      <c r="E608"/>
    </row>
    <row r="609" spans="1:5" x14ac:dyDescent="0.3">
      <c r="A609"/>
      <c r="B609"/>
      <c r="C609"/>
      <c r="D609"/>
      <c r="E609"/>
    </row>
    <row r="610" spans="1:5" x14ac:dyDescent="0.3">
      <c r="A610"/>
      <c r="B610"/>
      <c r="C610"/>
      <c r="D610"/>
      <c r="E610"/>
    </row>
    <row r="611" spans="1:5" x14ac:dyDescent="0.3">
      <c r="A611"/>
      <c r="B611"/>
      <c r="C611"/>
      <c r="D611"/>
      <c r="E611"/>
    </row>
    <row r="612" spans="1:5" x14ac:dyDescent="0.3">
      <c r="A612"/>
      <c r="B612"/>
      <c r="C612"/>
      <c r="D612"/>
      <c r="E612"/>
    </row>
    <row r="613" spans="1:5" x14ac:dyDescent="0.3">
      <c r="A613"/>
      <c r="B613"/>
      <c r="C613"/>
      <c r="D613"/>
      <c r="E613"/>
    </row>
    <row r="614" spans="1:5" x14ac:dyDescent="0.3">
      <c r="A614"/>
      <c r="B614"/>
      <c r="C614"/>
      <c r="D614"/>
      <c r="E614"/>
    </row>
    <row r="615" spans="1:5" x14ac:dyDescent="0.3">
      <c r="A615"/>
      <c r="B615"/>
      <c r="C615"/>
      <c r="D615"/>
      <c r="E615"/>
    </row>
    <row r="616" spans="1:5" x14ac:dyDescent="0.3">
      <c r="A616"/>
      <c r="B616"/>
      <c r="C616"/>
      <c r="D616"/>
      <c r="E616"/>
    </row>
    <row r="617" spans="1:5" x14ac:dyDescent="0.3">
      <c r="A617"/>
      <c r="B617"/>
      <c r="C617"/>
      <c r="D617"/>
      <c r="E617"/>
    </row>
    <row r="618" spans="1:5" x14ac:dyDescent="0.3">
      <c r="A618"/>
      <c r="B618"/>
      <c r="C618"/>
      <c r="D618"/>
      <c r="E618"/>
    </row>
    <row r="619" spans="1:5" x14ac:dyDescent="0.3">
      <c r="A619"/>
      <c r="B619"/>
      <c r="C619"/>
      <c r="D619"/>
      <c r="E619"/>
    </row>
    <row r="620" spans="1:5" x14ac:dyDescent="0.3">
      <c r="A620"/>
      <c r="B620"/>
      <c r="C620"/>
      <c r="D620"/>
      <c r="E620"/>
    </row>
    <row r="621" spans="1:5" x14ac:dyDescent="0.3">
      <c r="A621"/>
      <c r="B621"/>
      <c r="C621"/>
      <c r="D621"/>
      <c r="E621"/>
    </row>
    <row r="622" spans="1:5" x14ac:dyDescent="0.3">
      <c r="A622"/>
      <c r="B622"/>
      <c r="C622"/>
      <c r="D622"/>
      <c r="E622"/>
    </row>
    <row r="623" spans="1:5" x14ac:dyDescent="0.3">
      <c r="A623"/>
      <c r="B623"/>
      <c r="C623"/>
      <c r="D623"/>
      <c r="E623"/>
    </row>
    <row r="624" spans="1:5" x14ac:dyDescent="0.3">
      <c r="A624"/>
      <c r="B624"/>
      <c r="C624"/>
      <c r="D624"/>
      <c r="E624"/>
    </row>
    <row r="625" spans="1:5" x14ac:dyDescent="0.3">
      <c r="A625"/>
      <c r="B625"/>
      <c r="C625"/>
      <c r="D625"/>
      <c r="E625"/>
    </row>
    <row r="626" spans="1:5" x14ac:dyDescent="0.3">
      <c r="A626"/>
      <c r="B626"/>
      <c r="C626"/>
      <c r="D626"/>
      <c r="E626"/>
    </row>
    <row r="627" spans="1:5" x14ac:dyDescent="0.3">
      <c r="A627"/>
      <c r="B627"/>
      <c r="C627"/>
      <c r="D627"/>
      <c r="E627"/>
    </row>
    <row r="628" spans="1:5" x14ac:dyDescent="0.3">
      <c r="A628"/>
      <c r="B628"/>
      <c r="C628"/>
      <c r="D628"/>
      <c r="E628"/>
    </row>
    <row r="629" spans="1:5" x14ac:dyDescent="0.3">
      <c r="A629"/>
      <c r="B629"/>
      <c r="C629"/>
      <c r="D629"/>
      <c r="E629"/>
    </row>
    <row r="630" spans="1:5" x14ac:dyDescent="0.3">
      <c r="A630"/>
      <c r="B630"/>
      <c r="C630"/>
      <c r="D630"/>
      <c r="E630"/>
    </row>
    <row r="631" spans="1:5" x14ac:dyDescent="0.3">
      <c r="A631"/>
      <c r="B631"/>
      <c r="C631"/>
      <c r="D631"/>
      <c r="E631"/>
    </row>
    <row r="632" spans="1:5" x14ac:dyDescent="0.3">
      <c r="A632"/>
      <c r="B632"/>
      <c r="C632"/>
      <c r="D632"/>
      <c r="E632"/>
    </row>
    <row r="633" spans="1:5" x14ac:dyDescent="0.3">
      <c r="A633"/>
      <c r="B633"/>
      <c r="C633"/>
      <c r="D633"/>
      <c r="E633"/>
    </row>
    <row r="634" spans="1:5" x14ac:dyDescent="0.3">
      <c r="A634"/>
      <c r="B634"/>
      <c r="C634"/>
      <c r="D634"/>
      <c r="E634"/>
    </row>
    <row r="635" spans="1:5" x14ac:dyDescent="0.3">
      <c r="A635"/>
      <c r="B635"/>
      <c r="C635"/>
      <c r="D635"/>
      <c r="E635"/>
    </row>
    <row r="636" spans="1:5" x14ac:dyDescent="0.3">
      <c r="A636"/>
      <c r="B636"/>
      <c r="C636"/>
      <c r="D636"/>
      <c r="E636"/>
    </row>
    <row r="637" spans="1:5" x14ac:dyDescent="0.3">
      <c r="A637"/>
      <c r="B637"/>
      <c r="C637"/>
      <c r="D637"/>
      <c r="E637"/>
    </row>
    <row r="638" spans="1:5" x14ac:dyDescent="0.3">
      <c r="A638"/>
      <c r="B638"/>
      <c r="C638"/>
      <c r="D638"/>
      <c r="E638"/>
    </row>
    <row r="639" spans="1:5" x14ac:dyDescent="0.3">
      <c r="A639"/>
      <c r="B639"/>
      <c r="C639"/>
      <c r="D639"/>
      <c r="E639"/>
    </row>
    <row r="640" spans="1:5" x14ac:dyDescent="0.3">
      <c r="A640"/>
      <c r="B640"/>
      <c r="C640"/>
      <c r="D640"/>
      <c r="E640"/>
    </row>
    <row r="641" spans="1:5" x14ac:dyDescent="0.3">
      <c r="A641"/>
      <c r="B641"/>
      <c r="C641"/>
      <c r="D641"/>
      <c r="E641"/>
    </row>
    <row r="642" spans="1:5" x14ac:dyDescent="0.3">
      <c r="A642"/>
      <c r="B642"/>
      <c r="C642"/>
      <c r="D642"/>
      <c r="E642"/>
    </row>
    <row r="643" spans="1:5" x14ac:dyDescent="0.3">
      <c r="A643"/>
      <c r="B643"/>
      <c r="C643"/>
      <c r="D643"/>
      <c r="E643"/>
    </row>
    <row r="644" spans="1:5" x14ac:dyDescent="0.3">
      <c r="A644"/>
      <c r="B644"/>
      <c r="C644"/>
      <c r="D644"/>
      <c r="E644"/>
    </row>
    <row r="645" spans="1:5" x14ac:dyDescent="0.3">
      <c r="A645"/>
      <c r="B645"/>
      <c r="C645"/>
      <c r="D645"/>
      <c r="E645"/>
    </row>
    <row r="646" spans="1:5" x14ac:dyDescent="0.3">
      <c r="A646"/>
      <c r="B646"/>
      <c r="C646"/>
      <c r="D646"/>
      <c r="E646"/>
    </row>
    <row r="647" spans="1:5" x14ac:dyDescent="0.3">
      <c r="A647"/>
      <c r="B647"/>
      <c r="C647"/>
      <c r="D647"/>
      <c r="E647"/>
    </row>
    <row r="648" spans="1:5" x14ac:dyDescent="0.3">
      <c r="A648"/>
      <c r="B648"/>
      <c r="C648"/>
      <c r="D648"/>
      <c r="E648"/>
    </row>
    <row r="649" spans="1:5" x14ac:dyDescent="0.3">
      <c r="A649"/>
      <c r="B649"/>
      <c r="C649"/>
      <c r="D649"/>
      <c r="E649"/>
    </row>
    <row r="650" spans="1:5" x14ac:dyDescent="0.3">
      <c r="A650"/>
      <c r="B650"/>
      <c r="C650"/>
      <c r="D650"/>
      <c r="E650"/>
    </row>
    <row r="651" spans="1:5" x14ac:dyDescent="0.3">
      <c r="A651"/>
      <c r="B651"/>
      <c r="C651"/>
      <c r="D651"/>
      <c r="E651"/>
    </row>
    <row r="652" spans="1:5" x14ac:dyDescent="0.3">
      <c r="A652"/>
      <c r="B652"/>
      <c r="C652"/>
      <c r="D652"/>
      <c r="E652"/>
    </row>
    <row r="653" spans="1:5" x14ac:dyDescent="0.3">
      <c r="A653"/>
      <c r="B653"/>
      <c r="C653"/>
      <c r="D653"/>
      <c r="E653"/>
    </row>
    <row r="654" spans="1:5" x14ac:dyDescent="0.3">
      <c r="A654"/>
      <c r="B654"/>
      <c r="C654"/>
      <c r="D654"/>
      <c r="E654"/>
    </row>
    <row r="655" spans="1:5" x14ac:dyDescent="0.3">
      <c r="A655"/>
      <c r="B655"/>
      <c r="C655"/>
      <c r="D655"/>
      <c r="E655"/>
    </row>
    <row r="656" spans="1:5" x14ac:dyDescent="0.3">
      <c r="A656"/>
      <c r="B656"/>
      <c r="C656"/>
      <c r="D656"/>
      <c r="E656"/>
    </row>
    <row r="657" spans="1:5" x14ac:dyDescent="0.3">
      <c r="A657"/>
      <c r="B657"/>
      <c r="C657"/>
      <c r="D657"/>
      <c r="E657"/>
    </row>
    <row r="658" spans="1:5" x14ac:dyDescent="0.3">
      <c r="A658"/>
      <c r="B658"/>
      <c r="C658"/>
      <c r="D658"/>
      <c r="E658"/>
    </row>
    <row r="659" spans="1:5" x14ac:dyDescent="0.3">
      <c r="A659"/>
      <c r="B659"/>
      <c r="C659"/>
      <c r="D659"/>
      <c r="E659"/>
    </row>
    <row r="660" spans="1:5" x14ac:dyDescent="0.3">
      <c r="A660"/>
      <c r="B660"/>
      <c r="C660"/>
      <c r="D660"/>
      <c r="E660"/>
    </row>
    <row r="661" spans="1:5" x14ac:dyDescent="0.3">
      <c r="A661"/>
      <c r="B661"/>
      <c r="C661"/>
      <c r="D661"/>
      <c r="E661"/>
    </row>
    <row r="662" spans="1:5" x14ac:dyDescent="0.3">
      <c r="A662"/>
      <c r="B662"/>
      <c r="C662"/>
      <c r="D662"/>
      <c r="E662"/>
    </row>
    <row r="663" spans="1:5" x14ac:dyDescent="0.3">
      <c r="A663"/>
      <c r="B663"/>
      <c r="C663"/>
      <c r="D663"/>
      <c r="E663"/>
    </row>
    <row r="664" spans="1:5" x14ac:dyDescent="0.3">
      <c r="A664"/>
      <c r="B664"/>
      <c r="C664"/>
      <c r="D664"/>
      <c r="E664"/>
    </row>
    <row r="665" spans="1:5" x14ac:dyDescent="0.3">
      <c r="A665"/>
      <c r="B665"/>
      <c r="C665"/>
      <c r="D665"/>
      <c r="E665"/>
    </row>
    <row r="666" spans="1:5" x14ac:dyDescent="0.3">
      <c r="A666"/>
      <c r="B666"/>
      <c r="C666"/>
      <c r="D666"/>
      <c r="E666"/>
    </row>
    <row r="667" spans="1:5" x14ac:dyDescent="0.3">
      <c r="A667"/>
      <c r="B667"/>
      <c r="C667"/>
      <c r="D667"/>
      <c r="E667"/>
    </row>
    <row r="668" spans="1:5" x14ac:dyDescent="0.3">
      <c r="A668"/>
      <c r="B668"/>
      <c r="C668"/>
      <c r="D668"/>
      <c r="E668"/>
    </row>
    <row r="669" spans="1:5" x14ac:dyDescent="0.3">
      <c r="A669"/>
      <c r="B669"/>
      <c r="C669"/>
      <c r="D669"/>
      <c r="E669"/>
    </row>
    <row r="670" spans="1:5" x14ac:dyDescent="0.3">
      <c r="A670"/>
      <c r="B670"/>
      <c r="C670"/>
      <c r="D670"/>
      <c r="E670"/>
    </row>
    <row r="671" spans="1:5" x14ac:dyDescent="0.3">
      <c r="A671"/>
      <c r="B671"/>
      <c r="C671"/>
      <c r="D671"/>
      <c r="E671"/>
    </row>
    <row r="672" spans="1:5" x14ac:dyDescent="0.3">
      <c r="A672"/>
      <c r="B672"/>
      <c r="C672"/>
      <c r="D672"/>
      <c r="E672"/>
    </row>
    <row r="673" spans="1:5" x14ac:dyDescent="0.3">
      <c r="A673"/>
      <c r="B673"/>
      <c r="C673"/>
      <c r="D673"/>
      <c r="E673"/>
    </row>
    <row r="674" spans="1:5" x14ac:dyDescent="0.3">
      <c r="A674"/>
      <c r="B674"/>
      <c r="C674"/>
      <c r="D674"/>
      <c r="E674"/>
    </row>
    <row r="675" spans="1:5" x14ac:dyDescent="0.3">
      <c r="A675"/>
      <c r="B675"/>
      <c r="C675"/>
      <c r="D675"/>
      <c r="E675"/>
    </row>
    <row r="676" spans="1:5" x14ac:dyDescent="0.3">
      <c r="A676"/>
      <c r="B676"/>
      <c r="C676"/>
      <c r="D676"/>
      <c r="E676"/>
    </row>
    <row r="677" spans="1:5" x14ac:dyDescent="0.3">
      <c r="A677"/>
      <c r="B677"/>
      <c r="C677"/>
      <c r="D677"/>
      <c r="E677"/>
    </row>
    <row r="678" spans="1:5" x14ac:dyDescent="0.3">
      <c r="A678"/>
      <c r="B678"/>
      <c r="C678"/>
      <c r="D678"/>
      <c r="E678"/>
    </row>
    <row r="679" spans="1:5" x14ac:dyDescent="0.3">
      <c r="A679"/>
      <c r="B679"/>
      <c r="C679"/>
      <c r="D679"/>
      <c r="E679"/>
    </row>
    <row r="680" spans="1:5" x14ac:dyDescent="0.3">
      <c r="A680"/>
      <c r="B680"/>
      <c r="C680"/>
      <c r="D680"/>
      <c r="E680"/>
    </row>
    <row r="681" spans="1:5" x14ac:dyDescent="0.3">
      <c r="A681"/>
      <c r="B681"/>
      <c r="C681"/>
      <c r="D681"/>
      <c r="E681"/>
    </row>
    <row r="682" spans="1:5" x14ac:dyDescent="0.3">
      <c r="A682"/>
      <c r="B682"/>
      <c r="C682"/>
      <c r="D682"/>
      <c r="E682"/>
    </row>
    <row r="683" spans="1:5" x14ac:dyDescent="0.3">
      <c r="A683"/>
      <c r="B683"/>
      <c r="C683"/>
      <c r="D683"/>
      <c r="E683"/>
    </row>
    <row r="684" spans="1:5" x14ac:dyDescent="0.3">
      <c r="A684"/>
      <c r="B684"/>
      <c r="C684"/>
      <c r="D684"/>
      <c r="E684"/>
    </row>
    <row r="685" spans="1:5" x14ac:dyDescent="0.3">
      <c r="A685"/>
      <c r="B685"/>
      <c r="C685"/>
      <c r="D685"/>
      <c r="E685"/>
    </row>
    <row r="686" spans="1:5" x14ac:dyDescent="0.3">
      <c r="A686"/>
      <c r="B686"/>
      <c r="C686"/>
      <c r="D686"/>
      <c r="E686"/>
    </row>
    <row r="687" spans="1:5" x14ac:dyDescent="0.3">
      <c r="A687"/>
      <c r="B687"/>
      <c r="C687"/>
      <c r="D687"/>
      <c r="E687"/>
    </row>
    <row r="688" spans="1:5" x14ac:dyDescent="0.3">
      <c r="A688"/>
      <c r="B688"/>
      <c r="C688"/>
      <c r="D688"/>
      <c r="E688"/>
    </row>
    <row r="689" spans="1:5" x14ac:dyDescent="0.3">
      <c r="A689"/>
      <c r="B689"/>
      <c r="C689"/>
      <c r="D689"/>
      <c r="E689"/>
    </row>
    <row r="690" spans="1:5" x14ac:dyDescent="0.3">
      <c r="A690"/>
      <c r="B690"/>
      <c r="C690"/>
      <c r="D690"/>
      <c r="E690"/>
    </row>
    <row r="691" spans="1:5" x14ac:dyDescent="0.3">
      <c r="A691"/>
      <c r="B691"/>
      <c r="C691"/>
      <c r="D691"/>
      <c r="E691"/>
    </row>
    <row r="692" spans="1:5" x14ac:dyDescent="0.3">
      <c r="A692"/>
      <c r="B692"/>
      <c r="C692"/>
      <c r="D692"/>
      <c r="E692"/>
    </row>
    <row r="693" spans="1:5" x14ac:dyDescent="0.3">
      <c r="A693"/>
      <c r="B693"/>
      <c r="C693"/>
      <c r="D693"/>
      <c r="E693"/>
    </row>
    <row r="694" spans="1:5" x14ac:dyDescent="0.3">
      <c r="A694"/>
      <c r="B694"/>
      <c r="C694"/>
      <c r="D694"/>
      <c r="E694"/>
    </row>
    <row r="695" spans="1:5" x14ac:dyDescent="0.3">
      <c r="A695"/>
      <c r="B695"/>
      <c r="C695"/>
      <c r="D695"/>
      <c r="E695"/>
    </row>
    <row r="696" spans="1:5" x14ac:dyDescent="0.3">
      <c r="A696"/>
      <c r="B696"/>
      <c r="C696"/>
      <c r="D696"/>
      <c r="E696"/>
    </row>
    <row r="697" spans="1:5" x14ac:dyDescent="0.3">
      <c r="A697"/>
      <c r="B697"/>
      <c r="C697"/>
      <c r="D697"/>
      <c r="E697"/>
    </row>
    <row r="698" spans="1:5" x14ac:dyDescent="0.3">
      <c r="A698"/>
      <c r="B698"/>
      <c r="C698"/>
      <c r="D698"/>
      <c r="E698"/>
    </row>
    <row r="699" spans="1:5" x14ac:dyDescent="0.3">
      <c r="A699"/>
      <c r="B699"/>
      <c r="C699"/>
      <c r="D699"/>
      <c r="E699"/>
    </row>
    <row r="700" spans="1:5" x14ac:dyDescent="0.3">
      <c r="A700"/>
      <c r="B700"/>
      <c r="C700"/>
      <c r="D700"/>
      <c r="E700"/>
    </row>
    <row r="701" spans="1:5" x14ac:dyDescent="0.3">
      <c r="A701"/>
      <c r="B701"/>
      <c r="C701"/>
      <c r="D701"/>
      <c r="E701"/>
    </row>
    <row r="702" spans="1:5" x14ac:dyDescent="0.3">
      <c r="A702"/>
      <c r="B702"/>
      <c r="C702"/>
      <c r="D702"/>
      <c r="E702"/>
    </row>
    <row r="703" spans="1:5" x14ac:dyDescent="0.3">
      <c r="A703"/>
      <c r="B703"/>
      <c r="C703"/>
      <c r="D703"/>
      <c r="E703"/>
    </row>
    <row r="704" spans="1:5" x14ac:dyDescent="0.3">
      <c r="A704"/>
      <c r="B704"/>
      <c r="C704"/>
      <c r="D704"/>
      <c r="E704"/>
    </row>
    <row r="705" spans="1:5" x14ac:dyDescent="0.3">
      <c r="A705"/>
      <c r="B705"/>
      <c r="C705"/>
      <c r="D705"/>
      <c r="E705"/>
    </row>
    <row r="706" spans="1:5" x14ac:dyDescent="0.3">
      <c r="A706"/>
      <c r="B706"/>
      <c r="C706"/>
      <c r="D706"/>
      <c r="E706"/>
    </row>
    <row r="707" spans="1:5" x14ac:dyDescent="0.3">
      <c r="A707"/>
      <c r="B707"/>
      <c r="C707"/>
      <c r="D707"/>
      <c r="E707"/>
    </row>
    <row r="708" spans="1:5" x14ac:dyDescent="0.3">
      <c r="A708"/>
      <c r="B708"/>
      <c r="C708"/>
      <c r="D708"/>
      <c r="E708"/>
    </row>
    <row r="709" spans="1:5" x14ac:dyDescent="0.3">
      <c r="A709"/>
      <c r="B709"/>
      <c r="C709"/>
      <c r="D709"/>
      <c r="E709"/>
    </row>
    <row r="710" spans="1:5" x14ac:dyDescent="0.3">
      <c r="A710"/>
      <c r="B710"/>
      <c r="C710"/>
      <c r="D710"/>
      <c r="E710"/>
    </row>
    <row r="711" spans="1:5" x14ac:dyDescent="0.3">
      <c r="A711"/>
      <c r="B711"/>
      <c r="C711"/>
      <c r="D711"/>
      <c r="E711"/>
    </row>
    <row r="712" spans="1:5" x14ac:dyDescent="0.3">
      <c r="A712"/>
      <c r="B712"/>
      <c r="C712"/>
      <c r="D712"/>
      <c r="E712"/>
    </row>
    <row r="713" spans="1:5" x14ac:dyDescent="0.3">
      <c r="A713"/>
      <c r="B713"/>
      <c r="C713"/>
      <c r="D713"/>
      <c r="E713"/>
    </row>
    <row r="714" spans="1:5" x14ac:dyDescent="0.3">
      <c r="A714"/>
      <c r="B714"/>
      <c r="C714"/>
      <c r="D714"/>
      <c r="E714"/>
    </row>
    <row r="715" spans="1:5" x14ac:dyDescent="0.3">
      <c r="A715"/>
      <c r="B715"/>
      <c r="C715"/>
      <c r="D715"/>
      <c r="E715"/>
    </row>
    <row r="716" spans="1:5" x14ac:dyDescent="0.3">
      <c r="A716"/>
      <c r="B716"/>
      <c r="C716"/>
      <c r="D716"/>
      <c r="E716"/>
    </row>
    <row r="717" spans="1:5" x14ac:dyDescent="0.3">
      <c r="A717"/>
      <c r="B717"/>
      <c r="C717"/>
      <c r="D717"/>
      <c r="E717"/>
    </row>
    <row r="718" spans="1:5" x14ac:dyDescent="0.3">
      <c r="A718"/>
      <c r="B718"/>
      <c r="C718"/>
      <c r="D718"/>
      <c r="E718"/>
    </row>
    <row r="719" spans="1:5" x14ac:dyDescent="0.3">
      <c r="A719"/>
      <c r="B719"/>
      <c r="C719"/>
      <c r="D719"/>
      <c r="E719"/>
    </row>
    <row r="720" spans="1:5" x14ac:dyDescent="0.3">
      <c r="A720"/>
      <c r="B720"/>
      <c r="C720"/>
      <c r="D720"/>
      <c r="E720"/>
    </row>
    <row r="721" spans="1:5" x14ac:dyDescent="0.3">
      <c r="A721"/>
      <c r="B721"/>
      <c r="C721"/>
      <c r="D721"/>
      <c r="E721"/>
    </row>
    <row r="722" spans="1:5" x14ac:dyDescent="0.3">
      <c r="A722"/>
      <c r="B722"/>
      <c r="C722"/>
      <c r="D722"/>
      <c r="E722"/>
    </row>
    <row r="723" spans="1:5" x14ac:dyDescent="0.3">
      <c r="A723"/>
      <c r="B723"/>
      <c r="C723"/>
      <c r="D723"/>
      <c r="E723"/>
    </row>
    <row r="724" spans="1:5" x14ac:dyDescent="0.3">
      <c r="A724"/>
      <c r="B724"/>
      <c r="C724"/>
      <c r="D724"/>
      <c r="E724"/>
    </row>
    <row r="725" spans="1:5" x14ac:dyDescent="0.3">
      <c r="A725"/>
      <c r="B725"/>
      <c r="C725"/>
      <c r="D725"/>
      <c r="E725"/>
    </row>
    <row r="726" spans="1:5" x14ac:dyDescent="0.3">
      <c r="A726"/>
      <c r="B726"/>
      <c r="C726"/>
      <c r="D726"/>
      <c r="E726"/>
    </row>
    <row r="727" spans="1:5" x14ac:dyDescent="0.3">
      <c r="A727"/>
      <c r="B727"/>
      <c r="C727"/>
      <c r="D727"/>
      <c r="E727"/>
    </row>
    <row r="728" spans="1:5" x14ac:dyDescent="0.3">
      <c r="A728"/>
      <c r="B728"/>
      <c r="C728"/>
      <c r="D728"/>
      <c r="E728"/>
    </row>
    <row r="729" spans="1:5" x14ac:dyDescent="0.3">
      <c r="A729"/>
      <c r="B729"/>
      <c r="C729"/>
      <c r="D729"/>
      <c r="E729"/>
    </row>
    <row r="730" spans="1:5" x14ac:dyDescent="0.3">
      <c r="A730"/>
      <c r="B730"/>
      <c r="C730"/>
      <c r="D730"/>
      <c r="E730"/>
    </row>
    <row r="731" spans="1:5" x14ac:dyDescent="0.3">
      <c r="A731"/>
      <c r="B731"/>
      <c r="C731"/>
      <c r="D731"/>
      <c r="E731"/>
    </row>
    <row r="732" spans="1:5" x14ac:dyDescent="0.3">
      <c r="A732"/>
      <c r="B732"/>
      <c r="C732"/>
      <c r="D732"/>
      <c r="E732"/>
    </row>
    <row r="733" spans="1:5" x14ac:dyDescent="0.3">
      <c r="A733"/>
      <c r="B733"/>
      <c r="C733"/>
      <c r="D733"/>
      <c r="E733"/>
    </row>
    <row r="734" spans="1:5" x14ac:dyDescent="0.3">
      <c r="A734"/>
      <c r="B734"/>
      <c r="C734"/>
      <c r="D734"/>
      <c r="E734"/>
    </row>
    <row r="735" spans="1:5" x14ac:dyDescent="0.3">
      <c r="A735"/>
      <c r="B735"/>
      <c r="C735"/>
      <c r="D735"/>
      <c r="E735"/>
    </row>
    <row r="736" spans="1:5" x14ac:dyDescent="0.3">
      <c r="A736"/>
      <c r="B736"/>
      <c r="C736"/>
      <c r="D736"/>
      <c r="E736"/>
    </row>
    <row r="737" spans="1:5" x14ac:dyDescent="0.3">
      <c r="A737"/>
      <c r="B737"/>
      <c r="C737"/>
      <c r="D737"/>
      <c r="E737"/>
    </row>
    <row r="738" spans="1:5" x14ac:dyDescent="0.3">
      <c r="A738"/>
      <c r="B738"/>
      <c r="C738"/>
      <c r="D738"/>
      <c r="E738"/>
    </row>
    <row r="739" spans="1:5" x14ac:dyDescent="0.3">
      <c r="A739"/>
      <c r="B739"/>
      <c r="C739"/>
      <c r="D739"/>
      <c r="E739"/>
    </row>
    <row r="740" spans="1:5" x14ac:dyDescent="0.3">
      <c r="A740"/>
      <c r="B740"/>
      <c r="C740"/>
      <c r="D740"/>
      <c r="E740"/>
    </row>
    <row r="741" spans="1:5" x14ac:dyDescent="0.3">
      <c r="A741"/>
      <c r="B741"/>
      <c r="C741"/>
      <c r="D741"/>
      <c r="E741"/>
    </row>
    <row r="742" spans="1:5" x14ac:dyDescent="0.3">
      <c r="A742"/>
      <c r="B742"/>
      <c r="C742"/>
      <c r="D742"/>
      <c r="E742"/>
    </row>
    <row r="743" spans="1:5" x14ac:dyDescent="0.3">
      <c r="A743"/>
      <c r="B743"/>
      <c r="C743"/>
      <c r="D743"/>
      <c r="E743"/>
    </row>
    <row r="744" spans="1:5" x14ac:dyDescent="0.3">
      <c r="A744"/>
      <c r="B744"/>
      <c r="C744"/>
      <c r="D744"/>
      <c r="E744"/>
    </row>
    <row r="745" spans="1:5" x14ac:dyDescent="0.3">
      <c r="A745"/>
      <c r="B745"/>
      <c r="C745"/>
      <c r="D745"/>
      <c r="E745"/>
    </row>
    <row r="746" spans="1:5" x14ac:dyDescent="0.3">
      <c r="A746"/>
      <c r="B746"/>
      <c r="C746"/>
      <c r="D746"/>
      <c r="E746"/>
    </row>
    <row r="747" spans="1:5" x14ac:dyDescent="0.3">
      <c r="A747"/>
      <c r="B747"/>
      <c r="C747"/>
      <c r="D747"/>
      <c r="E747"/>
    </row>
    <row r="748" spans="1:5" x14ac:dyDescent="0.3">
      <c r="A748"/>
      <c r="B748"/>
      <c r="C748"/>
      <c r="D748"/>
      <c r="E748"/>
    </row>
    <row r="749" spans="1:5" x14ac:dyDescent="0.3">
      <c r="A749"/>
      <c r="B749"/>
      <c r="C749"/>
      <c r="D749"/>
      <c r="E749"/>
    </row>
    <row r="750" spans="1:5" x14ac:dyDescent="0.3">
      <c r="A750"/>
      <c r="B750"/>
      <c r="C750"/>
      <c r="D750"/>
      <c r="E750"/>
    </row>
    <row r="751" spans="1:5" x14ac:dyDescent="0.3">
      <c r="A751"/>
      <c r="B751"/>
      <c r="C751"/>
      <c r="D751"/>
      <c r="E7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51"/>
  <sheetViews>
    <sheetView zoomScale="125" zoomScaleNormal="125" zoomScalePageLayoutView="125" workbookViewId="0">
      <selection activeCell="H10" sqref="H10"/>
    </sheetView>
  </sheetViews>
  <sheetFormatPr defaultColWidth="8.77734375" defaultRowHeight="14.4" x14ac:dyDescent="0.3"/>
  <cols>
    <col min="1" max="1" width="42.21875" style="23" customWidth="1"/>
    <col min="2" max="4" width="9.5546875" style="37" customWidth="1"/>
    <col min="5" max="5" width="16.21875" style="37" customWidth="1"/>
    <col min="6" max="7" width="12" bestFit="1" customWidth="1"/>
    <col min="8" max="8" width="11" customWidth="1"/>
    <col min="9" max="9" width="12" bestFit="1" customWidth="1"/>
    <col min="10" max="10" width="11" customWidth="1"/>
    <col min="11" max="52" width="12" bestFit="1" customWidth="1"/>
    <col min="53" max="53" width="11" bestFit="1" customWidth="1"/>
    <col min="54" max="58" width="12" bestFit="1" customWidth="1"/>
    <col min="59" max="59" width="11" bestFit="1" customWidth="1"/>
    <col min="60" max="68" width="12" bestFit="1" customWidth="1"/>
    <col min="69" max="69" width="11" bestFit="1" customWidth="1"/>
    <col min="70" max="82" width="12" bestFit="1" customWidth="1"/>
    <col min="83" max="83" width="11" bestFit="1" customWidth="1"/>
    <col min="84" max="102" width="12" bestFit="1" customWidth="1"/>
    <col min="103" max="103" width="11" bestFit="1" customWidth="1"/>
    <col min="104" max="108" width="12" bestFit="1" customWidth="1"/>
    <col min="109" max="109" width="11" bestFit="1" customWidth="1"/>
    <col min="110" max="111" width="12" bestFit="1" customWidth="1"/>
    <col min="112" max="112" width="11" bestFit="1" customWidth="1"/>
    <col min="113" max="141" width="12" bestFit="1" customWidth="1"/>
    <col min="142" max="142" width="11" bestFit="1" customWidth="1"/>
    <col min="143" max="157" width="12" bestFit="1" customWidth="1"/>
    <col min="158" max="158" width="11" bestFit="1" customWidth="1"/>
    <col min="159" max="171" width="12" bestFit="1" customWidth="1"/>
    <col min="172" max="172" width="11" bestFit="1" customWidth="1"/>
    <col min="173" max="178" width="12" bestFit="1" customWidth="1"/>
    <col min="179" max="179" width="11" bestFit="1" customWidth="1"/>
    <col min="180" max="198" width="12" bestFit="1" customWidth="1"/>
    <col min="199" max="199" width="11" bestFit="1" customWidth="1"/>
    <col min="200" max="200" width="12" bestFit="1" customWidth="1"/>
    <col min="201" max="201" width="11" bestFit="1" customWidth="1"/>
    <col min="202" max="222" width="12" bestFit="1" customWidth="1"/>
    <col min="223" max="223" width="11" bestFit="1" customWidth="1"/>
    <col min="224" max="243" width="12" bestFit="1" customWidth="1"/>
    <col min="244" max="244" width="10" bestFit="1" customWidth="1"/>
    <col min="245" max="246" width="12" bestFit="1" customWidth="1"/>
    <col min="247" max="247" width="11" bestFit="1" customWidth="1"/>
    <col min="248" max="255" width="12" bestFit="1" customWidth="1"/>
    <col min="256" max="256" width="11" bestFit="1" customWidth="1"/>
    <col min="257" max="266" width="12" bestFit="1" customWidth="1"/>
    <col min="267" max="267" width="11" bestFit="1" customWidth="1"/>
    <col min="268" max="268" width="12" bestFit="1" customWidth="1"/>
    <col min="269" max="269" width="11" bestFit="1" customWidth="1"/>
    <col min="270" max="270" width="12" bestFit="1" customWidth="1"/>
    <col min="271" max="272" width="11" bestFit="1" customWidth="1"/>
    <col min="273" max="279" width="12" bestFit="1" customWidth="1"/>
    <col min="280" max="280" width="5.44140625" customWidth="1"/>
    <col min="281" max="281" width="8.44140625" customWidth="1"/>
    <col min="282" max="282" width="11.21875" bestFit="1" customWidth="1"/>
  </cols>
  <sheetData>
    <row r="1" spans="1:5" x14ac:dyDescent="0.3">
      <c r="A1"/>
      <c r="B1"/>
      <c r="C1"/>
      <c r="D1"/>
      <c r="E1"/>
    </row>
    <row r="2" spans="1:5" x14ac:dyDescent="0.3">
      <c r="A2"/>
      <c r="B2"/>
      <c r="C2"/>
      <c r="D2"/>
      <c r="E2"/>
    </row>
    <row r="3" spans="1:5" x14ac:dyDescent="0.3">
      <c r="A3" s="40" t="s">
        <v>169</v>
      </c>
      <c r="B3" t="s">
        <v>172</v>
      </c>
      <c r="C3" t="s">
        <v>173</v>
      </c>
      <c r="D3" t="s">
        <v>174</v>
      </c>
      <c r="E3" t="s">
        <v>175</v>
      </c>
    </row>
    <row r="4" spans="1:5" x14ac:dyDescent="0.3">
      <c r="A4" s="1" t="s">
        <v>22</v>
      </c>
      <c r="B4" s="39">
        <v>0</v>
      </c>
      <c r="C4" s="39">
        <v>1785.9783250467742</v>
      </c>
      <c r="D4" s="39">
        <v>0</v>
      </c>
      <c r="E4" s="39">
        <v>1785.9783250467742</v>
      </c>
    </row>
    <row r="5" spans="1:5" x14ac:dyDescent="0.3">
      <c r="A5" s="1" t="s">
        <v>29</v>
      </c>
      <c r="B5" s="39">
        <v>0</v>
      </c>
      <c r="C5" s="39">
        <v>1248.8352217455526</v>
      </c>
      <c r="D5" s="39">
        <v>0</v>
      </c>
      <c r="E5" s="39">
        <v>1248.8352217455526</v>
      </c>
    </row>
    <row r="6" spans="1:5" x14ac:dyDescent="0.3">
      <c r="A6" s="1" t="s">
        <v>168</v>
      </c>
      <c r="B6" s="39">
        <v>0</v>
      </c>
      <c r="C6" s="39">
        <v>199.29178790824201</v>
      </c>
      <c r="D6" s="39">
        <v>0</v>
      </c>
      <c r="E6" s="39">
        <v>199.29178790824201</v>
      </c>
    </row>
    <row r="7" spans="1:5" x14ac:dyDescent="0.3">
      <c r="A7" s="1" t="s">
        <v>165</v>
      </c>
      <c r="B7" s="39">
        <v>0</v>
      </c>
      <c r="C7" s="39">
        <v>3451.2842578698992</v>
      </c>
      <c r="D7" s="39">
        <v>0</v>
      </c>
      <c r="E7" s="39">
        <v>3451.2842578698992</v>
      </c>
    </row>
    <row r="8" spans="1:5" x14ac:dyDescent="0.3">
      <c r="A8" s="1" t="s">
        <v>18</v>
      </c>
      <c r="B8" s="39">
        <v>0</v>
      </c>
      <c r="C8" s="39">
        <v>4480.1513710446297</v>
      </c>
      <c r="D8" s="39">
        <v>0</v>
      </c>
      <c r="E8" s="39">
        <v>4480.1513710446297</v>
      </c>
    </row>
    <row r="9" spans="1:5" x14ac:dyDescent="0.3">
      <c r="A9" s="1" t="s">
        <v>25</v>
      </c>
      <c r="B9" s="39">
        <v>0</v>
      </c>
      <c r="C9" s="39">
        <v>3147.2806957247431</v>
      </c>
      <c r="D9" s="39">
        <v>0</v>
      </c>
      <c r="E9" s="39">
        <v>3147.2806957247431</v>
      </c>
    </row>
    <row r="10" spans="1:5" x14ac:dyDescent="0.3">
      <c r="A10" s="1" t="s">
        <v>166</v>
      </c>
      <c r="B10" s="39">
        <v>8.4620488162960434</v>
      </c>
      <c r="C10" s="39">
        <v>13546.695460890551</v>
      </c>
      <c r="D10" s="39">
        <v>2322.1824413240283</v>
      </c>
      <c r="E10" s="39">
        <v>15877.339951030879</v>
      </c>
    </row>
    <row r="11" spans="1:5" x14ac:dyDescent="0.3">
      <c r="A11" s="1" t="s">
        <v>23</v>
      </c>
      <c r="B11" s="39">
        <v>412.30415220056489</v>
      </c>
      <c r="C11" s="39">
        <v>18142.300728585964</v>
      </c>
      <c r="D11" s="39">
        <v>0</v>
      </c>
      <c r="E11" s="39">
        <v>18554.604880786526</v>
      </c>
    </row>
    <row r="12" spans="1:5" x14ac:dyDescent="0.3">
      <c r="A12" s="1" t="s">
        <v>176</v>
      </c>
      <c r="B12" s="39">
        <v>2512.6433491330722</v>
      </c>
      <c r="C12" s="39">
        <v>37807.185318151845</v>
      </c>
      <c r="D12" s="39">
        <v>10832.438101331731</v>
      </c>
      <c r="E12" s="39">
        <v>51152.266768616675</v>
      </c>
    </row>
    <row r="13" spans="1:5" x14ac:dyDescent="0.3">
      <c r="A13" s="38" t="s">
        <v>170</v>
      </c>
      <c r="B13" s="39">
        <v>2933.4095501499332</v>
      </c>
      <c r="C13" s="39">
        <v>83809.003166968207</v>
      </c>
      <c r="D13" s="39">
        <v>13154.620542655759</v>
      </c>
      <c r="E13" s="39">
        <v>99897.033259773918</v>
      </c>
    </row>
    <row r="14" spans="1:5" x14ac:dyDescent="0.3">
      <c r="A14"/>
      <c r="B14"/>
      <c r="C14"/>
      <c r="D14"/>
      <c r="E14"/>
    </row>
    <row r="15" spans="1:5" x14ac:dyDescent="0.3">
      <c r="A15"/>
      <c r="B15"/>
      <c r="C15"/>
      <c r="D15"/>
      <c r="E15"/>
    </row>
    <row r="16" spans="1:5" x14ac:dyDescent="0.3">
      <c r="A16"/>
      <c r="B16"/>
      <c r="C16"/>
      <c r="D16"/>
      <c r="E16"/>
    </row>
    <row r="17" spans="1:5" x14ac:dyDescent="0.3">
      <c r="A17"/>
      <c r="B17"/>
      <c r="C17"/>
      <c r="D17"/>
      <c r="E17"/>
    </row>
    <row r="18" spans="1:5" x14ac:dyDescent="0.3">
      <c r="A18"/>
      <c r="B18"/>
      <c r="C18"/>
      <c r="D18"/>
      <c r="E18"/>
    </row>
    <row r="19" spans="1:5" x14ac:dyDescent="0.3">
      <c r="A19"/>
      <c r="B19"/>
      <c r="C19"/>
      <c r="D19"/>
      <c r="E19"/>
    </row>
    <row r="20" spans="1:5" x14ac:dyDescent="0.3">
      <c r="A20"/>
      <c r="B20"/>
      <c r="C20"/>
      <c r="D20"/>
      <c r="E20"/>
    </row>
    <row r="21" spans="1:5" x14ac:dyDescent="0.3">
      <c r="A21"/>
      <c r="B21"/>
      <c r="C21"/>
      <c r="D21"/>
      <c r="E21"/>
    </row>
    <row r="22" spans="1:5" x14ac:dyDescent="0.3">
      <c r="A22"/>
      <c r="B22"/>
      <c r="C22"/>
      <c r="D22"/>
      <c r="E22"/>
    </row>
    <row r="23" spans="1:5" x14ac:dyDescent="0.3">
      <c r="A23"/>
      <c r="B23"/>
      <c r="C23"/>
      <c r="D23"/>
      <c r="E23"/>
    </row>
    <row r="24" spans="1:5" x14ac:dyDescent="0.3">
      <c r="A24"/>
      <c r="B24"/>
      <c r="C24"/>
      <c r="D24"/>
      <c r="E24"/>
    </row>
    <row r="25" spans="1:5" x14ac:dyDescent="0.3">
      <c r="A25"/>
      <c r="B25"/>
      <c r="C25"/>
      <c r="D25"/>
      <c r="E25"/>
    </row>
    <row r="26" spans="1:5" x14ac:dyDescent="0.3">
      <c r="A26"/>
      <c r="B26"/>
      <c r="C26"/>
      <c r="D26"/>
      <c r="E26"/>
    </row>
    <row r="27" spans="1:5" x14ac:dyDescent="0.3">
      <c r="A27"/>
      <c r="B27"/>
      <c r="C27"/>
      <c r="D27"/>
      <c r="E27"/>
    </row>
    <row r="28" spans="1:5" x14ac:dyDescent="0.3">
      <c r="A28"/>
      <c r="B28"/>
      <c r="C28"/>
      <c r="D28"/>
      <c r="E28"/>
    </row>
    <row r="29" spans="1:5" x14ac:dyDescent="0.3">
      <c r="A29"/>
      <c r="B29"/>
      <c r="C29"/>
      <c r="D29"/>
      <c r="E29"/>
    </row>
    <row r="30" spans="1:5" x14ac:dyDescent="0.3">
      <c r="A30"/>
      <c r="B30"/>
      <c r="C30"/>
      <c r="D30"/>
      <c r="E30"/>
    </row>
    <row r="31" spans="1:5" x14ac:dyDescent="0.3">
      <c r="A31"/>
      <c r="B31"/>
      <c r="C31"/>
      <c r="D31"/>
      <c r="E31"/>
    </row>
    <row r="32" spans="1:5" x14ac:dyDescent="0.3">
      <c r="A32"/>
      <c r="B32"/>
      <c r="C32"/>
      <c r="D32"/>
      <c r="E32"/>
    </row>
    <row r="33" spans="1:5" x14ac:dyDescent="0.3">
      <c r="A33"/>
      <c r="B33"/>
      <c r="C33"/>
      <c r="D33"/>
      <c r="E33"/>
    </row>
    <row r="34" spans="1:5" x14ac:dyDescent="0.3">
      <c r="A34"/>
      <c r="B34"/>
      <c r="C34"/>
      <c r="D34"/>
      <c r="E34"/>
    </row>
    <row r="35" spans="1:5" x14ac:dyDescent="0.3">
      <c r="A35"/>
      <c r="B35"/>
      <c r="C35"/>
      <c r="D35"/>
      <c r="E35"/>
    </row>
    <row r="36" spans="1:5" x14ac:dyDescent="0.3">
      <c r="A36"/>
      <c r="B36"/>
      <c r="C36"/>
      <c r="D36"/>
      <c r="E36"/>
    </row>
    <row r="37" spans="1:5" x14ac:dyDescent="0.3">
      <c r="A37"/>
      <c r="B37"/>
      <c r="C37"/>
      <c r="D37"/>
      <c r="E37"/>
    </row>
    <row r="38" spans="1:5" x14ac:dyDescent="0.3">
      <c r="A38"/>
      <c r="B38"/>
      <c r="C38"/>
      <c r="D38"/>
      <c r="E38"/>
    </row>
    <row r="39" spans="1:5" x14ac:dyDescent="0.3">
      <c r="A39"/>
      <c r="B39"/>
      <c r="C39"/>
      <c r="D39"/>
      <c r="E39"/>
    </row>
    <row r="40" spans="1:5" x14ac:dyDescent="0.3">
      <c r="A40"/>
      <c r="B40"/>
      <c r="C40"/>
      <c r="D40"/>
      <c r="E40"/>
    </row>
    <row r="41" spans="1:5" x14ac:dyDescent="0.3">
      <c r="A41"/>
      <c r="B41"/>
      <c r="C41"/>
      <c r="D41"/>
      <c r="E41"/>
    </row>
    <row r="42" spans="1:5" x14ac:dyDescent="0.3">
      <c r="A42"/>
      <c r="B42"/>
      <c r="C42"/>
      <c r="D42"/>
      <c r="E42"/>
    </row>
    <row r="43" spans="1:5" x14ac:dyDescent="0.3">
      <c r="A43"/>
      <c r="B43"/>
      <c r="C43"/>
      <c r="D43"/>
      <c r="E43"/>
    </row>
    <row r="44" spans="1:5" x14ac:dyDescent="0.3">
      <c r="A44"/>
      <c r="B44"/>
      <c r="C44"/>
      <c r="D44"/>
      <c r="E44"/>
    </row>
    <row r="45" spans="1:5" x14ac:dyDescent="0.3">
      <c r="A45"/>
      <c r="B45"/>
      <c r="C45"/>
      <c r="D45"/>
      <c r="E45"/>
    </row>
    <row r="46" spans="1:5" x14ac:dyDescent="0.3">
      <c r="A46"/>
      <c r="B46"/>
      <c r="C46"/>
      <c r="D46"/>
      <c r="E46"/>
    </row>
    <row r="47" spans="1:5" x14ac:dyDescent="0.3">
      <c r="A47"/>
      <c r="B47"/>
      <c r="C47"/>
      <c r="D47"/>
      <c r="E47"/>
    </row>
    <row r="48" spans="1:5" x14ac:dyDescent="0.3">
      <c r="A48"/>
      <c r="B48"/>
      <c r="C48"/>
      <c r="D48"/>
      <c r="E48"/>
    </row>
    <row r="49" spans="1:5" x14ac:dyDescent="0.3">
      <c r="A49"/>
      <c r="B49"/>
      <c r="C49"/>
      <c r="D49"/>
      <c r="E49"/>
    </row>
    <row r="50" spans="1:5" x14ac:dyDescent="0.3">
      <c r="A50"/>
      <c r="B50"/>
      <c r="C50"/>
      <c r="D50"/>
      <c r="E50"/>
    </row>
    <row r="51" spans="1:5" x14ac:dyDescent="0.3">
      <c r="A51"/>
      <c r="B51"/>
      <c r="C51"/>
      <c r="D51"/>
      <c r="E51"/>
    </row>
    <row r="52" spans="1:5" x14ac:dyDescent="0.3">
      <c r="A52"/>
      <c r="B52"/>
      <c r="C52"/>
      <c r="D52"/>
      <c r="E52"/>
    </row>
    <row r="53" spans="1:5" x14ac:dyDescent="0.3">
      <c r="A53"/>
      <c r="B53"/>
      <c r="C53"/>
      <c r="D53"/>
      <c r="E53"/>
    </row>
    <row r="54" spans="1:5" x14ac:dyDescent="0.3">
      <c r="A54"/>
      <c r="B54"/>
      <c r="C54"/>
      <c r="D54"/>
      <c r="E54"/>
    </row>
    <row r="55" spans="1:5" x14ac:dyDescent="0.3">
      <c r="A55"/>
      <c r="B55"/>
      <c r="C55"/>
      <c r="D55"/>
      <c r="E55"/>
    </row>
    <row r="56" spans="1:5" x14ac:dyDescent="0.3">
      <c r="A56"/>
      <c r="B56"/>
      <c r="C56"/>
      <c r="D56"/>
      <c r="E56"/>
    </row>
    <row r="57" spans="1:5" x14ac:dyDescent="0.3">
      <c r="A57"/>
      <c r="B57"/>
      <c r="C57"/>
      <c r="D57"/>
      <c r="E57"/>
    </row>
    <row r="58" spans="1:5" x14ac:dyDescent="0.3">
      <c r="A58"/>
      <c r="B58"/>
      <c r="C58"/>
      <c r="D58"/>
      <c r="E58"/>
    </row>
    <row r="59" spans="1:5" x14ac:dyDescent="0.3">
      <c r="A59"/>
      <c r="B59"/>
      <c r="C59"/>
      <c r="D59"/>
      <c r="E59"/>
    </row>
    <row r="60" spans="1:5" x14ac:dyDescent="0.3">
      <c r="A60"/>
      <c r="B60"/>
      <c r="C60"/>
      <c r="D60"/>
      <c r="E60"/>
    </row>
    <row r="61" spans="1:5" x14ac:dyDescent="0.3">
      <c r="A61"/>
      <c r="B61"/>
      <c r="C61"/>
      <c r="D61"/>
      <c r="E61"/>
    </row>
    <row r="62" spans="1:5" x14ac:dyDescent="0.3">
      <c r="A62"/>
      <c r="B62"/>
      <c r="C62"/>
      <c r="D62"/>
      <c r="E62"/>
    </row>
    <row r="63" spans="1:5" x14ac:dyDescent="0.3">
      <c r="A63"/>
      <c r="B63"/>
      <c r="C63"/>
      <c r="D63"/>
      <c r="E63"/>
    </row>
    <row r="64" spans="1:5" x14ac:dyDescent="0.3">
      <c r="A64"/>
      <c r="B64"/>
      <c r="C64"/>
      <c r="D64"/>
      <c r="E64"/>
    </row>
    <row r="65" spans="1:5" x14ac:dyDescent="0.3">
      <c r="A65"/>
      <c r="B65"/>
      <c r="C65"/>
      <c r="D65"/>
      <c r="E65"/>
    </row>
    <row r="66" spans="1:5" x14ac:dyDescent="0.3">
      <c r="A66"/>
      <c r="B66"/>
      <c r="C66"/>
      <c r="D66"/>
      <c r="E66"/>
    </row>
    <row r="67" spans="1:5" x14ac:dyDescent="0.3">
      <c r="A67"/>
      <c r="B67"/>
      <c r="C67"/>
      <c r="D67"/>
      <c r="E67"/>
    </row>
    <row r="68" spans="1:5" x14ac:dyDescent="0.3">
      <c r="A68"/>
      <c r="B68"/>
      <c r="C68"/>
      <c r="D68"/>
      <c r="E68"/>
    </row>
    <row r="69" spans="1:5" x14ac:dyDescent="0.3">
      <c r="A69"/>
      <c r="B69"/>
      <c r="C69"/>
      <c r="D69"/>
      <c r="E69"/>
    </row>
    <row r="70" spans="1:5" x14ac:dyDescent="0.3">
      <c r="A70"/>
      <c r="B70"/>
      <c r="C70"/>
      <c r="D70"/>
      <c r="E70"/>
    </row>
    <row r="71" spans="1:5" x14ac:dyDescent="0.3">
      <c r="A71"/>
      <c r="B71"/>
      <c r="C71"/>
      <c r="D71"/>
      <c r="E71"/>
    </row>
    <row r="72" spans="1:5" x14ac:dyDescent="0.3">
      <c r="A72"/>
      <c r="B72"/>
      <c r="C72"/>
      <c r="D72"/>
      <c r="E72"/>
    </row>
    <row r="73" spans="1:5" x14ac:dyDescent="0.3">
      <c r="A73"/>
      <c r="B73"/>
      <c r="C73"/>
      <c r="D73"/>
      <c r="E73"/>
    </row>
    <row r="74" spans="1:5" x14ac:dyDescent="0.3">
      <c r="A74"/>
      <c r="B74"/>
      <c r="C74"/>
      <c r="D74"/>
      <c r="E74"/>
    </row>
    <row r="75" spans="1:5" x14ac:dyDescent="0.3">
      <c r="A75"/>
      <c r="B75"/>
      <c r="C75"/>
      <c r="D75"/>
      <c r="E75"/>
    </row>
    <row r="76" spans="1:5" x14ac:dyDescent="0.3">
      <c r="A76"/>
      <c r="B76"/>
      <c r="C76"/>
      <c r="D76"/>
      <c r="E76"/>
    </row>
    <row r="77" spans="1:5" x14ac:dyDescent="0.3">
      <c r="A77"/>
      <c r="B77"/>
      <c r="C77"/>
      <c r="D77"/>
      <c r="E77"/>
    </row>
    <row r="78" spans="1:5" x14ac:dyDescent="0.3">
      <c r="A78"/>
      <c r="B78"/>
      <c r="C78"/>
      <c r="D78"/>
      <c r="E78"/>
    </row>
    <row r="79" spans="1:5" x14ac:dyDescent="0.3">
      <c r="A79"/>
      <c r="B79"/>
      <c r="C79"/>
      <c r="D79"/>
      <c r="E79"/>
    </row>
    <row r="80" spans="1:5" x14ac:dyDescent="0.3">
      <c r="A80"/>
      <c r="B80"/>
      <c r="C80"/>
      <c r="D80"/>
      <c r="E80"/>
    </row>
    <row r="81" spans="1:5" x14ac:dyDescent="0.3">
      <c r="A81"/>
      <c r="B81"/>
      <c r="C81"/>
      <c r="D81"/>
      <c r="E81"/>
    </row>
    <row r="82" spans="1:5" x14ac:dyDescent="0.3">
      <c r="A82"/>
      <c r="B82"/>
      <c r="C82"/>
      <c r="D82"/>
      <c r="E82"/>
    </row>
    <row r="83" spans="1:5" x14ac:dyDescent="0.3">
      <c r="A83"/>
      <c r="B83"/>
      <c r="C83"/>
      <c r="D83"/>
      <c r="E83"/>
    </row>
    <row r="84" spans="1:5" x14ac:dyDescent="0.3">
      <c r="A84"/>
      <c r="B84"/>
      <c r="C84"/>
      <c r="D84"/>
      <c r="E84"/>
    </row>
    <row r="85" spans="1:5" x14ac:dyDescent="0.3">
      <c r="A85"/>
      <c r="B85"/>
      <c r="C85"/>
      <c r="D85"/>
      <c r="E85"/>
    </row>
    <row r="86" spans="1:5" x14ac:dyDescent="0.3">
      <c r="A86"/>
      <c r="B86"/>
      <c r="C86"/>
      <c r="D86"/>
      <c r="E86"/>
    </row>
    <row r="87" spans="1:5" x14ac:dyDescent="0.3">
      <c r="A87"/>
      <c r="B87"/>
      <c r="C87"/>
      <c r="D87"/>
      <c r="E87"/>
    </row>
    <row r="88" spans="1:5" x14ac:dyDescent="0.3">
      <c r="A88"/>
      <c r="B88"/>
      <c r="C88"/>
      <c r="D88"/>
      <c r="E88"/>
    </row>
    <row r="89" spans="1:5" x14ac:dyDescent="0.3">
      <c r="A89"/>
      <c r="B89"/>
      <c r="C89"/>
      <c r="D89"/>
      <c r="E89"/>
    </row>
    <row r="90" spans="1:5" x14ac:dyDescent="0.3">
      <c r="A90"/>
      <c r="B90"/>
      <c r="C90"/>
      <c r="D90"/>
      <c r="E90"/>
    </row>
    <row r="91" spans="1:5" x14ac:dyDescent="0.3">
      <c r="A91"/>
      <c r="B91"/>
      <c r="C91"/>
      <c r="D91"/>
      <c r="E91"/>
    </row>
    <row r="92" spans="1:5" x14ac:dyDescent="0.3">
      <c r="A92"/>
      <c r="B92"/>
      <c r="C92"/>
      <c r="D92"/>
      <c r="E92"/>
    </row>
    <row r="93" spans="1:5" x14ac:dyDescent="0.3">
      <c r="A93"/>
      <c r="B93"/>
      <c r="C93"/>
      <c r="D93"/>
      <c r="E93"/>
    </row>
    <row r="94" spans="1:5" x14ac:dyDescent="0.3">
      <c r="A94"/>
      <c r="B94"/>
      <c r="C94"/>
      <c r="D94"/>
      <c r="E94"/>
    </row>
    <row r="95" spans="1:5" x14ac:dyDescent="0.3">
      <c r="A95"/>
      <c r="B95"/>
      <c r="C95"/>
      <c r="D95"/>
      <c r="E95"/>
    </row>
    <row r="96" spans="1:5" x14ac:dyDescent="0.3">
      <c r="A96"/>
      <c r="B96"/>
      <c r="C96"/>
      <c r="D96"/>
      <c r="E96"/>
    </row>
    <row r="97" spans="1:5" x14ac:dyDescent="0.3">
      <c r="A97"/>
      <c r="B97"/>
      <c r="C97"/>
      <c r="D97"/>
      <c r="E97"/>
    </row>
    <row r="98" spans="1:5" x14ac:dyDescent="0.3">
      <c r="A98"/>
      <c r="B98"/>
      <c r="C98"/>
      <c r="D98"/>
      <c r="E98"/>
    </row>
    <row r="99" spans="1:5" x14ac:dyDescent="0.3">
      <c r="A99"/>
      <c r="B99"/>
      <c r="C99"/>
      <c r="D99"/>
      <c r="E99"/>
    </row>
    <row r="100" spans="1:5" x14ac:dyDescent="0.3">
      <c r="A100"/>
      <c r="B100"/>
      <c r="C100"/>
      <c r="D100"/>
      <c r="E100"/>
    </row>
    <row r="101" spans="1:5" x14ac:dyDescent="0.3">
      <c r="A101"/>
      <c r="B101"/>
      <c r="C101"/>
      <c r="D101"/>
      <c r="E101"/>
    </row>
    <row r="102" spans="1:5" x14ac:dyDescent="0.3">
      <c r="A102"/>
      <c r="B102"/>
      <c r="C102"/>
      <c r="D102"/>
      <c r="E102"/>
    </row>
    <row r="103" spans="1:5" x14ac:dyDescent="0.3">
      <c r="A103"/>
      <c r="B103"/>
      <c r="C103"/>
      <c r="D103"/>
      <c r="E103"/>
    </row>
    <row r="104" spans="1:5" x14ac:dyDescent="0.3">
      <c r="A104"/>
      <c r="B104"/>
      <c r="C104"/>
      <c r="D104"/>
      <c r="E104"/>
    </row>
    <row r="105" spans="1:5" x14ac:dyDescent="0.3">
      <c r="A105"/>
      <c r="B105"/>
      <c r="C105"/>
      <c r="D105"/>
      <c r="E105"/>
    </row>
    <row r="106" spans="1:5" x14ac:dyDescent="0.3">
      <c r="A106"/>
      <c r="B106"/>
      <c r="C106"/>
      <c r="D106"/>
      <c r="E106"/>
    </row>
    <row r="107" spans="1:5" x14ac:dyDescent="0.3">
      <c r="A107"/>
      <c r="B107"/>
      <c r="C107"/>
      <c r="D107"/>
      <c r="E107"/>
    </row>
    <row r="108" spans="1:5" x14ac:dyDescent="0.3">
      <c r="A108"/>
      <c r="B108"/>
      <c r="C108"/>
      <c r="D108"/>
      <c r="E108"/>
    </row>
    <row r="109" spans="1:5" x14ac:dyDescent="0.3">
      <c r="A109"/>
      <c r="B109"/>
      <c r="C109"/>
      <c r="D109"/>
      <c r="E109"/>
    </row>
    <row r="110" spans="1:5" x14ac:dyDescent="0.3">
      <c r="A110"/>
      <c r="B110"/>
      <c r="C110"/>
      <c r="D110"/>
      <c r="E110"/>
    </row>
    <row r="111" spans="1:5" x14ac:dyDescent="0.3">
      <c r="A111"/>
      <c r="B111"/>
      <c r="C111"/>
      <c r="D111"/>
      <c r="E111"/>
    </row>
    <row r="112" spans="1:5" x14ac:dyDescent="0.3">
      <c r="A112"/>
      <c r="B112"/>
      <c r="C112"/>
      <c r="D112"/>
      <c r="E112"/>
    </row>
    <row r="113" spans="1:5" x14ac:dyDescent="0.3">
      <c r="A113"/>
      <c r="B113"/>
      <c r="C113"/>
      <c r="D113"/>
      <c r="E113"/>
    </row>
    <row r="114" spans="1:5" x14ac:dyDescent="0.3">
      <c r="A114"/>
      <c r="B114"/>
      <c r="C114"/>
      <c r="D114"/>
      <c r="E114"/>
    </row>
    <row r="115" spans="1:5" x14ac:dyDescent="0.3">
      <c r="A115"/>
      <c r="B115"/>
      <c r="C115"/>
      <c r="D115"/>
      <c r="E115"/>
    </row>
    <row r="116" spans="1:5" x14ac:dyDescent="0.3">
      <c r="A116"/>
      <c r="B116"/>
      <c r="C116"/>
      <c r="D116"/>
      <c r="E116"/>
    </row>
    <row r="117" spans="1:5" x14ac:dyDescent="0.3">
      <c r="A117"/>
      <c r="B117"/>
      <c r="C117"/>
      <c r="D117"/>
      <c r="E117"/>
    </row>
    <row r="118" spans="1:5" x14ac:dyDescent="0.3">
      <c r="A118"/>
      <c r="B118"/>
      <c r="C118"/>
      <c r="D118"/>
      <c r="E118"/>
    </row>
    <row r="119" spans="1:5" x14ac:dyDescent="0.3">
      <c r="A119"/>
      <c r="B119"/>
      <c r="C119"/>
      <c r="D119"/>
      <c r="E119"/>
    </row>
    <row r="120" spans="1:5" x14ac:dyDescent="0.3">
      <c r="A120"/>
      <c r="B120"/>
      <c r="C120"/>
      <c r="D120"/>
      <c r="E120"/>
    </row>
    <row r="121" spans="1:5" x14ac:dyDescent="0.3">
      <c r="A121"/>
      <c r="B121"/>
      <c r="C121"/>
      <c r="D121"/>
      <c r="E121"/>
    </row>
    <row r="122" spans="1:5" x14ac:dyDescent="0.3">
      <c r="A122"/>
      <c r="B122"/>
      <c r="C122"/>
      <c r="D122"/>
      <c r="E122"/>
    </row>
    <row r="123" spans="1:5" x14ac:dyDescent="0.3">
      <c r="A123"/>
      <c r="B123"/>
      <c r="C123"/>
      <c r="D123"/>
      <c r="E123"/>
    </row>
    <row r="124" spans="1:5" x14ac:dyDescent="0.3">
      <c r="A124"/>
      <c r="B124"/>
      <c r="C124"/>
      <c r="D124"/>
      <c r="E124"/>
    </row>
    <row r="125" spans="1:5" x14ac:dyDescent="0.3">
      <c r="A125"/>
      <c r="B125"/>
      <c r="C125"/>
      <c r="D125"/>
      <c r="E125"/>
    </row>
    <row r="126" spans="1:5" x14ac:dyDescent="0.3">
      <c r="A126"/>
      <c r="B126"/>
      <c r="C126"/>
      <c r="D126"/>
      <c r="E126"/>
    </row>
    <row r="127" spans="1:5" x14ac:dyDescent="0.3">
      <c r="A127"/>
      <c r="B127"/>
      <c r="C127"/>
      <c r="D127"/>
      <c r="E127"/>
    </row>
    <row r="128" spans="1:5" x14ac:dyDescent="0.3">
      <c r="A128"/>
      <c r="B128"/>
      <c r="C128"/>
      <c r="D128"/>
      <c r="E128"/>
    </row>
    <row r="129" spans="1:5" x14ac:dyDescent="0.3">
      <c r="A129"/>
      <c r="B129"/>
      <c r="C129"/>
      <c r="D129"/>
      <c r="E129"/>
    </row>
    <row r="130" spans="1:5" x14ac:dyDescent="0.3">
      <c r="A130"/>
      <c r="B130"/>
      <c r="C130"/>
      <c r="D130"/>
      <c r="E130"/>
    </row>
    <row r="131" spans="1:5" x14ac:dyDescent="0.3">
      <c r="A131"/>
      <c r="B131"/>
      <c r="C131"/>
      <c r="D131"/>
      <c r="E131"/>
    </row>
    <row r="132" spans="1:5" x14ac:dyDescent="0.3">
      <c r="A132"/>
      <c r="B132"/>
      <c r="C132"/>
      <c r="D132"/>
      <c r="E132"/>
    </row>
    <row r="133" spans="1:5" x14ac:dyDescent="0.3">
      <c r="A133"/>
      <c r="B133"/>
      <c r="C133"/>
      <c r="D133"/>
      <c r="E133"/>
    </row>
    <row r="134" spans="1:5" x14ac:dyDescent="0.3">
      <c r="A134"/>
      <c r="B134"/>
      <c r="C134"/>
      <c r="D134"/>
      <c r="E134"/>
    </row>
    <row r="135" spans="1:5" x14ac:dyDescent="0.3">
      <c r="A135"/>
      <c r="B135"/>
      <c r="C135"/>
      <c r="D135"/>
      <c r="E135"/>
    </row>
    <row r="136" spans="1:5" x14ac:dyDescent="0.3">
      <c r="A136"/>
      <c r="B136"/>
      <c r="C136"/>
      <c r="D136"/>
      <c r="E136"/>
    </row>
    <row r="137" spans="1:5" x14ac:dyDescent="0.3">
      <c r="A137"/>
      <c r="B137"/>
      <c r="C137"/>
      <c r="D137"/>
      <c r="E137"/>
    </row>
    <row r="138" spans="1:5" x14ac:dyDescent="0.3">
      <c r="A138"/>
      <c r="B138"/>
      <c r="C138"/>
      <c r="D138"/>
      <c r="E138"/>
    </row>
    <row r="139" spans="1:5" x14ac:dyDescent="0.3">
      <c r="A139"/>
      <c r="B139"/>
      <c r="C139"/>
      <c r="D139"/>
      <c r="E139"/>
    </row>
    <row r="140" spans="1:5" x14ac:dyDescent="0.3">
      <c r="A140"/>
      <c r="B140"/>
      <c r="C140"/>
      <c r="D140"/>
      <c r="E140"/>
    </row>
    <row r="141" spans="1:5" x14ac:dyDescent="0.3">
      <c r="A141"/>
      <c r="B141"/>
      <c r="C141"/>
      <c r="D141"/>
      <c r="E141"/>
    </row>
    <row r="142" spans="1:5" x14ac:dyDescent="0.3">
      <c r="A142"/>
      <c r="B142"/>
      <c r="C142"/>
      <c r="D142"/>
      <c r="E142"/>
    </row>
    <row r="143" spans="1:5" x14ac:dyDescent="0.3">
      <c r="A143"/>
      <c r="B143"/>
      <c r="C143"/>
      <c r="D143"/>
      <c r="E143"/>
    </row>
    <row r="144" spans="1:5" x14ac:dyDescent="0.3">
      <c r="A144"/>
      <c r="B144"/>
      <c r="C144"/>
      <c r="D144"/>
      <c r="E144"/>
    </row>
    <row r="145" spans="1:5" x14ac:dyDescent="0.3">
      <c r="A145"/>
      <c r="B145"/>
      <c r="C145"/>
      <c r="D145"/>
      <c r="E145"/>
    </row>
    <row r="146" spans="1:5" x14ac:dyDescent="0.3">
      <c r="A146"/>
      <c r="B146"/>
      <c r="C146"/>
      <c r="D146"/>
      <c r="E146"/>
    </row>
    <row r="147" spans="1:5" x14ac:dyDescent="0.3">
      <c r="A147"/>
      <c r="B147"/>
      <c r="C147"/>
      <c r="D147"/>
      <c r="E147"/>
    </row>
    <row r="148" spans="1:5" x14ac:dyDescent="0.3">
      <c r="A148"/>
      <c r="B148"/>
      <c r="C148"/>
      <c r="D148"/>
      <c r="E148"/>
    </row>
    <row r="149" spans="1:5" x14ac:dyDescent="0.3">
      <c r="A149"/>
      <c r="B149"/>
      <c r="C149"/>
      <c r="D149"/>
      <c r="E149"/>
    </row>
    <row r="150" spans="1:5" x14ac:dyDescent="0.3">
      <c r="A150"/>
      <c r="B150"/>
      <c r="C150"/>
      <c r="D150"/>
      <c r="E150"/>
    </row>
    <row r="151" spans="1:5" x14ac:dyDescent="0.3">
      <c r="A151"/>
      <c r="B151"/>
      <c r="C151"/>
      <c r="D151"/>
      <c r="E151"/>
    </row>
    <row r="152" spans="1:5" x14ac:dyDescent="0.3">
      <c r="A152"/>
      <c r="B152"/>
      <c r="C152"/>
      <c r="D152"/>
      <c r="E152"/>
    </row>
    <row r="153" spans="1:5" x14ac:dyDescent="0.3">
      <c r="A153"/>
      <c r="B153"/>
      <c r="C153"/>
      <c r="D153"/>
      <c r="E153"/>
    </row>
    <row r="154" spans="1:5" x14ac:dyDescent="0.3">
      <c r="A154"/>
      <c r="B154"/>
      <c r="C154"/>
      <c r="D154"/>
      <c r="E154"/>
    </row>
    <row r="155" spans="1:5" x14ac:dyDescent="0.3">
      <c r="A155"/>
      <c r="B155"/>
      <c r="C155"/>
      <c r="D155"/>
      <c r="E155"/>
    </row>
    <row r="156" spans="1:5" x14ac:dyDescent="0.3">
      <c r="A156"/>
      <c r="B156"/>
      <c r="C156"/>
      <c r="D156"/>
      <c r="E156"/>
    </row>
    <row r="157" spans="1:5" x14ac:dyDescent="0.3">
      <c r="A157"/>
      <c r="B157"/>
      <c r="C157"/>
      <c r="D157"/>
      <c r="E157"/>
    </row>
    <row r="158" spans="1:5" x14ac:dyDescent="0.3">
      <c r="A158"/>
      <c r="B158"/>
      <c r="C158"/>
      <c r="D158"/>
      <c r="E158"/>
    </row>
    <row r="159" spans="1:5" x14ac:dyDescent="0.3">
      <c r="A159"/>
      <c r="B159"/>
      <c r="C159"/>
      <c r="D159"/>
      <c r="E159"/>
    </row>
    <row r="160" spans="1:5" x14ac:dyDescent="0.3">
      <c r="A160"/>
      <c r="B160"/>
      <c r="C160"/>
      <c r="D160"/>
      <c r="E160"/>
    </row>
    <row r="161" spans="1:5" x14ac:dyDescent="0.3">
      <c r="A161"/>
      <c r="B161"/>
      <c r="C161"/>
      <c r="D161"/>
      <c r="E161"/>
    </row>
    <row r="162" spans="1:5" x14ac:dyDescent="0.3">
      <c r="A162"/>
      <c r="B162"/>
      <c r="C162"/>
      <c r="D162"/>
      <c r="E162"/>
    </row>
    <row r="163" spans="1:5" x14ac:dyDescent="0.3">
      <c r="A163"/>
      <c r="B163"/>
      <c r="C163"/>
      <c r="D163"/>
      <c r="E163"/>
    </row>
    <row r="164" spans="1:5" x14ac:dyDescent="0.3">
      <c r="A164"/>
      <c r="B164"/>
      <c r="C164"/>
      <c r="D164"/>
      <c r="E164"/>
    </row>
    <row r="165" spans="1:5" x14ac:dyDescent="0.3">
      <c r="A165"/>
      <c r="B165"/>
      <c r="C165"/>
      <c r="D165"/>
      <c r="E165"/>
    </row>
    <row r="166" spans="1:5" x14ac:dyDescent="0.3">
      <c r="A166"/>
      <c r="B166"/>
      <c r="C166"/>
      <c r="D166"/>
      <c r="E166"/>
    </row>
    <row r="167" spans="1:5" x14ac:dyDescent="0.3">
      <c r="A167"/>
      <c r="B167"/>
      <c r="C167"/>
      <c r="D167"/>
      <c r="E167"/>
    </row>
    <row r="168" spans="1:5" x14ac:dyDescent="0.3">
      <c r="A168"/>
      <c r="B168"/>
      <c r="C168"/>
      <c r="D168"/>
      <c r="E168"/>
    </row>
    <row r="169" spans="1:5" x14ac:dyDescent="0.3">
      <c r="A169"/>
      <c r="B169"/>
      <c r="C169"/>
      <c r="D169"/>
      <c r="E169"/>
    </row>
    <row r="170" spans="1:5" x14ac:dyDescent="0.3">
      <c r="A170"/>
      <c r="B170"/>
      <c r="C170"/>
      <c r="D170"/>
      <c r="E170"/>
    </row>
    <row r="171" spans="1:5" x14ac:dyDescent="0.3">
      <c r="A171"/>
      <c r="B171"/>
      <c r="C171"/>
      <c r="D171"/>
      <c r="E171"/>
    </row>
    <row r="172" spans="1:5" x14ac:dyDescent="0.3">
      <c r="A172"/>
      <c r="B172"/>
      <c r="C172"/>
      <c r="D172"/>
      <c r="E172"/>
    </row>
    <row r="173" spans="1:5" x14ac:dyDescent="0.3">
      <c r="A173"/>
      <c r="B173"/>
      <c r="C173"/>
      <c r="D173"/>
      <c r="E173"/>
    </row>
    <row r="174" spans="1:5" x14ac:dyDescent="0.3">
      <c r="A174"/>
      <c r="B174"/>
      <c r="C174"/>
      <c r="D174"/>
      <c r="E174"/>
    </row>
    <row r="175" spans="1:5" x14ac:dyDescent="0.3">
      <c r="A175"/>
      <c r="B175"/>
      <c r="C175"/>
      <c r="D175"/>
      <c r="E175"/>
    </row>
    <row r="176" spans="1:5" x14ac:dyDescent="0.3">
      <c r="A176"/>
      <c r="B176"/>
      <c r="C176"/>
      <c r="D176"/>
      <c r="E176"/>
    </row>
    <row r="177" spans="1:5" x14ac:dyDescent="0.3">
      <c r="A177"/>
      <c r="B177"/>
      <c r="C177"/>
      <c r="D177"/>
      <c r="E177"/>
    </row>
    <row r="178" spans="1:5" x14ac:dyDescent="0.3">
      <c r="A178"/>
      <c r="B178"/>
      <c r="C178"/>
      <c r="D178"/>
      <c r="E178"/>
    </row>
    <row r="179" spans="1:5" x14ac:dyDescent="0.3">
      <c r="A179"/>
      <c r="B179"/>
      <c r="C179"/>
      <c r="D179"/>
      <c r="E179"/>
    </row>
    <row r="180" spans="1:5" x14ac:dyDescent="0.3">
      <c r="A180"/>
      <c r="B180"/>
      <c r="C180"/>
      <c r="D180"/>
      <c r="E180"/>
    </row>
    <row r="181" spans="1:5" x14ac:dyDescent="0.3">
      <c r="A181"/>
      <c r="B181"/>
      <c r="C181"/>
      <c r="D181"/>
      <c r="E181"/>
    </row>
    <row r="182" spans="1:5" x14ac:dyDescent="0.3">
      <c r="A182"/>
      <c r="B182"/>
      <c r="C182"/>
      <c r="D182"/>
      <c r="E182"/>
    </row>
    <row r="183" spans="1:5" x14ac:dyDescent="0.3">
      <c r="A183"/>
      <c r="B183"/>
      <c r="C183"/>
      <c r="D183"/>
      <c r="E183"/>
    </row>
    <row r="184" spans="1:5" x14ac:dyDescent="0.3">
      <c r="A184"/>
      <c r="B184"/>
      <c r="C184"/>
      <c r="D184"/>
      <c r="E184"/>
    </row>
    <row r="185" spans="1:5" x14ac:dyDescent="0.3">
      <c r="A185"/>
      <c r="B185"/>
      <c r="C185"/>
      <c r="D185"/>
      <c r="E185"/>
    </row>
    <row r="186" spans="1:5" x14ac:dyDescent="0.3">
      <c r="A186"/>
      <c r="B186"/>
      <c r="C186"/>
      <c r="D186"/>
      <c r="E186"/>
    </row>
    <row r="187" spans="1:5" x14ac:dyDescent="0.3">
      <c r="A187"/>
      <c r="B187"/>
      <c r="C187"/>
      <c r="D187"/>
      <c r="E187"/>
    </row>
    <row r="188" spans="1:5" x14ac:dyDescent="0.3">
      <c r="A188"/>
      <c r="B188"/>
      <c r="C188"/>
      <c r="D188"/>
      <c r="E188"/>
    </row>
    <row r="189" spans="1:5" x14ac:dyDescent="0.3">
      <c r="A189"/>
      <c r="B189"/>
      <c r="C189"/>
      <c r="D189"/>
      <c r="E189"/>
    </row>
    <row r="190" spans="1:5" x14ac:dyDescent="0.3">
      <c r="A190"/>
      <c r="B190"/>
      <c r="C190"/>
      <c r="D190"/>
      <c r="E190"/>
    </row>
    <row r="191" spans="1:5" x14ac:dyDescent="0.3">
      <c r="A191"/>
      <c r="B191"/>
      <c r="C191"/>
      <c r="D191"/>
      <c r="E191"/>
    </row>
    <row r="192" spans="1:5" x14ac:dyDescent="0.3">
      <c r="A192"/>
      <c r="B192"/>
      <c r="C192"/>
      <c r="D192"/>
      <c r="E192"/>
    </row>
    <row r="193" spans="1:5" x14ac:dyDescent="0.3">
      <c r="A193"/>
      <c r="B193"/>
      <c r="C193"/>
      <c r="D193"/>
      <c r="E193"/>
    </row>
    <row r="194" spans="1:5" x14ac:dyDescent="0.3">
      <c r="A194"/>
      <c r="B194"/>
      <c r="C194"/>
      <c r="D194"/>
      <c r="E194"/>
    </row>
    <row r="195" spans="1:5" x14ac:dyDescent="0.3">
      <c r="A195"/>
      <c r="B195"/>
      <c r="C195"/>
      <c r="D195"/>
      <c r="E195"/>
    </row>
    <row r="196" spans="1:5" x14ac:dyDescent="0.3">
      <c r="A196"/>
      <c r="B196"/>
      <c r="C196"/>
      <c r="D196"/>
      <c r="E196"/>
    </row>
    <row r="197" spans="1:5" x14ac:dyDescent="0.3">
      <c r="A197"/>
      <c r="B197"/>
      <c r="C197"/>
      <c r="D197"/>
      <c r="E197"/>
    </row>
    <row r="198" spans="1:5" x14ac:dyDescent="0.3">
      <c r="A198"/>
      <c r="B198"/>
      <c r="C198"/>
      <c r="D198"/>
      <c r="E198"/>
    </row>
    <row r="199" spans="1:5" x14ac:dyDescent="0.3">
      <c r="A199"/>
      <c r="B199"/>
      <c r="C199"/>
      <c r="D199"/>
      <c r="E199"/>
    </row>
    <row r="200" spans="1:5" x14ac:dyDescent="0.3">
      <c r="A200"/>
      <c r="B200"/>
      <c r="C200"/>
      <c r="D200"/>
      <c r="E200"/>
    </row>
    <row r="201" spans="1:5" x14ac:dyDescent="0.3">
      <c r="A201"/>
      <c r="B201"/>
      <c r="C201"/>
      <c r="D201"/>
      <c r="E201"/>
    </row>
    <row r="202" spans="1:5" x14ac:dyDescent="0.3">
      <c r="A202"/>
      <c r="B202"/>
      <c r="C202"/>
      <c r="D202"/>
      <c r="E202"/>
    </row>
    <row r="203" spans="1:5" x14ac:dyDescent="0.3">
      <c r="A203"/>
      <c r="B203"/>
      <c r="C203"/>
      <c r="D203"/>
      <c r="E203"/>
    </row>
    <row r="204" spans="1:5" x14ac:dyDescent="0.3">
      <c r="A204"/>
      <c r="B204"/>
      <c r="C204"/>
      <c r="D204"/>
      <c r="E204"/>
    </row>
    <row r="205" spans="1:5" x14ac:dyDescent="0.3">
      <c r="A205"/>
      <c r="B205"/>
      <c r="C205"/>
      <c r="D205"/>
      <c r="E205"/>
    </row>
    <row r="206" spans="1:5" x14ac:dyDescent="0.3">
      <c r="A206"/>
      <c r="B206"/>
      <c r="C206"/>
      <c r="D206"/>
      <c r="E206"/>
    </row>
    <row r="207" spans="1:5" x14ac:dyDescent="0.3">
      <c r="A207"/>
      <c r="B207"/>
      <c r="C207"/>
      <c r="D207"/>
      <c r="E207"/>
    </row>
    <row r="208" spans="1:5" x14ac:dyDescent="0.3">
      <c r="A208"/>
      <c r="B208"/>
      <c r="C208"/>
      <c r="D208"/>
      <c r="E208"/>
    </row>
    <row r="209" spans="1:5" x14ac:dyDescent="0.3">
      <c r="A209"/>
      <c r="B209"/>
      <c r="C209"/>
      <c r="D209"/>
      <c r="E209"/>
    </row>
    <row r="210" spans="1:5" x14ac:dyDescent="0.3">
      <c r="A210"/>
      <c r="B210"/>
      <c r="C210"/>
      <c r="D210"/>
      <c r="E210"/>
    </row>
    <row r="211" spans="1:5" x14ac:dyDescent="0.3">
      <c r="A211"/>
      <c r="B211"/>
      <c r="C211"/>
      <c r="D211"/>
      <c r="E211"/>
    </row>
    <row r="212" spans="1:5" x14ac:dyDescent="0.3">
      <c r="A212"/>
      <c r="B212"/>
      <c r="C212"/>
      <c r="D212"/>
      <c r="E212"/>
    </row>
    <row r="213" spans="1:5" x14ac:dyDescent="0.3">
      <c r="A213"/>
      <c r="B213"/>
      <c r="C213"/>
      <c r="D213"/>
      <c r="E213"/>
    </row>
    <row r="214" spans="1:5" x14ac:dyDescent="0.3">
      <c r="A214"/>
      <c r="B214"/>
      <c r="C214"/>
      <c r="D214"/>
      <c r="E214"/>
    </row>
    <row r="215" spans="1:5" x14ac:dyDescent="0.3">
      <c r="A215"/>
      <c r="B215"/>
      <c r="C215"/>
      <c r="D215"/>
      <c r="E215"/>
    </row>
    <row r="216" spans="1:5" x14ac:dyDescent="0.3">
      <c r="A216"/>
      <c r="B216"/>
      <c r="C216"/>
      <c r="D216"/>
      <c r="E216"/>
    </row>
    <row r="217" spans="1:5" x14ac:dyDescent="0.3">
      <c r="A217"/>
      <c r="B217"/>
      <c r="C217"/>
      <c r="D217"/>
      <c r="E217"/>
    </row>
    <row r="218" spans="1:5" x14ac:dyDescent="0.3">
      <c r="A218"/>
      <c r="B218"/>
      <c r="C218"/>
      <c r="D218"/>
      <c r="E218"/>
    </row>
    <row r="219" spans="1:5" x14ac:dyDescent="0.3">
      <c r="A219"/>
      <c r="B219"/>
      <c r="C219"/>
      <c r="D219"/>
      <c r="E219"/>
    </row>
    <row r="220" spans="1:5" x14ac:dyDescent="0.3">
      <c r="A220"/>
      <c r="B220"/>
      <c r="C220"/>
      <c r="D220"/>
      <c r="E220"/>
    </row>
    <row r="221" spans="1:5" x14ac:dyDescent="0.3">
      <c r="A221"/>
      <c r="B221"/>
      <c r="C221"/>
      <c r="D221"/>
      <c r="E221"/>
    </row>
    <row r="222" spans="1:5" x14ac:dyDescent="0.3">
      <c r="A222"/>
      <c r="B222"/>
      <c r="C222"/>
      <c r="D222"/>
      <c r="E222"/>
    </row>
    <row r="223" spans="1:5" x14ac:dyDescent="0.3">
      <c r="A223"/>
      <c r="B223"/>
      <c r="C223"/>
      <c r="D223"/>
      <c r="E223"/>
    </row>
    <row r="224" spans="1:5" x14ac:dyDescent="0.3">
      <c r="A224"/>
      <c r="B224"/>
      <c r="C224"/>
      <c r="D224"/>
      <c r="E224"/>
    </row>
    <row r="225" spans="1:5" x14ac:dyDescent="0.3">
      <c r="A225"/>
      <c r="B225"/>
      <c r="C225"/>
      <c r="D225"/>
      <c r="E225"/>
    </row>
    <row r="226" spans="1:5" x14ac:dyDescent="0.3">
      <c r="A226"/>
      <c r="B226"/>
      <c r="C226"/>
      <c r="D226"/>
      <c r="E226"/>
    </row>
    <row r="227" spans="1:5" x14ac:dyDescent="0.3">
      <c r="A227"/>
      <c r="B227"/>
      <c r="C227"/>
      <c r="D227"/>
      <c r="E227"/>
    </row>
    <row r="228" spans="1:5" x14ac:dyDescent="0.3">
      <c r="A228"/>
      <c r="B228"/>
      <c r="C228"/>
      <c r="D228"/>
      <c r="E228"/>
    </row>
    <row r="229" spans="1:5" x14ac:dyDescent="0.3">
      <c r="A229"/>
      <c r="B229"/>
      <c r="C229"/>
      <c r="D229"/>
      <c r="E229"/>
    </row>
    <row r="230" spans="1:5" x14ac:dyDescent="0.3">
      <c r="A230"/>
      <c r="B230"/>
      <c r="C230"/>
      <c r="D230"/>
      <c r="E230"/>
    </row>
    <row r="231" spans="1:5" x14ac:dyDescent="0.3">
      <c r="A231"/>
      <c r="B231"/>
      <c r="C231"/>
      <c r="D231"/>
      <c r="E231"/>
    </row>
    <row r="232" spans="1:5" x14ac:dyDescent="0.3">
      <c r="A232"/>
      <c r="B232"/>
      <c r="C232"/>
      <c r="D232"/>
      <c r="E232"/>
    </row>
    <row r="233" spans="1:5" x14ac:dyDescent="0.3">
      <c r="A233"/>
      <c r="B233"/>
      <c r="C233"/>
      <c r="D233"/>
      <c r="E233"/>
    </row>
    <row r="234" spans="1:5" x14ac:dyDescent="0.3">
      <c r="A234"/>
      <c r="B234"/>
      <c r="C234"/>
      <c r="D234"/>
      <c r="E234"/>
    </row>
    <row r="235" spans="1:5" x14ac:dyDescent="0.3">
      <c r="A235"/>
      <c r="B235"/>
      <c r="C235"/>
      <c r="D235"/>
      <c r="E235"/>
    </row>
    <row r="236" spans="1:5" x14ac:dyDescent="0.3">
      <c r="A236"/>
      <c r="B236"/>
      <c r="C236"/>
      <c r="D236"/>
      <c r="E236"/>
    </row>
    <row r="237" spans="1:5" x14ac:dyDescent="0.3">
      <c r="A237"/>
      <c r="B237"/>
      <c r="C237"/>
      <c r="D237"/>
      <c r="E237"/>
    </row>
    <row r="238" spans="1:5" x14ac:dyDescent="0.3">
      <c r="A238"/>
      <c r="B238"/>
      <c r="C238"/>
      <c r="D238"/>
      <c r="E238"/>
    </row>
    <row r="239" spans="1:5" x14ac:dyDescent="0.3">
      <c r="A239"/>
      <c r="B239"/>
      <c r="C239"/>
      <c r="D239"/>
      <c r="E239"/>
    </row>
    <row r="240" spans="1:5" x14ac:dyDescent="0.3">
      <c r="A240"/>
      <c r="B240"/>
      <c r="C240"/>
      <c r="D240"/>
      <c r="E240"/>
    </row>
    <row r="241" spans="1:5" x14ac:dyDescent="0.3">
      <c r="A241"/>
      <c r="B241"/>
      <c r="C241"/>
      <c r="D241"/>
      <c r="E241"/>
    </row>
    <row r="242" spans="1:5" x14ac:dyDescent="0.3">
      <c r="A242"/>
      <c r="B242"/>
      <c r="C242"/>
      <c r="D242"/>
      <c r="E242"/>
    </row>
    <row r="243" spans="1:5" x14ac:dyDescent="0.3">
      <c r="A243"/>
      <c r="B243"/>
      <c r="C243"/>
      <c r="D243"/>
      <c r="E243"/>
    </row>
    <row r="244" spans="1:5" x14ac:dyDescent="0.3">
      <c r="A244"/>
      <c r="B244"/>
      <c r="C244"/>
      <c r="D244"/>
      <c r="E244"/>
    </row>
    <row r="245" spans="1:5" x14ac:dyDescent="0.3">
      <c r="A245"/>
      <c r="B245"/>
      <c r="C245"/>
      <c r="D245"/>
      <c r="E245"/>
    </row>
    <row r="246" spans="1:5" x14ac:dyDescent="0.3">
      <c r="A246"/>
      <c r="B246"/>
      <c r="C246"/>
      <c r="D246"/>
      <c r="E246"/>
    </row>
    <row r="247" spans="1:5" x14ac:dyDescent="0.3">
      <c r="A247"/>
      <c r="B247"/>
      <c r="C247"/>
      <c r="D247"/>
      <c r="E247"/>
    </row>
    <row r="248" spans="1:5" x14ac:dyDescent="0.3">
      <c r="A248"/>
      <c r="B248"/>
      <c r="C248"/>
      <c r="D248"/>
      <c r="E248"/>
    </row>
    <row r="249" spans="1:5" x14ac:dyDescent="0.3">
      <c r="A249"/>
      <c r="B249"/>
      <c r="C249"/>
      <c r="D249"/>
      <c r="E249"/>
    </row>
    <row r="250" spans="1:5" x14ac:dyDescent="0.3">
      <c r="A250"/>
      <c r="B250"/>
      <c r="C250"/>
      <c r="D250"/>
      <c r="E250"/>
    </row>
    <row r="251" spans="1:5" x14ac:dyDescent="0.3">
      <c r="A251"/>
      <c r="B251"/>
      <c r="C251"/>
      <c r="D251"/>
      <c r="E251"/>
    </row>
    <row r="252" spans="1:5" x14ac:dyDescent="0.3">
      <c r="A252"/>
      <c r="B252"/>
      <c r="C252"/>
      <c r="D252"/>
      <c r="E252"/>
    </row>
    <row r="253" spans="1:5" x14ac:dyDescent="0.3">
      <c r="A253"/>
      <c r="B253"/>
      <c r="C253"/>
      <c r="D253"/>
      <c r="E253"/>
    </row>
    <row r="254" spans="1:5" x14ac:dyDescent="0.3">
      <c r="A254"/>
      <c r="B254"/>
      <c r="C254"/>
      <c r="D254"/>
      <c r="E254"/>
    </row>
    <row r="255" spans="1:5" x14ac:dyDescent="0.3">
      <c r="A255"/>
      <c r="B255"/>
      <c r="C255"/>
      <c r="D255"/>
      <c r="E255"/>
    </row>
    <row r="256" spans="1:5" x14ac:dyDescent="0.3">
      <c r="A256"/>
      <c r="B256"/>
      <c r="C256"/>
      <c r="D256"/>
      <c r="E256"/>
    </row>
    <row r="257" spans="1:5" x14ac:dyDescent="0.3">
      <c r="A257"/>
      <c r="B257"/>
      <c r="C257"/>
      <c r="D257"/>
      <c r="E257"/>
    </row>
    <row r="258" spans="1:5" x14ac:dyDescent="0.3">
      <c r="A258"/>
      <c r="B258"/>
      <c r="C258"/>
      <c r="D258"/>
      <c r="E258"/>
    </row>
    <row r="259" spans="1:5" x14ac:dyDescent="0.3">
      <c r="A259"/>
      <c r="B259"/>
      <c r="C259"/>
      <c r="D259"/>
      <c r="E259"/>
    </row>
    <row r="260" spans="1:5" x14ac:dyDescent="0.3">
      <c r="A260"/>
      <c r="B260"/>
      <c r="C260"/>
      <c r="D260"/>
      <c r="E260"/>
    </row>
    <row r="261" spans="1:5" x14ac:dyDescent="0.3">
      <c r="A261"/>
      <c r="B261"/>
      <c r="C261"/>
      <c r="D261"/>
      <c r="E261"/>
    </row>
    <row r="262" spans="1:5" x14ac:dyDescent="0.3">
      <c r="A262"/>
      <c r="B262"/>
      <c r="C262"/>
      <c r="D262"/>
      <c r="E262"/>
    </row>
    <row r="263" spans="1:5" x14ac:dyDescent="0.3">
      <c r="A263"/>
      <c r="B263"/>
      <c r="C263"/>
      <c r="D263"/>
      <c r="E263"/>
    </row>
    <row r="264" spans="1:5" x14ac:dyDescent="0.3">
      <c r="A264"/>
      <c r="B264"/>
      <c r="C264"/>
      <c r="D264"/>
      <c r="E264"/>
    </row>
    <row r="265" spans="1:5" x14ac:dyDescent="0.3">
      <c r="A265"/>
      <c r="B265"/>
      <c r="C265"/>
      <c r="D265"/>
      <c r="E265"/>
    </row>
    <row r="266" spans="1:5" x14ac:dyDescent="0.3">
      <c r="A266"/>
      <c r="B266"/>
      <c r="C266"/>
      <c r="D266"/>
      <c r="E266"/>
    </row>
    <row r="267" spans="1:5" x14ac:dyDescent="0.3">
      <c r="A267"/>
      <c r="B267"/>
      <c r="C267"/>
      <c r="D267"/>
      <c r="E267"/>
    </row>
    <row r="268" spans="1:5" x14ac:dyDescent="0.3">
      <c r="A268"/>
      <c r="B268"/>
      <c r="C268"/>
      <c r="D268"/>
      <c r="E268"/>
    </row>
    <row r="269" spans="1:5" x14ac:dyDescent="0.3">
      <c r="A269"/>
      <c r="B269"/>
      <c r="C269"/>
      <c r="D269"/>
      <c r="E269"/>
    </row>
    <row r="270" spans="1:5" x14ac:dyDescent="0.3">
      <c r="A270"/>
      <c r="B270"/>
      <c r="C270"/>
      <c r="D270"/>
      <c r="E270"/>
    </row>
    <row r="271" spans="1:5" x14ac:dyDescent="0.3">
      <c r="A271"/>
      <c r="B271"/>
      <c r="C271"/>
      <c r="D271"/>
      <c r="E271"/>
    </row>
    <row r="272" spans="1:5" x14ac:dyDescent="0.3">
      <c r="A272"/>
      <c r="B272"/>
      <c r="C272"/>
      <c r="D272"/>
      <c r="E272"/>
    </row>
    <row r="273" spans="1:5" x14ac:dyDescent="0.3">
      <c r="A273"/>
      <c r="B273"/>
      <c r="C273"/>
      <c r="D273"/>
      <c r="E273"/>
    </row>
    <row r="274" spans="1:5" x14ac:dyDescent="0.3">
      <c r="A274"/>
      <c r="B274"/>
      <c r="C274"/>
      <c r="D274"/>
      <c r="E274"/>
    </row>
    <row r="275" spans="1:5" x14ac:dyDescent="0.3">
      <c r="A275"/>
      <c r="B275"/>
      <c r="C275"/>
      <c r="D275"/>
      <c r="E275"/>
    </row>
    <row r="276" spans="1:5" x14ac:dyDescent="0.3">
      <c r="A276"/>
      <c r="B276"/>
      <c r="C276"/>
      <c r="D276"/>
      <c r="E276"/>
    </row>
    <row r="277" spans="1:5" x14ac:dyDescent="0.3">
      <c r="A277"/>
      <c r="B277"/>
      <c r="C277"/>
      <c r="D277"/>
      <c r="E277"/>
    </row>
    <row r="278" spans="1:5" x14ac:dyDescent="0.3">
      <c r="A278"/>
      <c r="B278"/>
      <c r="C278"/>
      <c r="D278"/>
      <c r="E278"/>
    </row>
    <row r="279" spans="1:5" x14ac:dyDescent="0.3">
      <c r="A279"/>
      <c r="B279"/>
      <c r="C279"/>
      <c r="D279"/>
      <c r="E279"/>
    </row>
    <row r="280" spans="1:5" x14ac:dyDescent="0.3">
      <c r="A280"/>
      <c r="B280"/>
      <c r="C280"/>
      <c r="D280"/>
      <c r="E280"/>
    </row>
    <row r="281" spans="1:5" x14ac:dyDescent="0.3">
      <c r="A281"/>
      <c r="B281"/>
      <c r="C281"/>
      <c r="D281"/>
      <c r="E281"/>
    </row>
    <row r="282" spans="1:5" x14ac:dyDescent="0.3">
      <c r="A282"/>
      <c r="B282"/>
      <c r="C282"/>
      <c r="D282"/>
      <c r="E282"/>
    </row>
    <row r="283" spans="1:5" x14ac:dyDescent="0.3">
      <c r="A283"/>
      <c r="B283"/>
      <c r="C283"/>
      <c r="D283"/>
      <c r="E283"/>
    </row>
    <row r="284" spans="1:5" x14ac:dyDescent="0.3">
      <c r="A284"/>
      <c r="B284"/>
      <c r="C284"/>
      <c r="D284"/>
      <c r="E284"/>
    </row>
    <row r="285" spans="1:5" x14ac:dyDescent="0.3">
      <c r="A285"/>
      <c r="B285"/>
      <c r="C285"/>
      <c r="D285"/>
      <c r="E285"/>
    </row>
    <row r="286" spans="1:5" x14ac:dyDescent="0.3">
      <c r="A286"/>
      <c r="B286"/>
      <c r="C286"/>
      <c r="D286"/>
      <c r="E286"/>
    </row>
    <row r="287" spans="1:5" x14ac:dyDescent="0.3">
      <c r="A287"/>
      <c r="B287"/>
      <c r="C287"/>
      <c r="D287"/>
      <c r="E287"/>
    </row>
    <row r="288" spans="1:5" x14ac:dyDescent="0.3">
      <c r="A288"/>
      <c r="B288"/>
      <c r="C288"/>
      <c r="D288"/>
      <c r="E288"/>
    </row>
    <row r="289" spans="1:5" x14ac:dyDescent="0.3">
      <c r="A289"/>
      <c r="B289"/>
      <c r="C289"/>
      <c r="D289"/>
      <c r="E289"/>
    </row>
    <row r="290" spans="1:5" x14ac:dyDescent="0.3">
      <c r="A290"/>
      <c r="B290"/>
      <c r="C290"/>
      <c r="D290"/>
      <c r="E290"/>
    </row>
    <row r="291" spans="1:5" x14ac:dyDescent="0.3">
      <c r="A291"/>
      <c r="B291"/>
      <c r="C291"/>
      <c r="D291"/>
      <c r="E291"/>
    </row>
    <row r="292" spans="1:5" x14ac:dyDescent="0.3">
      <c r="A292"/>
      <c r="B292"/>
      <c r="C292"/>
      <c r="D292"/>
      <c r="E292"/>
    </row>
    <row r="293" spans="1:5" x14ac:dyDescent="0.3">
      <c r="A293"/>
      <c r="B293"/>
      <c r="C293"/>
      <c r="D293"/>
      <c r="E293"/>
    </row>
    <row r="294" spans="1:5" x14ac:dyDescent="0.3">
      <c r="A294"/>
      <c r="B294"/>
      <c r="C294"/>
      <c r="D294"/>
      <c r="E294"/>
    </row>
    <row r="295" spans="1:5" x14ac:dyDescent="0.3">
      <c r="A295"/>
      <c r="B295"/>
      <c r="C295"/>
      <c r="D295"/>
      <c r="E295"/>
    </row>
    <row r="296" spans="1:5" x14ac:dyDescent="0.3">
      <c r="A296"/>
      <c r="B296"/>
      <c r="C296"/>
      <c r="D296"/>
      <c r="E296"/>
    </row>
    <row r="297" spans="1:5" x14ac:dyDescent="0.3">
      <c r="A297"/>
      <c r="B297"/>
      <c r="C297"/>
      <c r="D297"/>
      <c r="E297"/>
    </row>
    <row r="298" spans="1:5" x14ac:dyDescent="0.3">
      <c r="A298"/>
      <c r="B298"/>
      <c r="C298"/>
      <c r="D298"/>
      <c r="E298"/>
    </row>
    <row r="299" spans="1:5" x14ac:dyDescent="0.3">
      <c r="A299"/>
      <c r="B299"/>
      <c r="C299"/>
      <c r="D299"/>
      <c r="E299"/>
    </row>
    <row r="300" spans="1:5" x14ac:dyDescent="0.3">
      <c r="A300"/>
      <c r="B300"/>
      <c r="C300"/>
      <c r="D300"/>
      <c r="E300"/>
    </row>
    <row r="301" spans="1:5" x14ac:dyDescent="0.3">
      <c r="A301"/>
      <c r="B301"/>
      <c r="C301"/>
      <c r="D301"/>
      <c r="E301"/>
    </row>
    <row r="302" spans="1:5" x14ac:dyDescent="0.3">
      <c r="A302"/>
      <c r="B302"/>
      <c r="C302"/>
      <c r="D302"/>
      <c r="E302"/>
    </row>
    <row r="303" spans="1:5" x14ac:dyDescent="0.3">
      <c r="A303"/>
      <c r="B303"/>
      <c r="C303"/>
      <c r="D303"/>
      <c r="E303"/>
    </row>
    <row r="304" spans="1:5" x14ac:dyDescent="0.3">
      <c r="A304"/>
      <c r="B304"/>
      <c r="C304"/>
      <c r="D304"/>
      <c r="E304"/>
    </row>
    <row r="305" spans="1:5" x14ac:dyDescent="0.3">
      <c r="A305"/>
      <c r="B305"/>
      <c r="C305"/>
      <c r="D305"/>
      <c r="E305"/>
    </row>
    <row r="306" spans="1:5" x14ac:dyDescent="0.3">
      <c r="A306"/>
      <c r="B306"/>
      <c r="C306"/>
      <c r="D306"/>
      <c r="E306"/>
    </row>
    <row r="307" spans="1:5" x14ac:dyDescent="0.3">
      <c r="A307"/>
      <c r="B307"/>
      <c r="C307"/>
      <c r="D307"/>
      <c r="E307"/>
    </row>
    <row r="308" spans="1:5" x14ac:dyDescent="0.3">
      <c r="A308"/>
      <c r="B308"/>
      <c r="C308"/>
      <c r="D308"/>
      <c r="E308"/>
    </row>
    <row r="309" spans="1:5" x14ac:dyDescent="0.3">
      <c r="A309"/>
      <c r="B309"/>
      <c r="C309"/>
      <c r="D309"/>
      <c r="E309"/>
    </row>
    <row r="310" spans="1:5" x14ac:dyDescent="0.3">
      <c r="A310"/>
      <c r="B310"/>
      <c r="C310"/>
      <c r="D310"/>
      <c r="E310"/>
    </row>
    <row r="311" spans="1:5" x14ac:dyDescent="0.3">
      <c r="A311"/>
      <c r="B311"/>
      <c r="C311"/>
      <c r="D311"/>
      <c r="E311"/>
    </row>
    <row r="312" spans="1:5" x14ac:dyDescent="0.3">
      <c r="A312"/>
      <c r="B312"/>
      <c r="C312"/>
      <c r="D312"/>
      <c r="E312"/>
    </row>
    <row r="313" spans="1:5" x14ac:dyDescent="0.3">
      <c r="A313"/>
      <c r="B313"/>
      <c r="C313"/>
      <c r="D313"/>
      <c r="E313"/>
    </row>
    <row r="314" spans="1:5" x14ac:dyDescent="0.3">
      <c r="A314"/>
      <c r="B314"/>
      <c r="C314"/>
      <c r="D314"/>
      <c r="E314"/>
    </row>
    <row r="315" spans="1:5" x14ac:dyDescent="0.3">
      <c r="A315"/>
      <c r="B315"/>
      <c r="C315"/>
      <c r="D315"/>
      <c r="E315"/>
    </row>
    <row r="316" spans="1:5" x14ac:dyDescent="0.3">
      <c r="A316"/>
      <c r="B316"/>
      <c r="C316"/>
      <c r="D316"/>
      <c r="E316"/>
    </row>
    <row r="317" spans="1:5" x14ac:dyDescent="0.3">
      <c r="A317"/>
      <c r="B317"/>
      <c r="C317"/>
      <c r="D317"/>
      <c r="E317"/>
    </row>
    <row r="318" spans="1:5" x14ac:dyDescent="0.3">
      <c r="A318"/>
      <c r="B318"/>
      <c r="C318"/>
      <c r="D318"/>
      <c r="E318"/>
    </row>
    <row r="319" spans="1:5" x14ac:dyDescent="0.3">
      <c r="A319"/>
      <c r="B319"/>
      <c r="C319"/>
      <c r="D319"/>
      <c r="E319"/>
    </row>
    <row r="320" spans="1:5" x14ac:dyDescent="0.3">
      <c r="A320"/>
      <c r="B320"/>
      <c r="C320"/>
      <c r="D320"/>
      <c r="E320"/>
    </row>
    <row r="321" spans="1:5" x14ac:dyDescent="0.3">
      <c r="A321"/>
      <c r="B321"/>
      <c r="C321"/>
      <c r="D321"/>
      <c r="E321"/>
    </row>
    <row r="322" spans="1:5" x14ac:dyDescent="0.3">
      <c r="A322"/>
      <c r="B322"/>
      <c r="C322"/>
      <c r="D322"/>
      <c r="E322"/>
    </row>
    <row r="323" spans="1:5" x14ac:dyDescent="0.3">
      <c r="A323"/>
      <c r="B323"/>
      <c r="C323"/>
      <c r="D323"/>
      <c r="E323"/>
    </row>
    <row r="324" spans="1:5" x14ac:dyDescent="0.3">
      <c r="A324"/>
      <c r="B324"/>
      <c r="C324"/>
      <c r="D324"/>
      <c r="E324"/>
    </row>
    <row r="325" spans="1:5" x14ac:dyDescent="0.3">
      <c r="A325"/>
      <c r="B325"/>
      <c r="C325"/>
      <c r="D325"/>
      <c r="E325"/>
    </row>
    <row r="326" spans="1:5" x14ac:dyDescent="0.3">
      <c r="A326"/>
      <c r="B326"/>
      <c r="C326"/>
      <c r="D326"/>
      <c r="E326"/>
    </row>
    <row r="327" spans="1:5" x14ac:dyDescent="0.3">
      <c r="A327"/>
      <c r="B327"/>
      <c r="C327"/>
      <c r="D327"/>
      <c r="E327"/>
    </row>
    <row r="328" spans="1:5" x14ac:dyDescent="0.3">
      <c r="A328"/>
      <c r="B328"/>
      <c r="C328"/>
      <c r="D328"/>
      <c r="E328"/>
    </row>
    <row r="329" spans="1:5" x14ac:dyDescent="0.3">
      <c r="A329"/>
      <c r="B329"/>
      <c r="C329"/>
      <c r="D329"/>
      <c r="E329"/>
    </row>
    <row r="330" spans="1:5" x14ac:dyDescent="0.3">
      <c r="A330"/>
      <c r="B330"/>
      <c r="C330"/>
      <c r="D330"/>
      <c r="E330"/>
    </row>
    <row r="331" spans="1:5" x14ac:dyDescent="0.3">
      <c r="A331"/>
      <c r="B331"/>
      <c r="C331"/>
      <c r="D331"/>
      <c r="E331"/>
    </row>
    <row r="332" spans="1:5" x14ac:dyDescent="0.3">
      <c r="A332"/>
      <c r="B332"/>
      <c r="C332"/>
      <c r="D332"/>
      <c r="E332"/>
    </row>
    <row r="333" spans="1:5" x14ac:dyDescent="0.3">
      <c r="A333"/>
      <c r="B333"/>
      <c r="C333"/>
      <c r="D333"/>
      <c r="E333"/>
    </row>
    <row r="334" spans="1:5" x14ac:dyDescent="0.3">
      <c r="A334"/>
      <c r="B334"/>
      <c r="C334"/>
      <c r="D334"/>
      <c r="E334"/>
    </row>
    <row r="335" spans="1:5" x14ac:dyDescent="0.3">
      <c r="A335"/>
      <c r="B335"/>
      <c r="C335"/>
      <c r="D335"/>
      <c r="E335"/>
    </row>
    <row r="336" spans="1:5" x14ac:dyDescent="0.3">
      <c r="A336"/>
      <c r="B336"/>
      <c r="C336"/>
      <c r="D336"/>
      <c r="E336"/>
    </row>
    <row r="337" spans="1:5" x14ac:dyDescent="0.3">
      <c r="A337"/>
      <c r="B337"/>
      <c r="C337"/>
      <c r="D337"/>
      <c r="E337"/>
    </row>
    <row r="338" spans="1:5" x14ac:dyDescent="0.3">
      <c r="A338"/>
      <c r="B338"/>
      <c r="C338"/>
      <c r="D338"/>
      <c r="E338"/>
    </row>
    <row r="339" spans="1:5" x14ac:dyDescent="0.3">
      <c r="A339"/>
      <c r="B339"/>
      <c r="C339"/>
      <c r="D339"/>
      <c r="E339"/>
    </row>
    <row r="340" spans="1:5" x14ac:dyDescent="0.3">
      <c r="A340"/>
      <c r="B340"/>
      <c r="C340"/>
      <c r="D340"/>
      <c r="E340"/>
    </row>
    <row r="341" spans="1:5" x14ac:dyDescent="0.3">
      <c r="A341"/>
      <c r="B341"/>
      <c r="C341"/>
      <c r="D341"/>
      <c r="E341"/>
    </row>
    <row r="342" spans="1:5" x14ac:dyDescent="0.3">
      <c r="A342"/>
      <c r="B342"/>
      <c r="C342"/>
      <c r="D342"/>
      <c r="E342"/>
    </row>
    <row r="343" spans="1:5" x14ac:dyDescent="0.3">
      <c r="A343"/>
      <c r="B343"/>
      <c r="C343"/>
      <c r="D343"/>
      <c r="E343"/>
    </row>
    <row r="344" spans="1:5" x14ac:dyDescent="0.3">
      <c r="A344"/>
      <c r="B344"/>
      <c r="C344"/>
      <c r="D344"/>
      <c r="E344"/>
    </row>
    <row r="345" spans="1:5" x14ac:dyDescent="0.3">
      <c r="A345"/>
      <c r="B345"/>
      <c r="C345"/>
      <c r="D345"/>
      <c r="E345"/>
    </row>
    <row r="346" spans="1:5" x14ac:dyDescent="0.3">
      <c r="A346"/>
      <c r="B346"/>
      <c r="C346"/>
      <c r="D346"/>
      <c r="E346"/>
    </row>
    <row r="347" spans="1:5" x14ac:dyDescent="0.3">
      <c r="A347"/>
      <c r="B347"/>
      <c r="C347"/>
      <c r="D347"/>
      <c r="E347"/>
    </row>
    <row r="348" spans="1:5" x14ac:dyDescent="0.3">
      <c r="A348"/>
      <c r="B348"/>
      <c r="C348"/>
      <c r="D348"/>
      <c r="E348"/>
    </row>
    <row r="349" spans="1:5" x14ac:dyDescent="0.3">
      <c r="A349"/>
      <c r="B349"/>
      <c r="C349"/>
      <c r="D349"/>
      <c r="E349"/>
    </row>
    <row r="350" spans="1:5" x14ac:dyDescent="0.3">
      <c r="A350"/>
      <c r="B350"/>
      <c r="C350"/>
      <c r="D350"/>
      <c r="E350"/>
    </row>
    <row r="351" spans="1:5" x14ac:dyDescent="0.3">
      <c r="A351"/>
      <c r="B351"/>
      <c r="C351"/>
      <c r="D351"/>
      <c r="E351"/>
    </row>
    <row r="352" spans="1:5" x14ac:dyDescent="0.3">
      <c r="A352"/>
      <c r="B352"/>
      <c r="C352"/>
      <c r="D352"/>
      <c r="E352"/>
    </row>
    <row r="353" spans="1:5" x14ac:dyDescent="0.3">
      <c r="A353"/>
      <c r="B353"/>
      <c r="C353"/>
      <c r="D353"/>
      <c r="E353"/>
    </row>
    <row r="354" spans="1:5" x14ac:dyDescent="0.3">
      <c r="A354"/>
      <c r="B354"/>
      <c r="C354"/>
      <c r="D354"/>
      <c r="E354"/>
    </row>
    <row r="355" spans="1:5" x14ac:dyDescent="0.3">
      <c r="A355"/>
      <c r="B355"/>
      <c r="C355"/>
      <c r="D355"/>
      <c r="E355"/>
    </row>
    <row r="356" spans="1:5" x14ac:dyDescent="0.3">
      <c r="A356"/>
      <c r="B356"/>
      <c r="C356"/>
      <c r="D356"/>
      <c r="E356"/>
    </row>
    <row r="357" spans="1:5" x14ac:dyDescent="0.3">
      <c r="A357"/>
      <c r="B357"/>
      <c r="C357"/>
      <c r="D357"/>
      <c r="E357"/>
    </row>
    <row r="358" spans="1:5" x14ac:dyDescent="0.3">
      <c r="A358"/>
      <c r="B358"/>
      <c r="C358"/>
      <c r="D358"/>
      <c r="E358"/>
    </row>
    <row r="359" spans="1:5" x14ac:dyDescent="0.3">
      <c r="A359"/>
      <c r="B359"/>
      <c r="C359"/>
      <c r="D359"/>
      <c r="E359"/>
    </row>
    <row r="360" spans="1:5" x14ac:dyDescent="0.3">
      <c r="A360"/>
      <c r="B360"/>
      <c r="C360"/>
      <c r="D360"/>
      <c r="E360"/>
    </row>
    <row r="361" spans="1:5" x14ac:dyDescent="0.3">
      <c r="A361"/>
      <c r="B361"/>
      <c r="C361"/>
      <c r="D361"/>
      <c r="E361"/>
    </row>
    <row r="362" spans="1:5" x14ac:dyDescent="0.3">
      <c r="A362"/>
      <c r="B362"/>
      <c r="C362"/>
      <c r="D362"/>
      <c r="E362"/>
    </row>
    <row r="363" spans="1:5" x14ac:dyDescent="0.3">
      <c r="A363"/>
      <c r="B363"/>
      <c r="C363"/>
      <c r="D363"/>
      <c r="E363"/>
    </row>
    <row r="364" spans="1:5" x14ac:dyDescent="0.3">
      <c r="A364"/>
      <c r="B364"/>
      <c r="C364"/>
      <c r="D364"/>
      <c r="E364"/>
    </row>
    <row r="365" spans="1:5" x14ac:dyDescent="0.3">
      <c r="A365"/>
      <c r="B365"/>
      <c r="C365"/>
      <c r="D365"/>
      <c r="E365"/>
    </row>
    <row r="366" spans="1:5" x14ac:dyDescent="0.3">
      <c r="A366"/>
      <c r="B366"/>
      <c r="C366"/>
      <c r="D366"/>
      <c r="E366"/>
    </row>
    <row r="367" spans="1:5" x14ac:dyDescent="0.3">
      <c r="A367"/>
      <c r="B367"/>
      <c r="C367"/>
      <c r="D367"/>
      <c r="E367"/>
    </row>
    <row r="368" spans="1:5" x14ac:dyDescent="0.3">
      <c r="A368"/>
      <c r="B368"/>
      <c r="C368"/>
      <c r="D368"/>
      <c r="E368"/>
    </row>
    <row r="369" spans="1:5" x14ac:dyDescent="0.3">
      <c r="A369"/>
      <c r="B369"/>
      <c r="C369"/>
      <c r="D369"/>
      <c r="E369"/>
    </row>
    <row r="370" spans="1:5" x14ac:dyDescent="0.3">
      <c r="A370"/>
      <c r="B370"/>
      <c r="C370"/>
      <c r="D370"/>
      <c r="E370"/>
    </row>
    <row r="371" spans="1:5" x14ac:dyDescent="0.3">
      <c r="A371"/>
      <c r="B371"/>
      <c r="C371"/>
      <c r="D371"/>
      <c r="E371"/>
    </row>
    <row r="372" spans="1:5" x14ac:dyDescent="0.3">
      <c r="A372"/>
      <c r="B372"/>
      <c r="C372"/>
      <c r="D372"/>
      <c r="E372"/>
    </row>
    <row r="373" spans="1:5" x14ac:dyDescent="0.3">
      <c r="A373"/>
      <c r="B373"/>
      <c r="C373"/>
      <c r="D373"/>
      <c r="E373"/>
    </row>
    <row r="374" spans="1:5" x14ac:dyDescent="0.3">
      <c r="A374"/>
      <c r="B374"/>
      <c r="C374"/>
      <c r="D374"/>
      <c r="E374"/>
    </row>
    <row r="375" spans="1:5" x14ac:dyDescent="0.3">
      <c r="A375"/>
      <c r="B375"/>
      <c r="C375"/>
      <c r="D375"/>
      <c r="E375"/>
    </row>
    <row r="376" spans="1:5" x14ac:dyDescent="0.3">
      <c r="A376"/>
      <c r="B376"/>
      <c r="C376"/>
      <c r="D376"/>
      <c r="E376"/>
    </row>
    <row r="377" spans="1:5" x14ac:dyDescent="0.3">
      <c r="A377"/>
      <c r="B377"/>
      <c r="C377"/>
      <c r="D377"/>
      <c r="E377"/>
    </row>
    <row r="378" spans="1:5" x14ac:dyDescent="0.3">
      <c r="A378"/>
      <c r="B378"/>
      <c r="C378"/>
      <c r="D378"/>
      <c r="E378"/>
    </row>
    <row r="379" spans="1:5" x14ac:dyDescent="0.3">
      <c r="A379"/>
      <c r="B379"/>
      <c r="C379"/>
      <c r="D379"/>
      <c r="E379"/>
    </row>
    <row r="380" spans="1:5" x14ac:dyDescent="0.3">
      <c r="A380"/>
      <c r="B380"/>
      <c r="C380"/>
      <c r="D380"/>
      <c r="E380"/>
    </row>
    <row r="381" spans="1:5" x14ac:dyDescent="0.3">
      <c r="A381"/>
      <c r="B381"/>
      <c r="C381"/>
      <c r="D381"/>
      <c r="E381"/>
    </row>
    <row r="382" spans="1:5" x14ac:dyDescent="0.3">
      <c r="A382"/>
      <c r="B382"/>
      <c r="C382"/>
      <c r="D382"/>
      <c r="E382"/>
    </row>
    <row r="383" spans="1:5" x14ac:dyDescent="0.3">
      <c r="A383"/>
      <c r="B383"/>
      <c r="C383"/>
      <c r="D383"/>
      <c r="E383"/>
    </row>
    <row r="384" spans="1:5" x14ac:dyDescent="0.3">
      <c r="A384"/>
      <c r="B384"/>
      <c r="C384"/>
      <c r="D384"/>
      <c r="E384"/>
    </row>
    <row r="385" spans="1:5" x14ac:dyDescent="0.3">
      <c r="A385"/>
      <c r="B385"/>
      <c r="C385"/>
      <c r="D385"/>
      <c r="E385"/>
    </row>
    <row r="386" spans="1:5" x14ac:dyDescent="0.3">
      <c r="A386"/>
      <c r="B386"/>
      <c r="C386"/>
      <c r="D386"/>
      <c r="E386"/>
    </row>
    <row r="387" spans="1:5" x14ac:dyDescent="0.3">
      <c r="A387"/>
      <c r="B387"/>
      <c r="C387"/>
      <c r="D387"/>
      <c r="E387"/>
    </row>
    <row r="388" spans="1:5" x14ac:dyDescent="0.3">
      <c r="A388"/>
      <c r="B388"/>
      <c r="C388"/>
      <c r="D388"/>
      <c r="E388"/>
    </row>
    <row r="389" spans="1:5" x14ac:dyDescent="0.3">
      <c r="A389"/>
      <c r="B389"/>
      <c r="C389"/>
      <c r="D389"/>
      <c r="E389"/>
    </row>
    <row r="390" spans="1:5" x14ac:dyDescent="0.3">
      <c r="A390"/>
      <c r="B390"/>
      <c r="C390"/>
      <c r="D390"/>
      <c r="E390"/>
    </row>
    <row r="391" spans="1:5" x14ac:dyDescent="0.3">
      <c r="A391"/>
      <c r="B391"/>
      <c r="C391"/>
      <c r="D391"/>
      <c r="E391"/>
    </row>
    <row r="392" spans="1:5" x14ac:dyDescent="0.3">
      <c r="A392"/>
      <c r="B392"/>
      <c r="C392"/>
      <c r="D392"/>
      <c r="E392"/>
    </row>
    <row r="393" spans="1:5" x14ac:dyDescent="0.3">
      <c r="A393"/>
      <c r="B393"/>
      <c r="C393"/>
      <c r="D393"/>
      <c r="E393"/>
    </row>
    <row r="394" spans="1:5" x14ac:dyDescent="0.3">
      <c r="A394"/>
      <c r="B394"/>
      <c r="C394"/>
      <c r="D394"/>
      <c r="E394"/>
    </row>
    <row r="395" spans="1:5" x14ac:dyDescent="0.3">
      <c r="A395"/>
      <c r="B395"/>
      <c r="C395"/>
      <c r="D395"/>
      <c r="E395"/>
    </row>
    <row r="396" spans="1:5" x14ac:dyDescent="0.3">
      <c r="A396"/>
      <c r="B396"/>
      <c r="C396"/>
      <c r="D396"/>
      <c r="E396"/>
    </row>
    <row r="397" spans="1:5" x14ac:dyDescent="0.3">
      <c r="A397"/>
      <c r="B397"/>
      <c r="C397"/>
      <c r="D397"/>
      <c r="E397"/>
    </row>
    <row r="398" spans="1:5" x14ac:dyDescent="0.3">
      <c r="A398"/>
      <c r="B398"/>
      <c r="C398"/>
      <c r="D398"/>
      <c r="E398"/>
    </row>
    <row r="399" spans="1:5" x14ac:dyDescent="0.3">
      <c r="A399"/>
      <c r="B399"/>
      <c r="C399"/>
      <c r="D399"/>
      <c r="E399"/>
    </row>
    <row r="400" spans="1:5" x14ac:dyDescent="0.3">
      <c r="A400"/>
      <c r="B400"/>
      <c r="C400"/>
      <c r="D400"/>
      <c r="E400"/>
    </row>
    <row r="401" spans="1:5" x14ac:dyDescent="0.3">
      <c r="A401"/>
      <c r="B401"/>
      <c r="C401"/>
      <c r="D401"/>
      <c r="E401"/>
    </row>
    <row r="402" spans="1:5" x14ac:dyDescent="0.3">
      <c r="A402"/>
      <c r="B402"/>
      <c r="C402"/>
      <c r="D402"/>
      <c r="E402"/>
    </row>
    <row r="403" spans="1:5" x14ac:dyDescent="0.3">
      <c r="A403"/>
      <c r="B403"/>
      <c r="C403"/>
      <c r="D403"/>
      <c r="E403"/>
    </row>
    <row r="404" spans="1:5" x14ac:dyDescent="0.3">
      <c r="A404"/>
      <c r="B404"/>
      <c r="C404"/>
      <c r="D404"/>
      <c r="E404"/>
    </row>
    <row r="405" spans="1:5" x14ac:dyDescent="0.3">
      <c r="A405"/>
      <c r="B405"/>
      <c r="C405"/>
      <c r="D405"/>
      <c r="E405"/>
    </row>
    <row r="406" spans="1:5" x14ac:dyDescent="0.3">
      <c r="A406"/>
      <c r="B406"/>
      <c r="C406"/>
      <c r="D406"/>
      <c r="E406"/>
    </row>
    <row r="407" spans="1:5" x14ac:dyDescent="0.3">
      <c r="A407"/>
      <c r="B407"/>
      <c r="C407"/>
      <c r="D407"/>
      <c r="E407"/>
    </row>
    <row r="408" spans="1:5" x14ac:dyDescent="0.3">
      <c r="A408"/>
      <c r="B408"/>
      <c r="C408"/>
      <c r="D408"/>
      <c r="E408"/>
    </row>
    <row r="409" spans="1:5" x14ac:dyDescent="0.3">
      <c r="A409"/>
      <c r="B409"/>
      <c r="C409"/>
      <c r="D409"/>
      <c r="E409"/>
    </row>
    <row r="410" spans="1:5" x14ac:dyDescent="0.3">
      <c r="A410"/>
      <c r="B410"/>
      <c r="C410"/>
      <c r="D410"/>
      <c r="E410"/>
    </row>
    <row r="411" spans="1:5" x14ac:dyDescent="0.3">
      <c r="A411"/>
      <c r="B411"/>
      <c r="C411"/>
      <c r="D411"/>
      <c r="E411"/>
    </row>
    <row r="412" spans="1:5" x14ac:dyDescent="0.3">
      <c r="A412"/>
      <c r="B412"/>
      <c r="C412"/>
      <c r="D412"/>
      <c r="E412"/>
    </row>
    <row r="413" spans="1:5" x14ac:dyDescent="0.3">
      <c r="A413"/>
      <c r="B413"/>
      <c r="C413"/>
      <c r="D413"/>
      <c r="E413"/>
    </row>
    <row r="414" spans="1:5" x14ac:dyDescent="0.3">
      <c r="A414"/>
      <c r="B414"/>
      <c r="C414"/>
      <c r="D414"/>
      <c r="E414"/>
    </row>
    <row r="415" spans="1:5" x14ac:dyDescent="0.3">
      <c r="A415"/>
      <c r="B415"/>
      <c r="C415"/>
      <c r="D415"/>
      <c r="E415"/>
    </row>
    <row r="416" spans="1:5" x14ac:dyDescent="0.3">
      <c r="A416"/>
      <c r="B416"/>
      <c r="C416"/>
      <c r="D416"/>
      <c r="E416"/>
    </row>
    <row r="417" spans="1:5" x14ac:dyDescent="0.3">
      <c r="A417"/>
      <c r="B417"/>
      <c r="C417"/>
      <c r="D417"/>
      <c r="E417"/>
    </row>
    <row r="418" spans="1:5" x14ac:dyDescent="0.3">
      <c r="A418"/>
      <c r="B418"/>
      <c r="C418"/>
      <c r="D418"/>
      <c r="E418"/>
    </row>
    <row r="419" spans="1:5" x14ac:dyDescent="0.3">
      <c r="A419"/>
      <c r="B419"/>
      <c r="C419"/>
      <c r="D419"/>
      <c r="E419"/>
    </row>
    <row r="420" spans="1:5" x14ac:dyDescent="0.3">
      <c r="A420"/>
      <c r="B420"/>
      <c r="C420"/>
      <c r="D420"/>
      <c r="E420"/>
    </row>
    <row r="421" spans="1:5" x14ac:dyDescent="0.3">
      <c r="A421"/>
      <c r="B421"/>
      <c r="C421"/>
      <c r="D421"/>
      <c r="E421"/>
    </row>
    <row r="422" spans="1:5" x14ac:dyDescent="0.3">
      <c r="A422"/>
      <c r="B422"/>
      <c r="C422"/>
      <c r="D422"/>
      <c r="E422"/>
    </row>
    <row r="423" spans="1:5" x14ac:dyDescent="0.3">
      <c r="A423"/>
      <c r="B423"/>
      <c r="C423"/>
      <c r="D423"/>
      <c r="E423"/>
    </row>
    <row r="424" spans="1:5" x14ac:dyDescent="0.3">
      <c r="A424"/>
      <c r="B424"/>
      <c r="C424"/>
      <c r="D424"/>
      <c r="E424"/>
    </row>
    <row r="425" spans="1:5" x14ac:dyDescent="0.3">
      <c r="A425"/>
      <c r="B425"/>
      <c r="C425"/>
      <c r="D425"/>
      <c r="E425"/>
    </row>
    <row r="426" spans="1:5" x14ac:dyDescent="0.3">
      <c r="A426"/>
      <c r="B426"/>
      <c r="C426"/>
      <c r="D426"/>
      <c r="E426"/>
    </row>
    <row r="427" spans="1:5" x14ac:dyDescent="0.3">
      <c r="A427"/>
      <c r="B427"/>
      <c r="C427"/>
      <c r="D427"/>
      <c r="E427"/>
    </row>
    <row r="428" spans="1:5" x14ac:dyDescent="0.3">
      <c r="A428"/>
      <c r="B428"/>
      <c r="C428"/>
      <c r="D428"/>
      <c r="E428"/>
    </row>
    <row r="429" spans="1:5" x14ac:dyDescent="0.3">
      <c r="A429"/>
      <c r="B429"/>
      <c r="C429"/>
      <c r="D429"/>
      <c r="E429"/>
    </row>
    <row r="430" spans="1:5" x14ac:dyDescent="0.3">
      <c r="A430"/>
      <c r="B430"/>
      <c r="C430"/>
      <c r="D430"/>
      <c r="E430"/>
    </row>
    <row r="431" spans="1:5" x14ac:dyDescent="0.3">
      <c r="A431"/>
      <c r="B431"/>
      <c r="C431"/>
      <c r="D431"/>
      <c r="E431"/>
    </row>
    <row r="432" spans="1:5" x14ac:dyDescent="0.3">
      <c r="A432"/>
      <c r="B432"/>
      <c r="C432"/>
      <c r="D432"/>
      <c r="E432"/>
    </row>
    <row r="433" spans="1:5" x14ac:dyDescent="0.3">
      <c r="A433"/>
      <c r="B433"/>
      <c r="C433"/>
      <c r="D433"/>
      <c r="E433"/>
    </row>
    <row r="434" spans="1:5" x14ac:dyDescent="0.3">
      <c r="A434"/>
      <c r="B434"/>
      <c r="C434"/>
      <c r="D434"/>
      <c r="E434"/>
    </row>
    <row r="435" spans="1:5" x14ac:dyDescent="0.3">
      <c r="A435"/>
      <c r="B435"/>
      <c r="C435"/>
      <c r="D435"/>
      <c r="E435"/>
    </row>
    <row r="436" spans="1:5" x14ac:dyDescent="0.3">
      <c r="A436"/>
      <c r="B436"/>
      <c r="C436"/>
      <c r="D436"/>
      <c r="E436"/>
    </row>
    <row r="437" spans="1:5" x14ac:dyDescent="0.3">
      <c r="A437"/>
      <c r="B437"/>
      <c r="C437"/>
      <c r="D437"/>
      <c r="E437"/>
    </row>
    <row r="438" spans="1:5" x14ac:dyDescent="0.3">
      <c r="A438"/>
      <c r="B438"/>
      <c r="C438"/>
      <c r="D438"/>
      <c r="E438"/>
    </row>
    <row r="439" spans="1:5" x14ac:dyDescent="0.3">
      <c r="A439"/>
      <c r="B439"/>
      <c r="C439"/>
      <c r="D439"/>
      <c r="E439"/>
    </row>
    <row r="440" spans="1:5" x14ac:dyDescent="0.3">
      <c r="A440"/>
      <c r="B440"/>
      <c r="C440"/>
      <c r="D440"/>
      <c r="E440"/>
    </row>
    <row r="441" spans="1:5" x14ac:dyDescent="0.3">
      <c r="A441"/>
      <c r="B441"/>
      <c r="C441"/>
      <c r="D441"/>
      <c r="E441"/>
    </row>
    <row r="442" spans="1:5" x14ac:dyDescent="0.3">
      <c r="A442"/>
      <c r="B442"/>
      <c r="C442"/>
      <c r="D442"/>
      <c r="E442"/>
    </row>
    <row r="443" spans="1:5" x14ac:dyDescent="0.3">
      <c r="A443"/>
      <c r="B443"/>
      <c r="C443"/>
      <c r="D443"/>
      <c r="E443"/>
    </row>
    <row r="444" spans="1:5" x14ac:dyDescent="0.3">
      <c r="A444"/>
      <c r="B444"/>
      <c r="C444"/>
      <c r="D444"/>
      <c r="E444"/>
    </row>
    <row r="445" spans="1:5" x14ac:dyDescent="0.3">
      <c r="A445"/>
      <c r="B445"/>
      <c r="C445"/>
      <c r="D445"/>
      <c r="E445"/>
    </row>
    <row r="446" spans="1:5" x14ac:dyDescent="0.3">
      <c r="A446"/>
      <c r="B446"/>
      <c r="C446"/>
      <c r="D446"/>
      <c r="E446"/>
    </row>
    <row r="447" spans="1:5" x14ac:dyDescent="0.3">
      <c r="A447"/>
      <c r="B447"/>
      <c r="C447"/>
      <c r="D447"/>
      <c r="E447"/>
    </row>
    <row r="448" spans="1:5" x14ac:dyDescent="0.3">
      <c r="A448"/>
      <c r="B448"/>
      <c r="C448"/>
      <c r="D448"/>
      <c r="E448"/>
    </row>
    <row r="449" spans="1:5" x14ac:dyDescent="0.3">
      <c r="A449"/>
      <c r="B449"/>
      <c r="C449"/>
      <c r="D449"/>
      <c r="E449"/>
    </row>
    <row r="450" spans="1:5" x14ac:dyDescent="0.3">
      <c r="A450"/>
      <c r="B450"/>
      <c r="C450"/>
      <c r="D450"/>
      <c r="E450"/>
    </row>
    <row r="451" spans="1:5" x14ac:dyDescent="0.3">
      <c r="A451"/>
      <c r="B451"/>
      <c r="C451"/>
      <c r="D451"/>
      <c r="E451"/>
    </row>
    <row r="452" spans="1:5" x14ac:dyDescent="0.3">
      <c r="A452"/>
      <c r="B452"/>
      <c r="C452"/>
      <c r="D452"/>
      <c r="E452"/>
    </row>
    <row r="453" spans="1:5" x14ac:dyDescent="0.3">
      <c r="A453"/>
      <c r="B453"/>
      <c r="C453"/>
      <c r="D453"/>
      <c r="E453"/>
    </row>
    <row r="454" spans="1:5" x14ac:dyDescent="0.3">
      <c r="A454"/>
      <c r="B454"/>
      <c r="C454"/>
      <c r="D454"/>
      <c r="E454"/>
    </row>
    <row r="455" spans="1:5" x14ac:dyDescent="0.3">
      <c r="A455"/>
      <c r="B455"/>
      <c r="C455"/>
      <c r="D455"/>
      <c r="E455"/>
    </row>
    <row r="456" spans="1:5" x14ac:dyDescent="0.3">
      <c r="A456"/>
      <c r="B456"/>
      <c r="C456"/>
      <c r="D456"/>
      <c r="E456"/>
    </row>
    <row r="457" spans="1:5" x14ac:dyDescent="0.3">
      <c r="A457"/>
      <c r="B457"/>
      <c r="C457"/>
      <c r="D457"/>
      <c r="E457"/>
    </row>
    <row r="458" spans="1:5" x14ac:dyDescent="0.3">
      <c r="A458"/>
      <c r="B458"/>
      <c r="C458"/>
      <c r="D458"/>
      <c r="E458"/>
    </row>
    <row r="459" spans="1:5" x14ac:dyDescent="0.3">
      <c r="A459"/>
      <c r="B459"/>
      <c r="C459"/>
      <c r="D459"/>
      <c r="E459"/>
    </row>
    <row r="460" spans="1:5" x14ac:dyDescent="0.3">
      <c r="A460"/>
      <c r="B460"/>
      <c r="C460"/>
      <c r="D460"/>
      <c r="E460"/>
    </row>
    <row r="461" spans="1:5" x14ac:dyDescent="0.3">
      <c r="A461"/>
      <c r="B461"/>
      <c r="C461"/>
      <c r="D461"/>
      <c r="E461"/>
    </row>
    <row r="462" spans="1:5" x14ac:dyDescent="0.3">
      <c r="A462"/>
      <c r="B462"/>
      <c r="C462"/>
      <c r="D462"/>
      <c r="E462"/>
    </row>
    <row r="463" spans="1:5" x14ac:dyDescent="0.3">
      <c r="A463"/>
      <c r="B463"/>
      <c r="C463"/>
      <c r="D463"/>
      <c r="E463"/>
    </row>
    <row r="464" spans="1:5" x14ac:dyDescent="0.3">
      <c r="A464"/>
      <c r="B464"/>
      <c r="C464"/>
      <c r="D464"/>
      <c r="E464"/>
    </row>
    <row r="465" spans="1:5" x14ac:dyDescent="0.3">
      <c r="A465"/>
      <c r="B465"/>
      <c r="C465"/>
      <c r="D465"/>
      <c r="E465"/>
    </row>
    <row r="466" spans="1:5" x14ac:dyDescent="0.3">
      <c r="A466"/>
      <c r="B466"/>
      <c r="C466"/>
      <c r="D466"/>
      <c r="E466"/>
    </row>
    <row r="467" spans="1:5" x14ac:dyDescent="0.3">
      <c r="A467"/>
      <c r="B467"/>
      <c r="C467"/>
      <c r="D467"/>
      <c r="E467"/>
    </row>
    <row r="468" spans="1:5" x14ac:dyDescent="0.3">
      <c r="A468"/>
      <c r="B468"/>
      <c r="C468"/>
      <c r="D468"/>
      <c r="E468"/>
    </row>
    <row r="469" spans="1:5" x14ac:dyDescent="0.3">
      <c r="A469"/>
      <c r="B469"/>
      <c r="C469"/>
      <c r="D469"/>
      <c r="E469"/>
    </row>
    <row r="470" spans="1:5" x14ac:dyDescent="0.3">
      <c r="A470"/>
      <c r="B470"/>
      <c r="C470"/>
      <c r="D470"/>
      <c r="E470"/>
    </row>
    <row r="471" spans="1:5" x14ac:dyDescent="0.3">
      <c r="A471"/>
      <c r="B471"/>
      <c r="C471"/>
      <c r="D471"/>
      <c r="E471"/>
    </row>
    <row r="472" spans="1:5" x14ac:dyDescent="0.3">
      <c r="A472"/>
      <c r="B472"/>
      <c r="C472"/>
      <c r="D472"/>
      <c r="E472"/>
    </row>
    <row r="473" spans="1:5" x14ac:dyDescent="0.3">
      <c r="A473"/>
      <c r="B473"/>
      <c r="C473"/>
      <c r="D473"/>
      <c r="E473"/>
    </row>
    <row r="474" spans="1:5" x14ac:dyDescent="0.3">
      <c r="A474"/>
      <c r="B474"/>
      <c r="C474"/>
      <c r="D474"/>
      <c r="E474"/>
    </row>
    <row r="475" spans="1:5" x14ac:dyDescent="0.3">
      <c r="A475"/>
      <c r="B475"/>
      <c r="C475"/>
      <c r="D475"/>
      <c r="E475"/>
    </row>
    <row r="476" spans="1:5" x14ac:dyDescent="0.3">
      <c r="A476"/>
      <c r="B476"/>
      <c r="C476"/>
      <c r="D476"/>
      <c r="E476"/>
    </row>
    <row r="477" spans="1:5" x14ac:dyDescent="0.3">
      <c r="A477"/>
      <c r="B477"/>
      <c r="C477"/>
      <c r="D477"/>
      <c r="E477"/>
    </row>
    <row r="478" spans="1:5" x14ac:dyDescent="0.3">
      <c r="A478"/>
      <c r="B478"/>
      <c r="C478"/>
      <c r="D478"/>
      <c r="E478"/>
    </row>
    <row r="479" spans="1:5" x14ac:dyDescent="0.3">
      <c r="A479"/>
      <c r="B479"/>
      <c r="C479"/>
      <c r="D479"/>
      <c r="E479"/>
    </row>
    <row r="480" spans="1:5" x14ac:dyDescent="0.3">
      <c r="A480"/>
      <c r="B480"/>
      <c r="C480"/>
      <c r="D480"/>
      <c r="E480"/>
    </row>
    <row r="481" spans="1:5" x14ac:dyDescent="0.3">
      <c r="A481"/>
      <c r="B481"/>
      <c r="C481"/>
      <c r="D481"/>
      <c r="E481"/>
    </row>
    <row r="482" spans="1:5" x14ac:dyDescent="0.3">
      <c r="A482"/>
      <c r="B482"/>
      <c r="C482"/>
      <c r="D482"/>
      <c r="E482"/>
    </row>
    <row r="483" spans="1:5" x14ac:dyDescent="0.3">
      <c r="A483"/>
      <c r="B483"/>
      <c r="C483"/>
      <c r="D483"/>
      <c r="E483"/>
    </row>
    <row r="484" spans="1:5" x14ac:dyDescent="0.3">
      <c r="A484"/>
      <c r="B484"/>
      <c r="C484"/>
      <c r="D484"/>
      <c r="E484"/>
    </row>
    <row r="485" spans="1:5" x14ac:dyDescent="0.3">
      <c r="A485"/>
      <c r="B485"/>
      <c r="C485"/>
      <c r="D485"/>
      <c r="E485"/>
    </row>
    <row r="486" spans="1:5" x14ac:dyDescent="0.3">
      <c r="A486"/>
      <c r="B486"/>
      <c r="C486"/>
      <c r="D486"/>
      <c r="E486"/>
    </row>
    <row r="487" spans="1:5" x14ac:dyDescent="0.3">
      <c r="A487"/>
      <c r="B487"/>
      <c r="C487"/>
      <c r="D487"/>
      <c r="E487"/>
    </row>
    <row r="488" spans="1:5" x14ac:dyDescent="0.3">
      <c r="A488"/>
      <c r="B488"/>
      <c r="C488"/>
      <c r="D488"/>
      <c r="E488"/>
    </row>
    <row r="489" spans="1:5" x14ac:dyDescent="0.3">
      <c r="A489"/>
      <c r="B489"/>
      <c r="C489"/>
      <c r="D489"/>
      <c r="E489"/>
    </row>
    <row r="490" spans="1:5" x14ac:dyDescent="0.3">
      <c r="A490"/>
      <c r="B490"/>
      <c r="C490"/>
      <c r="D490"/>
      <c r="E490"/>
    </row>
    <row r="491" spans="1:5" x14ac:dyDescent="0.3">
      <c r="A491"/>
      <c r="B491"/>
      <c r="C491"/>
      <c r="D491"/>
      <c r="E491"/>
    </row>
    <row r="492" spans="1:5" x14ac:dyDescent="0.3">
      <c r="A492"/>
      <c r="B492"/>
      <c r="C492"/>
      <c r="D492"/>
      <c r="E492"/>
    </row>
    <row r="493" spans="1:5" x14ac:dyDescent="0.3">
      <c r="A493"/>
      <c r="B493"/>
      <c r="C493"/>
      <c r="D493"/>
      <c r="E493"/>
    </row>
    <row r="494" spans="1:5" x14ac:dyDescent="0.3">
      <c r="A494"/>
      <c r="B494"/>
      <c r="C494"/>
      <c r="D494"/>
      <c r="E494"/>
    </row>
    <row r="495" spans="1:5" x14ac:dyDescent="0.3">
      <c r="A495"/>
      <c r="B495"/>
      <c r="C495"/>
      <c r="D495"/>
      <c r="E495"/>
    </row>
    <row r="496" spans="1:5" x14ac:dyDescent="0.3">
      <c r="A496"/>
      <c r="B496"/>
      <c r="C496"/>
      <c r="D496"/>
      <c r="E496"/>
    </row>
    <row r="497" spans="1:5" x14ac:dyDescent="0.3">
      <c r="A497"/>
      <c r="B497"/>
      <c r="C497"/>
      <c r="D497"/>
      <c r="E497"/>
    </row>
    <row r="498" spans="1:5" x14ac:dyDescent="0.3">
      <c r="A498"/>
      <c r="B498"/>
      <c r="C498"/>
      <c r="D498"/>
      <c r="E498"/>
    </row>
    <row r="499" spans="1:5" x14ac:dyDescent="0.3">
      <c r="A499"/>
      <c r="B499"/>
      <c r="C499"/>
      <c r="D499"/>
      <c r="E499"/>
    </row>
    <row r="500" spans="1:5" x14ac:dyDescent="0.3">
      <c r="A500"/>
      <c r="B500"/>
      <c r="C500"/>
      <c r="D500"/>
      <c r="E500"/>
    </row>
    <row r="501" spans="1:5" x14ac:dyDescent="0.3">
      <c r="A501"/>
      <c r="B501"/>
      <c r="C501"/>
      <c r="D501"/>
      <c r="E501"/>
    </row>
    <row r="502" spans="1:5" x14ac:dyDescent="0.3">
      <c r="A502"/>
      <c r="B502"/>
      <c r="C502"/>
      <c r="D502"/>
      <c r="E502"/>
    </row>
    <row r="503" spans="1:5" x14ac:dyDescent="0.3">
      <c r="A503"/>
      <c r="B503"/>
      <c r="C503"/>
      <c r="D503"/>
      <c r="E503"/>
    </row>
    <row r="504" spans="1:5" x14ac:dyDescent="0.3">
      <c r="A504"/>
      <c r="B504"/>
      <c r="C504"/>
      <c r="D504"/>
      <c r="E504"/>
    </row>
    <row r="505" spans="1:5" x14ac:dyDescent="0.3">
      <c r="A505"/>
      <c r="B505"/>
      <c r="C505"/>
      <c r="D505"/>
      <c r="E505"/>
    </row>
    <row r="506" spans="1:5" x14ac:dyDescent="0.3">
      <c r="A506"/>
      <c r="B506"/>
      <c r="C506"/>
      <c r="D506"/>
      <c r="E506"/>
    </row>
    <row r="507" spans="1:5" x14ac:dyDescent="0.3">
      <c r="A507"/>
      <c r="B507"/>
      <c r="C507"/>
      <c r="D507"/>
      <c r="E507"/>
    </row>
    <row r="508" spans="1:5" x14ac:dyDescent="0.3">
      <c r="A508"/>
      <c r="B508"/>
      <c r="C508"/>
      <c r="D508"/>
      <c r="E508"/>
    </row>
    <row r="509" spans="1:5" x14ac:dyDescent="0.3">
      <c r="A509"/>
      <c r="B509"/>
      <c r="C509"/>
      <c r="D509"/>
      <c r="E509"/>
    </row>
    <row r="510" spans="1:5" x14ac:dyDescent="0.3">
      <c r="A510"/>
      <c r="B510"/>
      <c r="C510"/>
      <c r="D510"/>
      <c r="E510"/>
    </row>
    <row r="511" spans="1:5" x14ac:dyDescent="0.3">
      <c r="A511"/>
      <c r="B511"/>
      <c r="C511"/>
      <c r="D511"/>
      <c r="E511"/>
    </row>
    <row r="512" spans="1:5" x14ac:dyDescent="0.3">
      <c r="A512"/>
      <c r="B512"/>
      <c r="C512"/>
      <c r="D512"/>
      <c r="E512"/>
    </row>
    <row r="513" spans="1:5" x14ac:dyDescent="0.3">
      <c r="A513"/>
      <c r="B513"/>
      <c r="C513"/>
      <c r="D513"/>
      <c r="E513"/>
    </row>
    <row r="514" spans="1:5" x14ac:dyDescent="0.3">
      <c r="A514"/>
      <c r="B514"/>
      <c r="C514"/>
      <c r="D514"/>
      <c r="E514"/>
    </row>
    <row r="515" spans="1:5" x14ac:dyDescent="0.3">
      <c r="A515"/>
      <c r="B515"/>
      <c r="C515"/>
      <c r="D515"/>
      <c r="E515"/>
    </row>
    <row r="516" spans="1:5" x14ac:dyDescent="0.3">
      <c r="A516"/>
      <c r="B516"/>
      <c r="C516"/>
      <c r="D516"/>
      <c r="E516"/>
    </row>
    <row r="517" spans="1:5" x14ac:dyDescent="0.3">
      <c r="A517"/>
      <c r="B517"/>
      <c r="C517"/>
      <c r="D517"/>
      <c r="E517"/>
    </row>
    <row r="518" spans="1:5" x14ac:dyDescent="0.3">
      <c r="A518"/>
      <c r="B518"/>
      <c r="C518"/>
      <c r="D518"/>
      <c r="E518"/>
    </row>
    <row r="519" spans="1:5" x14ac:dyDescent="0.3">
      <c r="A519"/>
      <c r="B519"/>
      <c r="C519"/>
      <c r="D519"/>
      <c r="E519"/>
    </row>
    <row r="520" spans="1:5" x14ac:dyDescent="0.3">
      <c r="A520"/>
      <c r="B520"/>
      <c r="C520"/>
      <c r="D520"/>
      <c r="E520"/>
    </row>
    <row r="521" spans="1:5" x14ac:dyDescent="0.3">
      <c r="A521"/>
      <c r="B521"/>
      <c r="C521"/>
      <c r="D521"/>
      <c r="E521"/>
    </row>
    <row r="522" spans="1:5" x14ac:dyDescent="0.3">
      <c r="A522"/>
      <c r="B522"/>
      <c r="C522"/>
      <c r="D522"/>
      <c r="E522"/>
    </row>
    <row r="523" spans="1:5" x14ac:dyDescent="0.3">
      <c r="A523"/>
      <c r="B523"/>
      <c r="C523"/>
      <c r="D523"/>
      <c r="E523"/>
    </row>
    <row r="524" spans="1:5" x14ac:dyDescent="0.3">
      <c r="A524"/>
      <c r="B524"/>
      <c r="C524"/>
      <c r="D524"/>
      <c r="E524"/>
    </row>
    <row r="525" spans="1:5" x14ac:dyDescent="0.3">
      <c r="A525"/>
      <c r="B525"/>
      <c r="C525"/>
      <c r="D525"/>
      <c r="E525"/>
    </row>
    <row r="526" spans="1:5" x14ac:dyDescent="0.3">
      <c r="A526"/>
      <c r="B526"/>
      <c r="C526"/>
      <c r="D526"/>
      <c r="E526"/>
    </row>
    <row r="527" spans="1:5" x14ac:dyDescent="0.3">
      <c r="A527"/>
      <c r="B527"/>
      <c r="C527"/>
      <c r="D527"/>
      <c r="E527"/>
    </row>
    <row r="528" spans="1:5" x14ac:dyDescent="0.3">
      <c r="A528"/>
      <c r="B528"/>
      <c r="C528"/>
      <c r="D528"/>
      <c r="E528"/>
    </row>
    <row r="529" spans="1:5" x14ac:dyDescent="0.3">
      <c r="A529"/>
      <c r="B529"/>
      <c r="C529"/>
      <c r="D529"/>
      <c r="E529"/>
    </row>
    <row r="530" spans="1:5" x14ac:dyDescent="0.3">
      <c r="A530"/>
      <c r="B530"/>
      <c r="C530"/>
      <c r="D530"/>
      <c r="E530"/>
    </row>
    <row r="531" spans="1:5" x14ac:dyDescent="0.3">
      <c r="A531"/>
      <c r="B531"/>
      <c r="C531"/>
      <c r="D531"/>
      <c r="E531"/>
    </row>
    <row r="532" spans="1:5" x14ac:dyDescent="0.3">
      <c r="A532"/>
      <c r="B532"/>
      <c r="C532"/>
      <c r="D532"/>
      <c r="E532"/>
    </row>
    <row r="533" spans="1:5" x14ac:dyDescent="0.3">
      <c r="A533"/>
      <c r="B533"/>
      <c r="C533"/>
      <c r="D533"/>
      <c r="E533"/>
    </row>
    <row r="534" spans="1:5" x14ac:dyDescent="0.3">
      <c r="A534"/>
      <c r="B534"/>
      <c r="C534"/>
      <c r="D534"/>
      <c r="E534"/>
    </row>
    <row r="535" spans="1:5" x14ac:dyDescent="0.3">
      <c r="A535"/>
      <c r="B535"/>
      <c r="C535"/>
      <c r="D535"/>
      <c r="E535"/>
    </row>
    <row r="536" spans="1:5" x14ac:dyDescent="0.3">
      <c r="A536"/>
      <c r="B536"/>
      <c r="C536"/>
      <c r="D536"/>
      <c r="E536"/>
    </row>
    <row r="537" spans="1:5" x14ac:dyDescent="0.3">
      <c r="A537"/>
      <c r="B537"/>
      <c r="C537"/>
      <c r="D537"/>
      <c r="E537"/>
    </row>
    <row r="538" spans="1:5" x14ac:dyDescent="0.3">
      <c r="A538"/>
      <c r="B538"/>
      <c r="C538"/>
      <c r="D538"/>
      <c r="E538"/>
    </row>
    <row r="539" spans="1:5" x14ac:dyDescent="0.3">
      <c r="A539"/>
      <c r="B539"/>
      <c r="C539"/>
      <c r="D539"/>
      <c r="E539"/>
    </row>
    <row r="540" spans="1:5" x14ac:dyDescent="0.3">
      <c r="A540"/>
      <c r="B540"/>
      <c r="C540"/>
      <c r="D540"/>
      <c r="E540"/>
    </row>
    <row r="541" spans="1:5" x14ac:dyDescent="0.3">
      <c r="A541"/>
      <c r="B541"/>
      <c r="C541"/>
      <c r="D541"/>
      <c r="E541"/>
    </row>
    <row r="542" spans="1:5" x14ac:dyDescent="0.3">
      <c r="A542"/>
      <c r="B542"/>
      <c r="C542"/>
      <c r="D542"/>
      <c r="E542"/>
    </row>
    <row r="543" spans="1:5" x14ac:dyDescent="0.3">
      <c r="A543"/>
      <c r="B543"/>
      <c r="C543"/>
      <c r="D543"/>
      <c r="E543"/>
    </row>
    <row r="544" spans="1:5" x14ac:dyDescent="0.3">
      <c r="A544"/>
      <c r="B544"/>
      <c r="C544"/>
      <c r="D544"/>
      <c r="E544"/>
    </row>
    <row r="545" spans="1:5" x14ac:dyDescent="0.3">
      <c r="A545"/>
      <c r="B545"/>
      <c r="C545"/>
      <c r="D545"/>
      <c r="E545"/>
    </row>
    <row r="546" spans="1:5" x14ac:dyDescent="0.3">
      <c r="A546"/>
      <c r="B546"/>
      <c r="C546"/>
      <c r="D546"/>
      <c r="E546"/>
    </row>
    <row r="547" spans="1:5" x14ac:dyDescent="0.3">
      <c r="A547"/>
      <c r="B547"/>
      <c r="C547"/>
      <c r="D547"/>
      <c r="E547"/>
    </row>
    <row r="548" spans="1:5" x14ac:dyDescent="0.3">
      <c r="A548"/>
      <c r="B548"/>
      <c r="C548"/>
      <c r="D548"/>
      <c r="E548"/>
    </row>
    <row r="549" spans="1:5" x14ac:dyDescent="0.3">
      <c r="A549"/>
      <c r="B549"/>
      <c r="C549"/>
      <c r="D549"/>
      <c r="E549"/>
    </row>
    <row r="550" spans="1:5" x14ac:dyDescent="0.3">
      <c r="A550"/>
      <c r="B550"/>
      <c r="C550"/>
      <c r="D550"/>
      <c r="E550"/>
    </row>
    <row r="551" spans="1:5" x14ac:dyDescent="0.3">
      <c r="A551"/>
      <c r="B551"/>
      <c r="C551"/>
      <c r="D551"/>
      <c r="E551"/>
    </row>
    <row r="552" spans="1:5" x14ac:dyDescent="0.3">
      <c r="A552"/>
      <c r="B552"/>
      <c r="C552"/>
      <c r="D552"/>
      <c r="E552"/>
    </row>
    <row r="553" spans="1:5" x14ac:dyDescent="0.3">
      <c r="A553"/>
      <c r="B553"/>
      <c r="C553"/>
      <c r="D553"/>
      <c r="E553"/>
    </row>
    <row r="554" spans="1:5" x14ac:dyDescent="0.3">
      <c r="A554"/>
      <c r="B554"/>
      <c r="C554"/>
      <c r="D554"/>
      <c r="E554"/>
    </row>
    <row r="555" spans="1:5" x14ac:dyDescent="0.3">
      <c r="A555"/>
      <c r="B555"/>
      <c r="C555"/>
      <c r="D555"/>
      <c r="E555"/>
    </row>
    <row r="556" spans="1:5" x14ac:dyDescent="0.3">
      <c r="A556"/>
      <c r="B556"/>
      <c r="C556"/>
      <c r="D556"/>
      <c r="E556"/>
    </row>
    <row r="557" spans="1:5" x14ac:dyDescent="0.3">
      <c r="A557"/>
      <c r="B557"/>
      <c r="C557"/>
      <c r="D557"/>
      <c r="E557"/>
    </row>
    <row r="558" spans="1:5" x14ac:dyDescent="0.3">
      <c r="A558"/>
      <c r="B558"/>
      <c r="C558"/>
      <c r="D558"/>
      <c r="E558"/>
    </row>
    <row r="559" spans="1:5" x14ac:dyDescent="0.3">
      <c r="A559"/>
      <c r="B559"/>
      <c r="C559"/>
      <c r="D559"/>
      <c r="E559"/>
    </row>
    <row r="560" spans="1:5" x14ac:dyDescent="0.3">
      <c r="A560"/>
      <c r="B560"/>
      <c r="C560"/>
      <c r="D560"/>
      <c r="E560"/>
    </row>
    <row r="561" spans="1:5" x14ac:dyDescent="0.3">
      <c r="A561"/>
      <c r="B561"/>
      <c r="C561"/>
      <c r="D561"/>
      <c r="E561"/>
    </row>
    <row r="562" spans="1:5" x14ac:dyDescent="0.3">
      <c r="A562"/>
      <c r="B562"/>
      <c r="C562"/>
      <c r="D562"/>
      <c r="E562"/>
    </row>
    <row r="563" spans="1:5" x14ac:dyDescent="0.3">
      <c r="A563"/>
      <c r="B563"/>
      <c r="C563"/>
      <c r="D563"/>
      <c r="E563"/>
    </row>
    <row r="564" spans="1:5" x14ac:dyDescent="0.3">
      <c r="A564"/>
      <c r="B564"/>
      <c r="C564"/>
      <c r="D564"/>
      <c r="E564"/>
    </row>
    <row r="565" spans="1:5" x14ac:dyDescent="0.3">
      <c r="A565"/>
      <c r="B565"/>
      <c r="C565"/>
      <c r="D565"/>
      <c r="E565"/>
    </row>
    <row r="566" spans="1:5" x14ac:dyDescent="0.3">
      <c r="A566"/>
      <c r="B566"/>
      <c r="C566"/>
      <c r="D566"/>
      <c r="E566"/>
    </row>
    <row r="567" spans="1:5" x14ac:dyDescent="0.3">
      <c r="A567"/>
      <c r="B567"/>
      <c r="C567"/>
      <c r="D567"/>
      <c r="E567"/>
    </row>
    <row r="568" spans="1:5" x14ac:dyDescent="0.3">
      <c r="A568"/>
      <c r="B568"/>
      <c r="C568"/>
      <c r="D568"/>
      <c r="E568"/>
    </row>
    <row r="569" spans="1:5" x14ac:dyDescent="0.3">
      <c r="A569"/>
      <c r="B569"/>
      <c r="C569"/>
      <c r="D569"/>
      <c r="E569"/>
    </row>
    <row r="570" spans="1:5" x14ac:dyDescent="0.3">
      <c r="A570"/>
      <c r="B570"/>
      <c r="C570"/>
      <c r="D570"/>
      <c r="E570"/>
    </row>
    <row r="571" spans="1:5" x14ac:dyDescent="0.3">
      <c r="A571"/>
      <c r="B571"/>
      <c r="C571"/>
      <c r="D571"/>
      <c r="E571"/>
    </row>
    <row r="572" spans="1:5" x14ac:dyDescent="0.3">
      <c r="A572"/>
      <c r="B572"/>
      <c r="C572"/>
      <c r="D572"/>
      <c r="E572"/>
    </row>
    <row r="573" spans="1:5" x14ac:dyDescent="0.3">
      <c r="A573"/>
      <c r="B573"/>
      <c r="C573"/>
      <c r="D573"/>
      <c r="E573"/>
    </row>
    <row r="574" spans="1:5" x14ac:dyDescent="0.3">
      <c r="A574"/>
      <c r="B574"/>
      <c r="C574"/>
      <c r="D574"/>
      <c r="E574"/>
    </row>
    <row r="575" spans="1:5" x14ac:dyDescent="0.3">
      <c r="A575"/>
      <c r="B575"/>
      <c r="C575"/>
      <c r="D575"/>
      <c r="E575"/>
    </row>
    <row r="576" spans="1:5" x14ac:dyDescent="0.3">
      <c r="A576"/>
      <c r="B576"/>
      <c r="C576"/>
      <c r="D576"/>
      <c r="E576"/>
    </row>
    <row r="577" spans="1:5" x14ac:dyDescent="0.3">
      <c r="A577"/>
      <c r="B577"/>
      <c r="C577"/>
      <c r="D577"/>
      <c r="E577"/>
    </row>
    <row r="578" spans="1:5" x14ac:dyDescent="0.3">
      <c r="A578"/>
      <c r="B578"/>
      <c r="C578"/>
      <c r="D578"/>
      <c r="E578"/>
    </row>
    <row r="579" spans="1:5" x14ac:dyDescent="0.3">
      <c r="A579"/>
      <c r="B579"/>
      <c r="C579"/>
      <c r="D579"/>
      <c r="E579"/>
    </row>
    <row r="580" spans="1:5" x14ac:dyDescent="0.3">
      <c r="A580"/>
      <c r="B580"/>
      <c r="C580"/>
      <c r="D580"/>
      <c r="E580"/>
    </row>
    <row r="581" spans="1:5" x14ac:dyDescent="0.3">
      <c r="A581"/>
      <c r="B581"/>
      <c r="C581"/>
      <c r="D581"/>
      <c r="E581"/>
    </row>
    <row r="582" spans="1:5" x14ac:dyDescent="0.3">
      <c r="A582"/>
      <c r="B582"/>
      <c r="C582"/>
      <c r="D582"/>
      <c r="E582"/>
    </row>
    <row r="583" spans="1:5" x14ac:dyDescent="0.3">
      <c r="A583"/>
      <c r="B583"/>
      <c r="C583"/>
      <c r="D583"/>
      <c r="E583"/>
    </row>
    <row r="584" spans="1:5" x14ac:dyDescent="0.3">
      <c r="A584"/>
      <c r="B584"/>
      <c r="C584"/>
      <c r="D584"/>
      <c r="E584"/>
    </row>
    <row r="585" spans="1:5" x14ac:dyDescent="0.3">
      <c r="A585"/>
      <c r="B585"/>
      <c r="C585"/>
      <c r="D585"/>
      <c r="E585"/>
    </row>
    <row r="586" spans="1:5" x14ac:dyDescent="0.3">
      <c r="A586"/>
      <c r="B586"/>
      <c r="C586"/>
      <c r="D586"/>
      <c r="E586"/>
    </row>
    <row r="587" spans="1:5" x14ac:dyDescent="0.3">
      <c r="A587"/>
      <c r="B587"/>
      <c r="C587"/>
      <c r="D587"/>
      <c r="E587"/>
    </row>
    <row r="588" spans="1:5" x14ac:dyDescent="0.3">
      <c r="A588"/>
      <c r="B588"/>
      <c r="C588"/>
      <c r="D588"/>
      <c r="E588"/>
    </row>
    <row r="589" spans="1:5" x14ac:dyDescent="0.3">
      <c r="A589"/>
      <c r="B589"/>
      <c r="C589"/>
      <c r="D589"/>
      <c r="E589"/>
    </row>
    <row r="590" spans="1:5" x14ac:dyDescent="0.3">
      <c r="A590"/>
      <c r="B590"/>
      <c r="C590"/>
      <c r="D590"/>
      <c r="E590"/>
    </row>
    <row r="591" spans="1:5" x14ac:dyDescent="0.3">
      <c r="A591"/>
      <c r="B591"/>
      <c r="C591"/>
      <c r="D591"/>
      <c r="E591"/>
    </row>
    <row r="592" spans="1:5" x14ac:dyDescent="0.3">
      <c r="A592"/>
      <c r="B592"/>
      <c r="C592"/>
      <c r="D592"/>
      <c r="E592"/>
    </row>
    <row r="593" spans="1:5" x14ac:dyDescent="0.3">
      <c r="A593"/>
      <c r="B593"/>
      <c r="C593"/>
      <c r="D593"/>
      <c r="E593"/>
    </row>
    <row r="594" spans="1:5" x14ac:dyDescent="0.3">
      <c r="A594"/>
      <c r="B594"/>
      <c r="C594"/>
      <c r="D594"/>
      <c r="E594"/>
    </row>
    <row r="595" spans="1:5" x14ac:dyDescent="0.3">
      <c r="A595"/>
      <c r="B595"/>
      <c r="C595"/>
      <c r="D595"/>
      <c r="E595"/>
    </row>
    <row r="596" spans="1:5" x14ac:dyDescent="0.3">
      <c r="A596"/>
      <c r="B596"/>
      <c r="C596"/>
      <c r="D596"/>
      <c r="E596"/>
    </row>
    <row r="597" spans="1:5" x14ac:dyDescent="0.3">
      <c r="A597"/>
      <c r="B597"/>
      <c r="C597"/>
      <c r="D597"/>
      <c r="E597"/>
    </row>
    <row r="598" spans="1:5" x14ac:dyDescent="0.3">
      <c r="A598"/>
      <c r="B598"/>
      <c r="C598"/>
      <c r="D598"/>
      <c r="E598"/>
    </row>
    <row r="599" spans="1:5" x14ac:dyDescent="0.3">
      <c r="A599"/>
      <c r="B599"/>
      <c r="C599"/>
      <c r="D599"/>
      <c r="E599"/>
    </row>
    <row r="600" spans="1:5" x14ac:dyDescent="0.3">
      <c r="A600"/>
      <c r="B600"/>
      <c r="C600"/>
      <c r="D600"/>
      <c r="E600"/>
    </row>
    <row r="601" spans="1:5" x14ac:dyDescent="0.3">
      <c r="A601"/>
      <c r="B601"/>
      <c r="C601"/>
      <c r="D601"/>
      <c r="E601"/>
    </row>
    <row r="602" spans="1:5" x14ac:dyDescent="0.3">
      <c r="A602"/>
      <c r="B602"/>
      <c r="C602"/>
      <c r="D602"/>
      <c r="E602"/>
    </row>
    <row r="603" spans="1:5" x14ac:dyDescent="0.3">
      <c r="A603"/>
      <c r="B603"/>
      <c r="C603"/>
      <c r="D603"/>
      <c r="E603"/>
    </row>
    <row r="604" spans="1:5" x14ac:dyDescent="0.3">
      <c r="A604"/>
      <c r="B604"/>
      <c r="C604"/>
      <c r="D604"/>
      <c r="E604"/>
    </row>
    <row r="605" spans="1:5" x14ac:dyDescent="0.3">
      <c r="A605"/>
      <c r="B605"/>
      <c r="C605"/>
      <c r="D605"/>
      <c r="E605"/>
    </row>
    <row r="606" spans="1:5" x14ac:dyDescent="0.3">
      <c r="A606"/>
      <c r="B606"/>
      <c r="C606"/>
      <c r="D606"/>
      <c r="E606"/>
    </row>
    <row r="607" spans="1:5" x14ac:dyDescent="0.3">
      <c r="A607"/>
      <c r="B607"/>
      <c r="C607"/>
      <c r="D607"/>
      <c r="E607"/>
    </row>
    <row r="608" spans="1:5" x14ac:dyDescent="0.3">
      <c r="A608"/>
      <c r="B608"/>
      <c r="C608"/>
      <c r="D608"/>
      <c r="E608"/>
    </row>
    <row r="609" spans="1:5" x14ac:dyDescent="0.3">
      <c r="A609"/>
      <c r="B609"/>
      <c r="C609"/>
      <c r="D609"/>
      <c r="E609"/>
    </row>
    <row r="610" spans="1:5" x14ac:dyDescent="0.3">
      <c r="A610"/>
      <c r="B610"/>
      <c r="C610"/>
      <c r="D610"/>
      <c r="E610"/>
    </row>
    <row r="611" spans="1:5" x14ac:dyDescent="0.3">
      <c r="A611"/>
      <c r="B611"/>
      <c r="C611"/>
      <c r="D611"/>
      <c r="E611"/>
    </row>
    <row r="612" spans="1:5" x14ac:dyDescent="0.3">
      <c r="A612"/>
      <c r="B612"/>
      <c r="C612"/>
      <c r="D612"/>
      <c r="E612"/>
    </row>
    <row r="613" spans="1:5" x14ac:dyDescent="0.3">
      <c r="A613"/>
      <c r="B613"/>
      <c r="C613"/>
      <c r="D613"/>
      <c r="E613"/>
    </row>
    <row r="614" spans="1:5" x14ac:dyDescent="0.3">
      <c r="A614"/>
      <c r="B614"/>
      <c r="C614"/>
      <c r="D614"/>
      <c r="E614"/>
    </row>
    <row r="615" spans="1:5" x14ac:dyDescent="0.3">
      <c r="A615"/>
      <c r="B615"/>
      <c r="C615"/>
      <c r="D615"/>
      <c r="E615"/>
    </row>
    <row r="616" spans="1:5" x14ac:dyDescent="0.3">
      <c r="A616"/>
      <c r="B616"/>
      <c r="C616"/>
      <c r="D616"/>
      <c r="E616"/>
    </row>
    <row r="617" spans="1:5" x14ac:dyDescent="0.3">
      <c r="A617"/>
      <c r="B617"/>
      <c r="C617"/>
      <c r="D617"/>
      <c r="E617"/>
    </row>
    <row r="618" spans="1:5" x14ac:dyDescent="0.3">
      <c r="A618"/>
      <c r="B618"/>
      <c r="C618"/>
      <c r="D618"/>
      <c r="E618"/>
    </row>
    <row r="619" spans="1:5" x14ac:dyDescent="0.3">
      <c r="A619"/>
      <c r="B619"/>
      <c r="C619"/>
      <c r="D619"/>
      <c r="E619"/>
    </row>
    <row r="620" spans="1:5" x14ac:dyDescent="0.3">
      <c r="A620"/>
      <c r="B620"/>
      <c r="C620"/>
      <c r="D620"/>
      <c r="E620"/>
    </row>
    <row r="621" spans="1:5" x14ac:dyDescent="0.3">
      <c r="A621"/>
      <c r="B621"/>
      <c r="C621"/>
      <c r="D621"/>
      <c r="E621"/>
    </row>
    <row r="622" spans="1:5" x14ac:dyDescent="0.3">
      <c r="A622"/>
      <c r="B622"/>
      <c r="C622"/>
      <c r="D622"/>
      <c r="E622"/>
    </row>
    <row r="623" spans="1:5" x14ac:dyDescent="0.3">
      <c r="A623"/>
      <c r="B623"/>
      <c r="C623"/>
      <c r="D623"/>
      <c r="E623"/>
    </row>
    <row r="624" spans="1:5" x14ac:dyDescent="0.3">
      <c r="A624"/>
      <c r="B624"/>
      <c r="C624"/>
      <c r="D624"/>
      <c r="E624"/>
    </row>
    <row r="625" spans="1:5" x14ac:dyDescent="0.3">
      <c r="A625"/>
      <c r="B625"/>
      <c r="C625"/>
      <c r="D625"/>
      <c r="E625"/>
    </row>
    <row r="626" spans="1:5" x14ac:dyDescent="0.3">
      <c r="A626"/>
      <c r="B626"/>
      <c r="C626"/>
      <c r="D626"/>
      <c r="E626"/>
    </row>
    <row r="627" spans="1:5" x14ac:dyDescent="0.3">
      <c r="A627"/>
      <c r="B627"/>
      <c r="C627"/>
      <c r="D627"/>
      <c r="E627"/>
    </row>
    <row r="628" spans="1:5" x14ac:dyDescent="0.3">
      <c r="A628"/>
      <c r="B628"/>
      <c r="C628"/>
      <c r="D628"/>
      <c r="E628"/>
    </row>
    <row r="629" spans="1:5" x14ac:dyDescent="0.3">
      <c r="A629"/>
      <c r="B629"/>
      <c r="C629"/>
      <c r="D629"/>
      <c r="E629"/>
    </row>
    <row r="630" spans="1:5" x14ac:dyDescent="0.3">
      <c r="A630"/>
      <c r="B630"/>
      <c r="C630"/>
      <c r="D630"/>
      <c r="E630"/>
    </row>
    <row r="631" spans="1:5" x14ac:dyDescent="0.3">
      <c r="A631"/>
      <c r="B631"/>
      <c r="C631"/>
      <c r="D631"/>
      <c r="E631"/>
    </row>
    <row r="632" spans="1:5" x14ac:dyDescent="0.3">
      <c r="A632"/>
      <c r="B632"/>
      <c r="C632"/>
      <c r="D632"/>
      <c r="E632"/>
    </row>
    <row r="633" spans="1:5" x14ac:dyDescent="0.3">
      <c r="A633"/>
      <c r="B633"/>
      <c r="C633"/>
      <c r="D633"/>
      <c r="E633"/>
    </row>
    <row r="634" spans="1:5" x14ac:dyDescent="0.3">
      <c r="A634"/>
      <c r="B634"/>
      <c r="C634"/>
      <c r="D634"/>
      <c r="E634"/>
    </row>
    <row r="635" spans="1:5" x14ac:dyDescent="0.3">
      <c r="A635"/>
      <c r="B635"/>
      <c r="C635"/>
      <c r="D635"/>
      <c r="E635"/>
    </row>
    <row r="636" spans="1:5" x14ac:dyDescent="0.3">
      <c r="A636"/>
      <c r="B636"/>
      <c r="C636"/>
      <c r="D636"/>
      <c r="E636"/>
    </row>
    <row r="637" spans="1:5" x14ac:dyDescent="0.3">
      <c r="A637"/>
      <c r="B637"/>
      <c r="C637"/>
      <c r="D637"/>
      <c r="E637"/>
    </row>
    <row r="638" spans="1:5" x14ac:dyDescent="0.3">
      <c r="A638"/>
      <c r="B638"/>
      <c r="C638"/>
      <c r="D638"/>
      <c r="E638"/>
    </row>
    <row r="639" spans="1:5" x14ac:dyDescent="0.3">
      <c r="A639"/>
      <c r="B639"/>
      <c r="C639"/>
      <c r="D639"/>
      <c r="E639"/>
    </row>
    <row r="640" spans="1:5" x14ac:dyDescent="0.3">
      <c r="A640"/>
      <c r="B640"/>
      <c r="C640"/>
      <c r="D640"/>
      <c r="E640"/>
    </row>
    <row r="641" spans="1:5" x14ac:dyDescent="0.3">
      <c r="A641"/>
      <c r="B641"/>
      <c r="C641"/>
      <c r="D641"/>
      <c r="E641"/>
    </row>
    <row r="642" spans="1:5" x14ac:dyDescent="0.3">
      <c r="A642"/>
      <c r="B642"/>
      <c r="C642"/>
      <c r="D642"/>
      <c r="E642"/>
    </row>
    <row r="643" spans="1:5" x14ac:dyDescent="0.3">
      <c r="A643"/>
      <c r="B643"/>
      <c r="C643"/>
      <c r="D643"/>
      <c r="E643"/>
    </row>
    <row r="644" spans="1:5" x14ac:dyDescent="0.3">
      <c r="A644"/>
      <c r="B644"/>
      <c r="C644"/>
      <c r="D644"/>
      <c r="E644"/>
    </row>
    <row r="645" spans="1:5" x14ac:dyDescent="0.3">
      <c r="A645"/>
      <c r="B645"/>
      <c r="C645"/>
      <c r="D645"/>
      <c r="E645"/>
    </row>
    <row r="646" spans="1:5" x14ac:dyDescent="0.3">
      <c r="A646"/>
      <c r="B646"/>
      <c r="C646"/>
      <c r="D646"/>
      <c r="E646"/>
    </row>
    <row r="647" spans="1:5" x14ac:dyDescent="0.3">
      <c r="A647"/>
      <c r="B647"/>
      <c r="C647"/>
      <c r="D647"/>
      <c r="E647"/>
    </row>
    <row r="648" spans="1:5" x14ac:dyDescent="0.3">
      <c r="A648"/>
      <c r="B648"/>
      <c r="C648"/>
      <c r="D648"/>
      <c r="E648"/>
    </row>
    <row r="649" spans="1:5" x14ac:dyDescent="0.3">
      <c r="A649"/>
      <c r="B649"/>
      <c r="C649"/>
      <c r="D649"/>
      <c r="E649"/>
    </row>
    <row r="650" spans="1:5" x14ac:dyDescent="0.3">
      <c r="A650"/>
      <c r="B650"/>
      <c r="C650"/>
      <c r="D650"/>
      <c r="E650"/>
    </row>
    <row r="651" spans="1:5" x14ac:dyDescent="0.3">
      <c r="A651"/>
      <c r="B651"/>
      <c r="C651"/>
      <c r="D651"/>
      <c r="E651"/>
    </row>
    <row r="652" spans="1:5" x14ac:dyDescent="0.3">
      <c r="A652"/>
      <c r="B652"/>
      <c r="C652"/>
      <c r="D652"/>
      <c r="E652"/>
    </row>
    <row r="653" spans="1:5" x14ac:dyDescent="0.3">
      <c r="A653"/>
      <c r="B653"/>
      <c r="C653"/>
      <c r="D653"/>
      <c r="E653"/>
    </row>
    <row r="654" spans="1:5" x14ac:dyDescent="0.3">
      <c r="A654"/>
      <c r="B654"/>
      <c r="C654"/>
      <c r="D654"/>
      <c r="E654"/>
    </row>
    <row r="655" spans="1:5" x14ac:dyDescent="0.3">
      <c r="A655"/>
      <c r="B655"/>
      <c r="C655"/>
      <c r="D655"/>
      <c r="E655"/>
    </row>
    <row r="656" spans="1:5" x14ac:dyDescent="0.3">
      <c r="A656"/>
      <c r="B656"/>
      <c r="C656"/>
      <c r="D656"/>
      <c r="E656"/>
    </row>
    <row r="657" spans="1:5" x14ac:dyDescent="0.3">
      <c r="A657"/>
      <c r="B657"/>
      <c r="C657"/>
      <c r="D657"/>
      <c r="E657"/>
    </row>
    <row r="658" spans="1:5" x14ac:dyDescent="0.3">
      <c r="A658"/>
      <c r="B658"/>
      <c r="C658"/>
      <c r="D658"/>
      <c r="E658"/>
    </row>
    <row r="659" spans="1:5" x14ac:dyDescent="0.3">
      <c r="A659"/>
      <c r="B659"/>
      <c r="C659"/>
      <c r="D659"/>
      <c r="E659"/>
    </row>
    <row r="660" spans="1:5" x14ac:dyDescent="0.3">
      <c r="A660"/>
      <c r="B660"/>
      <c r="C660"/>
      <c r="D660"/>
      <c r="E660"/>
    </row>
    <row r="661" spans="1:5" x14ac:dyDescent="0.3">
      <c r="A661"/>
      <c r="B661"/>
      <c r="C661"/>
      <c r="D661"/>
      <c r="E661"/>
    </row>
    <row r="662" spans="1:5" x14ac:dyDescent="0.3">
      <c r="A662"/>
      <c r="B662"/>
      <c r="C662"/>
      <c r="D662"/>
      <c r="E662"/>
    </row>
    <row r="663" spans="1:5" x14ac:dyDescent="0.3">
      <c r="A663"/>
      <c r="B663"/>
      <c r="C663"/>
      <c r="D663"/>
      <c r="E663"/>
    </row>
    <row r="664" spans="1:5" x14ac:dyDescent="0.3">
      <c r="A664"/>
      <c r="B664"/>
      <c r="C664"/>
      <c r="D664"/>
      <c r="E664"/>
    </row>
    <row r="665" spans="1:5" x14ac:dyDescent="0.3">
      <c r="A665"/>
      <c r="B665"/>
      <c r="C665"/>
      <c r="D665"/>
      <c r="E665"/>
    </row>
    <row r="666" spans="1:5" x14ac:dyDescent="0.3">
      <c r="A666"/>
      <c r="B666"/>
      <c r="C666"/>
      <c r="D666"/>
      <c r="E666"/>
    </row>
    <row r="667" spans="1:5" x14ac:dyDescent="0.3">
      <c r="A667"/>
      <c r="B667"/>
      <c r="C667"/>
      <c r="D667"/>
      <c r="E667"/>
    </row>
    <row r="668" spans="1:5" x14ac:dyDescent="0.3">
      <c r="A668"/>
      <c r="B668"/>
      <c r="C668"/>
      <c r="D668"/>
      <c r="E668"/>
    </row>
    <row r="669" spans="1:5" x14ac:dyDescent="0.3">
      <c r="A669"/>
      <c r="B669"/>
      <c r="C669"/>
      <c r="D669"/>
      <c r="E669"/>
    </row>
    <row r="670" spans="1:5" x14ac:dyDescent="0.3">
      <c r="A670"/>
      <c r="B670"/>
      <c r="C670"/>
      <c r="D670"/>
      <c r="E670"/>
    </row>
    <row r="671" spans="1:5" x14ac:dyDescent="0.3">
      <c r="A671"/>
      <c r="B671"/>
      <c r="C671"/>
      <c r="D671"/>
      <c r="E671"/>
    </row>
    <row r="672" spans="1:5" x14ac:dyDescent="0.3">
      <c r="A672"/>
      <c r="B672"/>
      <c r="C672"/>
      <c r="D672"/>
      <c r="E672"/>
    </row>
    <row r="673" spans="1:5" x14ac:dyDescent="0.3">
      <c r="A673"/>
      <c r="B673"/>
      <c r="C673"/>
      <c r="D673"/>
      <c r="E673"/>
    </row>
    <row r="674" spans="1:5" x14ac:dyDescent="0.3">
      <c r="A674"/>
      <c r="B674"/>
      <c r="C674"/>
      <c r="D674"/>
      <c r="E674"/>
    </row>
    <row r="675" spans="1:5" x14ac:dyDescent="0.3">
      <c r="A675"/>
      <c r="B675"/>
      <c r="C675"/>
      <c r="D675"/>
      <c r="E675"/>
    </row>
    <row r="676" spans="1:5" x14ac:dyDescent="0.3">
      <c r="A676"/>
      <c r="B676"/>
      <c r="C676"/>
      <c r="D676"/>
      <c r="E676"/>
    </row>
    <row r="677" spans="1:5" x14ac:dyDescent="0.3">
      <c r="A677"/>
      <c r="B677"/>
      <c r="C677"/>
      <c r="D677"/>
      <c r="E677"/>
    </row>
    <row r="678" spans="1:5" x14ac:dyDescent="0.3">
      <c r="A678"/>
      <c r="B678"/>
      <c r="C678"/>
      <c r="D678"/>
      <c r="E678"/>
    </row>
    <row r="679" spans="1:5" x14ac:dyDescent="0.3">
      <c r="A679"/>
      <c r="B679"/>
      <c r="C679"/>
      <c r="D679"/>
      <c r="E679"/>
    </row>
    <row r="680" spans="1:5" x14ac:dyDescent="0.3">
      <c r="A680"/>
      <c r="B680"/>
      <c r="C680"/>
      <c r="D680"/>
      <c r="E680"/>
    </row>
    <row r="681" spans="1:5" x14ac:dyDescent="0.3">
      <c r="A681"/>
      <c r="B681"/>
      <c r="C681"/>
      <c r="D681"/>
      <c r="E681"/>
    </row>
    <row r="682" spans="1:5" x14ac:dyDescent="0.3">
      <c r="A682"/>
      <c r="B682"/>
      <c r="C682"/>
      <c r="D682"/>
      <c r="E682"/>
    </row>
    <row r="683" spans="1:5" x14ac:dyDescent="0.3">
      <c r="A683"/>
      <c r="B683"/>
      <c r="C683"/>
      <c r="D683"/>
      <c r="E683"/>
    </row>
    <row r="684" spans="1:5" x14ac:dyDescent="0.3">
      <c r="A684"/>
      <c r="B684"/>
      <c r="C684"/>
      <c r="D684"/>
      <c r="E684"/>
    </row>
    <row r="685" spans="1:5" x14ac:dyDescent="0.3">
      <c r="A685"/>
      <c r="B685"/>
      <c r="C685"/>
      <c r="D685"/>
      <c r="E685"/>
    </row>
    <row r="686" spans="1:5" x14ac:dyDescent="0.3">
      <c r="A686"/>
      <c r="B686"/>
      <c r="C686"/>
      <c r="D686"/>
      <c r="E686"/>
    </row>
    <row r="687" spans="1:5" x14ac:dyDescent="0.3">
      <c r="A687"/>
      <c r="B687"/>
      <c r="C687"/>
      <c r="D687"/>
      <c r="E687"/>
    </row>
    <row r="688" spans="1:5" x14ac:dyDescent="0.3">
      <c r="A688"/>
      <c r="B688"/>
      <c r="C688"/>
      <c r="D688"/>
      <c r="E688"/>
    </row>
    <row r="689" spans="1:5" x14ac:dyDescent="0.3">
      <c r="A689"/>
      <c r="B689"/>
      <c r="C689"/>
      <c r="D689"/>
      <c r="E689"/>
    </row>
    <row r="690" spans="1:5" x14ac:dyDescent="0.3">
      <c r="A690"/>
      <c r="B690"/>
      <c r="C690"/>
      <c r="D690"/>
      <c r="E690"/>
    </row>
    <row r="691" spans="1:5" x14ac:dyDescent="0.3">
      <c r="A691"/>
      <c r="B691"/>
      <c r="C691"/>
      <c r="D691"/>
      <c r="E691"/>
    </row>
    <row r="692" spans="1:5" x14ac:dyDescent="0.3">
      <c r="A692"/>
      <c r="B692"/>
      <c r="C692"/>
      <c r="D692"/>
      <c r="E692"/>
    </row>
    <row r="693" spans="1:5" x14ac:dyDescent="0.3">
      <c r="A693"/>
      <c r="B693"/>
      <c r="C693"/>
      <c r="D693"/>
      <c r="E693"/>
    </row>
    <row r="694" spans="1:5" x14ac:dyDescent="0.3">
      <c r="A694"/>
      <c r="B694"/>
      <c r="C694"/>
      <c r="D694"/>
      <c r="E694"/>
    </row>
    <row r="695" spans="1:5" x14ac:dyDescent="0.3">
      <c r="A695"/>
      <c r="B695"/>
      <c r="C695"/>
      <c r="D695"/>
      <c r="E695"/>
    </row>
    <row r="696" spans="1:5" x14ac:dyDescent="0.3">
      <c r="A696"/>
      <c r="B696"/>
      <c r="C696"/>
      <c r="D696"/>
      <c r="E696"/>
    </row>
    <row r="697" spans="1:5" x14ac:dyDescent="0.3">
      <c r="A697"/>
      <c r="B697"/>
      <c r="C697"/>
      <c r="D697"/>
      <c r="E697"/>
    </row>
    <row r="698" spans="1:5" x14ac:dyDescent="0.3">
      <c r="A698"/>
      <c r="B698"/>
      <c r="C698"/>
      <c r="D698"/>
      <c r="E698"/>
    </row>
    <row r="699" spans="1:5" x14ac:dyDescent="0.3">
      <c r="A699"/>
      <c r="B699"/>
      <c r="C699"/>
      <c r="D699"/>
      <c r="E699"/>
    </row>
    <row r="700" spans="1:5" x14ac:dyDescent="0.3">
      <c r="A700"/>
      <c r="B700"/>
      <c r="C700"/>
      <c r="D700"/>
      <c r="E700"/>
    </row>
    <row r="701" spans="1:5" x14ac:dyDescent="0.3">
      <c r="A701"/>
      <c r="B701"/>
      <c r="C701"/>
      <c r="D701"/>
      <c r="E701"/>
    </row>
    <row r="702" spans="1:5" x14ac:dyDescent="0.3">
      <c r="A702"/>
      <c r="B702"/>
      <c r="C702"/>
      <c r="D702"/>
      <c r="E702"/>
    </row>
    <row r="703" spans="1:5" x14ac:dyDescent="0.3">
      <c r="A703"/>
      <c r="B703"/>
      <c r="C703"/>
      <c r="D703"/>
      <c r="E703"/>
    </row>
    <row r="704" spans="1:5" x14ac:dyDescent="0.3">
      <c r="A704"/>
      <c r="B704"/>
      <c r="C704"/>
      <c r="D704"/>
      <c r="E704"/>
    </row>
    <row r="705" spans="1:5" x14ac:dyDescent="0.3">
      <c r="A705"/>
      <c r="B705"/>
      <c r="C705"/>
      <c r="D705"/>
      <c r="E705"/>
    </row>
    <row r="706" spans="1:5" x14ac:dyDescent="0.3">
      <c r="A706"/>
      <c r="B706"/>
      <c r="C706"/>
      <c r="D706"/>
      <c r="E706"/>
    </row>
    <row r="707" spans="1:5" x14ac:dyDescent="0.3">
      <c r="A707"/>
      <c r="B707"/>
      <c r="C707"/>
      <c r="D707"/>
      <c r="E707"/>
    </row>
    <row r="708" spans="1:5" x14ac:dyDescent="0.3">
      <c r="A708"/>
      <c r="B708"/>
      <c r="C708"/>
      <c r="D708"/>
      <c r="E708"/>
    </row>
    <row r="709" spans="1:5" x14ac:dyDescent="0.3">
      <c r="A709"/>
      <c r="B709"/>
      <c r="C709"/>
      <c r="D709"/>
      <c r="E709"/>
    </row>
    <row r="710" spans="1:5" x14ac:dyDescent="0.3">
      <c r="A710"/>
      <c r="B710"/>
      <c r="C710"/>
      <c r="D710"/>
      <c r="E710"/>
    </row>
    <row r="711" spans="1:5" x14ac:dyDescent="0.3">
      <c r="A711"/>
      <c r="B711"/>
      <c r="C711"/>
      <c r="D711"/>
      <c r="E711"/>
    </row>
    <row r="712" spans="1:5" x14ac:dyDescent="0.3">
      <c r="A712"/>
      <c r="B712"/>
      <c r="C712"/>
      <c r="D712"/>
      <c r="E712"/>
    </row>
    <row r="713" spans="1:5" x14ac:dyDescent="0.3">
      <c r="A713"/>
      <c r="B713"/>
      <c r="C713"/>
      <c r="D713"/>
      <c r="E713"/>
    </row>
    <row r="714" spans="1:5" x14ac:dyDescent="0.3">
      <c r="A714"/>
      <c r="B714"/>
      <c r="C714"/>
      <c r="D714"/>
      <c r="E714"/>
    </row>
    <row r="715" spans="1:5" x14ac:dyDescent="0.3">
      <c r="A715"/>
      <c r="B715"/>
      <c r="C715"/>
      <c r="D715"/>
      <c r="E715"/>
    </row>
    <row r="716" spans="1:5" x14ac:dyDescent="0.3">
      <c r="A716"/>
      <c r="B716"/>
      <c r="C716"/>
      <c r="D716"/>
      <c r="E716"/>
    </row>
    <row r="717" spans="1:5" x14ac:dyDescent="0.3">
      <c r="A717"/>
      <c r="B717"/>
      <c r="C717"/>
      <c r="D717"/>
      <c r="E717"/>
    </row>
    <row r="718" spans="1:5" x14ac:dyDescent="0.3">
      <c r="A718"/>
      <c r="B718"/>
      <c r="C718"/>
      <c r="D718"/>
      <c r="E718"/>
    </row>
    <row r="719" spans="1:5" x14ac:dyDescent="0.3">
      <c r="A719"/>
      <c r="B719"/>
      <c r="C719"/>
      <c r="D719"/>
      <c r="E719"/>
    </row>
    <row r="720" spans="1:5" x14ac:dyDescent="0.3">
      <c r="A720"/>
      <c r="B720"/>
      <c r="C720"/>
      <c r="D720"/>
      <c r="E720"/>
    </row>
    <row r="721" spans="1:5" x14ac:dyDescent="0.3">
      <c r="A721"/>
      <c r="B721"/>
      <c r="C721"/>
      <c r="D721"/>
      <c r="E721"/>
    </row>
    <row r="722" spans="1:5" x14ac:dyDescent="0.3">
      <c r="A722"/>
      <c r="B722"/>
      <c r="C722"/>
      <c r="D722"/>
      <c r="E722"/>
    </row>
    <row r="723" spans="1:5" x14ac:dyDescent="0.3">
      <c r="A723"/>
      <c r="B723"/>
      <c r="C723"/>
      <c r="D723"/>
      <c r="E723"/>
    </row>
    <row r="724" spans="1:5" x14ac:dyDescent="0.3">
      <c r="A724"/>
      <c r="B724"/>
      <c r="C724"/>
      <c r="D724"/>
      <c r="E724"/>
    </row>
    <row r="725" spans="1:5" x14ac:dyDescent="0.3">
      <c r="A725"/>
      <c r="B725"/>
      <c r="C725"/>
      <c r="D725"/>
      <c r="E725"/>
    </row>
    <row r="726" spans="1:5" x14ac:dyDescent="0.3">
      <c r="A726"/>
      <c r="B726"/>
      <c r="C726"/>
      <c r="D726"/>
      <c r="E726"/>
    </row>
    <row r="727" spans="1:5" x14ac:dyDescent="0.3">
      <c r="A727"/>
      <c r="B727"/>
      <c r="C727"/>
      <c r="D727"/>
      <c r="E727"/>
    </row>
    <row r="728" spans="1:5" x14ac:dyDescent="0.3">
      <c r="A728"/>
      <c r="B728"/>
      <c r="C728"/>
      <c r="D728"/>
      <c r="E728"/>
    </row>
    <row r="729" spans="1:5" x14ac:dyDescent="0.3">
      <c r="A729"/>
      <c r="B729"/>
      <c r="C729"/>
      <c r="D729"/>
      <c r="E729"/>
    </row>
    <row r="730" spans="1:5" x14ac:dyDescent="0.3">
      <c r="A730"/>
      <c r="B730"/>
      <c r="C730"/>
      <c r="D730"/>
      <c r="E730"/>
    </row>
    <row r="731" spans="1:5" x14ac:dyDescent="0.3">
      <c r="A731"/>
      <c r="B731"/>
      <c r="C731"/>
      <c r="D731"/>
      <c r="E731"/>
    </row>
    <row r="732" spans="1:5" x14ac:dyDescent="0.3">
      <c r="A732"/>
      <c r="B732"/>
      <c r="C732"/>
      <c r="D732"/>
      <c r="E732"/>
    </row>
    <row r="733" spans="1:5" x14ac:dyDescent="0.3">
      <c r="A733"/>
      <c r="B733"/>
      <c r="C733"/>
      <c r="D733"/>
      <c r="E733"/>
    </row>
    <row r="734" spans="1:5" x14ac:dyDescent="0.3">
      <c r="A734"/>
      <c r="B734"/>
      <c r="C734"/>
      <c r="D734"/>
      <c r="E734"/>
    </row>
    <row r="735" spans="1:5" x14ac:dyDescent="0.3">
      <c r="A735"/>
      <c r="B735"/>
      <c r="C735"/>
      <c r="D735"/>
      <c r="E735"/>
    </row>
    <row r="736" spans="1:5" x14ac:dyDescent="0.3">
      <c r="A736"/>
      <c r="B736"/>
      <c r="C736"/>
      <c r="D736"/>
      <c r="E736"/>
    </row>
    <row r="737" spans="1:5" x14ac:dyDescent="0.3">
      <c r="A737"/>
      <c r="B737"/>
      <c r="C737"/>
      <c r="D737"/>
      <c r="E737"/>
    </row>
    <row r="738" spans="1:5" x14ac:dyDescent="0.3">
      <c r="A738"/>
      <c r="B738"/>
      <c r="C738"/>
      <c r="D738"/>
      <c r="E738"/>
    </row>
    <row r="739" spans="1:5" x14ac:dyDescent="0.3">
      <c r="A739"/>
      <c r="B739"/>
      <c r="C739"/>
      <c r="D739"/>
      <c r="E739"/>
    </row>
    <row r="740" spans="1:5" x14ac:dyDescent="0.3">
      <c r="A740"/>
      <c r="B740"/>
      <c r="C740"/>
      <c r="D740"/>
      <c r="E740"/>
    </row>
    <row r="741" spans="1:5" x14ac:dyDescent="0.3">
      <c r="A741"/>
      <c r="B741"/>
      <c r="C741"/>
      <c r="D741"/>
      <c r="E741"/>
    </row>
    <row r="742" spans="1:5" x14ac:dyDescent="0.3">
      <c r="A742"/>
      <c r="B742"/>
      <c r="C742"/>
      <c r="D742"/>
      <c r="E742"/>
    </row>
    <row r="743" spans="1:5" x14ac:dyDescent="0.3">
      <c r="A743"/>
      <c r="B743"/>
      <c r="C743"/>
      <c r="D743"/>
      <c r="E743"/>
    </row>
    <row r="744" spans="1:5" x14ac:dyDescent="0.3">
      <c r="A744"/>
      <c r="B744"/>
      <c r="C744"/>
      <c r="D744"/>
      <c r="E744"/>
    </row>
    <row r="745" spans="1:5" x14ac:dyDescent="0.3">
      <c r="A745"/>
      <c r="B745"/>
      <c r="C745"/>
      <c r="D745"/>
      <c r="E745"/>
    </row>
    <row r="746" spans="1:5" x14ac:dyDescent="0.3">
      <c r="A746"/>
      <c r="B746"/>
      <c r="C746"/>
      <c r="D746"/>
      <c r="E746"/>
    </row>
    <row r="747" spans="1:5" x14ac:dyDescent="0.3">
      <c r="A747"/>
      <c r="B747"/>
      <c r="C747"/>
      <c r="D747"/>
      <c r="E747"/>
    </row>
    <row r="748" spans="1:5" x14ac:dyDescent="0.3">
      <c r="A748"/>
      <c r="B748"/>
      <c r="C748"/>
      <c r="D748"/>
      <c r="E748"/>
    </row>
    <row r="749" spans="1:5" x14ac:dyDescent="0.3">
      <c r="A749"/>
      <c r="B749"/>
      <c r="C749"/>
      <c r="D749"/>
      <c r="E749"/>
    </row>
    <row r="750" spans="1:5" x14ac:dyDescent="0.3">
      <c r="A750"/>
      <c r="B750"/>
      <c r="C750"/>
      <c r="D750"/>
      <c r="E750"/>
    </row>
    <row r="751" spans="1:5" x14ac:dyDescent="0.3">
      <c r="A751"/>
      <c r="B751"/>
      <c r="C751"/>
      <c r="D751"/>
      <c r="E751"/>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E26" sqref="E26"/>
    </sheetView>
  </sheetViews>
  <sheetFormatPr defaultColWidth="8.77734375" defaultRowHeight="14.4" x14ac:dyDescent="0.3"/>
  <sheetData>
    <row r="1" spans="1:1" x14ac:dyDescent="0.3">
      <c r="A1" t="s">
        <v>149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6"/>
  <sheetViews>
    <sheetView workbookViewId="0">
      <selection activeCell="B27" sqref="B27"/>
    </sheetView>
  </sheetViews>
  <sheetFormatPr defaultColWidth="9.109375" defaultRowHeight="14.4" x14ac:dyDescent="0.3"/>
  <cols>
    <col min="1" max="1" width="23.44140625" style="23" customWidth="1"/>
    <col min="2" max="2" width="17.6640625" style="23" customWidth="1"/>
    <col min="3" max="3" width="18.44140625" style="23" customWidth="1"/>
    <col min="4" max="4" width="19.33203125" style="23" customWidth="1"/>
    <col min="5" max="5" width="23.44140625" style="23" customWidth="1"/>
    <col min="6" max="6" width="22" style="23" customWidth="1"/>
    <col min="7" max="7" width="37" style="25" customWidth="1"/>
    <col min="8" max="12" width="30.44140625" style="23" customWidth="1"/>
    <col min="13" max="16384" width="9.109375" style="23"/>
  </cols>
  <sheetData>
    <row r="1" spans="1:7" ht="15" thickBot="1" x14ac:dyDescent="0.35">
      <c r="A1" s="101" t="s">
        <v>264</v>
      </c>
      <c r="B1" s="127" t="s">
        <v>249</v>
      </c>
      <c r="C1" s="127"/>
      <c r="D1" s="127"/>
      <c r="E1" s="127"/>
      <c r="F1" s="127"/>
      <c r="G1" s="86"/>
    </row>
    <row r="2" spans="1:7" s="24" customFormat="1" x14ac:dyDescent="0.3">
      <c r="A2" s="102"/>
      <c r="B2" s="102" t="s">
        <v>89</v>
      </c>
      <c r="C2" s="102" t="s">
        <v>90</v>
      </c>
      <c r="D2" s="102" t="s">
        <v>91</v>
      </c>
      <c r="E2" s="102" t="s">
        <v>92</v>
      </c>
      <c r="F2" s="102" t="s">
        <v>93</v>
      </c>
      <c r="G2" s="103" t="s">
        <v>94</v>
      </c>
    </row>
    <row r="3" spans="1:7" ht="57.6" x14ac:dyDescent="0.3">
      <c r="A3" s="26" t="s">
        <v>9</v>
      </c>
      <c r="B3" s="27" t="s">
        <v>95</v>
      </c>
      <c r="C3" s="27" t="s">
        <v>96</v>
      </c>
      <c r="D3" s="27" t="s">
        <v>96</v>
      </c>
      <c r="E3" s="27" t="s">
        <v>96</v>
      </c>
      <c r="F3" s="27" t="s">
        <v>96</v>
      </c>
      <c r="G3" s="27" t="s">
        <v>97</v>
      </c>
    </row>
    <row r="4" spans="1:7" x14ac:dyDescent="0.3">
      <c r="C4" s="23" t="s">
        <v>98</v>
      </c>
      <c r="D4" s="23" t="s">
        <v>98</v>
      </c>
      <c r="E4" s="23" t="s">
        <v>98</v>
      </c>
      <c r="F4" s="23" t="s">
        <v>98</v>
      </c>
    </row>
    <row r="5" spans="1:7" x14ac:dyDescent="0.3">
      <c r="C5" s="23" t="s">
        <v>99</v>
      </c>
      <c r="E5" s="23" t="s">
        <v>99</v>
      </c>
    </row>
    <row r="6" spans="1:7" ht="28.8" x14ac:dyDescent="0.3">
      <c r="A6" s="26" t="s">
        <v>250</v>
      </c>
      <c r="B6" s="27" t="s">
        <v>100</v>
      </c>
      <c r="C6" s="104"/>
      <c r="D6" s="104"/>
      <c r="E6" s="104" t="s">
        <v>101</v>
      </c>
      <c r="F6" s="104"/>
      <c r="G6" s="27" t="s">
        <v>102</v>
      </c>
    </row>
    <row r="7" spans="1:7" x14ac:dyDescent="0.3">
      <c r="G7" s="25" t="s">
        <v>103</v>
      </c>
    </row>
    <row r="8" spans="1:7" x14ac:dyDescent="0.3">
      <c r="G8" s="25" t="s">
        <v>104</v>
      </c>
    </row>
    <row r="9" spans="1:7" ht="33" customHeight="1" x14ac:dyDescent="0.3">
      <c r="G9" s="25" t="s">
        <v>105</v>
      </c>
    </row>
    <row r="10" spans="1:7" ht="30" customHeight="1" x14ac:dyDescent="0.3">
      <c r="G10" s="25" t="s">
        <v>106</v>
      </c>
    </row>
    <row r="11" spans="1:7" ht="28.8" x14ac:dyDescent="0.3">
      <c r="A11" s="26" t="s">
        <v>60</v>
      </c>
      <c r="B11" s="27" t="s">
        <v>107</v>
      </c>
      <c r="C11" s="104"/>
      <c r="D11" s="104"/>
      <c r="E11" s="104"/>
      <c r="F11" s="104"/>
      <c r="G11" s="27" t="s">
        <v>108</v>
      </c>
    </row>
    <row r="12" spans="1:7" ht="28.8" x14ac:dyDescent="0.3">
      <c r="A12" s="105"/>
      <c r="C12" s="28"/>
      <c r="D12" s="28"/>
      <c r="E12" s="28"/>
      <c r="F12" s="28"/>
      <c r="G12" s="29" t="s">
        <v>109</v>
      </c>
    </row>
    <row r="13" spans="1:7" ht="33" customHeight="1" x14ac:dyDescent="0.3">
      <c r="G13" s="25" t="s">
        <v>110</v>
      </c>
    </row>
    <row r="14" spans="1:7" ht="33" customHeight="1" x14ac:dyDescent="0.3">
      <c r="A14" s="24" t="s">
        <v>107</v>
      </c>
      <c r="B14" s="23" t="s">
        <v>126</v>
      </c>
      <c r="G14" s="27" t="s">
        <v>122</v>
      </c>
    </row>
    <row r="15" spans="1:7" ht="28.8" x14ac:dyDescent="0.3">
      <c r="A15" s="103" t="s">
        <v>17</v>
      </c>
      <c r="B15" s="25" t="s">
        <v>17</v>
      </c>
      <c r="G15" s="27" t="s">
        <v>111</v>
      </c>
    </row>
    <row r="16" spans="1:7" x14ac:dyDescent="0.3">
      <c r="A16" s="103"/>
      <c r="B16" s="25" t="s">
        <v>112</v>
      </c>
      <c r="G16" s="29"/>
    </row>
    <row r="17" spans="1:7" ht="28.8" x14ac:dyDescent="0.3">
      <c r="A17" s="106"/>
      <c r="B17" s="30" t="s">
        <v>251</v>
      </c>
      <c r="C17" s="30" t="s">
        <v>251</v>
      </c>
      <c r="D17" s="30" t="s">
        <v>251</v>
      </c>
      <c r="E17" s="30" t="s">
        <v>251</v>
      </c>
      <c r="F17" s="30" t="s">
        <v>251</v>
      </c>
      <c r="G17" s="30"/>
    </row>
    <row r="18" spans="1:7" x14ac:dyDescent="0.3">
      <c r="A18" s="24" t="s">
        <v>113</v>
      </c>
      <c r="B18" s="23" t="s">
        <v>132</v>
      </c>
      <c r="C18" s="23" t="s">
        <v>113</v>
      </c>
      <c r="D18" s="23" t="s">
        <v>113</v>
      </c>
      <c r="E18" s="23" t="s">
        <v>113</v>
      </c>
      <c r="F18" s="23" t="s">
        <v>113</v>
      </c>
      <c r="G18" s="25" t="s">
        <v>114</v>
      </c>
    </row>
    <row r="19" spans="1:7" x14ac:dyDescent="0.3">
      <c r="A19" s="24"/>
      <c r="G19" s="25" t="s">
        <v>115</v>
      </c>
    </row>
    <row r="20" spans="1:7" x14ac:dyDescent="0.3">
      <c r="A20" s="24"/>
      <c r="G20" s="25" t="s">
        <v>116</v>
      </c>
    </row>
    <row r="21" spans="1:7" ht="28.8" x14ac:dyDescent="0.3">
      <c r="A21" s="107" t="s">
        <v>16</v>
      </c>
      <c r="B21" s="104" t="s">
        <v>10</v>
      </c>
      <c r="C21" s="104"/>
      <c r="D21" s="104" t="s">
        <v>10</v>
      </c>
      <c r="E21" s="104" t="s">
        <v>10</v>
      </c>
      <c r="F21" s="104"/>
      <c r="G21" s="27"/>
    </row>
    <row r="22" spans="1:7" x14ac:dyDescent="0.3">
      <c r="A22" s="24"/>
      <c r="B22" s="23" t="s">
        <v>117</v>
      </c>
      <c r="C22" s="28" t="s">
        <v>118</v>
      </c>
      <c r="D22" s="23" t="s">
        <v>118</v>
      </c>
      <c r="E22" s="23" t="s">
        <v>119</v>
      </c>
      <c r="F22" s="23" t="s">
        <v>119</v>
      </c>
    </row>
    <row r="23" spans="1:7" x14ac:dyDescent="0.3">
      <c r="A23" s="24"/>
    </row>
    <row r="24" spans="1:7" x14ac:dyDescent="0.3">
      <c r="A24" s="26" t="s">
        <v>120</v>
      </c>
      <c r="B24" s="27" t="s">
        <v>6</v>
      </c>
      <c r="C24" s="27" t="s">
        <v>121</v>
      </c>
      <c r="D24" s="27" t="s">
        <v>121</v>
      </c>
      <c r="E24" s="27" t="s">
        <v>121</v>
      </c>
      <c r="F24" s="27" t="s">
        <v>121</v>
      </c>
      <c r="G24" s="87"/>
    </row>
    <row r="25" spans="1:7" x14ac:dyDescent="0.3">
      <c r="A25" s="31"/>
      <c r="B25" s="29"/>
      <c r="C25" s="29"/>
      <c r="D25" s="29"/>
      <c r="E25" s="29"/>
      <c r="F25" s="29"/>
      <c r="G25" s="88"/>
    </row>
    <row r="26" spans="1:7" x14ac:dyDescent="0.3">
      <c r="A26" s="24"/>
      <c r="B26" s="28"/>
      <c r="C26" s="28" t="s">
        <v>124</v>
      </c>
      <c r="D26" s="28" t="s">
        <v>124</v>
      </c>
      <c r="E26" s="28" t="s">
        <v>124</v>
      </c>
      <c r="F26" s="28"/>
    </row>
    <row r="27" spans="1:7" ht="43.2" x14ac:dyDescent="0.3">
      <c r="A27" s="24"/>
      <c r="B27" s="89" t="s">
        <v>125</v>
      </c>
      <c r="C27" s="28" t="s">
        <v>130</v>
      </c>
      <c r="D27" s="28"/>
      <c r="E27" s="28"/>
      <c r="F27" s="28"/>
    </row>
    <row r="28" spans="1:7" x14ac:dyDescent="0.3">
      <c r="A28" s="24"/>
      <c r="B28" s="29"/>
      <c r="C28" s="29"/>
      <c r="D28" s="29"/>
      <c r="E28" s="28" t="s">
        <v>131</v>
      </c>
      <c r="F28" s="29"/>
    </row>
    <row r="29" spans="1:7" x14ac:dyDescent="0.3">
      <c r="A29" s="108" t="s">
        <v>265</v>
      </c>
      <c r="B29" s="109"/>
      <c r="C29" s="109"/>
      <c r="D29" s="109"/>
      <c r="E29" s="109"/>
      <c r="F29" s="109"/>
      <c r="G29" s="110"/>
    </row>
    <row r="30" spans="1:7" s="25" customFormat="1" ht="28.8" x14ac:dyDescent="0.3">
      <c r="A30" s="26" t="s">
        <v>15</v>
      </c>
      <c r="B30" s="25" t="s">
        <v>252</v>
      </c>
      <c r="G30" s="90" t="s">
        <v>123</v>
      </c>
    </row>
    <row r="31" spans="1:7" x14ac:dyDescent="0.3">
      <c r="B31" s="23" t="s">
        <v>127</v>
      </c>
      <c r="C31" s="23" t="s">
        <v>128</v>
      </c>
      <c r="D31" s="23" t="s">
        <v>128</v>
      </c>
      <c r="E31" s="23" t="s">
        <v>128</v>
      </c>
      <c r="F31" s="23" t="s">
        <v>128</v>
      </c>
    </row>
    <row r="32" spans="1:7" x14ac:dyDescent="0.3">
      <c r="B32" s="23" t="s">
        <v>129</v>
      </c>
    </row>
    <row r="33" spans="1:7" ht="15" thickBot="1" x14ac:dyDescent="0.35">
      <c r="A33" s="91"/>
      <c r="B33" s="91" t="s">
        <v>253</v>
      </c>
      <c r="C33" s="91"/>
      <c r="D33" s="91"/>
      <c r="E33" s="91"/>
      <c r="F33" s="91"/>
      <c r="G33" s="86"/>
    </row>
    <row r="35" spans="1:7" ht="28.8" customHeight="1" x14ac:dyDescent="0.3"/>
    <row r="36" spans="1:7" x14ac:dyDescent="0.3">
      <c r="A36" s="111"/>
    </row>
  </sheetData>
  <mergeCells count="1">
    <mergeCell ref="B1:F1"/>
  </mergeCells>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G 6 C U 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C A b o J 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6 C U C i K R 7 g O A A A A E Q A A A B M A H A B G b 3 J t d W x h c y 9 T Z W N 0 a W 9 u M S 5 t I K I Y A C i g F A A A A A A A A A A A A A A A A A A A A A A A A A A A A C t O T S 7 J z M 9 T C I b Q h t Y A U E s B A i 0 A F A A C A A g A g G 6 C U K p L d 7 G m A A A A + Q A A A B I A A A A A A A A A A A A A A A A A A A A A A E N v b m Z p Z y 9 Q Y W N r Y W d l L n h t b F B L A Q I t A B Q A A g A I A I B u g l A P y u m r p A A A A O k A A A A T A A A A A A A A A A A A A A A A A P I A A A B b Q 2 9 u d G V u d F 9 U e X B l c 1 0 u e G 1 s U E s B A i 0 A F A A C A A g A g G 6 C 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A T b J y o x 0 t D g 1 Q o D 1 D w / y Y A A A A A A g A A A A A A E G Y A A A A B A A A g A A A A X h w A L D 7 Q Z f x r K e u 1 y 5 G d l L C j a r S W Q G + D u H o 5 A l i P e 7 I A A A A A D o A A A A A C A A A g A A A A 7 q O K 1 V g P O a f o b T v 3 6 N o A 3 E a p h f a M 7 T B o V E c A y 0 k E Z 6 R Q A A A A b P q H 6 G X x O x 8 2 B C x L V O 6 p 1 h m G v g z v F W i i g 1 5 4 3 g H 5 q 7 V R G s K n C J j d 1 Q S e K P K i h m i I b W Z F 8 K z V u Z 0 9 f Z u R A W I s i 1 o Y t k I e x U 3 L o 8 E s 5 A X 2 A T F A A A A A 2 p B j q z F Y E A 7 V u P f I + c r v O 0 8 b R I i R M K f f g W 9 C W j 4 T T r N Y F i T e 6 8 v j u l 0 t v / K I 2 8 B h K o l K b f 3 f n 5 R H D 1 f U n W h j 2 Q = = < / D a t a M a s h u p > 
</file>

<file path=customXml/itemProps1.xml><?xml version="1.0" encoding="utf-8"?>
<ds:datastoreItem xmlns:ds="http://schemas.openxmlformats.org/officeDocument/2006/customXml" ds:itemID="{A0127554-5502-42E4-B38D-1D460782BF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Cover</vt:lpstr>
      <vt:lpstr>Assumptions</vt:lpstr>
      <vt:lpstr>Allocation Codes</vt:lpstr>
      <vt:lpstr>Base Summary</vt:lpstr>
      <vt:lpstr>Expenditure Data and Coding</vt:lpstr>
      <vt:lpstr>Pivot table-personnel costs</vt:lpstr>
      <vt:lpstr>Pivot table-other costs</vt:lpstr>
      <vt:lpstr>Sensitivity Summaries</vt:lpstr>
      <vt:lpstr>SEEMS Input Definitions</vt:lpstr>
      <vt:lpstr>SEEMS Activity Definitions</vt:lpstr>
      <vt:lpstr>Validation Options</vt:lpstr>
      <vt:lpstr>Activity</vt:lpstr>
      <vt:lpstr>ddAllocationType</vt:lpstr>
      <vt:lpstr>ddAnnualized</vt:lpstr>
      <vt:lpstr>ddInputs</vt:lpstr>
      <vt:lpstr>ddStage</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 Kemp</dc:creator>
  <cp:lastModifiedBy>Devon Bushnell</cp:lastModifiedBy>
  <dcterms:created xsi:type="dcterms:W3CDTF">2019-06-05T16:02:59Z</dcterms:created>
  <dcterms:modified xsi:type="dcterms:W3CDTF">2020-07-10T22:45:04Z</dcterms:modified>
</cp:coreProperties>
</file>