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 ZAN Compute\Analytics\JIRA 648\"/>
    </mc:Choice>
  </mc:AlternateContent>
  <xr:revisionPtr revIDLastSave="0" documentId="13_ncr:1_{45901C99-BF2B-4B6F-B55B-7208222B0BD7}" xr6:coauthVersionLast="45" xr6:coauthVersionMax="45" xr10:uidLastSave="{00000000-0000-0000-0000-000000000000}"/>
  <bookViews>
    <workbookView xWindow="-110" yWindow="-110" windowWidth="19420" windowHeight="10420" xr2:uid="{A42720BF-2EDB-4F31-A0DE-D2389655D69D}"/>
  </bookViews>
  <sheets>
    <sheet name="CI Simulation Calculation" sheetId="2" r:id="rId1"/>
    <sheet name="Actual vs CI Sim C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2" l="1"/>
  <c r="H22" i="2"/>
  <c r="G22" i="2"/>
  <c r="F22" i="2"/>
  <c r="J22" i="2" s="1"/>
  <c r="K22" i="2" s="1"/>
  <c r="F8" i="2"/>
  <c r="G8" i="2"/>
  <c r="H8" i="2"/>
  <c r="I8" i="2"/>
  <c r="L22" i="2" l="1"/>
  <c r="M22" i="2" s="1"/>
  <c r="J8" i="2"/>
  <c r="K8" i="2" s="1"/>
  <c r="L8" i="2" s="1"/>
  <c r="M8" i="2" s="1"/>
  <c r="N8" i="2" s="1"/>
  <c r="I18" i="2"/>
  <c r="H18" i="2"/>
  <c r="G18" i="2"/>
  <c r="F18" i="2"/>
  <c r="I17" i="2"/>
  <c r="H17" i="2"/>
  <c r="G17" i="2"/>
  <c r="F17" i="2"/>
  <c r="I16" i="2"/>
  <c r="H16" i="2"/>
  <c r="G16" i="2"/>
  <c r="F16" i="2"/>
  <c r="I15" i="2"/>
  <c r="H15" i="2"/>
  <c r="G15" i="2"/>
  <c r="F15" i="2"/>
  <c r="I14" i="2"/>
  <c r="H14" i="2"/>
  <c r="G14" i="2"/>
  <c r="F14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Q4" i="1"/>
  <c r="Q5" i="1"/>
  <c r="Q6" i="1"/>
  <c r="Q7" i="1"/>
  <c r="Q8" i="1"/>
  <c r="Q9" i="1"/>
  <c r="P4" i="1"/>
  <c r="P5" i="1"/>
  <c r="P6" i="1"/>
  <c r="P7" i="1"/>
  <c r="P8" i="1"/>
  <c r="P9" i="1"/>
  <c r="O4" i="1"/>
  <c r="O5" i="1"/>
  <c r="O6" i="1"/>
  <c r="O7" i="1"/>
  <c r="O8" i="1"/>
  <c r="O9" i="1"/>
  <c r="N4" i="1"/>
  <c r="R4" i="1" s="1"/>
  <c r="S4" i="1" s="1"/>
  <c r="N5" i="1"/>
  <c r="R5" i="1" s="1"/>
  <c r="S5" i="1" s="1"/>
  <c r="N6" i="1"/>
  <c r="R6" i="1" s="1"/>
  <c r="S6" i="1" s="1"/>
  <c r="N7" i="1"/>
  <c r="R7" i="1" s="1"/>
  <c r="S7" i="1" s="1"/>
  <c r="N8" i="1"/>
  <c r="R8" i="1" s="1"/>
  <c r="S8" i="1" s="1"/>
  <c r="N9" i="1"/>
  <c r="R9" i="1" s="1"/>
  <c r="S9" i="1" s="1"/>
  <c r="Q3" i="1"/>
  <c r="P3" i="1"/>
  <c r="O3" i="1"/>
  <c r="N3" i="1"/>
  <c r="R3" i="1" s="1"/>
  <c r="S3" i="1" s="1"/>
  <c r="J17" i="2" l="1"/>
  <c r="K17" i="2" s="1"/>
  <c r="L17" i="2" s="1"/>
  <c r="M17" i="2" s="1"/>
  <c r="J18" i="2"/>
  <c r="K18" i="2" s="1"/>
  <c r="J16" i="2"/>
  <c r="K16" i="2" s="1"/>
  <c r="L16" i="2" s="1"/>
  <c r="M16" i="2" s="1"/>
  <c r="J15" i="2"/>
  <c r="K15" i="2" s="1"/>
  <c r="L15" i="2" s="1"/>
  <c r="J11" i="2"/>
  <c r="K11" i="2" s="1"/>
  <c r="L11" i="2" s="1"/>
  <c r="M11" i="2" s="1"/>
  <c r="N11" i="2" s="1"/>
  <c r="O11" i="2" s="1"/>
  <c r="J14" i="2"/>
  <c r="K14" i="2" s="1"/>
  <c r="L14" i="2" s="1"/>
  <c r="J13" i="2"/>
  <c r="K13" i="2" s="1"/>
  <c r="L13" i="2" s="1"/>
  <c r="M13" i="2" s="1"/>
  <c r="J12" i="2"/>
  <c r="K12" i="2" s="1"/>
  <c r="L12" i="2" s="1"/>
  <c r="M12" i="2" s="1"/>
  <c r="J10" i="2"/>
  <c r="K10" i="2" s="1"/>
  <c r="L10" i="2" s="1"/>
  <c r="J9" i="2"/>
  <c r="K9" i="2" s="1"/>
  <c r="L9" i="2" s="1"/>
  <c r="M9" i="2" s="1"/>
  <c r="N9" i="2" s="1"/>
  <c r="O16" i="2" l="1"/>
  <c r="N16" i="2"/>
  <c r="O12" i="2"/>
  <c r="N12" i="2"/>
  <c r="O13" i="2"/>
  <c r="N13" i="2"/>
  <c r="O17" i="2"/>
  <c r="N17" i="2"/>
  <c r="L18" i="2"/>
  <c r="M18" i="2" s="1"/>
  <c r="M15" i="2"/>
  <c r="M14" i="2"/>
  <c r="M10" i="2"/>
  <c r="N10" i="2" s="1"/>
  <c r="O14" i="2" l="1"/>
  <c r="N14" i="2"/>
  <c r="O15" i="2"/>
  <c r="N15" i="2"/>
  <c r="O18" i="2"/>
  <c r="N18" i="2"/>
</calcChain>
</file>

<file path=xl/sharedStrings.xml><?xml version="1.0" encoding="utf-8"?>
<sst xmlns="http://schemas.openxmlformats.org/spreadsheetml/2006/main" count="66" uniqueCount="55">
  <si>
    <t>Area_Id</t>
  </si>
  <si>
    <t>Date Time</t>
  </si>
  <si>
    <t>Trash_Usage</t>
  </si>
  <si>
    <t>Paper_Usage</t>
  </si>
  <si>
    <t>Toilet_Usage</t>
  </si>
  <si>
    <t>Traffic_Count</t>
  </si>
  <si>
    <t>Scoring</t>
  </si>
  <si>
    <t>Cleanliness_Index</t>
  </si>
  <si>
    <t>Actual</t>
  </si>
  <si>
    <t>Trash_Normal</t>
  </si>
  <si>
    <t>Paper_Normal</t>
  </si>
  <si>
    <t>Toilet_Normal</t>
  </si>
  <si>
    <t>Traffic_Normal</t>
  </si>
  <si>
    <t>Simulation Calculator</t>
  </si>
  <si>
    <t>Traffic Alone=100, Rest all=0</t>
  </si>
  <si>
    <t>Traffic Alone=150, Rest all=0</t>
  </si>
  <si>
    <t>Only one Paper Device=100, Rest all=0</t>
  </si>
  <si>
    <t>Only one Paper Device=60, Rest all=0</t>
  </si>
  <si>
    <t>Only one T_Paper Device=100, Rest all=0</t>
  </si>
  <si>
    <t>Only one Trash=100, Rest all=20,20,5</t>
  </si>
  <si>
    <t>CI - Alert Evlauation</t>
  </si>
  <si>
    <t>P.Towel</t>
  </si>
  <si>
    <t>Trash</t>
  </si>
  <si>
    <t>Traffic</t>
  </si>
  <si>
    <t>Scenario (30min Window)</t>
  </si>
  <si>
    <t>Inputs</t>
  </si>
  <si>
    <t>Paper</t>
  </si>
  <si>
    <t>Trash Usage</t>
  </si>
  <si>
    <t>Paper Usage</t>
  </si>
  <si>
    <t>Toilet.P usage</t>
  </si>
  <si>
    <t>Traffic#</t>
  </si>
  <si>
    <t xml:space="preserve">Trash </t>
  </si>
  <si>
    <t>Normalization with History Data</t>
  </si>
  <si>
    <t>Toilet</t>
  </si>
  <si>
    <t>Restroom Usage Scoring (30min)</t>
  </si>
  <si>
    <t>RestroomClean Index  (30 min)</t>
  </si>
  <si>
    <t>Predicted CI for next 30min</t>
  </si>
  <si>
    <t>CI-Alert Index with 1hr buffer time</t>
  </si>
  <si>
    <t>Alert (Y/N)</t>
  </si>
  <si>
    <t>Only one T_Paper Device=150, Rest all=1,2,2</t>
  </si>
  <si>
    <t>Only one T_Paper Device=125, Rest all=10,5,10</t>
  </si>
  <si>
    <t>Only one T_Paper Device=150, Rest all=1,2,3</t>
  </si>
  <si>
    <t>Only one Trash=100, Rest all=10,0,1</t>
  </si>
  <si>
    <t>Only one T_Paper Device=100, Rest all=10,0,2</t>
  </si>
  <si>
    <t>You can test here using your Case scenarios</t>
  </si>
  <si>
    <t>Observation</t>
  </si>
  <si>
    <t>Pass</t>
  </si>
  <si>
    <t>Action</t>
  </si>
  <si>
    <t>Toilet Paper</t>
  </si>
  <si>
    <t>Code change</t>
  </si>
  <si>
    <t>Code Change</t>
  </si>
  <si>
    <t>Loading factors (arrived from 3 months History Data)</t>
  </si>
  <si>
    <t>Threshold (Clean ratio between Clean Index and Traffic), arrived from 3month History</t>
  </si>
  <si>
    <t>FEW Typical Scenarios</t>
  </si>
  <si>
    <r>
      <t>IF</t>
    </r>
    <r>
      <rPr>
        <sz val="8"/>
        <color rgb="FF222222"/>
        <rFont val="Arial"/>
        <family val="2"/>
      </rPr>
      <t>(A1&gt;70,"Pass","Fail")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</si>
</sst>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222222"/>
      <name val="Arial"/>
      <family val="2"/>
    </font>
    <font>
      <sz val="8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2" borderId="0" xfId="0" applyFill="1" applyAlignment="1">
      <alignment wrapText="1"/>
    </xf>
    <xf numFmtId="0" fontId="1" fillId="0" borderId="0" xfId="0" applyFont="1" applyAlignment="1">
      <alignment horizontal="center" vertical="center"/>
    </xf>
    <xf numFmtId="0" fontId="0" fillId="3" borderId="0" xfId="0" applyFill="1"/>
    <xf numFmtId="2" fontId="0" fillId="0" borderId="0" xfId="0" applyNumberFormat="1"/>
    <xf numFmtId="2" fontId="0" fillId="0" borderId="0" xfId="0" applyNumberFormat="1" applyAlignment="1"/>
    <xf numFmtId="0" fontId="0" fillId="3" borderId="0" xfId="0" applyFill="1" applyAlignment="1">
      <alignment wrapText="1"/>
    </xf>
    <xf numFmtId="0" fontId="0" fillId="3" borderId="1" xfId="0" applyFill="1" applyBorder="1" applyAlignment="1"/>
    <xf numFmtId="0" fontId="0" fillId="3" borderId="1" xfId="0" applyFill="1" applyBorder="1" applyAlignment="1">
      <alignment wrapText="1"/>
    </xf>
    <xf numFmtId="2" fontId="0" fillId="3" borderId="1" xfId="0" applyNumberFormat="1" applyFill="1" applyBorder="1" applyAlignment="1"/>
    <xf numFmtId="0" fontId="0" fillId="6" borderId="0" xfId="0" applyFill="1"/>
    <xf numFmtId="0" fontId="0" fillId="4" borderId="0" xfId="0" applyFill="1"/>
    <xf numFmtId="0" fontId="0" fillId="4" borderId="0" xfId="0" applyFill="1" applyAlignment="1">
      <alignment vertical="center" wrapText="1"/>
    </xf>
    <xf numFmtId="2" fontId="0" fillId="4" borderId="0" xfId="0" applyNumberFormat="1" applyFill="1"/>
    <xf numFmtId="0" fontId="1" fillId="4" borderId="0" xfId="0" applyFont="1" applyFill="1" applyAlignment="1">
      <alignment wrapText="1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2" fontId="0" fillId="3" borderId="1" xfId="0" applyNumberForma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AEFFA-51F3-4F90-8622-87FEFA013438}">
  <dimension ref="A1:P33"/>
  <sheetViews>
    <sheetView tabSelected="1" workbookViewId="0">
      <selection activeCell="E13" sqref="E13"/>
    </sheetView>
  </sheetViews>
  <sheetFormatPr defaultRowHeight="14.5" x14ac:dyDescent="0.35"/>
  <cols>
    <col min="1" max="1" width="39.453125" style="3" customWidth="1"/>
    <col min="2" max="2" width="11" customWidth="1"/>
    <col min="3" max="3" width="6.1796875" style="3" customWidth="1"/>
    <col min="4" max="4" width="7.36328125" style="3" customWidth="1"/>
    <col min="5" max="5" width="7.90625" customWidth="1"/>
    <col min="6" max="6" width="6" style="8" customWidth="1"/>
    <col min="7" max="7" width="6.453125" style="8" customWidth="1"/>
    <col min="8" max="8" width="6.26953125" style="8" customWidth="1"/>
    <col min="9" max="9" width="9.08984375" style="8" customWidth="1"/>
    <col min="10" max="13" width="8.7265625" style="8"/>
    <col min="15" max="15" width="11" bestFit="1" customWidth="1"/>
    <col min="16" max="16" width="12.26953125" customWidth="1"/>
  </cols>
  <sheetData>
    <row r="1" spans="1:16" x14ac:dyDescent="0.35">
      <c r="A1" s="22" t="s">
        <v>20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6" ht="29" x14ac:dyDescent="0.35">
      <c r="A2" s="3" t="s">
        <v>51</v>
      </c>
      <c r="B2" s="7" t="s">
        <v>21</v>
      </c>
      <c r="C2" s="10" t="s">
        <v>48</v>
      </c>
      <c r="D2" s="10" t="s">
        <v>22</v>
      </c>
      <c r="E2" s="7" t="s">
        <v>23</v>
      </c>
      <c r="N2" s="19" t="s">
        <v>54</v>
      </c>
    </row>
    <row r="3" spans="1:16" x14ac:dyDescent="0.35">
      <c r="B3">
        <v>0.51600000000000001</v>
      </c>
      <c r="C3" s="3">
        <v>0.498</v>
      </c>
      <c r="D3" s="3">
        <v>0.42299999999999999</v>
      </c>
      <c r="E3">
        <v>0.55200000000000005</v>
      </c>
    </row>
    <row r="4" spans="1:16" ht="29" x14ac:dyDescent="0.35">
      <c r="A4" s="3" t="s">
        <v>52</v>
      </c>
      <c r="B4" s="24">
        <v>0.98</v>
      </c>
      <c r="C4" s="24"/>
      <c r="D4" s="24"/>
      <c r="E4" s="24"/>
    </row>
    <row r="5" spans="1:16" x14ac:dyDescent="0.35">
      <c r="B5" s="6"/>
      <c r="C5" s="6"/>
      <c r="D5" s="6"/>
      <c r="E5" s="6"/>
    </row>
    <row r="6" spans="1:16" ht="24.5" customHeight="1" x14ac:dyDescent="0.35">
      <c r="A6" s="18" t="s">
        <v>53</v>
      </c>
      <c r="B6" s="25" t="s">
        <v>25</v>
      </c>
      <c r="C6" s="25"/>
      <c r="D6" s="25"/>
      <c r="E6" s="25"/>
      <c r="F6" s="26" t="s">
        <v>32</v>
      </c>
      <c r="G6" s="26"/>
      <c r="H6" s="26"/>
      <c r="I6" s="26"/>
      <c r="J6" s="21" t="s">
        <v>34</v>
      </c>
      <c r="K6" s="21" t="s">
        <v>35</v>
      </c>
      <c r="L6" s="21" t="s">
        <v>36</v>
      </c>
      <c r="M6" s="21" t="s">
        <v>37</v>
      </c>
      <c r="N6" s="21" t="s">
        <v>38</v>
      </c>
      <c r="O6" s="23" t="s">
        <v>45</v>
      </c>
      <c r="P6" s="23" t="s">
        <v>47</v>
      </c>
    </row>
    <row r="7" spans="1:16" ht="32" customHeight="1" x14ac:dyDescent="0.35">
      <c r="A7" s="5" t="s">
        <v>24</v>
      </c>
      <c r="B7" s="11" t="s">
        <v>27</v>
      </c>
      <c r="C7" s="12" t="s">
        <v>28</v>
      </c>
      <c r="D7" s="12" t="s">
        <v>29</v>
      </c>
      <c r="E7" s="11" t="s">
        <v>30</v>
      </c>
      <c r="F7" s="13" t="s">
        <v>31</v>
      </c>
      <c r="G7" s="13" t="s">
        <v>26</v>
      </c>
      <c r="H7" s="13" t="s">
        <v>33</v>
      </c>
      <c r="I7" s="13" t="s">
        <v>23</v>
      </c>
      <c r="J7" s="21"/>
      <c r="K7" s="21"/>
      <c r="L7" s="21"/>
      <c r="M7" s="21"/>
      <c r="N7" s="21"/>
      <c r="O7" s="23" t="s">
        <v>45</v>
      </c>
      <c r="P7" s="23"/>
    </row>
    <row r="8" spans="1:16" x14ac:dyDescent="0.35">
      <c r="A8" t="s">
        <v>14</v>
      </c>
      <c r="B8" s="4">
        <v>0</v>
      </c>
      <c r="C8" s="1">
        <v>0</v>
      </c>
      <c r="D8" s="1">
        <v>0</v>
      </c>
      <c r="E8" s="4">
        <v>100</v>
      </c>
      <c r="F8" s="9">
        <f t="shared" ref="F8:F18" si="0">(B8-6.168)/13.477</f>
        <v>-0.45766862061289604</v>
      </c>
      <c r="G8" s="9">
        <f t="shared" ref="G8:G18" si="1">(C8-2.208)/4.123</f>
        <v>-0.5355323793354354</v>
      </c>
      <c r="H8" s="9">
        <f t="shared" ref="H8:H18" si="2">(D8-6.394)/11.92</f>
        <v>-0.5364093959731544</v>
      </c>
      <c r="I8" s="9">
        <f t="shared" ref="I8:I18" si="3">(E8-7.5)/11.166</f>
        <v>8.2840766612932111</v>
      </c>
      <c r="J8" s="9">
        <f t="shared" ref="J8:J18" si="4">(F8*0.423)+(G8*0.516)+(H8*0.498)+(I8*0.552)</f>
        <v>3.8357499035828821</v>
      </c>
      <c r="K8" s="9">
        <f t="shared" ref="K8:K18" si="5">(J8-(-1.109))/(12.865-(-1.109))</f>
        <v>0.3538535783299615</v>
      </c>
      <c r="L8" s="9">
        <f t="shared" ref="L8:L18" si="6">K8+0.03</f>
        <v>0.38385357832996148</v>
      </c>
      <c r="M8" s="9">
        <f t="shared" ref="M8:M18" si="7">SUM(K8:L8)</f>
        <v>0.73770715665992292</v>
      </c>
      <c r="N8" s="20" t="str">
        <f>IF(M8&gt;=$B$4,"Y","N")</f>
        <v>N</v>
      </c>
      <c r="O8" s="20" t="s">
        <v>46</v>
      </c>
    </row>
    <row r="9" spans="1:16" x14ac:dyDescent="0.35">
      <c r="A9" t="s">
        <v>15</v>
      </c>
      <c r="B9" s="1">
        <v>0</v>
      </c>
      <c r="C9" s="1">
        <v>0</v>
      </c>
      <c r="D9" s="1">
        <v>100</v>
      </c>
      <c r="E9" s="1">
        <v>0</v>
      </c>
      <c r="F9">
        <f t="shared" si="0"/>
        <v>-0.45766862061289604</v>
      </c>
      <c r="G9" s="8">
        <f t="shared" si="1"/>
        <v>-0.5355323793354354</v>
      </c>
      <c r="H9" s="8">
        <f t="shared" si="2"/>
        <v>7.852852348993288</v>
      </c>
      <c r="I9" s="8">
        <f t="shared" si="3"/>
        <v>-0.67168189145620627</v>
      </c>
      <c r="J9" s="8">
        <f t="shared" si="4"/>
        <v>3.0700235314584914</v>
      </c>
      <c r="K9" s="8">
        <f t="shared" si="5"/>
        <v>0.29905707252458075</v>
      </c>
      <c r="L9" s="8">
        <f t="shared" si="6"/>
        <v>0.32905707252458072</v>
      </c>
      <c r="M9" s="8">
        <f t="shared" si="7"/>
        <v>0.62811414504916141</v>
      </c>
      <c r="N9" s="20" t="str">
        <f t="shared" ref="N9:N18" si="8">IF(M9&gt;=$B$4,"Y","N")</f>
        <v>N</v>
      </c>
      <c r="O9" s="20" t="s">
        <v>46</v>
      </c>
    </row>
    <row r="10" spans="1:16" x14ac:dyDescent="0.35">
      <c r="A10" t="s">
        <v>16</v>
      </c>
      <c r="B10" s="1">
        <v>0</v>
      </c>
      <c r="C10" s="1">
        <v>100</v>
      </c>
      <c r="D10" s="1">
        <v>0</v>
      </c>
      <c r="E10" s="1">
        <v>0</v>
      </c>
      <c r="F10">
        <f t="shared" si="0"/>
        <v>-0.45766862061289604</v>
      </c>
      <c r="G10" s="8">
        <f t="shared" si="1"/>
        <v>23.718651467378123</v>
      </c>
      <c r="H10" s="8">
        <f t="shared" si="2"/>
        <v>-0.5364093959731544</v>
      </c>
      <c r="I10" s="8">
        <f t="shared" si="3"/>
        <v>-0.67168189145620627</v>
      </c>
      <c r="J10" s="8">
        <f t="shared" si="4"/>
        <v>11.407330047369401</v>
      </c>
      <c r="K10" s="8">
        <f t="shared" si="5"/>
        <v>0.895686993514341</v>
      </c>
      <c r="L10" s="8">
        <f t="shared" si="6"/>
        <v>0.92568699351434103</v>
      </c>
      <c r="M10" s="8">
        <f t="shared" si="7"/>
        <v>1.821373987028682</v>
      </c>
      <c r="N10" s="20" t="str">
        <f t="shared" si="8"/>
        <v>Y</v>
      </c>
      <c r="O10" s="20" t="s">
        <v>46</v>
      </c>
    </row>
    <row r="11" spans="1:16" x14ac:dyDescent="0.35">
      <c r="A11" t="s">
        <v>17</v>
      </c>
      <c r="B11" s="1">
        <v>0</v>
      </c>
      <c r="C11" s="1">
        <v>0</v>
      </c>
      <c r="D11" s="1">
        <v>0</v>
      </c>
      <c r="E11" s="1">
        <v>0</v>
      </c>
      <c r="F11">
        <f t="shared" si="0"/>
        <v>-0.45766862061289604</v>
      </c>
      <c r="G11" s="8">
        <f t="shared" si="1"/>
        <v>-0.5355323793354354</v>
      </c>
      <c r="H11" s="8">
        <f t="shared" si="2"/>
        <v>-0.5364093959731544</v>
      </c>
      <c r="I11" s="8">
        <f t="shared" si="3"/>
        <v>-0.67168189145620627</v>
      </c>
      <c r="J11" s="8">
        <f t="shared" si="4"/>
        <v>-1.1078288175347966</v>
      </c>
      <c r="K11" s="8">
        <f t="shared" si="5"/>
        <v>8.3811540375227151E-5</v>
      </c>
      <c r="L11" s="8">
        <f t="shared" si="6"/>
        <v>3.0083811540375226E-2</v>
      </c>
      <c r="M11" s="8">
        <f t="shared" si="7"/>
        <v>3.0167623080750453E-2</v>
      </c>
      <c r="N11" s="20" t="str">
        <f t="shared" si="8"/>
        <v>N</v>
      </c>
      <c r="O11" s="20" t="str">
        <f t="shared" ref="O11" si="9">IF(N11="Y","Pass","Fail")</f>
        <v>Fail</v>
      </c>
    </row>
    <row r="12" spans="1:16" x14ac:dyDescent="0.35">
      <c r="A12" s="15" t="s">
        <v>18</v>
      </c>
      <c r="B12" s="16">
        <v>0</v>
      </c>
      <c r="C12" s="16">
        <v>0</v>
      </c>
      <c r="D12" s="16">
        <v>0</v>
      </c>
      <c r="E12" s="16">
        <v>140</v>
      </c>
      <c r="F12" s="15">
        <f t="shared" si="0"/>
        <v>-0.45766862061289604</v>
      </c>
      <c r="G12" s="17">
        <f t="shared" si="1"/>
        <v>-0.5355323793354354</v>
      </c>
      <c r="H12" s="17">
        <f t="shared" si="2"/>
        <v>-0.5364093959731544</v>
      </c>
      <c r="I12" s="17">
        <f t="shared" si="3"/>
        <v>11.866380082392979</v>
      </c>
      <c r="J12" s="17">
        <f t="shared" si="4"/>
        <v>5.8131813920299544</v>
      </c>
      <c r="K12" s="17">
        <f t="shared" si="5"/>
        <v>0.49536148504579608</v>
      </c>
      <c r="L12" s="17">
        <f t="shared" si="6"/>
        <v>0.52536148504579605</v>
      </c>
      <c r="M12" s="17">
        <f t="shared" si="7"/>
        <v>1.0207229700915921</v>
      </c>
      <c r="N12" s="20" t="str">
        <f t="shared" si="8"/>
        <v>Y</v>
      </c>
      <c r="O12" s="20" t="str">
        <f t="shared" ref="O12:O18" si="10">IF(M12&gt;=$B$4,"Pass","Fail")</f>
        <v>Pass</v>
      </c>
      <c r="P12" s="15" t="s">
        <v>49</v>
      </c>
    </row>
    <row r="13" spans="1:16" x14ac:dyDescent="0.35">
      <c r="A13" t="s">
        <v>40</v>
      </c>
      <c r="B13" s="1">
        <v>10</v>
      </c>
      <c r="C13" s="1">
        <v>5</v>
      </c>
      <c r="D13" s="1">
        <v>125</v>
      </c>
      <c r="E13" s="1">
        <v>10</v>
      </c>
      <c r="F13">
        <f t="shared" si="0"/>
        <v>0.28433627661942568</v>
      </c>
      <c r="G13" s="8">
        <f t="shared" si="1"/>
        <v>0.67717681300024246</v>
      </c>
      <c r="H13" s="8">
        <f t="shared" si="2"/>
        <v>9.9501677852348998</v>
      </c>
      <c r="I13" s="8">
        <f t="shared" si="3"/>
        <v>0.22389396381873544</v>
      </c>
      <c r="J13" s="8">
        <f t="shared" si="4"/>
        <v>5.5484705055930634</v>
      </c>
      <c r="K13" s="8">
        <f t="shared" si="5"/>
        <v>0.47641838454222579</v>
      </c>
      <c r="L13" s="8">
        <f t="shared" si="6"/>
        <v>0.50641838454222576</v>
      </c>
      <c r="M13" s="8">
        <f t="shared" si="7"/>
        <v>0.9828367690844515</v>
      </c>
      <c r="N13" s="20" t="str">
        <f t="shared" si="8"/>
        <v>Y</v>
      </c>
      <c r="O13" s="20" t="str">
        <f t="shared" si="10"/>
        <v>Pass</v>
      </c>
    </row>
    <row r="14" spans="1:16" x14ac:dyDescent="0.35">
      <c r="A14" t="s">
        <v>41</v>
      </c>
      <c r="B14" s="1">
        <v>1</v>
      </c>
      <c r="C14" s="1">
        <v>2</v>
      </c>
      <c r="D14" s="1">
        <v>150</v>
      </c>
      <c r="E14" s="1">
        <v>3</v>
      </c>
      <c r="F14">
        <f t="shared" si="0"/>
        <v>-0.38346813088966386</v>
      </c>
      <c r="G14" s="8">
        <f t="shared" si="1"/>
        <v>-5.0448702401164246E-2</v>
      </c>
      <c r="H14" s="8">
        <f t="shared" si="2"/>
        <v>12.04748322147651</v>
      </c>
      <c r="I14" s="8">
        <f t="shared" si="3"/>
        <v>-0.40300913487372381</v>
      </c>
      <c r="J14" s="8">
        <f t="shared" si="4"/>
        <v>5.5889470520396776</v>
      </c>
      <c r="K14" s="8">
        <f t="shared" si="5"/>
        <v>0.4793149457592441</v>
      </c>
      <c r="L14" s="8">
        <f t="shared" si="6"/>
        <v>0.50931494575924408</v>
      </c>
      <c r="M14" s="8">
        <f t="shared" si="7"/>
        <v>0.98862989151848812</v>
      </c>
      <c r="N14" s="20" t="str">
        <f t="shared" si="8"/>
        <v>Y</v>
      </c>
      <c r="O14" s="20" t="str">
        <f t="shared" si="10"/>
        <v>Pass</v>
      </c>
    </row>
    <row r="15" spans="1:16" x14ac:dyDescent="0.35">
      <c r="A15" t="s">
        <v>39</v>
      </c>
      <c r="B15" s="1">
        <v>1</v>
      </c>
      <c r="C15" s="1">
        <v>2</v>
      </c>
      <c r="D15" s="1">
        <v>150</v>
      </c>
      <c r="E15" s="1">
        <v>2</v>
      </c>
      <c r="F15">
        <f t="shared" si="0"/>
        <v>-0.38346813088966386</v>
      </c>
      <c r="G15" s="8">
        <f t="shared" si="1"/>
        <v>-5.0448702401164246E-2</v>
      </c>
      <c r="H15" s="8">
        <f t="shared" si="2"/>
        <v>12.04748322147651</v>
      </c>
      <c r="I15" s="8">
        <f t="shared" si="3"/>
        <v>-0.49256672040121796</v>
      </c>
      <c r="J15" s="8">
        <f t="shared" si="4"/>
        <v>5.5395112648285014</v>
      </c>
      <c r="K15" s="8">
        <f t="shared" si="5"/>
        <v>0.4757772480913483</v>
      </c>
      <c r="L15" s="8">
        <f t="shared" si="6"/>
        <v>0.50577724809134827</v>
      </c>
      <c r="M15" s="8">
        <f t="shared" si="7"/>
        <v>0.98155449618269652</v>
      </c>
      <c r="N15" s="20" t="str">
        <f t="shared" si="8"/>
        <v>Y</v>
      </c>
      <c r="O15" s="20" t="str">
        <f t="shared" si="10"/>
        <v>Pass</v>
      </c>
    </row>
    <row r="16" spans="1:16" x14ac:dyDescent="0.35">
      <c r="A16" s="15" t="s">
        <v>43</v>
      </c>
      <c r="B16" s="16">
        <v>100</v>
      </c>
      <c r="C16" s="16">
        <v>10</v>
      </c>
      <c r="D16" s="16">
        <v>0</v>
      </c>
      <c r="E16" s="16">
        <v>2</v>
      </c>
      <c r="F16" s="15">
        <f t="shared" si="0"/>
        <v>6.9623803517103209</v>
      </c>
      <c r="G16" s="17">
        <f t="shared" si="1"/>
        <v>1.8898860053359203</v>
      </c>
      <c r="H16" s="17">
        <f t="shared" si="2"/>
        <v>-0.5364093959731544</v>
      </c>
      <c r="I16" s="17">
        <f t="shared" si="3"/>
        <v>-0.49256672040121796</v>
      </c>
      <c r="J16" s="17">
        <f t="shared" si="4"/>
        <v>3.3812393586706975</v>
      </c>
      <c r="K16" s="17">
        <f t="shared" si="5"/>
        <v>0.32132813501293095</v>
      </c>
      <c r="L16" s="17">
        <f t="shared" si="6"/>
        <v>0.35132813501293092</v>
      </c>
      <c r="M16" s="17">
        <f t="shared" si="7"/>
        <v>0.67265627002586181</v>
      </c>
      <c r="N16" s="20" t="str">
        <f t="shared" si="8"/>
        <v>N</v>
      </c>
      <c r="O16" s="20" t="str">
        <f t="shared" si="10"/>
        <v>Fail</v>
      </c>
      <c r="P16" s="15" t="s">
        <v>49</v>
      </c>
    </row>
    <row r="17" spans="1:16" x14ac:dyDescent="0.35">
      <c r="A17" s="15" t="s">
        <v>42</v>
      </c>
      <c r="B17" s="16">
        <v>100</v>
      </c>
      <c r="C17" s="16">
        <v>10</v>
      </c>
      <c r="D17" s="16">
        <v>0</v>
      </c>
      <c r="E17" s="16">
        <v>1</v>
      </c>
      <c r="F17" s="15">
        <f t="shared" si="0"/>
        <v>6.9623803517103209</v>
      </c>
      <c r="G17" s="17">
        <f t="shared" si="1"/>
        <v>1.8898860053359203</v>
      </c>
      <c r="H17" s="17">
        <f t="shared" si="2"/>
        <v>-0.5364093959731544</v>
      </c>
      <c r="I17" s="17">
        <f t="shared" si="3"/>
        <v>-0.58212430592871212</v>
      </c>
      <c r="J17" s="17">
        <f t="shared" si="4"/>
        <v>3.3318035714595204</v>
      </c>
      <c r="K17" s="17">
        <f t="shared" si="5"/>
        <v>0.31779043734503509</v>
      </c>
      <c r="L17" s="17">
        <f t="shared" si="6"/>
        <v>0.34779043734503512</v>
      </c>
      <c r="M17" s="17">
        <f t="shared" si="7"/>
        <v>0.66558087469007021</v>
      </c>
      <c r="N17" s="20" t="str">
        <f t="shared" si="8"/>
        <v>N</v>
      </c>
      <c r="O17" s="20" t="str">
        <f t="shared" si="10"/>
        <v>Fail</v>
      </c>
      <c r="P17" s="15" t="s">
        <v>50</v>
      </c>
    </row>
    <row r="18" spans="1:16" x14ac:dyDescent="0.35">
      <c r="A18" t="s">
        <v>19</v>
      </c>
      <c r="B18" s="1">
        <v>100</v>
      </c>
      <c r="C18" s="1">
        <v>20</v>
      </c>
      <c r="D18" s="1">
        <v>20</v>
      </c>
      <c r="E18" s="1">
        <v>5</v>
      </c>
      <c r="F18">
        <f t="shared" si="0"/>
        <v>6.9623803517103209</v>
      </c>
      <c r="G18" s="8">
        <f t="shared" si="1"/>
        <v>4.3153043900072765</v>
      </c>
      <c r="H18" s="8">
        <f t="shared" si="2"/>
        <v>1.1414429530201342</v>
      </c>
      <c r="I18" s="8">
        <f t="shared" si="3"/>
        <v>-0.22389396381873544</v>
      </c>
      <c r="J18" s="8">
        <f t="shared" si="4"/>
        <v>5.6166330765933052</v>
      </c>
      <c r="K18" s="8">
        <f t="shared" si="5"/>
        <v>0.48129619841085625</v>
      </c>
      <c r="L18" s="8">
        <f t="shared" si="6"/>
        <v>0.51129619841085627</v>
      </c>
      <c r="M18" s="8">
        <f t="shared" si="7"/>
        <v>0.99259239682171252</v>
      </c>
      <c r="N18" s="20" t="str">
        <f t="shared" si="8"/>
        <v>Y</v>
      </c>
      <c r="O18" s="20" t="str">
        <f t="shared" si="10"/>
        <v>Pass</v>
      </c>
    </row>
    <row r="19" spans="1:16" x14ac:dyDescent="0.35">
      <c r="A19"/>
      <c r="B19" s="1"/>
      <c r="C19" s="1"/>
      <c r="D19" s="1"/>
      <c r="E19" s="1"/>
      <c r="F19"/>
    </row>
    <row r="20" spans="1:16" x14ac:dyDescent="0.35">
      <c r="A20"/>
      <c r="B20" s="1"/>
      <c r="C20" s="1"/>
      <c r="D20" s="1"/>
      <c r="E20" s="1"/>
      <c r="F20"/>
    </row>
    <row r="21" spans="1:16" x14ac:dyDescent="0.35">
      <c r="A21"/>
      <c r="B21" s="1"/>
      <c r="C21" s="1"/>
      <c r="D21" s="1"/>
      <c r="E21" s="1"/>
      <c r="F21"/>
    </row>
    <row r="22" spans="1:16" x14ac:dyDescent="0.35">
      <c r="A22" s="14" t="s">
        <v>44</v>
      </c>
      <c r="B22" s="1">
        <v>100</v>
      </c>
      <c r="C22" s="1">
        <v>20</v>
      </c>
      <c r="D22" s="1">
        <v>20</v>
      </c>
      <c r="E22" s="1">
        <v>5</v>
      </c>
      <c r="F22">
        <f>(B22-6.168)/13.477</f>
        <v>6.9623803517103209</v>
      </c>
      <c r="G22" s="8">
        <f>(C22-2.208)/4.123</f>
        <v>4.3153043900072765</v>
      </c>
      <c r="H22" s="8">
        <f>(D22-6.394)/11.92</f>
        <v>1.1414429530201342</v>
      </c>
      <c r="I22" s="8">
        <f>(E22-7.5)/11.166</f>
        <v>-0.22389396381873544</v>
      </c>
      <c r="J22" s="8">
        <f>(F22*0.423)+(G22*0.516)+(H22*0.498)+(I22*0.552)</f>
        <v>5.6166330765933052</v>
      </c>
      <c r="K22" s="8">
        <f>(J22-(-1.109))/(12.865-(-1.109))</f>
        <v>0.48129619841085625</v>
      </c>
      <c r="L22" s="8">
        <f>K22+0.03</f>
        <v>0.51129619841085627</v>
      </c>
      <c r="M22" s="8">
        <f>SUM(K22:L22)</f>
        <v>0.99259239682171252</v>
      </c>
    </row>
    <row r="23" spans="1:16" x14ac:dyDescent="0.35">
      <c r="A23"/>
      <c r="B23" s="1"/>
      <c r="C23" s="1"/>
      <c r="D23" s="1"/>
      <c r="E23" s="1"/>
      <c r="F23"/>
    </row>
    <row r="24" spans="1:16" x14ac:dyDescent="0.35">
      <c r="A24"/>
      <c r="B24" s="1"/>
      <c r="C24" s="1"/>
      <c r="D24" s="1"/>
      <c r="E24" s="1"/>
      <c r="F24"/>
    </row>
    <row r="25" spans="1:16" x14ac:dyDescent="0.35">
      <c r="A25"/>
      <c r="B25" s="1"/>
      <c r="C25" s="1"/>
      <c r="D25" s="1"/>
      <c r="E25" s="1"/>
      <c r="F25"/>
    </row>
    <row r="26" spans="1:16" x14ac:dyDescent="0.35">
      <c r="A26"/>
      <c r="B26" s="1"/>
      <c r="C26" s="1"/>
      <c r="D26" s="1"/>
      <c r="E26" s="1"/>
      <c r="F26"/>
    </row>
    <row r="27" spans="1:16" x14ac:dyDescent="0.35">
      <c r="A27"/>
      <c r="B27" s="1"/>
      <c r="C27" s="1"/>
      <c r="D27" s="1"/>
      <c r="E27" s="1"/>
      <c r="F27"/>
    </row>
    <row r="28" spans="1:16" x14ac:dyDescent="0.35">
      <c r="A28"/>
      <c r="B28" s="1"/>
      <c r="C28" s="1"/>
      <c r="D28" s="1"/>
      <c r="E28" s="1"/>
      <c r="F28"/>
    </row>
    <row r="29" spans="1:16" x14ac:dyDescent="0.35">
      <c r="A29"/>
      <c r="B29" s="1"/>
      <c r="C29" s="1"/>
      <c r="D29" s="1"/>
      <c r="E29" s="1"/>
      <c r="F29"/>
    </row>
    <row r="30" spans="1:16" x14ac:dyDescent="0.35">
      <c r="A30"/>
      <c r="B30" s="1"/>
      <c r="C30" s="1"/>
      <c r="D30" s="1"/>
      <c r="E30" s="1"/>
      <c r="F30"/>
    </row>
    <row r="31" spans="1:16" x14ac:dyDescent="0.35">
      <c r="A31"/>
      <c r="B31" s="1"/>
      <c r="C31" s="1"/>
      <c r="D31" s="1"/>
      <c r="E31" s="1"/>
      <c r="F31"/>
    </row>
    <row r="32" spans="1:16" x14ac:dyDescent="0.35">
      <c r="A32"/>
      <c r="B32" s="1"/>
      <c r="C32" s="1"/>
      <c r="D32" s="1"/>
      <c r="E32" s="1"/>
      <c r="F32"/>
    </row>
    <row r="33" spans="1:6" x14ac:dyDescent="0.35">
      <c r="A33"/>
      <c r="B33" s="1"/>
      <c r="C33" s="1"/>
      <c r="D33" s="1"/>
      <c r="E33" s="1"/>
      <c r="F33"/>
    </row>
  </sheetData>
  <mergeCells count="11">
    <mergeCell ref="M6:M7"/>
    <mergeCell ref="A1:M1"/>
    <mergeCell ref="N6:N7"/>
    <mergeCell ref="O6:O7"/>
    <mergeCell ref="P6:P7"/>
    <mergeCell ref="B4:E4"/>
    <mergeCell ref="B6:E6"/>
    <mergeCell ref="F6:I6"/>
    <mergeCell ref="J6:J7"/>
    <mergeCell ref="K6:K7"/>
    <mergeCell ref="L6:L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1DF0C-7FFC-466B-852E-95EAB7F93DB9}">
  <dimension ref="A1:S9"/>
  <sheetViews>
    <sheetView topLeftCell="C1" workbookViewId="0">
      <selection activeCell="Q4" sqref="Q4"/>
    </sheetView>
  </sheetViews>
  <sheetFormatPr defaultRowHeight="14.5" x14ac:dyDescent="0.35"/>
  <cols>
    <col min="2" max="2" width="15.453125" bestFit="1" customWidth="1"/>
    <col min="8" max="8" width="16.6328125" customWidth="1"/>
  </cols>
  <sheetData>
    <row r="1" spans="1:19" x14ac:dyDescent="0.35">
      <c r="A1" s="27" t="s">
        <v>8</v>
      </c>
      <c r="B1" s="27"/>
      <c r="C1" s="27"/>
      <c r="D1" s="27"/>
      <c r="E1" s="27"/>
      <c r="F1" s="27"/>
      <c r="G1" s="27"/>
      <c r="H1" s="27"/>
      <c r="J1" s="22" t="s">
        <v>13</v>
      </c>
      <c r="K1" s="22"/>
      <c r="L1" s="22"/>
      <c r="M1" s="22"/>
      <c r="N1" s="22"/>
      <c r="O1" s="22"/>
      <c r="P1" s="22"/>
      <c r="Q1" s="22"/>
      <c r="R1" s="22"/>
      <c r="S1" s="22"/>
    </row>
    <row r="2" spans="1:19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J2" t="s">
        <v>2</v>
      </c>
      <c r="K2" t="s">
        <v>3</v>
      </c>
      <c r="L2" t="s">
        <v>4</v>
      </c>
      <c r="M2" t="s">
        <v>5</v>
      </c>
      <c r="N2" t="s">
        <v>9</v>
      </c>
      <c r="O2" t="s">
        <v>10</v>
      </c>
      <c r="P2" t="s">
        <v>11</v>
      </c>
      <c r="Q2" t="s">
        <v>12</v>
      </c>
      <c r="R2" t="s">
        <v>6</v>
      </c>
      <c r="S2" t="s">
        <v>7</v>
      </c>
    </row>
    <row r="3" spans="1:19" x14ac:dyDescent="0.35">
      <c r="A3" s="1">
        <v>26</v>
      </c>
      <c r="B3" s="2">
        <v>43868.416666666664</v>
      </c>
      <c r="C3" s="1">
        <v>16</v>
      </c>
      <c r="D3" s="1">
        <v>3.3935483870967702</v>
      </c>
      <c r="E3" s="1">
        <v>14.642647058823499</v>
      </c>
      <c r="F3" s="1">
        <v>16</v>
      </c>
      <c r="G3">
        <v>1.14668691516173</v>
      </c>
      <c r="H3">
        <v>0.161420612201057</v>
      </c>
      <c r="J3" s="1">
        <v>16</v>
      </c>
      <c r="K3" s="1">
        <v>3.3935483870967702</v>
      </c>
      <c r="L3" s="1">
        <v>14.642647058823499</v>
      </c>
      <c r="M3" s="1">
        <v>16</v>
      </c>
      <c r="N3">
        <f>(J3-6.168)/13.477</f>
        <v>0.72953921495881879</v>
      </c>
      <c r="O3">
        <f>(K3-2.208)/4.123</f>
        <v>0.2875450853981979</v>
      </c>
      <c r="P3">
        <f>(L3-6.394)/11.92</f>
        <v>0.69200059218317944</v>
      </c>
      <c r="Q3">
        <f>(M3-7.5)/11.166</f>
        <v>0.76123947698370054</v>
      </c>
      <c r="R3">
        <f>(N3*0.423)+(O3*0.516)+(P3*0.498)+(Q3*0.552)</f>
        <v>1.2217888381952764</v>
      </c>
      <c r="S3">
        <f>(R3-(-1.109))/(12.865-(-1.109))</f>
        <v>0.16679467855984517</v>
      </c>
    </row>
    <row r="4" spans="1:19" x14ac:dyDescent="0.35">
      <c r="A4" s="1">
        <v>26</v>
      </c>
      <c r="B4" s="2">
        <v>43868.4375</v>
      </c>
      <c r="C4" s="1">
        <v>0</v>
      </c>
      <c r="D4" s="1">
        <v>5.10752688172043</v>
      </c>
      <c r="E4" s="1">
        <v>39.140441176470503</v>
      </c>
      <c r="F4" s="1">
        <v>23</v>
      </c>
      <c r="G4">
        <v>2.28759980060968</v>
      </c>
      <c r="H4">
        <v>0.243063898458657</v>
      </c>
      <c r="J4" s="1">
        <v>0</v>
      </c>
      <c r="K4" s="1">
        <v>5.10752688172043</v>
      </c>
      <c r="L4" s="1">
        <v>39.140441176470503</v>
      </c>
      <c r="M4" s="1">
        <v>23</v>
      </c>
      <c r="N4">
        <f t="shared" ref="N4:N9" si="0">(J4-6.168)/13.477</f>
        <v>-0.45766862061289604</v>
      </c>
      <c r="O4">
        <f t="shared" ref="O4:O9" si="1">(K4-2.208)/4.123</f>
        <v>0.70325658057735374</v>
      </c>
      <c r="P4">
        <f t="shared" ref="P4:P9" si="2">(L4-6.394)/11.92</f>
        <v>2.7471846624555791</v>
      </c>
      <c r="Q4">
        <f t="shared" ref="Q4:Q9" si="3">(M4-7.5)/11.166</f>
        <v>1.3881425756761596</v>
      </c>
      <c r="R4">
        <f t="shared" ref="R4:R9" si="4">(N4*0.423)+(O4*0.516)+(P4*0.498)+(Q4*0.552)</f>
        <v>2.3036392327347781</v>
      </c>
      <c r="S4">
        <f t="shared" ref="S4:S9" si="5">(R4-(-1.109))/(12.865-(-1.109))</f>
        <v>0.24421348452374253</v>
      </c>
    </row>
    <row r="5" spans="1:19" x14ac:dyDescent="0.35">
      <c r="A5" s="1">
        <v>26</v>
      </c>
      <c r="B5" s="2">
        <v>43868.458333333336</v>
      </c>
      <c r="C5" s="1">
        <v>4</v>
      </c>
      <c r="D5" s="1">
        <v>6.6150537634408604</v>
      </c>
      <c r="E5" s="1">
        <v>34.978676470588198</v>
      </c>
      <c r="F5" s="1">
        <v>20</v>
      </c>
      <c r="G5">
        <v>2.1807707155971898</v>
      </c>
      <c r="H5">
        <v>0.23541925031806901</v>
      </c>
      <c r="J5" s="1">
        <v>4</v>
      </c>
      <c r="K5" s="1">
        <v>6.6150537634408604</v>
      </c>
      <c r="L5" s="1">
        <v>34.978676470588198</v>
      </c>
      <c r="M5" s="1">
        <v>20</v>
      </c>
      <c r="N5">
        <f t="shared" si="0"/>
        <v>-0.16086666171996736</v>
      </c>
      <c r="O5">
        <f t="shared" si="1"/>
        <v>1.0688949220084549</v>
      </c>
      <c r="P5">
        <f t="shared" si="2"/>
        <v>2.39804332806948</v>
      </c>
      <c r="Q5">
        <f t="shared" si="3"/>
        <v>1.1194698190936772</v>
      </c>
      <c r="R5">
        <f t="shared" si="4"/>
        <v>2.2956760993671272</v>
      </c>
      <c r="S5">
        <f t="shared" si="5"/>
        <v>0.24364363098376465</v>
      </c>
    </row>
    <row r="6" spans="1:19" x14ac:dyDescent="0.35">
      <c r="A6" s="1">
        <v>26</v>
      </c>
      <c r="B6" s="2">
        <v>43868.479166666664</v>
      </c>
      <c r="C6" s="1">
        <v>9</v>
      </c>
      <c r="D6" s="1">
        <v>4.9182795698924702</v>
      </c>
      <c r="E6" s="1">
        <v>17.925735294117601</v>
      </c>
      <c r="F6" s="1">
        <v>22</v>
      </c>
      <c r="G6">
        <v>1.4745706411566599</v>
      </c>
      <c r="H6">
        <v>0.184883845233175</v>
      </c>
      <c r="J6" s="1">
        <v>9</v>
      </c>
      <c r="K6" s="1">
        <v>4.9182795698924702</v>
      </c>
      <c r="L6" s="1">
        <v>17.925735294117601</v>
      </c>
      <c r="M6" s="1">
        <v>22</v>
      </c>
      <c r="N6">
        <f t="shared" si="0"/>
        <v>0.2101357868961935</v>
      </c>
      <c r="O6">
        <f t="shared" si="1"/>
        <v>0.65735618964163711</v>
      </c>
      <c r="P6">
        <f t="shared" si="2"/>
        <v>0.96742745756020143</v>
      </c>
      <c r="Q6">
        <f t="shared" si="3"/>
        <v>1.2985849901486655</v>
      </c>
      <c r="R6">
        <f t="shared" si="4"/>
        <v>1.6266810201392183</v>
      </c>
      <c r="S6">
        <f t="shared" si="5"/>
        <v>0.19576935881917978</v>
      </c>
    </row>
    <row r="7" spans="1:19" x14ac:dyDescent="0.35">
      <c r="A7" s="1">
        <v>26</v>
      </c>
      <c r="B7" s="2">
        <v>43868.5</v>
      </c>
      <c r="C7" s="1">
        <v>8</v>
      </c>
      <c r="D7" s="1">
        <v>8.0365591397849503</v>
      </c>
      <c r="E7" s="1">
        <v>29.795588235294101</v>
      </c>
      <c r="F7" s="1">
        <v>29</v>
      </c>
      <c r="G7">
        <v>2.7928384898524898</v>
      </c>
      <c r="H7">
        <v>0.27921858428996799</v>
      </c>
      <c r="J7" s="1">
        <v>8</v>
      </c>
      <c r="K7" s="1">
        <v>8.0365591397849503</v>
      </c>
      <c r="L7" s="1">
        <v>29.795588235294101</v>
      </c>
      <c r="M7" s="1">
        <v>29</v>
      </c>
      <c r="N7">
        <f t="shared" si="0"/>
        <v>0.13593529717296132</v>
      </c>
      <c r="O7">
        <f t="shared" si="1"/>
        <v>1.4136694493778681</v>
      </c>
      <c r="P7">
        <f t="shared" si="2"/>
        <v>1.9632204895380956</v>
      </c>
      <c r="Q7">
        <f t="shared" si="3"/>
        <v>1.9254880888411248</v>
      </c>
      <c r="R7">
        <f t="shared" si="4"/>
        <v>2.8275072954134153</v>
      </c>
      <c r="S7">
        <f t="shared" si="5"/>
        <v>0.28170225385812331</v>
      </c>
    </row>
    <row r="8" spans="1:19" x14ac:dyDescent="0.35">
      <c r="A8" s="1">
        <v>26</v>
      </c>
      <c r="B8" s="2">
        <v>43868.520833333336</v>
      </c>
      <c r="C8" s="1">
        <v>8</v>
      </c>
      <c r="D8" s="1">
        <v>12.731182795698899</v>
      </c>
      <c r="E8" s="1">
        <v>46.858088235294098</v>
      </c>
      <c r="F8" s="1">
        <v>29</v>
      </c>
      <c r="G8">
        <v>4.0055076897820197</v>
      </c>
      <c r="H8">
        <v>0.36599672474961398</v>
      </c>
      <c r="J8" s="1">
        <v>8</v>
      </c>
      <c r="K8" s="1">
        <v>12.731182795698899</v>
      </c>
      <c r="L8" s="1">
        <v>46.858088235294098</v>
      </c>
      <c r="M8" s="1">
        <v>29</v>
      </c>
      <c r="N8">
        <f t="shared" si="0"/>
        <v>0.13593529717296132</v>
      </c>
      <c r="O8">
        <f t="shared" si="1"/>
        <v>2.5523121017945423</v>
      </c>
      <c r="P8">
        <f t="shared" si="2"/>
        <v>3.3946382747729951</v>
      </c>
      <c r="Q8">
        <f t="shared" si="3"/>
        <v>1.9254880888411248</v>
      </c>
      <c r="R8">
        <f t="shared" si="4"/>
        <v>4.1278929611073991</v>
      </c>
      <c r="S8">
        <f t="shared" si="5"/>
        <v>0.37475976535762123</v>
      </c>
    </row>
    <row r="9" spans="1:19" x14ac:dyDescent="0.35">
      <c r="A9" s="1">
        <v>26</v>
      </c>
      <c r="B9" s="2">
        <v>43868.541666666664</v>
      </c>
      <c r="C9" s="1">
        <v>9</v>
      </c>
      <c r="D9" s="1">
        <v>9.3032258064516196</v>
      </c>
      <c r="E9" s="1">
        <v>7.2058823529411704</v>
      </c>
      <c r="F9" s="1">
        <v>22</v>
      </c>
      <c r="G9">
        <v>1.68238103518353</v>
      </c>
      <c r="H9">
        <v>0.19975467691825999</v>
      </c>
      <c r="J9" s="1">
        <v>9</v>
      </c>
      <c r="K9" s="1">
        <v>9.3032258064516196</v>
      </c>
      <c r="L9" s="1">
        <v>7.2058823529411704</v>
      </c>
      <c r="M9" s="1">
        <v>22</v>
      </c>
      <c r="N9">
        <f t="shared" si="0"/>
        <v>0.2101357868961935</v>
      </c>
      <c r="O9">
        <f t="shared" si="1"/>
        <v>1.7208891114362403</v>
      </c>
      <c r="P9">
        <f t="shared" si="2"/>
        <v>6.8110935649427037E-2</v>
      </c>
      <c r="Q9">
        <f t="shared" si="3"/>
        <v>1.2985849901486655</v>
      </c>
      <c r="R9">
        <f t="shared" si="4"/>
        <v>1.727604379873668</v>
      </c>
      <c r="S9">
        <f t="shared" si="5"/>
        <v>0.20299158293070474</v>
      </c>
    </row>
  </sheetData>
  <mergeCells count="2">
    <mergeCell ref="A1:H1"/>
    <mergeCell ref="J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 Simulation Calculation</vt:lpstr>
      <vt:lpstr>Actual vs CI Sim 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saravanakumar sekar</dc:creator>
  <cp:lastModifiedBy>Admin</cp:lastModifiedBy>
  <dcterms:created xsi:type="dcterms:W3CDTF">2020-02-21T11:25:51Z</dcterms:created>
  <dcterms:modified xsi:type="dcterms:W3CDTF">2020-02-24T09:15:47Z</dcterms:modified>
</cp:coreProperties>
</file>