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09678\Documents\GitHub\Personal\PagoExpensas\"/>
    </mc:Choice>
  </mc:AlternateContent>
  <xr:revisionPtr revIDLastSave="0" documentId="13_ncr:1_{0480D947-0212-42D6-802F-22EE113C5047}" xr6:coauthVersionLast="47" xr6:coauthVersionMax="47" xr10:uidLastSave="{00000000-0000-0000-0000-000000000000}"/>
  <bookViews>
    <workbookView xWindow="-120" yWindow="-120" windowWidth="29040" windowHeight="15990" firstSheet="11" activeTab="16" xr2:uid="{588A6F5C-727E-C144-960C-2E5EA3C9F402}"/>
  </bookViews>
  <sheets>
    <sheet name="Ingresos" sheetId="1" r:id="rId1"/>
    <sheet name="Resumen" sheetId="2" r:id="rId2"/>
    <sheet name="Bernardo" sheetId="13" r:id="rId3"/>
    <sheet name="Independencia" sheetId="14" r:id="rId4"/>
    <sheet name="Suipacha 211" sheetId="15" r:id="rId5"/>
    <sheet name="Suipacha PB" sheetId="16" r:id="rId6"/>
    <sheet name="Suipacha 4 C" sheetId="19" r:id="rId7"/>
    <sheet name="Suipacha 5 D" sheetId="18" r:id="rId8"/>
    <sheet name="PELUQUERIA" sheetId="4" r:id="rId9"/>
    <sheet name="ANSES" sheetId="5" r:id="rId10"/>
    <sheet name="FOTOGRAFOS" sheetId="6" r:id="rId11"/>
    <sheet name="DEPARTAMENTO" sheetId="8" r:id="rId12"/>
    <sheet name="GRINGO" sheetId="9" r:id="rId13"/>
    <sheet name="GIMNASIO" sheetId="10" r:id="rId14"/>
    <sheet name="Expensas" sheetId="20" r:id="rId15"/>
    <sheet name="Sheet1" sheetId="22" r:id="rId16"/>
    <sheet name="Contratos" sheetId="21" r:id="rId17"/>
    <sheet name="Pagos" sheetId="23" r:id="rId18"/>
  </sheets>
  <definedNames>
    <definedName name="_xlnm.Print_Area" localSheetId="9">ANSES!$A$2:$D$24</definedName>
    <definedName name="_xlnm.Print_Area" localSheetId="2">Bernardo!$A$2:$D$24</definedName>
    <definedName name="_xlnm.Print_Area" localSheetId="11">DEPARTAMENTO!$A$2:$D$24</definedName>
    <definedName name="_xlnm.Print_Area" localSheetId="10">FOTOGRAFOS!$A$2:$D$24</definedName>
    <definedName name="_xlnm.Print_Area" localSheetId="13">GIMNASIO!$A$2:$D$24</definedName>
    <definedName name="_xlnm.Print_Area" localSheetId="12">GRINGO!$A$2:$D$24</definedName>
    <definedName name="_xlnm.Print_Area" localSheetId="3">Independencia!$A$2:$D$24</definedName>
    <definedName name="_xlnm.Print_Area" localSheetId="8">PELUQUERIA!$A$2:$D$24</definedName>
    <definedName name="_xlnm.Print_Area" localSheetId="4">'Suipacha 211'!$A$2:$D$24</definedName>
    <definedName name="_xlnm.Print_Area" localSheetId="6">'Suipacha 4 C'!$A$2:$D$24</definedName>
    <definedName name="_xlnm.Print_Area" localSheetId="7">'Suipacha 5 D'!$A$2:$D$24</definedName>
    <definedName name="_xlnm.Print_Area" localSheetId="5">'Suipacha PB'!$A$2:$D$24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2" i="20" l="1"/>
  <c r="Y8" i="20"/>
  <c r="W12" i="20"/>
  <c r="W8" i="20"/>
  <c r="U16" i="20"/>
  <c r="F18" i="23"/>
  <c r="F4" i="22"/>
  <c r="I3" i="22"/>
  <c r="F2" i="22"/>
  <c r="U12" i="20"/>
  <c r="U8" i="20"/>
  <c r="F18" i="21"/>
  <c r="S12" i="20"/>
  <c r="S8" i="20"/>
  <c r="Y16" i="20" l="1"/>
  <c r="W16" i="20"/>
  <c r="S16" i="20"/>
  <c r="Q12" i="20"/>
  <c r="Q8" i="20"/>
  <c r="O12" i="20"/>
  <c r="O8" i="20"/>
  <c r="M8" i="20"/>
  <c r="M12" i="20"/>
  <c r="K16" i="20"/>
  <c r="K12" i="20"/>
  <c r="K8" i="20"/>
  <c r="H10" i="20"/>
  <c r="H11" i="20"/>
  <c r="H7" i="20"/>
  <c r="H6" i="20"/>
  <c r="I12" i="20"/>
  <c r="I8" i="20"/>
  <c r="G12" i="20"/>
  <c r="G8" i="20"/>
  <c r="B4" i="2"/>
  <c r="K36" i="1"/>
  <c r="K35" i="1"/>
  <c r="K34" i="1"/>
  <c r="K33" i="1"/>
  <c r="K32" i="1"/>
  <c r="D34" i="1"/>
  <c r="D35" i="1" s="1"/>
  <c r="D36" i="1" s="1"/>
  <c r="D33" i="1"/>
  <c r="K31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C30" i="1"/>
  <c r="K30" i="1"/>
  <c r="K29" i="1"/>
  <c r="K28" i="1"/>
  <c r="C27" i="1"/>
  <c r="K27" i="1"/>
  <c r="K26" i="1"/>
  <c r="K25" i="1"/>
  <c r="K24" i="1"/>
  <c r="K23" i="1"/>
  <c r="K22" i="1"/>
  <c r="K21" i="1"/>
  <c r="Q16" i="20" l="1"/>
  <c r="O16" i="20"/>
  <c r="M16" i="20"/>
  <c r="C21" i="1"/>
  <c r="K20" i="1" l="1"/>
  <c r="K19" i="1"/>
  <c r="K18" i="1"/>
  <c r="K17" i="1"/>
  <c r="K15" i="1"/>
  <c r="K16" i="1"/>
  <c r="C10" i="1"/>
  <c r="C9" i="1"/>
  <c r="G7" i="16"/>
  <c r="G9" i="16" s="1"/>
  <c r="C26" i="6" l="1"/>
  <c r="B1" i="2" l="1"/>
  <c r="C5" i="1"/>
  <c r="C6" i="1"/>
  <c r="C7" i="1"/>
  <c r="C8" i="1"/>
  <c r="C14" i="1"/>
  <c r="C26" i="1"/>
  <c r="C28" i="1"/>
  <c r="C29" i="1"/>
  <c r="C31" i="1"/>
  <c r="C32" i="1"/>
  <c r="C33" i="1"/>
  <c r="C34" i="1"/>
  <c r="C35" i="1"/>
  <c r="C36" i="1"/>
  <c r="C37" i="1"/>
  <c r="C38" i="1"/>
  <c r="C4" i="1"/>
  <c r="C11" i="1"/>
  <c r="C12" i="1"/>
  <c r="C13" i="1"/>
  <c r="C15" i="1"/>
  <c r="C16" i="1"/>
  <c r="C17" i="1"/>
  <c r="C18" i="1"/>
  <c r="C19" i="1"/>
  <c r="C20" i="1"/>
  <c r="C22" i="1"/>
  <c r="C23" i="1"/>
  <c r="C24" i="1"/>
  <c r="C25" i="1"/>
  <c r="A4" i="1" l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8" i="1"/>
</calcChain>
</file>

<file path=xl/sharedStrings.xml><?xml version="1.0" encoding="utf-8"?>
<sst xmlns="http://schemas.openxmlformats.org/spreadsheetml/2006/main" count="642" uniqueCount="182">
  <si>
    <t>Fotographos</t>
  </si>
  <si>
    <t>Pelotero</t>
  </si>
  <si>
    <t>Suipacha PB D</t>
  </si>
  <si>
    <t>Suipacha 4 C</t>
  </si>
  <si>
    <t>Suipacha 5 D</t>
  </si>
  <si>
    <t>Suipacha 8 i</t>
  </si>
  <si>
    <t>Gringo</t>
  </si>
  <si>
    <t>Dpto PT</t>
  </si>
  <si>
    <t>ANSES</t>
  </si>
  <si>
    <t>Rada Tilly</t>
  </si>
  <si>
    <t>Lima Limon</t>
  </si>
  <si>
    <t>Valor UVA</t>
  </si>
  <si>
    <t>Hoy</t>
  </si>
  <si>
    <t>Total</t>
  </si>
  <si>
    <t>Energia</t>
  </si>
  <si>
    <t>Gas</t>
  </si>
  <si>
    <t>RAZON:</t>
  </si>
  <si>
    <t>PELUQUERIA</t>
  </si>
  <si>
    <t>Direccion:</t>
  </si>
  <si>
    <t>Velez Sarfield 605</t>
  </si>
  <si>
    <t>Mansana 56 Solar A</t>
  </si>
  <si>
    <t>Inquilinos:</t>
  </si>
  <si>
    <t>Lucas Roberto Melgarejo</t>
  </si>
  <si>
    <t>Maria Isabel Segobia</t>
  </si>
  <si>
    <t>Contrato desde:</t>
  </si>
  <si>
    <t>Vto. Contrato</t>
  </si>
  <si>
    <t>GAS</t>
  </si>
  <si>
    <t>N° Cliente</t>
  </si>
  <si>
    <t>N° Medidor</t>
  </si>
  <si>
    <t>Otros</t>
  </si>
  <si>
    <t>R13  F121/0</t>
  </si>
  <si>
    <t>A nombre de:</t>
  </si>
  <si>
    <t>Stella Maris Moreno</t>
  </si>
  <si>
    <t>NOTA:</t>
  </si>
  <si>
    <t>N° de Cuenta</t>
  </si>
  <si>
    <t>Ruta: 0005</t>
  </si>
  <si>
    <t>Cod. Verif.</t>
  </si>
  <si>
    <t>Orden: 26900</t>
  </si>
  <si>
    <t>Velez Sarfield 601</t>
  </si>
  <si>
    <t>0066091</t>
  </si>
  <si>
    <t>R13  F9700</t>
  </si>
  <si>
    <t>AL 17/05/2018     SIN DEUDA</t>
  </si>
  <si>
    <t>003009700</t>
  </si>
  <si>
    <t>FOTOGRAFOS</t>
  </si>
  <si>
    <t>Alem</t>
  </si>
  <si>
    <t>JOSE LUIS BELLIDO</t>
  </si>
  <si>
    <t>Deuda:</t>
  </si>
  <si>
    <t>Energia Fotografos</t>
  </si>
  <si>
    <t>003009650</t>
  </si>
  <si>
    <t>Orden: 27100</t>
  </si>
  <si>
    <t>Junio 2020</t>
  </si>
  <si>
    <t>DEPARTAMENTO</t>
  </si>
  <si>
    <t>Fecha Control</t>
  </si>
  <si>
    <t>Debe Feb20, Abr19, May19, Jun19</t>
  </si>
  <si>
    <t>Energia Departamento</t>
  </si>
  <si>
    <t>003009651</t>
  </si>
  <si>
    <t>Orden: 27200</t>
  </si>
  <si>
    <t>Stella Maris Moreno 50% y Eduardo Farina 50%</t>
  </si>
  <si>
    <t>Desde Marzo 2019</t>
  </si>
  <si>
    <t>GRINGO</t>
  </si>
  <si>
    <t>Alem 502</t>
  </si>
  <si>
    <t>0066954</t>
  </si>
  <si>
    <t>003009600</t>
  </si>
  <si>
    <t>077</t>
  </si>
  <si>
    <t>Orden: 27300</t>
  </si>
  <si>
    <t>GIMNASIO</t>
  </si>
  <si>
    <t>San Martin 473</t>
  </si>
  <si>
    <t>Mansana 3 Solar 13</t>
  </si>
  <si>
    <t>Yolanda Emilse Sanchez Zalazar</t>
  </si>
  <si>
    <t>Mayo 2020</t>
  </si>
  <si>
    <t>001002900</t>
  </si>
  <si>
    <t>004495554</t>
  </si>
  <si>
    <t>Ruta: 0002</t>
  </si>
  <si>
    <t>Orden: 00900</t>
  </si>
  <si>
    <t>Trifasica</t>
  </si>
  <si>
    <t>Stella Maris Moreno 100%</t>
  </si>
  <si>
    <t>Eugenia</t>
  </si>
  <si>
    <t>Sin Deuda</t>
  </si>
  <si>
    <t>Mayo</t>
  </si>
  <si>
    <t>Junio</t>
  </si>
  <si>
    <t>Julio</t>
  </si>
  <si>
    <t>Casa</t>
  </si>
  <si>
    <t>Bernardo de Irigoyen 650</t>
  </si>
  <si>
    <t>Energia - EDESUR</t>
  </si>
  <si>
    <t>03419903</t>
  </si>
  <si>
    <t>002342544</t>
  </si>
  <si>
    <t>Plan: 70</t>
  </si>
  <si>
    <t>Suc.</t>
  </si>
  <si>
    <t>0004</t>
  </si>
  <si>
    <t>Rad: 864</t>
  </si>
  <si>
    <t>Rec:</t>
  </si>
  <si>
    <t>07340</t>
  </si>
  <si>
    <t>Stella Maris Farina</t>
  </si>
  <si>
    <t>265569</t>
  </si>
  <si>
    <t>3283107</t>
  </si>
  <si>
    <t>Plan:</t>
  </si>
  <si>
    <t>Rad:</t>
  </si>
  <si>
    <t>29242</t>
  </si>
  <si>
    <t>12378234</t>
  </si>
  <si>
    <t>GAS - Metrogas</t>
  </si>
  <si>
    <t>Agua - Aysa</t>
  </si>
  <si>
    <t>Usuario: 101435</t>
  </si>
  <si>
    <t>Password: Stella1910</t>
  </si>
  <si>
    <t>Usuario: 2054575</t>
  </si>
  <si>
    <t>usuario: msselve@me.com</t>
  </si>
  <si>
    <t>Password: Lucas1999</t>
  </si>
  <si>
    <t>June Stevenson</t>
  </si>
  <si>
    <t>x</t>
  </si>
  <si>
    <t>Suipacha 211</t>
  </si>
  <si>
    <t>Independencia</t>
  </si>
  <si>
    <t>Usuario: 848173</t>
  </si>
  <si>
    <t>Password:</t>
  </si>
  <si>
    <t>Stella1910</t>
  </si>
  <si>
    <t>Usuario: 855822</t>
  </si>
  <si>
    <t>Baulera:</t>
  </si>
  <si>
    <t>UF277:</t>
  </si>
  <si>
    <t>Usuario: 101469</t>
  </si>
  <si>
    <t>Eve</t>
  </si>
  <si>
    <t>Guero</t>
  </si>
  <si>
    <t>003009610</t>
  </si>
  <si>
    <t>10-2020 SIN DEUNDA</t>
  </si>
  <si>
    <t>Deposito</t>
  </si>
  <si>
    <t>Gas Octubre</t>
  </si>
  <si>
    <t>Gas Noviembre</t>
  </si>
  <si>
    <t>Gas  Septiembre</t>
  </si>
  <si>
    <t>Aysa Noviembre</t>
  </si>
  <si>
    <t>Energia Noviembre</t>
  </si>
  <si>
    <t>Diferencia a devolver</t>
  </si>
  <si>
    <t>UVA</t>
  </si>
  <si>
    <t>GAS Departamento</t>
  </si>
  <si>
    <t>002737698</t>
  </si>
  <si>
    <t>010317149</t>
  </si>
  <si>
    <t>273766</t>
  </si>
  <si>
    <t>012613432</t>
  </si>
  <si>
    <t>8 i</t>
  </si>
  <si>
    <t>7 b</t>
  </si>
  <si>
    <t>Suipacha 644</t>
  </si>
  <si>
    <t>PB D</t>
  </si>
  <si>
    <t>4 c</t>
  </si>
  <si>
    <t>5 d</t>
  </si>
  <si>
    <t>B de Irigoyen 650</t>
  </si>
  <si>
    <t>3 11</t>
  </si>
  <si>
    <t>Independencia 1278</t>
  </si>
  <si>
    <t>2 b</t>
  </si>
  <si>
    <t>Ago 2023</t>
  </si>
  <si>
    <t>Cochera -2</t>
  </si>
  <si>
    <t>Cochera -3</t>
  </si>
  <si>
    <t>ExtraOrdinaria</t>
  </si>
  <si>
    <t>Ordinaria</t>
  </si>
  <si>
    <t>UF</t>
  </si>
  <si>
    <t>Pagado</t>
  </si>
  <si>
    <t>Cosme Beccar 91</t>
  </si>
  <si>
    <t>2590026410232115610099</t>
  </si>
  <si>
    <t>CBU</t>
  </si>
  <si>
    <t>San Martin</t>
  </si>
  <si>
    <t>PT</t>
  </si>
  <si>
    <t>Local</t>
  </si>
  <si>
    <t>Depto</t>
  </si>
  <si>
    <t>Esquina</t>
  </si>
  <si>
    <t>Anexo</t>
  </si>
  <si>
    <t>Moyano</t>
  </si>
  <si>
    <t>RT</t>
  </si>
  <si>
    <t>Fin Contrato</t>
  </si>
  <si>
    <t>Actualizacion</t>
  </si>
  <si>
    <t>Renovacion????</t>
  </si>
  <si>
    <t>MASTER</t>
  </si>
  <si>
    <t>USD</t>
  </si>
  <si>
    <t>PESOS</t>
  </si>
  <si>
    <t>AMEX</t>
  </si>
  <si>
    <t>VISA</t>
  </si>
  <si>
    <t>TOTAL</t>
  </si>
  <si>
    <t>Dpto</t>
  </si>
  <si>
    <t>N</t>
  </si>
  <si>
    <t>Alquiler</t>
  </si>
  <si>
    <t>Fecha</t>
  </si>
  <si>
    <t>Observaciones</t>
  </si>
  <si>
    <t>Coch -3</t>
  </si>
  <si>
    <t>Coch -2</t>
  </si>
  <si>
    <t>Marzo</t>
  </si>
  <si>
    <t>SI</t>
  </si>
  <si>
    <t>NO</t>
  </si>
  <si>
    <t>Direccion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</si>
</sst>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mmm\ yy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120">
    <xf numFmtId="0" fontId="0" fillId="0" borderId="0" xfId="0"/>
    <xf numFmtId="17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0" applyNumberFormat="1"/>
    <xf numFmtId="0" fontId="2" fillId="0" borderId="0" xfId="0" applyFont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165" fontId="2" fillId="0" borderId="6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165" fontId="3" fillId="0" borderId="8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7" fillId="0" borderId="9" xfId="2" applyFont="1" applyBorder="1" applyAlignment="1">
      <alignment horizontal="left" vertical="center"/>
    </xf>
    <xf numFmtId="0" fontId="7" fillId="0" borderId="1" xfId="2" applyFont="1" applyBorder="1" applyAlignment="1">
      <alignment vertical="center"/>
    </xf>
    <xf numFmtId="0" fontId="5" fillId="0" borderId="12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14" fontId="7" fillId="0" borderId="1" xfId="2" applyNumberFormat="1" applyFont="1" applyBorder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7" fillId="0" borderId="9" xfId="2" applyFont="1" applyBorder="1" applyAlignment="1">
      <alignment horizontal="center" vertical="center"/>
    </xf>
    <xf numFmtId="0" fontId="7" fillId="0" borderId="0" xfId="2" applyFont="1"/>
    <xf numFmtId="0" fontId="7" fillId="0" borderId="11" xfId="2" applyFont="1" applyBorder="1" applyAlignment="1">
      <alignment horizontal="left" vertical="center"/>
    </xf>
    <xf numFmtId="0" fontId="7" fillId="0" borderId="1" xfId="2" quotePrefix="1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14" fontId="7" fillId="0" borderId="1" xfId="2" applyNumberFormat="1" applyFont="1" applyBorder="1" applyAlignment="1">
      <alignment horizontal="center" vertical="center"/>
    </xf>
    <xf numFmtId="14" fontId="7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horizontal="right" vertical="center"/>
    </xf>
    <xf numFmtId="17" fontId="7" fillId="0" borderId="10" xfId="2" applyNumberFormat="1" applyFont="1" applyBorder="1" applyAlignment="1">
      <alignment vertical="center"/>
    </xf>
    <xf numFmtId="0" fontId="10" fillId="0" borderId="1" xfId="2" applyFont="1" applyBorder="1" applyAlignment="1">
      <alignment vertical="center"/>
    </xf>
    <xf numFmtId="0" fontId="11" fillId="0" borderId="9" xfId="2" applyFont="1" applyBorder="1" applyAlignment="1">
      <alignment horizontal="center" vertical="center"/>
    </xf>
    <xf numFmtId="0" fontId="11" fillId="0" borderId="10" xfId="2" applyFont="1" applyBorder="1" applyAlignment="1">
      <alignment vertical="center"/>
    </xf>
    <xf numFmtId="17" fontId="11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vertical="center"/>
    </xf>
    <xf numFmtId="0" fontId="7" fillId="0" borderId="0" xfId="2" applyFont="1" applyAlignment="1">
      <alignment horizontal="center" vertical="center"/>
    </xf>
    <xf numFmtId="166" fontId="7" fillId="0" borderId="0" xfId="2" applyNumberFormat="1" applyFont="1" applyAlignment="1">
      <alignment horizontal="center" vertical="center"/>
    </xf>
    <xf numFmtId="165" fontId="0" fillId="0" borderId="0" xfId="1" applyNumberFormat="1" applyFont="1" applyFill="1"/>
    <xf numFmtId="0" fontId="0" fillId="5" borderId="10" xfId="0" applyFill="1" applyBorder="1"/>
    <xf numFmtId="17" fontId="0" fillId="5" borderId="10" xfId="0" applyNumberFormat="1" applyFill="1" applyBorder="1"/>
    <xf numFmtId="165" fontId="0" fillId="5" borderId="10" xfId="0" applyNumberFormat="1" applyFill="1" applyBorder="1"/>
    <xf numFmtId="165" fontId="0" fillId="5" borderId="10" xfId="1" applyNumberFormat="1" applyFont="1" applyFill="1" applyBorder="1"/>
    <xf numFmtId="165" fontId="12" fillId="5" borderId="10" xfId="1" applyNumberFormat="1" applyFont="1" applyFill="1" applyBorder="1"/>
    <xf numFmtId="165" fontId="13" fillId="0" borderId="0" xfId="1" applyNumberFormat="1" applyFont="1"/>
    <xf numFmtId="0" fontId="13" fillId="0" borderId="0" xfId="0" applyFont="1"/>
    <xf numFmtId="165" fontId="13" fillId="0" borderId="0" xfId="1" applyNumberFormat="1" applyFont="1" applyFill="1"/>
    <xf numFmtId="166" fontId="7" fillId="0" borderId="0" xfId="2" applyNumberFormat="1" applyFont="1" applyAlignment="1">
      <alignment horizontal="left" vertical="center"/>
    </xf>
    <xf numFmtId="164" fontId="13" fillId="0" borderId="0" xfId="1" applyFont="1" applyFill="1"/>
    <xf numFmtId="164" fontId="12" fillId="5" borderId="10" xfId="1" applyFont="1" applyFill="1" applyBorder="1"/>
    <xf numFmtId="164" fontId="0" fillId="5" borderId="10" xfId="1" applyFont="1" applyFill="1" applyBorder="1"/>
    <xf numFmtId="0" fontId="0" fillId="5" borderId="0" xfId="0" applyFill="1"/>
    <xf numFmtId="165" fontId="12" fillId="5" borderId="0" xfId="1" applyNumberFormat="1" applyFont="1" applyFill="1" applyBorder="1"/>
    <xf numFmtId="164" fontId="12" fillId="5" borderId="0" xfId="1" applyFont="1" applyFill="1" applyBorder="1"/>
    <xf numFmtId="164" fontId="0" fillId="5" borderId="0" xfId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4" fontId="0" fillId="0" borderId="16" xfId="0" applyNumberFormat="1" applyBorder="1" applyAlignment="1">
      <alignment vertical="center"/>
    </xf>
    <xf numFmtId="4" fontId="0" fillId="0" borderId="21" xfId="0" applyNumberFormat="1" applyBorder="1" applyAlignment="1">
      <alignment vertical="center"/>
    </xf>
    <xf numFmtId="4" fontId="0" fillId="0" borderId="18" xfId="0" applyNumberFormat="1" applyBorder="1" applyAlignment="1">
      <alignment vertical="center"/>
    </xf>
    <xf numFmtId="4" fontId="0" fillId="0" borderId="22" xfId="0" applyNumberFormat="1" applyBorder="1" applyAlignment="1">
      <alignment vertical="center"/>
    </xf>
    <xf numFmtId="4" fontId="0" fillId="0" borderId="19" xfId="0" applyNumberFormat="1" applyBorder="1" applyAlignment="1">
      <alignment vertical="center"/>
    </xf>
    <xf numFmtId="4" fontId="0" fillId="0" borderId="23" xfId="0" applyNumberFormat="1" applyBorder="1" applyAlignment="1">
      <alignment vertical="center"/>
    </xf>
    <xf numFmtId="4" fontId="14" fillId="0" borderId="14" xfId="0" applyNumberFormat="1" applyFont="1" applyBorder="1" applyAlignment="1">
      <alignment vertical="center"/>
    </xf>
    <xf numFmtId="4" fontId="14" fillId="0" borderId="24" xfId="0" applyNumberFormat="1" applyFont="1" applyBorder="1" applyAlignment="1">
      <alignment vertical="center"/>
    </xf>
    <xf numFmtId="4" fontId="0" fillId="0" borderId="14" xfId="0" applyNumberFormat="1" applyBorder="1" applyAlignment="1">
      <alignment vertical="center"/>
    </xf>
    <xf numFmtId="4" fontId="0" fillId="0" borderId="24" xfId="0" applyNumberFormat="1" applyBorder="1" applyAlignment="1">
      <alignment vertical="center"/>
    </xf>
    <xf numFmtId="1" fontId="0" fillId="0" borderId="15" xfId="0" quotePrefix="1" applyNumberFormat="1" applyBorder="1" applyAlignment="1">
      <alignment horizontal="center" vertical="center"/>
    </xf>
    <xf numFmtId="4" fontId="0" fillId="0" borderId="0" xfId="0" applyNumberFormat="1" applyAlignment="1">
      <alignment vertical="center"/>
    </xf>
    <xf numFmtId="4" fontId="0" fillId="6" borderId="24" xfId="0" applyNumberFormat="1" applyFill="1" applyBorder="1" applyAlignment="1">
      <alignment vertical="center"/>
    </xf>
    <xf numFmtId="165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17" fontId="0" fillId="0" borderId="2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 vertical="center"/>
    </xf>
    <xf numFmtId="165" fontId="0" fillId="0" borderId="17" xfId="1" applyNumberFormat="1" applyFont="1" applyBorder="1" applyAlignment="1">
      <alignment horizontal="center" vertical="center"/>
    </xf>
    <xf numFmtId="165" fontId="0" fillId="0" borderId="20" xfId="1" applyNumberFormat="1" applyFont="1" applyBorder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11" xfId="2" applyFont="1" applyBorder="1" applyAlignment="1">
      <alignment horizontal="left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0" fontId="8" fillId="4" borderId="10" xfId="2" applyFont="1" applyFill="1" applyBorder="1" applyAlignment="1">
      <alignment horizontal="center" vertical="center"/>
    </xf>
    <xf numFmtId="0" fontId="8" fillId="4" borderId="11" xfId="2" applyFont="1" applyFill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3">
    <cellStyle name="Millares" xfId="1" builtinId="3"/>
    <cellStyle name="Normal" xfId="0" builtinId="0"/>
    <cellStyle name="Normal 2" xfId="2" xr:uid="{4B86B870-29B4-5049-930D-B78C3D3C73DA}"/>
  </cellStyles>
  <dxfs count="0"/>
  <tableStyles count="0" defaultTableStyle="TableStyleMedium2" defaultPivotStyle="PivotStyleLight16"/>
  <colors>
    <mruColors>
      <color rgb="FFFF5347"/>
      <color rgb="FFEAFF58"/>
      <color rgb="FF37FFDD"/>
      <color rgb="FF86FFC7"/>
      <color rgb="FFFFBE5D"/>
      <color rgb="FFFFA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50</xdr:row>
      <xdr:rowOff>215900</xdr:rowOff>
    </xdr:from>
    <xdr:to>
      <xdr:col>10</xdr:col>
      <xdr:colOff>1358900</xdr:colOff>
      <xdr:row>78</xdr:row>
      <xdr:rowOff>162974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78CF9-E55F-5247-99B8-3F3135CAE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5400" y="16205200"/>
          <a:ext cx="7772400" cy="7414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B7A4-44F9-0643-B6F2-86C1129CF25A}">
  <dimension ref="A1:Q52"/>
  <sheetViews>
    <sheetView zoomScale="140" zoomScaleNormal="140" workbookViewId="0">
      <pane xSplit="3" ySplit="3" topLeftCell="E24" activePane="bottomRight" state="frozen"/>
      <selection pane="topRight" activeCell="D1" sqref="D1"/>
      <selection pane="bottomLeft" activeCell="A4" sqref="A4"/>
      <selection pane="bottomRight" activeCell="H35" sqref="H35"/>
    </sheetView>
  </sheetViews>
  <sheetFormatPr baseColWidth="10" defaultColWidth="11" defaultRowHeight="15.75" x14ac:dyDescent="0.25"/>
  <cols>
    <col min="4" max="4" width="11.875" customWidth="1"/>
    <col min="5" max="5" width="12.375" customWidth="1"/>
    <col min="6" max="6" width="11.875" customWidth="1"/>
    <col min="7" max="7" width="12.375" customWidth="1"/>
    <col min="12" max="12" width="13.875" customWidth="1"/>
    <col min="13" max="13" width="13.125" customWidth="1"/>
    <col min="14" max="14" width="12.375" customWidth="1"/>
    <col min="15" max="15" width="12.125" customWidth="1"/>
    <col min="16" max="16" width="16.375" customWidth="1"/>
    <col min="17" max="17" width="19.625" customWidth="1"/>
  </cols>
  <sheetData>
    <row r="1" spans="1:17" x14ac:dyDescent="0.25">
      <c r="A1" t="s">
        <v>11</v>
      </c>
      <c r="B1">
        <v>56.09</v>
      </c>
      <c r="K1">
        <v>490.37</v>
      </c>
      <c r="L1" t="s">
        <v>118</v>
      </c>
    </row>
    <row r="2" spans="1:17" x14ac:dyDescent="0.25"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/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/>
    </row>
    <row r="3" spans="1:17" x14ac:dyDescent="0.25">
      <c r="D3" s="3" t="s">
        <v>9</v>
      </c>
      <c r="E3" s="3" t="s">
        <v>10</v>
      </c>
      <c r="F3" s="3" t="s">
        <v>1</v>
      </c>
      <c r="G3" s="3" t="s">
        <v>0</v>
      </c>
      <c r="H3" s="3" t="s">
        <v>7</v>
      </c>
      <c r="I3" s="3" t="s">
        <v>6</v>
      </c>
      <c r="J3" s="3" t="s">
        <v>128</v>
      </c>
      <c r="K3" s="3" t="s">
        <v>8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109</v>
      </c>
      <c r="Q3" s="3"/>
    </row>
    <row r="4" spans="1:17" x14ac:dyDescent="0.25">
      <c r="A4" t="str">
        <f t="shared" ref="A4:A7" si="0">_xlfn.CONCAT(YEAR(B4),MONTH(B4))</f>
        <v>20203</v>
      </c>
      <c r="B4" s="1">
        <v>43891</v>
      </c>
      <c r="C4" s="4">
        <f>SUM(D4:R4)</f>
        <v>154200</v>
      </c>
      <c r="D4" s="53">
        <v>50000</v>
      </c>
      <c r="E4" s="53">
        <v>16000</v>
      </c>
      <c r="F4" s="53">
        <v>13100</v>
      </c>
      <c r="G4" s="53">
        <v>16000</v>
      </c>
      <c r="H4" s="53">
        <v>13300</v>
      </c>
      <c r="I4" s="53">
        <v>11000</v>
      </c>
      <c r="J4" s="53"/>
      <c r="K4" s="53">
        <v>17800</v>
      </c>
      <c r="L4" s="54"/>
      <c r="M4" s="54"/>
      <c r="N4" s="53">
        <v>17000</v>
      </c>
    </row>
    <row r="5" spans="1:17" x14ac:dyDescent="0.25">
      <c r="A5" t="str">
        <f t="shared" si="0"/>
        <v>20204</v>
      </c>
      <c r="B5" s="1">
        <v>43922</v>
      </c>
      <c r="C5" s="4">
        <f t="shared" ref="C5:C38" si="1">SUM(D5:R5)</f>
        <v>154200</v>
      </c>
      <c r="D5" s="53">
        <v>50000</v>
      </c>
      <c r="E5" s="53">
        <v>16000</v>
      </c>
      <c r="F5" s="53">
        <v>13100</v>
      </c>
      <c r="G5" s="53">
        <v>16000</v>
      </c>
      <c r="H5" s="53">
        <v>13300</v>
      </c>
      <c r="I5" s="53">
        <v>11000</v>
      </c>
      <c r="J5" s="53"/>
      <c r="K5" s="53">
        <v>17800</v>
      </c>
      <c r="L5" s="54"/>
      <c r="M5" s="54"/>
      <c r="N5" s="53">
        <v>17000</v>
      </c>
    </row>
    <row r="6" spans="1:17" x14ac:dyDescent="0.25">
      <c r="A6" t="str">
        <f t="shared" si="0"/>
        <v>20205</v>
      </c>
      <c r="B6" s="1">
        <v>43952</v>
      </c>
      <c r="C6" s="4">
        <f t="shared" si="1"/>
        <v>156200</v>
      </c>
      <c r="D6" s="53">
        <v>50000</v>
      </c>
      <c r="E6" s="53">
        <v>16000</v>
      </c>
      <c r="F6" s="53">
        <v>13100</v>
      </c>
      <c r="G6" s="53">
        <v>16000</v>
      </c>
      <c r="H6" s="53">
        <v>13300</v>
      </c>
      <c r="I6" s="53">
        <v>11000</v>
      </c>
      <c r="J6" s="53"/>
      <c r="K6" s="53">
        <v>17800</v>
      </c>
      <c r="L6" s="54"/>
      <c r="M6" s="54"/>
      <c r="N6" s="53">
        <v>19000</v>
      </c>
    </row>
    <row r="7" spans="1:17" x14ac:dyDescent="0.25">
      <c r="A7" t="str">
        <f t="shared" si="0"/>
        <v>20206</v>
      </c>
      <c r="B7" s="1">
        <v>43983</v>
      </c>
      <c r="C7" s="4">
        <f t="shared" si="1"/>
        <v>162100</v>
      </c>
      <c r="D7" s="55">
        <v>55000.000000000007</v>
      </c>
      <c r="E7" s="55">
        <v>16000</v>
      </c>
      <c r="F7" s="55">
        <v>14000</v>
      </c>
      <c r="G7" s="55">
        <v>16000</v>
      </c>
      <c r="H7" s="55">
        <v>13300</v>
      </c>
      <c r="I7" s="55">
        <v>11000</v>
      </c>
      <c r="J7" s="55"/>
      <c r="K7" s="55">
        <v>17800</v>
      </c>
      <c r="L7" s="54"/>
      <c r="M7" s="54"/>
      <c r="N7" s="55">
        <v>19000</v>
      </c>
    </row>
    <row r="8" spans="1:17" x14ac:dyDescent="0.25">
      <c r="A8" t="str">
        <f>_xlfn.CONCAT(YEAR(B8),MONTH(B8))</f>
        <v>20207</v>
      </c>
      <c r="B8" s="1">
        <v>44013</v>
      </c>
      <c r="C8" s="4">
        <f t="shared" si="1"/>
        <v>212100</v>
      </c>
      <c r="D8" s="55">
        <v>55000.000000000007</v>
      </c>
      <c r="E8" s="55">
        <v>16000</v>
      </c>
      <c r="F8" s="55">
        <v>14000</v>
      </c>
      <c r="G8" s="55">
        <v>16000</v>
      </c>
      <c r="H8" s="55">
        <v>13300</v>
      </c>
      <c r="I8" s="55">
        <v>11000</v>
      </c>
      <c r="J8" s="55"/>
      <c r="K8" s="55">
        <v>17800</v>
      </c>
      <c r="L8" s="55">
        <v>25000</v>
      </c>
      <c r="M8" s="55">
        <v>25000</v>
      </c>
      <c r="N8" s="55">
        <v>19000</v>
      </c>
    </row>
    <row r="9" spans="1:17" x14ac:dyDescent="0.25">
      <c r="A9" t="str">
        <f t="shared" ref="A9:A38" si="2">_xlfn.CONCAT(YEAR(B9),MONTH(B9))</f>
        <v>20208</v>
      </c>
      <c r="B9" s="1">
        <v>44044</v>
      </c>
      <c r="C9" s="4">
        <f>SUM(D9:R9)</f>
        <v>215500</v>
      </c>
      <c r="D9" s="55">
        <v>55000.000000000007</v>
      </c>
      <c r="E9" s="55">
        <v>17600</v>
      </c>
      <c r="F9" s="55">
        <v>14500</v>
      </c>
      <c r="G9" s="55">
        <v>16000</v>
      </c>
      <c r="H9" s="55">
        <v>14600</v>
      </c>
      <c r="I9" s="55">
        <v>11000</v>
      </c>
      <c r="J9" s="55"/>
      <c r="K9" s="55">
        <v>17800</v>
      </c>
      <c r="L9" s="55">
        <v>25000</v>
      </c>
      <c r="M9" s="55">
        <v>25000</v>
      </c>
      <c r="N9" s="55">
        <v>19000</v>
      </c>
    </row>
    <row r="10" spans="1:17" x14ac:dyDescent="0.25">
      <c r="A10" t="str">
        <f t="shared" si="2"/>
        <v>20209</v>
      </c>
      <c r="B10" s="1">
        <v>44075</v>
      </c>
      <c r="C10" s="4">
        <f>SUM(D10:R10)</f>
        <v>225234</v>
      </c>
      <c r="D10" s="55">
        <v>55000.000000000007</v>
      </c>
      <c r="E10" s="55">
        <v>17600</v>
      </c>
      <c r="F10" s="55">
        <v>14000</v>
      </c>
      <c r="G10" s="55">
        <v>16000</v>
      </c>
      <c r="H10" s="55">
        <v>14600</v>
      </c>
      <c r="I10" s="55">
        <v>11000</v>
      </c>
      <c r="J10" s="55"/>
      <c r="K10" s="55">
        <v>28034</v>
      </c>
      <c r="L10" s="55">
        <v>25000</v>
      </c>
      <c r="M10" s="55">
        <v>25000</v>
      </c>
      <c r="N10" s="55">
        <v>19000</v>
      </c>
    </row>
    <row r="11" spans="1:17" x14ac:dyDescent="0.25">
      <c r="A11" t="str">
        <f t="shared" si="2"/>
        <v>202010</v>
      </c>
      <c r="B11" s="1">
        <v>44105</v>
      </c>
      <c r="C11" s="4">
        <f t="shared" si="1"/>
        <v>226396</v>
      </c>
      <c r="D11" s="55">
        <v>55000.000000000007</v>
      </c>
      <c r="E11" s="55">
        <v>17600</v>
      </c>
      <c r="F11" s="55">
        <v>14500</v>
      </c>
      <c r="G11" s="55">
        <v>16000</v>
      </c>
      <c r="H11" s="55">
        <v>14600</v>
      </c>
      <c r="I11" s="55">
        <v>11000</v>
      </c>
      <c r="J11" s="55"/>
      <c r="K11" s="55">
        <v>28696</v>
      </c>
      <c r="L11" s="55">
        <v>25000</v>
      </c>
      <c r="M11" s="55">
        <v>25000</v>
      </c>
      <c r="N11" s="55">
        <v>19000</v>
      </c>
    </row>
    <row r="12" spans="1:17" x14ac:dyDescent="0.25">
      <c r="A12" t="str">
        <f t="shared" si="2"/>
        <v>202011</v>
      </c>
      <c r="B12" s="1">
        <v>44136</v>
      </c>
      <c r="C12" s="4">
        <f t="shared" si="1"/>
        <v>229700</v>
      </c>
      <c r="D12" s="55">
        <v>55000.000000000007</v>
      </c>
      <c r="E12" s="55">
        <v>17600</v>
      </c>
      <c r="F12" s="55">
        <v>14000</v>
      </c>
      <c r="G12" s="55">
        <v>16000</v>
      </c>
      <c r="H12" s="55">
        <v>14600</v>
      </c>
      <c r="I12" s="55">
        <v>11000</v>
      </c>
      <c r="J12" s="55"/>
      <c r="K12" s="55">
        <v>29500</v>
      </c>
      <c r="L12" s="55">
        <v>25000</v>
      </c>
      <c r="M12" s="55">
        <v>25000</v>
      </c>
      <c r="N12" s="55">
        <v>22000</v>
      </c>
      <c r="O12" s="47"/>
    </row>
    <row r="13" spans="1:17" x14ac:dyDescent="0.25">
      <c r="A13" t="str">
        <f t="shared" si="2"/>
        <v>202012</v>
      </c>
      <c r="B13" s="1">
        <v>44166</v>
      </c>
      <c r="C13" s="4">
        <f t="shared" si="1"/>
        <v>240100</v>
      </c>
      <c r="D13" s="55">
        <v>60500.000000000015</v>
      </c>
      <c r="E13" s="55">
        <v>17600</v>
      </c>
      <c r="F13" s="55">
        <v>15400.000000000002</v>
      </c>
      <c r="G13" s="55">
        <v>16000</v>
      </c>
      <c r="H13" s="55">
        <v>14600</v>
      </c>
      <c r="I13" s="55">
        <v>14000</v>
      </c>
      <c r="J13" s="55"/>
      <c r="K13" s="55">
        <v>30000</v>
      </c>
      <c r="L13" s="55">
        <v>25000</v>
      </c>
      <c r="M13" s="55">
        <v>25000</v>
      </c>
      <c r="N13" s="55">
        <v>22000</v>
      </c>
    </row>
    <row r="14" spans="1:17" x14ac:dyDescent="0.25">
      <c r="A14" t="str">
        <f t="shared" si="2"/>
        <v>20211</v>
      </c>
      <c r="B14" s="1">
        <v>44197</v>
      </c>
      <c r="C14" s="4">
        <f t="shared" si="1"/>
        <v>218100</v>
      </c>
      <c r="D14" s="55">
        <v>60500.000000000015</v>
      </c>
      <c r="E14" s="55">
        <v>17600</v>
      </c>
      <c r="F14" s="55">
        <v>15400.000000000002</v>
      </c>
      <c r="G14" s="55">
        <v>16000</v>
      </c>
      <c r="H14" s="55">
        <v>14600</v>
      </c>
      <c r="I14" s="55">
        <v>11000</v>
      </c>
      <c r="J14" s="55"/>
      <c r="K14" s="55">
        <v>31000</v>
      </c>
      <c r="L14" s="55">
        <v>0</v>
      </c>
      <c r="M14" s="55">
        <v>30000</v>
      </c>
      <c r="N14" s="55">
        <v>22000</v>
      </c>
    </row>
    <row r="15" spans="1:17" x14ac:dyDescent="0.25">
      <c r="A15" t="str">
        <f t="shared" si="2"/>
        <v>20212</v>
      </c>
      <c r="B15" s="1">
        <v>44228</v>
      </c>
      <c r="C15" s="4">
        <f t="shared" si="1"/>
        <v>209851.53650000002</v>
      </c>
      <c r="D15" s="55">
        <v>60500.000000000015</v>
      </c>
      <c r="E15" s="55">
        <v>19300</v>
      </c>
      <c r="F15" s="55">
        <v>15400.000000000002</v>
      </c>
      <c r="G15" s="55">
        <v>16000</v>
      </c>
      <c r="H15" s="55"/>
      <c r="I15" s="55">
        <v>14000</v>
      </c>
      <c r="J15" s="57">
        <v>66.45</v>
      </c>
      <c r="K15" s="55">
        <f t="shared" ref="K15:K21" si="3">J15*$K$1</f>
        <v>32585.086500000001</v>
      </c>
      <c r="L15" s="55">
        <v>0</v>
      </c>
      <c r="M15" s="55">
        <v>30000</v>
      </c>
      <c r="N15" s="55">
        <v>22000</v>
      </c>
    </row>
    <row r="16" spans="1:17" x14ac:dyDescent="0.25">
      <c r="A16" t="str">
        <f t="shared" si="2"/>
        <v>20213</v>
      </c>
      <c r="B16" s="1">
        <v>44256</v>
      </c>
      <c r="C16" s="4">
        <f t="shared" si="1"/>
        <v>213075.0478</v>
      </c>
      <c r="D16" s="55">
        <v>60500.000000000015</v>
      </c>
      <c r="E16" s="55">
        <v>19300</v>
      </c>
      <c r="F16" s="55">
        <v>15400.000000000002</v>
      </c>
      <c r="G16" s="55">
        <v>16000</v>
      </c>
      <c r="H16" s="55"/>
      <c r="I16" s="55">
        <v>16000</v>
      </c>
      <c r="J16" s="57">
        <v>68.94</v>
      </c>
      <c r="K16" s="55">
        <f t="shared" si="3"/>
        <v>33806.107799999998</v>
      </c>
      <c r="L16" s="55">
        <v>0</v>
      </c>
      <c r="M16" s="55">
        <v>30000</v>
      </c>
      <c r="N16" s="55">
        <v>22000</v>
      </c>
    </row>
    <row r="17" spans="1:15" x14ac:dyDescent="0.25">
      <c r="A17" t="str">
        <f t="shared" si="2"/>
        <v>20214</v>
      </c>
      <c r="B17" s="1">
        <v>44287</v>
      </c>
      <c r="C17" s="4">
        <f t="shared" si="1"/>
        <v>219139.33040000001</v>
      </c>
      <c r="D17" s="55">
        <v>60500.000000000015</v>
      </c>
      <c r="E17" s="55">
        <v>19300</v>
      </c>
      <c r="F17" s="55">
        <v>20000</v>
      </c>
      <c r="G17" s="55">
        <v>16000</v>
      </c>
      <c r="H17" s="55"/>
      <c r="I17" s="55">
        <v>16000</v>
      </c>
      <c r="J17" s="57">
        <v>71.92</v>
      </c>
      <c r="K17" s="55">
        <f t="shared" si="3"/>
        <v>35267.410400000001</v>
      </c>
      <c r="L17" s="55">
        <v>0</v>
      </c>
      <c r="M17" s="55">
        <v>30000</v>
      </c>
      <c r="N17" s="55">
        <v>22000</v>
      </c>
    </row>
    <row r="18" spans="1:15" x14ac:dyDescent="0.25">
      <c r="A18" t="str">
        <f t="shared" si="2"/>
        <v>20215</v>
      </c>
      <c r="B18" s="1">
        <v>44317</v>
      </c>
      <c r="C18" s="4">
        <f t="shared" si="1"/>
        <v>198588.8719</v>
      </c>
      <c r="D18" s="55">
        <v>60500.000000000015</v>
      </c>
      <c r="E18" s="55">
        <v>19300</v>
      </c>
      <c r="F18" s="55">
        <v>20000</v>
      </c>
      <c r="G18" s="55">
        <v>16000</v>
      </c>
      <c r="H18" s="55"/>
      <c r="I18" s="55">
        <v>16000</v>
      </c>
      <c r="J18" s="57">
        <v>74.87</v>
      </c>
      <c r="K18" s="55">
        <f t="shared" si="3"/>
        <v>36714.001900000003</v>
      </c>
      <c r="L18" s="55">
        <v>0</v>
      </c>
      <c r="M18" s="55">
        <v>30000</v>
      </c>
      <c r="N18" s="55">
        <v>0</v>
      </c>
    </row>
    <row r="19" spans="1:15" x14ac:dyDescent="0.25">
      <c r="A19" t="str">
        <f t="shared" si="2"/>
        <v>20216</v>
      </c>
      <c r="B19" s="1">
        <v>44348</v>
      </c>
      <c r="C19" s="4">
        <f t="shared" si="1"/>
        <v>266211.25589999999</v>
      </c>
      <c r="D19" s="55">
        <v>66550.000000000015</v>
      </c>
      <c r="E19" s="55">
        <v>19300</v>
      </c>
      <c r="F19" s="55">
        <v>20000</v>
      </c>
      <c r="G19" s="55">
        <v>16000</v>
      </c>
      <c r="H19" s="55">
        <v>27000</v>
      </c>
      <c r="I19" s="55">
        <v>16000</v>
      </c>
      <c r="J19" s="57">
        <v>78.069999999999993</v>
      </c>
      <c r="K19" s="55">
        <f t="shared" si="3"/>
        <v>38283.185899999997</v>
      </c>
      <c r="L19" s="55">
        <v>0</v>
      </c>
      <c r="M19" s="55">
        <v>30000</v>
      </c>
      <c r="N19" s="55">
        <v>0</v>
      </c>
      <c r="O19">
        <v>33000</v>
      </c>
    </row>
    <row r="20" spans="1:15" x14ac:dyDescent="0.25">
      <c r="A20" t="str">
        <f t="shared" si="2"/>
        <v>20217</v>
      </c>
      <c r="B20" s="1">
        <v>44378</v>
      </c>
      <c r="C20" s="4">
        <f t="shared" si="1"/>
        <v>267714.8481</v>
      </c>
      <c r="D20" s="55">
        <v>66550.000000000015</v>
      </c>
      <c r="E20" s="55">
        <v>19300</v>
      </c>
      <c r="F20" s="55">
        <v>20000</v>
      </c>
      <c r="G20" s="55">
        <v>16000</v>
      </c>
      <c r="H20" s="55">
        <v>27000</v>
      </c>
      <c r="I20" s="55">
        <v>16000</v>
      </c>
      <c r="J20" s="57">
        <v>81.13</v>
      </c>
      <c r="K20" s="55">
        <f t="shared" si="3"/>
        <v>39783.718099999998</v>
      </c>
      <c r="L20" s="55">
        <v>0</v>
      </c>
      <c r="M20" s="55">
        <v>30000</v>
      </c>
      <c r="N20" s="55">
        <v>0</v>
      </c>
      <c r="O20">
        <v>33000</v>
      </c>
    </row>
    <row r="21" spans="1:15" s="48" customFormat="1" x14ac:dyDescent="0.25">
      <c r="A21" s="48" t="str">
        <f t="shared" si="2"/>
        <v>20218</v>
      </c>
      <c r="B21" s="49">
        <v>44409</v>
      </c>
      <c r="C21" s="50">
        <f>+D21+E21+F21+G21+H21+I21+K21+L21+M21+N21+O21</f>
        <v>254808.6801</v>
      </c>
      <c r="D21" s="51">
        <v>66550.000000000015</v>
      </c>
      <c r="E21" s="51">
        <v>21200</v>
      </c>
      <c r="F21" s="52">
        <v>20000</v>
      </c>
      <c r="G21" s="51"/>
      <c r="H21" s="52">
        <v>27000</v>
      </c>
      <c r="I21" s="52">
        <v>16000</v>
      </c>
      <c r="J21" s="58">
        <v>83.73</v>
      </c>
      <c r="K21" s="59">
        <f t="shared" si="3"/>
        <v>41058.680100000005</v>
      </c>
      <c r="L21" s="52">
        <v>0</v>
      </c>
      <c r="M21" s="52">
        <v>30000</v>
      </c>
      <c r="N21" s="52">
        <v>0</v>
      </c>
      <c r="O21" s="48">
        <v>33000</v>
      </c>
    </row>
    <row r="22" spans="1:15" s="48" customFormat="1" x14ac:dyDescent="0.25">
      <c r="A22" s="48" t="str">
        <f t="shared" si="2"/>
        <v>20219</v>
      </c>
      <c r="B22" s="49">
        <v>44440</v>
      </c>
      <c r="C22" s="50">
        <f t="shared" si="1"/>
        <v>256614.19540000003</v>
      </c>
      <c r="D22" s="51">
        <v>66550.000000000015</v>
      </c>
      <c r="E22" s="51">
        <v>21200</v>
      </c>
      <c r="F22" s="52">
        <v>20400</v>
      </c>
      <c r="G22" s="51"/>
      <c r="H22" s="52">
        <v>27000</v>
      </c>
      <c r="I22" s="52">
        <v>16000</v>
      </c>
      <c r="J22" s="58">
        <v>86.42</v>
      </c>
      <c r="K22" s="59">
        <f t="shared" ref="K22:K36" si="4">J22*$K$1</f>
        <v>42377.775399999999</v>
      </c>
      <c r="L22" s="52">
        <v>0</v>
      </c>
      <c r="M22" s="52">
        <v>30000</v>
      </c>
      <c r="N22" s="52">
        <v>0</v>
      </c>
      <c r="O22" s="48">
        <v>33000</v>
      </c>
    </row>
    <row r="23" spans="1:15" s="48" customFormat="1" x14ac:dyDescent="0.25">
      <c r="A23" s="48" t="str">
        <f t="shared" si="2"/>
        <v>202110</v>
      </c>
      <c r="B23" s="49">
        <v>44470</v>
      </c>
      <c r="C23" s="50">
        <f t="shared" si="1"/>
        <v>230764.0012</v>
      </c>
      <c r="D23" s="51">
        <v>66550.000000000015</v>
      </c>
      <c r="E23" s="51">
        <v>21200</v>
      </c>
      <c r="F23" s="52">
        <v>20400</v>
      </c>
      <c r="G23" s="51"/>
      <c r="H23" s="52"/>
      <c r="I23" s="52">
        <v>16000</v>
      </c>
      <c r="J23" s="58">
        <v>88.76</v>
      </c>
      <c r="K23" s="59">
        <f t="shared" si="4"/>
        <v>43525.241200000004</v>
      </c>
      <c r="L23" s="52">
        <v>0</v>
      </c>
      <c r="M23" s="52">
        <v>30000</v>
      </c>
      <c r="N23" s="52">
        <v>0</v>
      </c>
      <c r="O23" s="48">
        <v>33000</v>
      </c>
    </row>
    <row r="24" spans="1:15" s="48" customFormat="1" x14ac:dyDescent="0.25">
      <c r="A24" s="48" t="str">
        <f t="shared" si="2"/>
        <v>202111</v>
      </c>
      <c r="B24" s="49">
        <v>44501</v>
      </c>
      <c r="C24" s="50">
        <f t="shared" si="1"/>
        <v>231987.51250000001</v>
      </c>
      <c r="D24" s="51">
        <v>66550.000000000015</v>
      </c>
      <c r="E24" s="51">
        <v>21200</v>
      </c>
      <c r="F24" s="52">
        <v>20400</v>
      </c>
      <c r="G24" s="51"/>
      <c r="H24" s="52"/>
      <c r="I24" s="52">
        <v>16000</v>
      </c>
      <c r="J24" s="58">
        <v>91.25</v>
      </c>
      <c r="K24" s="59">
        <f t="shared" si="4"/>
        <v>44746.262499999997</v>
      </c>
      <c r="L24" s="52">
        <v>0</v>
      </c>
      <c r="M24" s="52">
        <v>30000</v>
      </c>
      <c r="N24" s="52">
        <v>0</v>
      </c>
      <c r="O24" s="51">
        <v>33000</v>
      </c>
    </row>
    <row r="25" spans="1:15" s="48" customFormat="1" x14ac:dyDescent="0.25">
      <c r="A25" s="48" t="str">
        <f t="shared" si="2"/>
        <v>202112</v>
      </c>
      <c r="B25" s="49">
        <v>44531</v>
      </c>
      <c r="C25" s="50">
        <f t="shared" si="1"/>
        <v>283233.60200000001</v>
      </c>
      <c r="D25" s="51">
        <v>73150</v>
      </c>
      <c r="E25" s="51">
        <v>21200</v>
      </c>
      <c r="F25" s="52">
        <v>20400</v>
      </c>
      <c r="G25" s="51"/>
      <c r="H25" s="52"/>
      <c r="I25" s="52">
        <v>16000</v>
      </c>
      <c r="J25" s="58">
        <v>94.6</v>
      </c>
      <c r="K25" s="59">
        <f t="shared" si="4"/>
        <v>46389.002</v>
      </c>
      <c r="L25" s="52">
        <v>0</v>
      </c>
      <c r="M25" s="52">
        <v>38000</v>
      </c>
      <c r="N25" s="52">
        <v>35000</v>
      </c>
      <c r="O25" s="48">
        <v>33000</v>
      </c>
    </row>
    <row r="26" spans="1:15" s="48" customFormat="1" x14ac:dyDescent="0.25">
      <c r="A26" s="48" t="str">
        <f t="shared" si="2"/>
        <v>20221</v>
      </c>
      <c r="B26" s="49">
        <v>44562</v>
      </c>
      <c r="C26" s="50">
        <f t="shared" si="1"/>
        <v>284624.17910000001</v>
      </c>
      <c r="D26" s="51">
        <v>73150</v>
      </c>
      <c r="E26" s="51">
        <v>21200</v>
      </c>
      <c r="F26" s="52">
        <v>20400</v>
      </c>
      <c r="G26" s="51"/>
      <c r="H26" s="52"/>
      <c r="I26" s="52">
        <v>16000</v>
      </c>
      <c r="J26" s="58">
        <v>97.43</v>
      </c>
      <c r="K26" s="59">
        <f t="shared" si="4"/>
        <v>47776.749100000001</v>
      </c>
      <c r="L26" s="52"/>
      <c r="M26" s="52">
        <v>38000</v>
      </c>
      <c r="N26" s="52">
        <v>35000</v>
      </c>
      <c r="O26" s="48">
        <v>33000</v>
      </c>
    </row>
    <row r="27" spans="1:15" s="48" customFormat="1" x14ac:dyDescent="0.25">
      <c r="A27" s="48" t="str">
        <f t="shared" si="2"/>
        <v>20222</v>
      </c>
      <c r="B27" s="49">
        <v>44593</v>
      </c>
      <c r="C27" s="50">
        <f>D27+E27+F27+G27+H27+I27+K27+L27+M27+N27+O27+P27</f>
        <v>288039.0147</v>
      </c>
      <c r="D27" s="51">
        <v>73150</v>
      </c>
      <c r="E27" s="51">
        <v>23300</v>
      </c>
      <c r="F27" s="52">
        <v>20400</v>
      </c>
      <c r="G27" s="51"/>
      <c r="H27" s="52"/>
      <c r="I27" s="52">
        <v>16000</v>
      </c>
      <c r="J27" s="58">
        <v>100.31</v>
      </c>
      <c r="K27" s="59">
        <f t="shared" si="4"/>
        <v>49189.0147</v>
      </c>
      <c r="L27" s="52"/>
      <c r="M27" s="52">
        <v>38000</v>
      </c>
      <c r="N27" s="52">
        <v>35000</v>
      </c>
      <c r="O27" s="48">
        <v>33000</v>
      </c>
    </row>
    <row r="28" spans="1:15" x14ac:dyDescent="0.25">
      <c r="A28" t="str">
        <f t="shared" si="2"/>
        <v>20223</v>
      </c>
      <c r="B28" s="1">
        <v>44621</v>
      </c>
      <c r="C28" s="4">
        <f t="shared" si="1"/>
        <v>318844.3786</v>
      </c>
      <c r="D28" s="47">
        <v>73150</v>
      </c>
      <c r="E28" s="47">
        <v>23300</v>
      </c>
      <c r="F28" s="47">
        <v>22400</v>
      </c>
      <c r="G28" s="47"/>
      <c r="H28" s="47">
        <v>27000</v>
      </c>
      <c r="I28" s="61">
        <v>16000</v>
      </c>
      <c r="J28" s="62">
        <v>103.78</v>
      </c>
      <c r="K28" s="59">
        <f t="shared" si="4"/>
        <v>50890.598599999998</v>
      </c>
      <c r="M28" s="61">
        <v>38000</v>
      </c>
      <c r="N28" s="47">
        <v>35000</v>
      </c>
      <c r="O28" s="60">
        <v>33000</v>
      </c>
    </row>
    <row r="29" spans="1:15" x14ac:dyDescent="0.25">
      <c r="A29" t="str">
        <f t="shared" si="2"/>
        <v>20224</v>
      </c>
      <c r="B29" s="1">
        <v>44652</v>
      </c>
      <c r="C29" s="4">
        <f t="shared" si="1"/>
        <v>321360.19299999997</v>
      </c>
      <c r="D29" s="47">
        <v>73150</v>
      </c>
      <c r="E29" s="47">
        <v>23300</v>
      </c>
      <c r="F29" s="47">
        <v>22400</v>
      </c>
      <c r="G29" s="47"/>
      <c r="H29" s="47">
        <v>27000</v>
      </c>
      <c r="I29" s="61">
        <v>16000</v>
      </c>
      <c r="J29" s="62">
        <v>108.9</v>
      </c>
      <c r="K29" s="59">
        <f t="shared" si="4"/>
        <v>53401.293000000005</v>
      </c>
      <c r="M29" s="61">
        <v>38000</v>
      </c>
      <c r="N29" s="47">
        <v>35000</v>
      </c>
      <c r="O29" s="60">
        <v>33000</v>
      </c>
    </row>
    <row r="30" spans="1:15" x14ac:dyDescent="0.25">
      <c r="A30" t="str">
        <f t="shared" si="2"/>
        <v>20225</v>
      </c>
      <c r="B30" s="1">
        <v>44682</v>
      </c>
      <c r="C30" s="4">
        <f>SUM(D30:R30)</f>
        <v>334805.22529999999</v>
      </c>
      <c r="D30" s="47">
        <v>73150</v>
      </c>
      <c r="E30" s="47">
        <v>23300</v>
      </c>
      <c r="F30" s="47">
        <v>22400</v>
      </c>
      <c r="G30" s="47"/>
      <c r="H30" s="47">
        <v>27000</v>
      </c>
      <c r="I30" s="61">
        <v>20000</v>
      </c>
      <c r="J30" s="62">
        <v>114.69</v>
      </c>
      <c r="K30" s="59">
        <f t="shared" si="4"/>
        <v>56240.535299999996</v>
      </c>
      <c r="M30" s="61">
        <v>38000</v>
      </c>
      <c r="N30" s="47">
        <v>35000</v>
      </c>
      <c r="O30" s="60">
        <v>39600</v>
      </c>
    </row>
    <row r="31" spans="1:15" x14ac:dyDescent="0.25">
      <c r="A31" t="str">
        <f t="shared" si="2"/>
        <v>20226</v>
      </c>
      <c r="B31" s="1">
        <v>44713</v>
      </c>
      <c r="C31" s="4">
        <f t="shared" si="1"/>
        <v>338588.77430000005</v>
      </c>
      <c r="D31" s="47">
        <v>73150</v>
      </c>
      <c r="E31" s="2">
        <v>23300</v>
      </c>
      <c r="F31" s="47">
        <v>22400</v>
      </c>
      <c r="H31" s="47">
        <v>27000</v>
      </c>
      <c r="I31" s="61">
        <v>20000</v>
      </c>
      <c r="J31" s="62">
        <v>122.39</v>
      </c>
      <c r="K31" s="63">
        <f t="shared" si="4"/>
        <v>60016.384299999998</v>
      </c>
      <c r="M31" s="61">
        <v>38000</v>
      </c>
      <c r="N31" s="47">
        <v>35000</v>
      </c>
      <c r="O31" s="60">
        <v>39600</v>
      </c>
    </row>
    <row r="32" spans="1:15" x14ac:dyDescent="0.25">
      <c r="A32" t="str">
        <f t="shared" si="2"/>
        <v>20227</v>
      </c>
      <c r="B32" s="1">
        <v>44743</v>
      </c>
      <c r="C32" s="4">
        <f t="shared" si="1"/>
        <v>358726.03960000002</v>
      </c>
      <c r="D32" s="47">
        <v>90000</v>
      </c>
      <c r="E32" s="2">
        <v>23300</v>
      </c>
      <c r="F32" s="47">
        <v>22400</v>
      </c>
      <c r="H32" s="47">
        <v>27000</v>
      </c>
      <c r="I32" s="61">
        <v>20000</v>
      </c>
      <c r="J32" s="62">
        <v>129.08000000000001</v>
      </c>
      <c r="K32" s="63">
        <f t="shared" si="4"/>
        <v>63296.959600000009</v>
      </c>
      <c r="M32" s="61">
        <v>38000</v>
      </c>
      <c r="N32" s="47">
        <v>35000</v>
      </c>
      <c r="O32" s="60">
        <v>39600</v>
      </c>
    </row>
    <row r="33" spans="1:15" x14ac:dyDescent="0.25">
      <c r="A33" t="str">
        <f t="shared" si="2"/>
        <v>20228</v>
      </c>
      <c r="B33" s="1">
        <v>44774</v>
      </c>
      <c r="C33" s="4">
        <f t="shared" si="1"/>
        <v>364160.98019999999</v>
      </c>
      <c r="D33" s="47">
        <f>D32</f>
        <v>90000</v>
      </c>
      <c r="E33" s="2">
        <v>25600</v>
      </c>
      <c r="F33" s="47">
        <v>22400</v>
      </c>
      <c r="H33" s="47">
        <v>27000</v>
      </c>
      <c r="I33" s="61">
        <v>20000</v>
      </c>
      <c r="J33" s="62">
        <v>135.46</v>
      </c>
      <c r="K33" s="63">
        <f t="shared" si="4"/>
        <v>66425.520199999999</v>
      </c>
      <c r="M33" s="61">
        <v>38000</v>
      </c>
      <c r="N33" s="47">
        <v>35000</v>
      </c>
      <c r="O33" s="60">
        <v>39600</v>
      </c>
    </row>
    <row r="34" spans="1:15" x14ac:dyDescent="0.25">
      <c r="A34" t="str">
        <f t="shared" si="2"/>
        <v>20229</v>
      </c>
      <c r="B34" s="1">
        <v>44805</v>
      </c>
      <c r="C34" s="4">
        <f t="shared" si="1"/>
        <v>370898.05129999999</v>
      </c>
      <c r="D34" s="47">
        <f t="shared" ref="D34:D36" si="5">D33</f>
        <v>90000</v>
      </c>
      <c r="E34" s="2">
        <v>25600</v>
      </c>
      <c r="F34" s="2">
        <v>24700</v>
      </c>
      <c r="H34" s="47">
        <v>27000</v>
      </c>
      <c r="I34" s="61">
        <v>20000</v>
      </c>
      <c r="J34" s="62">
        <v>144.49</v>
      </c>
      <c r="K34" s="63">
        <f t="shared" si="4"/>
        <v>70853.561300000001</v>
      </c>
      <c r="M34" s="61">
        <v>38000</v>
      </c>
      <c r="N34" s="47">
        <v>35000</v>
      </c>
      <c r="O34" s="60">
        <v>39600</v>
      </c>
    </row>
    <row r="35" spans="1:15" x14ac:dyDescent="0.25">
      <c r="A35" t="str">
        <f t="shared" si="2"/>
        <v>202210</v>
      </c>
      <c r="B35" s="1">
        <v>44835</v>
      </c>
      <c r="C35" s="4">
        <f t="shared" si="1"/>
        <v>236324.76640000002</v>
      </c>
      <c r="D35" s="47">
        <f t="shared" si="5"/>
        <v>90000</v>
      </c>
      <c r="E35" s="2">
        <v>25600</v>
      </c>
      <c r="F35" s="2">
        <v>24700</v>
      </c>
      <c r="I35" s="61">
        <v>20000</v>
      </c>
      <c r="J35" s="62">
        <v>154.72</v>
      </c>
      <c r="K35" s="63">
        <f t="shared" si="4"/>
        <v>75870.046400000007</v>
      </c>
    </row>
    <row r="36" spans="1:15" x14ac:dyDescent="0.25">
      <c r="A36" t="str">
        <f t="shared" si="2"/>
        <v>202211</v>
      </c>
      <c r="B36" s="1">
        <v>44866</v>
      </c>
      <c r="C36" s="4">
        <f t="shared" si="1"/>
        <v>221130.36499999999</v>
      </c>
      <c r="D36" s="47">
        <f t="shared" si="5"/>
        <v>90000</v>
      </c>
      <c r="E36" s="2">
        <v>25600</v>
      </c>
      <c r="F36" s="2">
        <v>24700</v>
      </c>
      <c r="J36">
        <v>164.5</v>
      </c>
      <c r="K36" s="63">
        <f t="shared" si="4"/>
        <v>80665.865000000005</v>
      </c>
    </row>
    <row r="37" spans="1:15" x14ac:dyDescent="0.25">
      <c r="A37" t="str">
        <f t="shared" si="2"/>
        <v>202212</v>
      </c>
      <c r="B37" s="1">
        <v>44896</v>
      </c>
      <c r="C37" s="4">
        <f t="shared" si="1"/>
        <v>50300</v>
      </c>
      <c r="D37" s="1"/>
      <c r="E37" s="2">
        <v>25600</v>
      </c>
      <c r="F37" s="2">
        <v>24700</v>
      </c>
    </row>
    <row r="38" spans="1:15" x14ac:dyDescent="0.25">
      <c r="A38" t="str">
        <f t="shared" si="2"/>
        <v>20231</v>
      </c>
      <c r="B38" s="1">
        <v>44927</v>
      </c>
      <c r="C38" s="4">
        <f t="shared" si="1"/>
        <v>50300</v>
      </c>
      <c r="D38" s="1"/>
      <c r="E38" s="2">
        <v>25600</v>
      </c>
      <c r="F38" s="2">
        <v>24700</v>
      </c>
    </row>
    <row r="39" spans="1:15" x14ac:dyDescent="0.25">
      <c r="A39" t="str">
        <f t="shared" ref="A39:A52" si="6">_xlfn.CONCAT(YEAR(B39),MONTH(B39))</f>
        <v>20232</v>
      </c>
      <c r="B39" s="1">
        <v>44958</v>
      </c>
      <c r="C39" s="4">
        <f t="shared" ref="C39:C52" si="7">SUM(D39:R39)</f>
        <v>24700</v>
      </c>
      <c r="D39" s="1"/>
      <c r="E39" s="1"/>
      <c r="F39" s="2">
        <v>24700</v>
      </c>
    </row>
    <row r="40" spans="1:15" x14ac:dyDescent="0.25">
      <c r="A40" t="str">
        <f t="shared" si="6"/>
        <v>20233</v>
      </c>
      <c r="B40" s="1">
        <v>44986</v>
      </c>
      <c r="C40" s="4">
        <f t="shared" si="7"/>
        <v>27200</v>
      </c>
      <c r="D40" s="1"/>
      <c r="E40" s="1"/>
      <c r="F40" s="2">
        <v>27200</v>
      </c>
    </row>
    <row r="41" spans="1:15" x14ac:dyDescent="0.25">
      <c r="A41" t="str">
        <f t="shared" si="6"/>
        <v>20234</v>
      </c>
      <c r="B41" s="1">
        <v>45017</v>
      </c>
      <c r="C41" s="4">
        <f t="shared" si="7"/>
        <v>27200</v>
      </c>
      <c r="F41" s="2">
        <v>27200</v>
      </c>
    </row>
    <row r="42" spans="1:15" x14ac:dyDescent="0.25">
      <c r="A42" t="str">
        <f t="shared" si="6"/>
        <v>20235</v>
      </c>
      <c r="B42" s="1">
        <v>45047</v>
      </c>
      <c r="C42" s="4">
        <f t="shared" si="7"/>
        <v>27200</v>
      </c>
      <c r="F42" s="2">
        <v>27200</v>
      </c>
    </row>
    <row r="43" spans="1:15" x14ac:dyDescent="0.25">
      <c r="A43" t="str">
        <f t="shared" si="6"/>
        <v>20236</v>
      </c>
      <c r="B43" s="1">
        <v>45078</v>
      </c>
      <c r="C43" s="4">
        <f t="shared" si="7"/>
        <v>27200</v>
      </c>
      <c r="F43" s="2">
        <v>27200</v>
      </c>
    </row>
    <row r="44" spans="1:15" x14ac:dyDescent="0.25">
      <c r="A44" t="str">
        <f t="shared" si="6"/>
        <v>20237</v>
      </c>
      <c r="B44" s="1">
        <v>45108</v>
      </c>
      <c r="C44" s="4">
        <f t="shared" si="7"/>
        <v>27200</v>
      </c>
      <c r="F44" s="2">
        <v>27200</v>
      </c>
    </row>
    <row r="45" spans="1:15" x14ac:dyDescent="0.25">
      <c r="A45" t="str">
        <f t="shared" si="6"/>
        <v>20238</v>
      </c>
      <c r="B45" s="1">
        <v>45139</v>
      </c>
      <c r="C45" s="4">
        <f t="shared" si="7"/>
        <v>27200</v>
      </c>
      <c r="F45" s="2">
        <v>27200</v>
      </c>
    </row>
    <row r="46" spans="1:15" x14ac:dyDescent="0.25">
      <c r="A46" t="str">
        <f t="shared" si="6"/>
        <v>20239</v>
      </c>
      <c r="B46" s="1">
        <v>45170</v>
      </c>
      <c r="C46" s="4">
        <f t="shared" si="7"/>
        <v>30000</v>
      </c>
      <c r="F46" s="2">
        <v>30000</v>
      </c>
    </row>
    <row r="47" spans="1:15" x14ac:dyDescent="0.25">
      <c r="A47" t="str">
        <f t="shared" si="6"/>
        <v>202310</v>
      </c>
      <c r="B47" s="1">
        <v>45200</v>
      </c>
      <c r="C47" s="4">
        <f t="shared" si="7"/>
        <v>30000</v>
      </c>
      <c r="F47" s="2">
        <v>30000</v>
      </c>
    </row>
    <row r="48" spans="1:15" x14ac:dyDescent="0.25">
      <c r="A48" t="str">
        <f t="shared" si="6"/>
        <v>202311</v>
      </c>
      <c r="B48" s="1">
        <v>45231</v>
      </c>
      <c r="C48" s="4">
        <f t="shared" si="7"/>
        <v>30000</v>
      </c>
      <c r="F48" s="2">
        <v>30000</v>
      </c>
    </row>
    <row r="49" spans="1:6" x14ac:dyDescent="0.25">
      <c r="A49" t="str">
        <f t="shared" si="6"/>
        <v>202312</v>
      </c>
      <c r="B49" s="1">
        <v>45261</v>
      </c>
      <c r="C49" s="4">
        <f t="shared" si="7"/>
        <v>30000</v>
      </c>
      <c r="F49" s="2">
        <v>30000</v>
      </c>
    </row>
    <row r="50" spans="1:6" x14ac:dyDescent="0.25">
      <c r="A50" t="str">
        <f t="shared" si="6"/>
        <v>20241</v>
      </c>
      <c r="B50" s="1">
        <v>45292</v>
      </c>
      <c r="C50" s="4">
        <f t="shared" si="7"/>
        <v>30000</v>
      </c>
      <c r="F50" s="2">
        <v>30000</v>
      </c>
    </row>
    <row r="51" spans="1:6" x14ac:dyDescent="0.25">
      <c r="A51" t="str">
        <f t="shared" si="6"/>
        <v>20242</v>
      </c>
      <c r="B51" s="1">
        <v>45323</v>
      </c>
      <c r="C51" s="4">
        <f t="shared" si="7"/>
        <v>30000</v>
      </c>
      <c r="F51" s="2">
        <v>30000</v>
      </c>
    </row>
    <row r="52" spans="1:6" x14ac:dyDescent="0.25">
      <c r="A52" t="str">
        <f t="shared" si="6"/>
        <v>20243</v>
      </c>
      <c r="B52" s="1">
        <v>45352</v>
      </c>
      <c r="C52" s="4">
        <f t="shared" si="7"/>
        <v>0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3BDC-C60A-8F4D-AF60-378E553DA6A4}">
  <dimension ref="A2:H30"/>
  <sheetViews>
    <sheetView showGridLines="0" topLeftCell="A7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13.125" style="45" customWidth="1"/>
    <col min="7" max="7" width="15.375" style="45" customWidth="1"/>
    <col min="8" max="8" width="17.5" style="45" customWidth="1"/>
    <col min="9" max="9" width="15.125" style="31" customWidth="1"/>
    <col min="10" max="10" width="16.125" style="31" customWidth="1"/>
    <col min="11" max="16384" width="42.125" style="31"/>
  </cols>
  <sheetData>
    <row r="2" spans="1:8" s="18" customFormat="1" ht="30" customHeight="1" x14ac:dyDescent="0.25">
      <c r="A2" s="17" t="s">
        <v>16</v>
      </c>
      <c r="B2" s="106" t="s">
        <v>8</v>
      </c>
      <c r="C2" s="107"/>
      <c r="D2" s="108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09" t="s">
        <v>38</v>
      </c>
      <c r="C4" s="110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1" t="s">
        <v>26</v>
      </c>
      <c r="B13" s="112"/>
      <c r="C13" s="112"/>
      <c r="D13" s="113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52000001236</v>
      </c>
      <c r="C14" s="17" t="s">
        <v>28</v>
      </c>
      <c r="D14" s="33" t="s">
        <v>39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40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22" t="s">
        <v>41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14" t="s">
        <v>14</v>
      </c>
      <c r="B19" s="115"/>
      <c r="C19" s="115"/>
      <c r="D19" s="116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42</v>
      </c>
      <c r="C20" s="17" t="s">
        <v>28</v>
      </c>
      <c r="D20" s="28">
        <v>5615744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4"/>
      <c r="C21" s="22"/>
      <c r="D21" s="24"/>
      <c r="F21" s="46"/>
      <c r="G21" s="45"/>
      <c r="H21" s="45"/>
    </row>
    <row r="22" spans="1:8" s="18" customFormat="1" ht="30" customHeight="1" x14ac:dyDescent="0.25">
      <c r="A22" s="26"/>
      <c r="B22" s="34"/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17350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305A-3AAC-EE4E-A181-8EC15AA0F2A2}">
  <dimension ref="A2:H30"/>
  <sheetViews>
    <sheetView topLeftCell="A12" zoomScale="110" zoomScaleNormal="110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06" t="s">
        <v>43</v>
      </c>
      <c r="C2" s="107"/>
      <c r="D2" s="108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09" t="s">
        <v>44</v>
      </c>
      <c r="C4" s="110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45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43344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44439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1" t="s">
        <v>26</v>
      </c>
      <c r="B13" s="112"/>
      <c r="C13" s="112"/>
      <c r="D13" s="113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52000006616</v>
      </c>
      <c r="C14" s="17" t="s">
        <v>28</v>
      </c>
      <c r="D14" s="33">
        <v>1634979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5"/>
      <c r="G16" s="45"/>
      <c r="H16" s="45"/>
    </row>
    <row r="17" spans="1:8" ht="30.95" customHeight="1" x14ac:dyDescent="0.35">
      <c r="A17" s="29" t="s">
        <v>46</v>
      </c>
      <c r="B17" s="30"/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14" t="s">
        <v>47</v>
      </c>
      <c r="B19" s="115"/>
      <c r="C19" s="115"/>
      <c r="D19" s="116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48</v>
      </c>
      <c r="C20" s="17" t="s">
        <v>28</v>
      </c>
      <c r="D20" s="28">
        <v>24409815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275</v>
      </c>
      <c r="F21" s="45"/>
      <c r="G21" s="45"/>
      <c r="H21" s="45"/>
    </row>
    <row r="22" spans="1:8" s="18" customFormat="1" ht="30" customHeight="1" x14ac:dyDescent="0.25">
      <c r="A22" s="26"/>
      <c r="B22" s="32" t="s">
        <v>49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5"/>
      <c r="G23" s="45"/>
      <c r="H23" s="45"/>
    </row>
    <row r="24" spans="1:8" ht="30.95" customHeight="1" x14ac:dyDescent="0.35">
      <c r="A24" s="29" t="s">
        <v>46</v>
      </c>
      <c r="B24" s="30">
        <v>1222</v>
      </c>
      <c r="C24" s="23" t="s">
        <v>50</v>
      </c>
      <c r="D24" s="24"/>
    </row>
    <row r="26" spans="1:8" x14ac:dyDescent="0.35">
      <c r="A26" s="31">
        <v>3520</v>
      </c>
      <c r="B26" s="31" t="s">
        <v>15</v>
      </c>
      <c r="C26" s="31">
        <f>SUM(A26:A33)</f>
        <v>54367</v>
      </c>
    </row>
    <row r="27" spans="1:8" x14ac:dyDescent="0.35">
      <c r="A27" s="31">
        <v>2847</v>
      </c>
      <c r="B27" s="31" t="s">
        <v>14</v>
      </c>
    </row>
    <row r="28" spans="1:8" x14ac:dyDescent="0.35">
      <c r="A28" s="31">
        <v>16000</v>
      </c>
      <c r="B28" s="31" t="s">
        <v>78</v>
      </c>
    </row>
    <row r="29" spans="1:8" x14ac:dyDescent="0.35">
      <c r="A29" s="31">
        <v>16000</v>
      </c>
      <c r="B29" s="31" t="s">
        <v>79</v>
      </c>
    </row>
    <row r="30" spans="1:8" x14ac:dyDescent="0.35">
      <c r="A30" s="31">
        <v>16000</v>
      </c>
      <c r="B30" s="31" t="s">
        <v>80</v>
      </c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8BF6-CBCA-DF4D-922F-106079497D71}">
  <dimension ref="A2:H27"/>
  <sheetViews>
    <sheetView topLeftCell="A9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8.875" style="31" customWidth="1"/>
    <col min="4" max="4" width="30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06" t="s">
        <v>51</v>
      </c>
      <c r="C2" s="107"/>
      <c r="D2" s="108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09" t="s">
        <v>44</v>
      </c>
      <c r="C4" s="110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76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>
        <v>2975176337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43497</v>
      </c>
      <c r="D10" s="35" t="s">
        <v>52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44227</v>
      </c>
      <c r="D11" s="36">
        <v>43908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1" t="s">
        <v>129</v>
      </c>
      <c r="B13" s="112"/>
      <c r="C13" s="112"/>
      <c r="D13" s="113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52000006953</v>
      </c>
      <c r="C14" s="17" t="s">
        <v>28</v>
      </c>
      <c r="D14" s="33">
        <v>1635850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/>
      <c r="C17" s="23" t="s">
        <v>53</v>
      </c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14" t="s">
        <v>54</v>
      </c>
      <c r="B19" s="115"/>
      <c r="C19" s="115"/>
      <c r="D19" s="116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55</v>
      </c>
      <c r="C20" s="17" t="s">
        <v>28</v>
      </c>
      <c r="D20" s="28">
        <v>14009103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4">
        <v>736</v>
      </c>
      <c r="F21" s="46"/>
      <c r="G21" s="45"/>
      <c r="H21" s="45"/>
    </row>
    <row r="22" spans="1:8" s="18" customFormat="1" ht="30" customHeight="1" x14ac:dyDescent="0.25">
      <c r="A22" s="26"/>
      <c r="B22" s="32" t="s">
        <v>56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 t="s">
        <v>57</v>
      </c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31400</v>
      </c>
      <c r="C24" s="37" t="s">
        <v>58</v>
      </c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FBB7-088B-204D-A099-5B15047D600E}">
  <dimension ref="A2:H24"/>
  <sheetViews>
    <sheetView topLeftCell="A12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06" t="s">
        <v>59</v>
      </c>
      <c r="C2" s="107"/>
      <c r="D2" s="108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09" t="s">
        <v>60</v>
      </c>
      <c r="C4" s="110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1" t="s">
        <v>26</v>
      </c>
      <c r="B13" s="112"/>
      <c r="C13" s="112"/>
      <c r="D13" s="113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52000001235</v>
      </c>
      <c r="C14" s="17" t="s">
        <v>28</v>
      </c>
      <c r="D14" s="33" t="s">
        <v>61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29" t="s">
        <v>33</v>
      </c>
      <c r="B17" s="30">
        <v>1774</v>
      </c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14" t="s">
        <v>14</v>
      </c>
      <c r="B19" s="115"/>
      <c r="C19" s="115"/>
      <c r="D19" s="116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62</v>
      </c>
      <c r="C20" s="17" t="s">
        <v>28</v>
      </c>
      <c r="D20" s="28">
        <v>2618614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8" t="s">
        <v>63</v>
      </c>
      <c r="F21" s="45"/>
      <c r="G21" s="45"/>
      <c r="H21" s="45"/>
    </row>
    <row r="22" spans="1:8" s="18" customFormat="1" ht="30" customHeight="1" x14ac:dyDescent="0.25">
      <c r="A22" s="26"/>
      <c r="B22" s="32" t="s">
        <v>64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32</v>
      </c>
      <c r="C23" s="23"/>
      <c r="D23" s="24"/>
      <c r="F23" s="45"/>
      <c r="G23" s="45"/>
      <c r="H23" s="45"/>
    </row>
    <row r="24" spans="1:8" ht="30.95" customHeight="1" x14ac:dyDescent="0.35">
      <c r="A24" s="29" t="s">
        <v>33</v>
      </c>
      <c r="B24" s="30" t="s">
        <v>77</v>
      </c>
      <c r="C24" s="39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78B3-3802-F049-9855-C166FA71F5E0}">
  <sheetPr>
    <tabColor rgb="FF92D050"/>
  </sheetPr>
  <dimension ref="A2:H24"/>
  <sheetViews>
    <sheetView topLeftCell="A11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06" t="s">
        <v>65</v>
      </c>
      <c r="C2" s="107"/>
      <c r="D2" s="108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09" t="s">
        <v>66</v>
      </c>
      <c r="C4" s="110"/>
      <c r="D4" s="20" t="s">
        <v>67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68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43191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44285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1" t="s">
        <v>26</v>
      </c>
      <c r="B13" s="112"/>
      <c r="C13" s="112"/>
      <c r="D13" s="113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52000000048</v>
      </c>
      <c r="C14" s="17" t="s">
        <v>28</v>
      </c>
      <c r="D14" s="33">
        <v>1157714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40" t="s">
        <v>33</v>
      </c>
      <c r="B17" s="41">
        <v>5731.69</v>
      </c>
      <c r="C17" s="42" t="s">
        <v>69</v>
      </c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14" t="s">
        <v>14</v>
      </c>
      <c r="B19" s="115"/>
      <c r="C19" s="115"/>
      <c r="D19" s="116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70</v>
      </c>
      <c r="C20" s="17" t="s">
        <v>28</v>
      </c>
      <c r="D20" s="33" t="s">
        <v>71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72</v>
      </c>
      <c r="C21" s="22" t="s">
        <v>36</v>
      </c>
      <c r="D21" s="24">
        <v>776</v>
      </c>
      <c r="F21" s="45"/>
      <c r="G21" s="45"/>
      <c r="H21" s="45"/>
    </row>
    <row r="22" spans="1:8" s="18" customFormat="1" ht="30" customHeight="1" x14ac:dyDescent="0.25">
      <c r="A22" s="26"/>
      <c r="B22" s="32" t="s">
        <v>73</v>
      </c>
      <c r="C22" s="22" t="s">
        <v>74</v>
      </c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75</v>
      </c>
      <c r="C23" s="23"/>
      <c r="D23" s="24"/>
      <c r="F23" s="45"/>
      <c r="G23" s="45"/>
      <c r="H23" s="45"/>
    </row>
    <row r="24" spans="1:8" ht="30.95" customHeight="1" x14ac:dyDescent="0.35">
      <c r="A24" s="40" t="s">
        <v>33</v>
      </c>
      <c r="B24" s="41" t="s">
        <v>120</v>
      </c>
      <c r="C24" s="43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512C-8AA6-614A-90C1-5D3FA65860D0}">
  <dimension ref="A1:Y16"/>
  <sheetViews>
    <sheetView topLeftCell="A4" workbookViewId="0">
      <pane xSplit="5" topLeftCell="T1" activePane="topRight" state="frozen"/>
      <selection pane="topRight" activeCell="Y13" sqref="Y13"/>
    </sheetView>
  </sheetViews>
  <sheetFormatPr baseColWidth="10" defaultColWidth="10.875" defaultRowHeight="15.75" x14ac:dyDescent="0.25"/>
  <cols>
    <col min="1" max="1" width="17.875" style="64" customWidth="1"/>
    <col min="2" max="2" width="7.5" style="65" customWidth="1"/>
    <col min="3" max="3" width="13" style="65" customWidth="1"/>
    <col min="4" max="4" width="6.625" style="65" customWidth="1"/>
    <col min="5" max="5" width="6.125" style="65" customWidth="1"/>
    <col min="6" max="6" width="12.375" style="64" customWidth="1"/>
    <col min="7" max="7" width="13.5" style="64" customWidth="1"/>
    <col min="8" max="8" width="12.375" style="64" customWidth="1"/>
    <col min="9" max="9" width="13.5" style="64" customWidth="1"/>
    <col min="10" max="10" width="12.375" style="64" customWidth="1"/>
    <col min="11" max="11" width="13.5" style="64" customWidth="1"/>
    <col min="12" max="12" width="12.375" style="64" customWidth="1"/>
    <col min="13" max="13" width="13.5" style="64" customWidth="1"/>
    <col min="14" max="14" width="12.375" style="64" customWidth="1"/>
    <col min="15" max="15" width="13.5" style="64" customWidth="1"/>
    <col min="16" max="16" width="12.375" style="64" customWidth="1"/>
    <col min="17" max="17" width="13.5" style="64" customWidth="1"/>
    <col min="18" max="18" width="12.375" style="64" customWidth="1"/>
    <col min="19" max="19" width="13.5" style="64" customWidth="1"/>
    <col min="20" max="20" width="12.375" style="64" customWidth="1"/>
    <col min="21" max="21" width="13.5" style="64" customWidth="1"/>
    <col min="22" max="22" width="12.375" style="64" customWidth="1"/>
    <col min="23" max="23" width="13.5" style="64" customWidth="1"/>
    <col min="24" max="24" width="12.375" style="64" customWidth="1"/>
    <col min="25" max="25" width="13.5" style="64" customWidth="1"/>
    <col min="26" max="16384" width="10.875" style="64"/>
  </cols>
  <sheetData>
    <row r="1" spans="1:25" ht="24.95" customHeight="1" x14ac:dyDescent="0.25">
      <c r="F1" s="119" t="s">
        <v>144</v>
      </c>
      <c r="G1" s="118"/>
      <c r="H1" s="117">
        <v>45170</v>
      </c>
      <c r="I1" s="118"/>
      <c r="J1" s="117">
        <v>45200</v>
      </c>
      <c r="K1" s="118"/>
      <c r="L1" s="117">
        <v>45231</v>
      </c>
      <c r="M1" s="118"/>
      <c r="N1" s="117">
        <v>45261</v>
      </c>
      <c r="O1" s="118"/>
      <c r="P1" s="117">
        <v>45292</v>
      </c>
      <c r="Q1" s="118"/>
      <c r="R1" s="117">
        <v>45323</v>
      </c>
      <c r="S1" s="118"/>
      <c r="T1" s="117">
        <v>45352</v>
      </c>
      <c r="U1" s="118"/>
      <c r="V1" s="117">
        <v>45383</v>
      </c>
      <c r="W1" s="118"/>
      <c r="X1" s="117">
        <v>45413</v>
      </c>
      <c r="Y1" s="118"/>
    </row>
    <row r="2" spans="1:25" ht="24.95" customHeight="1" thickBot="1" x14ac:dyDescent="0.3">
      <c r="B2" s="65" t="s">
        <v>149</v>
      </c>
      <c r="E2" s="65" t="s">
        <v>153</v>
      </c>
      <c r="F2" s="79" t="s">
        <v>148</v>
      </c>
      <c r="G2" s="80" t="s">
        <v>147</v>
      </c>
      <c r="H2" s="79" t="s">
        <v>148</v>
      </c>
      <c r="I2" s="80" t="s">
        <v>147</v>
      </c>
      <c r="J2" s="79" t="s">
        <v>148</v>
      </c>
      <c r="K2" s="80" t="s">
        <v>147</v>
      </c>
      <c r="L2" s="79" t="s">
        <v>148</v>
      </c>
      <c r="M2" s="80" t="s">
        <v>147</v>
      </c>
      <c r="N2" s="79" t="s">
        <v>148</v>
      </c>
      <c r="O2" s="80" t="s">
        <v>147</v>
      </c>
      <c r="P2" s="79" t="s">
        <v>148</v>
      </c>
      <c r="Q2" s="80" t="s">
        <v>147</v>
      </c>
      <c r="R2" s="79" t="s">
        <v>148</v>
      </c>
      <c r="S2" s="80" t="s">
        <v>147</v>
      </c>
      <c r="T2" s="79" t="s">
        <v>148</v>
      </c>
      <c r="U2" s="80" t="s">
        <v>147</v>
      </c>
      <c r="V2" s="79" t="s">
        <v>148</v>
      </c>
      <c r="W2" s="80" t="s">
        <v>147</v>
      </c>
      <c r="X2" s="79" t="s">
        <v>148</v>
      </c>
      <c r="Y2" s="80" t="s">
        <v>147</v>
      </c>
    </row>
    <row r="3" spans="1:25" s="71" customFormat="1" ht="24.95" customHeight="1" x14ac:dyDescent="0.25">
      <c r="A3" s="69" t="s">
        <v>108</v>
      </c>
      <c r="B3" s="70">
        <v>12</v>
      </c>
      <c r="C3" s="70" t="s">
        <v>146</v>
      </c>
      <c r="D3" s="70">
        <v>1</v>
      </c>
      <c r="E3" s="70"/>
      <c r="F3" s="81"/>
      <c r="G3" s="82">
        <v>5943.12</v>
      </c>
      <c r="H3" s="81"/>
      <c r="I3" s="82">
        <v>1958.12</v>
      </c>
      <c r="J3" s="81"/>
      <c r="K3" s="82">
        <v>6737.12</v>
      </c>
      <c r="L3" s="81"/>
      <c r="M3" s="82">
        <v>6608.12</v>
      </c>
      <c r="N3" s="81"/>
      <c r="O3" s="82">
        <v>9704.1200000000008</v>
      </c>
      <c r="P3" s="81"/>
      <c r="Q3" s="82">
        <v>12408.12</v>
      </c>
      <c r="R3" s="81"/>
      <c r="S3" s="82">
        <v>18231.12</v>
      </c>
      <c r="T3" s="81"/>
      <c r="U3" s="82">
        <v>15881.12</v>
      </c>
      <c r="V3" s="81"/>
      <c r="W3" s="82">
        <v>18040.12</v>
      </c>
      <c r="X3" s="81"/>
      <c r="Y3" s="82">
        <v>19504.12</v>
      </c>
    </row>
    <row r="4" spans="1:25" ht="24.95" customHeight="1" x14ac:dyDescent="0.25">
      <c r="A4" s="72"/>
      <c r="B4" s="65">
        <v>57</v>
      </c>
      <c r="C4" s="65" t="s">
        <v>146</v>
      </c>
      <c r="D4" s="65">
        <v>2</v>
      </c>
      <c r="F4" s="83"/>
      <c r="G4" s="84">
        <v>5942.57</v>
      </c>
      <c r="H4" s="83"/>
      <c r="I4" s="84">
        <v>1957.57</v>
      </c>
      <c r="J4" s="83"/>
      <c r="K4" s="84">
        <v>6736.57</v>
      </c>
      <c r="L4" s="83"/>
      <c r="M4" s="84">
        <v>6607.57</v>
      </c>
      <c r="N4" s="83"/>
      <c r="O4" s="84">
        <v>9703.57</v>
      </c>
      <c r="P4" s="83"/>
      <c r="Q4" s="84">
        <v>12407.57</v>
      </c>
      <c r="R4" s="83"/>
      <c r="S4" s="84">
        <v>18230.57</v>
      </c>
      <c r="T4" s="83"/>
      <c r="U4" s="84">
        <v>15880.57</v>
      </c>
      <c r="V4" s="83"/>
      <c r="W4" s="84">
        <v>18039.57</v>
      </c>
      <c r="X4" s="83"/>
      <c r="Y4" s="84">
        <v>19503.57</v>
      </c>
    </row>
    <row r="5" spans="1:25" ht="24.95" customHeight="1" x14ac:dyDescent="0.25">
      <c r="A5" s="72"/>
      <c r="B5" s="65">
        <v>105</v>
      </c>
      <c r="C5" s="65" t="s">
        <v>145</v>
      </c>
      <c r="D5" s="65">
        <v>3</v>
      </c>
      <c r="F5" s="83"/>
      <c r="G5" s="84">
        <v>5943.05</v>
      </c>
      <c r="H5" s="83"/>
      <c r="I5" s="84">
        <v>1958.05</v>
      </c>
      <c r="J5" s="83"/>
      <c r="K5" s="84">
        <v>6737.05</v>
      </c>
      <c r="L5" s="83"/>
      <c r="M5" s="84">
        <v>6608.05</v>
      </c>
      <c r="N5" s="83"/>
      <c r="O5" s="84">
        <v>14204.05</v>
      </c>
      <c r="P5" s="83"/>
      <c r="Q5" s="84">
        <v>12408.05</v>
      </c>
      <c r="R5" s="83"/>
      <c r="S5" s="84">
        <v>18231.05</v>
      </c>
      <c r="T5" s="83"/>
      <c r="U5" s="84">
        <v>15881.05</v>
      </c>
      <c r="V5" s="83"/>
      <c r="W5" s="84">
        <v>18040.05</v>
      </c>
      <c r="X5" s="83"/>
      <c r="Y5" s="84">
        <v>19504.05</v>
      </c>
    </row>
    <row r="6" spans="1:25" ht="24.95" customHeight="1" x14ac:dyDescent="0.25">
      <c r="A6" s="72"/>
      <c r="B6" s="65">
        <v>271</v>
      </c>
      <c r="C6" s="65" t="s">
        <v>135</v>
      </c>
      <c r="D6" s="65">
        <v>4</v>
      </c>
      <c r="F6" s="83">
        <v>50321.74</v>
      </c>
      <c r="G6" s="84">
        <v>52308.71</v>
      </c>
      <c r="H6" s="83">
        <f>I6-1987.2</f>
        <v>38204.51</v>
      </c>
      <c r="I6" s="84">
        <v>40191.71</v>
      </c>
      <c r="J6" s="83"/>
      <c r="K6" s="84">
        <v>45190.71</v>
      </c>
      <c r="L6" s="83"/>
      <c r="M6" s="84">
        <v>45366.71</v>
      </c>
      <c r="N6" s="83"/>
      <c r="O6" s="84">
        <v>50656.71</v>
      </c>
      <c r="P6" s="83"/>
      <c r="Q6" s="84">
        <v>59876.71</v>
      </c>
      <c r="R6" s="83"/>
      <c r="S6" s="84">
        <v>60193.71</v>
      </c>
      <c r="T6" s="83"/>
      <c r="U6" s="84">
        <v>56168.71</v>
      </c>
      <c r="V6" s="83"/>
      <c r="W6" s="84">
        <v>70020.710000000006</v>
      </c>
      <c r="X6" s="83"/>
      <c r="Y6" s="84">
        <v>90072.71</v>
      </c>
    </row>
    <row r="7" spans="1:25" s="75" customFormat="1" ht="24.95" customHeight="1" thickBot="1" x14ac:dyDescent="0.3">
      <c r="A7" s="73"/>
      <c r="B7" s="74">
        <v>277</v>
      </c>
      <c r="C7" s="74" t="s">
        <v>134</v>
      </c>
      <c r="D7" s="74">
        <v>5</v>
      </c>
      <c r="E7" s="74"/>
      <c r="F7" s="85">
        <v>45765.89</v>
      </c>
      <c r="G7" s="86">
        <v>47571.77</v>
      </c>
      <c r="H7" s="85">
        <f>I7-1806.6</f>
        <v>34746.17</v>
      </c>
      <c r="I7" s="86">
        <v>36552.769999999997</v>
      </c>
      <c r="J7" s="85"/>
      <c r="K7" s="86">
        <v>43157.77</v>
      </c>
      <c r="L7" s="85"/>
      <c r="M7" s="86">
        <v>41257.769999999997</v>
      </c>
      <c r="N7" s="85"/>
      <c r="O7" s="86">
        <v>46066.77</v>
      </c>
      <c r="P7" s="85"/>
      <c r="Q7" s="86">
        <v>54448.77</v>
      </c>
      <c r="R7" s="85"/>
      <c r="S7" s="86">
        <v>54738.77</v>
      </c>
      <c r="T7" s="85"/>
      <c r="U7" s="86">
        <v>51076.77</v>
      </c>
      <c r="V7" s="85"/>
      <c r="W7" s="86">
        <v>63671.77</v>
      </c>
      <c r="X7" s="85"/>
      <c r="Y7" s="86">
        <v>81897.77</v>
      </c>
    </row>
    <row r="8" spans="1:25" s="68" customFormat="1" ht="24.95" customHeight="1" thickBot="1" x14ac:dyDescent="0.3">
      <c r="A8" s="66" t="s">
        <v>13</v>
      </c>
      <c r="B8" s="67"/>
      <c r="C8" s="67"/>
      <c r="D8" s="67"/>
      <c r="E8" s="67"/>
      <c r="F8" s="87" t="s">
        <v>150</v>
      </c>
      <c r="G8" s="88">
        <f>SUM(G3:G7)</f>
        <v>117709.22</v>
      </c>
      <c r="H8" s="87" t="s">
        <v>150</v>
      </c>
      <c r="I8" s="88">
        <f>SUM(I3:I7)</f>
        <v>82618.22</v>
      </c>
      <c r="J8" s="87" t="s">
        <v>150</v>
      </c>
      <c r="K8" s="88">
        <f>SUM(J3:K7)</f>
        <v>108559.22</v>
      </c>
      <c r="L8" s="87" t="s">
        <v>150</v>
      </c>
      <c r="M8" s="88">
        <f>SUM(L3:M7)</f>
        <v>106448.22</v>
      </c>
      <c r="N8" s="87" t="s">
        <v>150</v>
      </c>
      <c r="O8" s="88">
        <f>SUM(N3:O7)</f>
        <v>130335.22</v>
      </c>
      <c r="P8" s="87" t="s">
        <v>150</v>
      </c>
      <c r="Q8" s="88">
        <f>SUM(P3:Q7)</f>
        <v>151549.22</v>
      </c>
      <c r="R8" s="87" t="s">
        <v>150</v>
      </c>
      <c r="S8" s="88">
        <f>SUM(R3:S7)</f>
        <v>169625.22</v>
      </c>
      <c r="T8" s="87" t="s">
        <v>150</v>
      </c>
      <c r="U8" s="88">
        <f>SUM(T3:U7)</f>
        <v>154888.22</v>
      </c>
      <c r="V8" s="87"/>
      <c r="W8" s="88">
        <f>SUM(V3:W7)</f>
        <v>187812.22</v>
      </c>
      <c r="X8" s="87"/>
      <c r="Y8" s="88">
        <f>SUM(X3:Y7)</f>
        <v>230482.22000000003</v>
      </c>
    </row>
    <row r="9" spans="1:25" s="71" customFormat="1" ht="24.95" customHeight="1" x14ac:dyDescent="0.25">
      <c r="A9" s="69" t="s">
        <v>136</v>
      </c>
      <c r="B9" s="70">
        <v>3</v>
      </c>
      <c r="C9" s="70" t="s">
        <v>137</v>
      </c>
      <c r="D9" s="70">
        <v>6</v>
      </c>
      <c r="E9" s="70"/>
      <c r="F9" s="81"/>
      <c r="G9" s="82">
        <v>34074.03</v>
      </c>
      <c r="H9" s="81"/>
      <c r="I9" s="82">
        <v>24757.03</v>
      </c>
      <c r="J9" s="81"/>
      <c r="K9" s="82">
        <v>25363.03</v>
      </c>
      <c r="L9" s="81"/>
      <c r="M9" s="82">
        <v>23901.03</v>
      </c>
      <c r="N9" s="81"/>
      <c r="O9" s="82">
        <v>23901.03</v>
      </c>
      <c r="P9" s="81"/>
      <c r="Q9" s="82">
        <v>26176.03</v>
      </c>
      <c r="R9" s="81"/>
      <c r="S9" s="82">
        <v>28451.03</v>
      </c>
      <c r="T9" s="81"/>
      <c r="U9" s="82">
        <v>28451.03</v>
      </c>
      <c r="V9" s="81"/>
      <c r="W9" s="82">
        <v>37551.03</v>
      </c>
      <c r="X9" s="81"/>
      <c r="Y9" s="82">
        <v>42101.03</v>
      </c>
    </row>
    <row r="10" spans="1:25" ht="24.95" customHeight="1" x14ac:dyDescent="0.25">
      <c r="A10" s="72"/>
      <c r="B10" s="65">
        <v>18</v>
      </c>
      <c r="C10" s="65" t="s">
        <v>138</v>
      </c>
      <c r="D10" s="65">
        <v>7</v>
      </c>
      <c r="F10" s="83">
        <v>24000</v>
      </c>
      <c r="G10" s="84">
        <v>35946.18</v>
      </c>
      <c r="H10" s="83">
        <f>I10-2756.4</f>
        <v>23999.78</v>
      </c>
      <c r="I10" s="84">
        <v>26756.18</v>
      </c>
      <c r="J10" s="83"/>
      <c r="K10" s="84">
        <v>26756.18</v>
      </c>
      <c r="L10" s="83"/>
      <c r="M10" s="84">
        <v>25214.18</v>
      </c>
      <c r="N10" s="83"/>
      <c r="O10" s="84">
        <v>25214.18</v>
      </c>
      <c r="P10" s="83"/>
      <c r="Q10" s="84">
        <v>27614.18</v>
      </c>
      <c r="R10" s="83"/>
      <c r="S10" s="84">
        <v>30014.18</v>
      </c>
      <c r="T10" s="83"/>
      <c r="U10" s="84">
        <v>30014.18</v>
      </c>
      <c r="V10" s="83"/>
      <c r="W10" s="84">
        <v>39614.18</v>
      </c>
      <c r="X10" s="83"/>
      <c r="Y10" s="84">
        <v>44414.18</v>
      </c>
    </row>
    <row r="11" spans="1:25" s="75" customFormat="1" ht="24.95" customHeight="1" thickBot="1" x14ac:dyDescent="0.3">
      <c r="A11" s="73"/>
      <c r="B11" s="74">
        <v>21</v>
      </c>
      <c r="C11" s="74" t="s">
        <v>139</v>
      </c>
      <c r="D11" s="74">
        <v>8</v>
      </c>
      <c r="E11" s="74"/>
      <c r="F11" s="85">
        <v>22950</v>
      </c>
      <c r="G11" s="86">
        <v>34374.21</v>
      </c>
      <c r="H11" s="85">
        <f>I11-2635.81</f>
        <v>22950.399999999998</v>
      </c>
      <c r="I11" s="86">
        <v>25586.21</v>
      </c>
      <c r="J11" s="85"/>
      <c r="K11" s="86">
        <v>25586.21</v>
      </c>
      <c r="L11" s="85"/>
      <c r="M11" s="86">
        <v>24111.21</v>
      </c>
      <c r="N11" s="85"/>
      <c r="O11" s="86">
        <v>24111.21</v>
      </c>
      <c r="P11" s="85"/>
      <c r="Q11" s="86">
        <v>26406.21</v>
      </c>
      <c r="R11" s="85"/>
      <c r="S11" s="86">
        <v>28701.21</v>
      </c>
      <c r="T11" s="85"/>
      <c r="U11" s="86">
        <v>28701.21</v>
      </c>
      <c r="V11" s="85"/>
      <c r="W11" s="86">
        <v>37881.21</v>
      </c>
      <c r="X11" s="85"/>
      <c r="Y11" s="86">
        <v>42471.21</v>
      </c>
    </row>
    <row r="12" spans="1:25" s="68" customFormat="1" ht="24.95" customHeight="1" thickBot="1" x14ac:dyDescent="0.3">
      <c r="A12" s="66" t="s">
        <v>13</v>
      </c>
      <c r="B12" s="67"/>
      <c r="C12" s="67"/>
      <c r="D12" s="67"/>
      <c r="E12" s="67"/>
      <c r="F12" s="87" t="s">
        <v>150</v>
      </c>
      <c r="G12" s="88">
        <f>SUM(G9:G11)</f>
        <v>104394.41999999998</v>
      </c>
      <c r="H12" s="87" t="s">
        <v>150</v>
      </c>
      <c r="I12" s="88">
        <f>SUM(I9:I11)</f>
        <v>77099.42</v>
      </c>
      <c r="J12" s="87" t="s">
        <v>150</v>
      </c>
      <c r="K12" s="88">
        <f>SUM(J9:K11)</f>
        <v>77705.42</v>
      </c>
      <c r="L12" s="87" t="s">
        <v>150</v>
      </c>
      <c r="M12" s="88">
        <f>SUM(L9:M11)</f>
        <v>73226.42</v>
      </c>
      <c r="N12" s="87" t="s">
        <v>150</v>
      </c>
      <c r="O12" s="88">
        <f>SUM(N9:O11)</f>
        <v>73226.42</v>
      </c>
      <c r="P12" s="87" t="s">
        <v>150</v>
      </c>
      <c r="Q12" s="88">
        <f>SUM(Q9:Q11)</f>
        <v>80196.42</v>
      </c>
      <c r="R12" s="87" t="s">
        <v>150</v>
      </c>
      <c r="S12" s="88">
        <f>SUM(S9:S11)</f>
        <v>87166.42</v>
      </c>
      <c r="T12" s="87" t="s">
        <v>150</v>
      </c>
      <c r="U12" s="88">
        <f>SUM(U9:U11)</f>
        <v>87166.42</v>
      </c>
      <c r="V12" s="87"/>
      <c r="W12" s="88">
        <f>SUM(W9:W11)</f>
        <v>115046.41999999998</v>
      </c>
      <c r="X12" s="87"/>
      <c r="Y12" s="88">
        <f>SUM(Y9:Y11)</f>
        <v>128986.41999999998</v>
      </c>
    </row>
    <row r="13" spans="1:25" s="78" customFormat="1" ht="24.95" customHeight="1" thickBot="1" x14ac:dyDescent="0.3">
      <c r="A13" s="76" t="s">
        <v>140</v>
      </c>
      <c r="B13" s="77">
        <v>11</v>
      </c>
      <c r="C13" s="77" t="s">
        <v>141</v>
      </c>
      <c r="D13" s="77">
        <v>9</v>
      </c>
      <c r="E13" s="77"/>
      <c r="F13" s="89" t="s">
        <v>150</v>
      </c>
      <c r="G13" s="90">
        <v>69040.11</v>
      </c>
      <c r="H13" s="89" t="s">
        <v>150</v>
      </c>
      <c r="I13" s="90">
        <v>73842</v>
      </c>
      <c r="J13" s="89" t="s">
        <v>150</v>
      </c>
      <c r="K13" s="90">
        <v>73842.11</v>
      </c>
      <c r="L13" s="89" t="s">
        <v>150</v>
      </c>
      <c r="M13" s="90">
        <v>93650.11</v>
      </c>
      <c r="N13" s="89" t="s">
        <v>150</v>
      </c>
      <c r="O13" s="90">
        <v>98392.11</v>
      </c>
      <c r="P13" s="89" t="s">
        <v>150</v>
      </c>
      <c r="Q13" s="93">
        <v>92850.11</v>
      </c>
      <c r="R13" s="89" t="s">
        <v>150</v>
      </c>
      <c r="S13" s="93">
        <v>92850.11</v>
      </c>
      <c r="T13" s="89" t="s">
        <v>150</v>
      </c>
      <c r="U13" s="93">
        <v>112069.11</v>
      </c>
      <c r="V13" s="89"/>
      <c r="W13" s="93">
        <v>136180.10999999999</v>
      </c>
      <c r="X13" s="89"/>
      <c r="Y13" s="93"/>
    </row>
    <row r="14" spans="1:25" s="78" customFormat="1" ht="24.95" customHeight="1" thickBot="1" x14ac:dyDescent="0.3">
      <c r="A14" s="76" t="s">
        <v>142</v>
      </c>
      <c r="B14" s="77"/>
      <c r="C14" s="77" t="s">
        <v>143</v>
      </c>
      <c r="D14" s="77">
        <v>10</v>
      </c>
      <c r="E14" s="77"/>
      <c r="F14" s="89"/>
      <c r="G14" s="90">
        <v>26400.11</v>
      </c>
      <c r="H14" s="89" t="s">
        <v>150</v>
      </c>
      <c r="I14" s="90">
        <v>26400.11</v>
      </c>
      <c r="J14" s="89" t="s">
        <v>150</v>
      </c>
      <c r="K14" s="90">
        <v>26400.11</v>
      </c>
      <c r="L14" s="89" t="s">
        <v>150</v>
      </c>
      <c r="M14" s="93">
        <v>26400.11</v>
      </c>
      <c r="N14" s="89" t="s">
        <v>150</v>
      </c>
      <c r="O14" s="93">
        <v>40000.11</v>
      </c>
      <c r="P14" s="89" t="s">
        <v>150</v>
      </c>
      <c r="Q14" s="93">
        <v>36000.11</v>
      </c>
      <c r="R14" s="89" t="s">
        <v>150</v>
      </c>
      <c r="S14" s="93">
        <v>36000.11</v>
      </c>
      <c r="T14" s="89" t="s">
        <v>150</v>
      </c>
      <c r="U14" s="93">
        <v>54800</v>
      </c>
      <c r="V14" s="89"/>
      <c r="W14" s="93">
        <v>60000.11</v>
      </c>
      <c r="X14" s="89"/>
      <c r="Y14" s="93"/>
    </row>
    <row r="15" spans="1:25" s="78" customFormat="1" ht="24.95" customHeight="1" thickBot="1" x14ac:dyDescent="0.3">
      <c r="A15" s="76" t="s">
        <v>151</v>
      </c>
      <c r="B15" s="77"/>
      <c r="C15" s="77">
        <v>2</v>
      </c>
      <c r="D15" s="77">
        <v>2</v>
      </c>
      <c r="E15" s="91" t="s">
        <v>152</v>
      </c>
      <c r="F15" s="89"/>
      <c r="G15" s="90"/>
      <c r="H15" s="89" t="s">
        <v>150</v>
      </c>
      <c r="I15" s="90">
        <v>51667.02</v>
      </c>
      <c r="J15" s="89" t="s">
        <v>150</v>
      </c>
      <c r="K15" s="90">
        <v>50000.02</v>
      </c>
      <c r="L15" s="89" t="s">
        <v>150</v>
      </c>
      <c r="M15" s="90">
        <v>50000.02</v>
      </c>
      <c r="N15" s="89" t="s">
        <v>150</v>
      </c>
      <c r="O15" s="90">
        <v>65000.02</v>
      </c>
      <c r="P15" s="89" t="s">
        <v>150</v>
      </c>
      <c r="Q15" s="90">
        <v>65000.02</v>
      </c>
      <c r="R15" s="89" t="s">
        <v>150</v>
      </c>
      <c r="S15" s="90">
        <v>65000.02</v>
      </c>
      <c r="T15" s="89" t="s">
        <v>150</v>
      </c>
      <c r="U15" s="90">
        <v>86917.02</v>
      </c>
      <c r="V15" s="89"/>
      <c r="W15" s="90">
        <v>100000.02</v>
      </c>
      <c r="X15" s="89"/>
      <c r="Y15" s="90"/>
    </row>
    <row r="16" spans="1:25" x14ac:dyDescent="0.25">
      <c r="K16" s="92">
        <f>K15+K14+K13+K12+K8</f>
        <v>336506.88</v>
      </c>
      <c r="M16" s="92">
        <f>M15+M14+M13+M12+M8</f>
        <v>349724.88</v>
      </c>
      <c r="O16" s="92">
        <f>O15+O14+O13+O12+O8</f>
        <v>406953.88</v>
      </c>
      <c r="Q16" s="92">
        <f>Q15+Q14+Q13+Q12+Q8</f>
        <v>425595.88</v>
      </c>
      <c r="S16" s="92">
        <f>S15+S14+S13+S12+S8</f>
        <v>450641.88</v>
      </c>
      <c r="U16" s="92">
        <f>U15+U14+U13+U12+U8</f>
        <v>495840.77</v>
      </c>
      <c r="W16" s="92">
        <f>W15+W14+W13+W12+W8</f>
        <v>599038.88</v>
      </c>
      <c r="Y16" s="92">
        <f>Y15+Y14+Y13+Y12+Y8</f>
        <v>359468.64</v>
      </c>
    </row>
  </sheetData>
  <mergeCells count="10">
    <mergeCell ref="F1:G1"/>
    <mergeCell ref="H1:I1"/>
    <mergeCell ref="J1:K1"/>
    <mergeCell ref="L1:M1"/>
    <mergeCell ref="N1:O1"/>
    <mergeCell ref="X1:Y1"/>
    <mergeCell ref="V1:W1"/>
    <mergeCell ref="T1:U1"/>
    <mergeCell ref="R1:S1"/>
    <mergeCell ref="P1:Q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38DF-850D-6C47-B4F1-C2F2B8EBAEEB}">
  <dimension ref="A1:I4"/>
  <sheetViews>
    <sheetView workbookViewId="0">
      <selection activeCell="I3" sqref="I3"/>
    </sheetView>
  </sheetViews>
  <sheetFormatPr baseColWidth="10" defaultRowHeight="15.75" x14ac:dyDescent="0.25"/>
  <sheetData>
    <row r="1" spans="1:9" x14ac:dyDescent="0.25">
      <c r="B1" t="s">
        <v>166</v>
      </c>
      <c r="C1" t="s">
        <v>167</v>
      </c>
    </row>
    <row r="2" spans="1:9" x14ac:dyDescent="0.25">
      <c r="A2" t="s">
        <v>168</v>
      </c>
      <c r="D2">
        <v>1212060.96</v>
      </c>
      <c r="E2">
        <v>551853.02</v>
      </c>
      <c r="F2">
        <f>D2-(E2*2)</f>
        <v>108354.91999999993</v>
      </c>
    </row>
    <row r="3" spans="1:9" x14ac:dyDescent="0.25">
      <c r="A3" t="s">
        <v>165</v>
      </c>
      <c r="D3">
        <v>1318678.6399999999</v>
      </c>
      <c r="E3">
        <v>209.41</v>
      </c>
      <c r="F3">
        <v>642850.06000000006</v>
      </c>
      <c r="G3">
        <v>643635.34</v>
      </c>
      <c r="H3">
        <v>549.71</v>
      </c>
      <c r="I3">
        <f>D3-E3-F3-G3-H3</f>
        <v>31434.119999999959</v>
      </c>
    </row>
    <row r="4" spans="1:9" x14ac:dyDescent="0.25">
      <c r="A4" t="s">
        <v>169</v>
      </c>
      <c r="D4">
        <v>2175847.61</v>
      </c>
      <c r="E4">
        <v>14885.46</v>
      </c>
      <c r="F4">
        <f>D4-(E4*2)</f>
        <v>2146076.69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3156-2118-7347-88EF-33566C005459}">
  <dimension ref="B1:K18"/>
  <sheetViews>
    <sheetView showGridLines="0" tabSelected="1" topLeftCell="A3" workbookViewId="0">
      <selection activeCell="G17" sqref="G17"/>
    </sheetView>
  </sheetViews>
  <sheetFormatPr baseColWidth="10" defaultRowHeight="15.75" x14ac:dyDescent="0.25"/>
  <cols>
    <col min="2" max="2" width="13" style="99" customWidth="1"/>
    <col min="3" max="3" width="9" customWidth="1"/>
    <col min="5" max="5" width="5.125" customWidth="1"/>
    <col min="6" max="6" width="13" style="2" bestFit="1" customWidth="1"/>
    <col min="7" max="7" width="10.875" style="1"/>
    <col min="8" max="8" width="16.625" customWidth="1"/>
    <col min="9" max="9" width="13.375" style="1" customWidth="1"/>
    <col min="10" max="10" width="15.375" customWidth="1"/>
  </cols>
  <sheetData>
    <row r="1" spans="2:11" x14ac:dyDescent="0.25">
      <c r="B1" s="98"/>
      <c r="C1" s="65"/>
      <c r="D1" s="65"/>
      <c r="E1" s="65"/>
      <c r="F1" s="100"/>
      <c r="G1" s="95"/>
      <c r="H1" s="65"/>
      <c r="I1" s="95"/>
    </row>
    <row r="2" spans="2:11" ht="30.95" customHeight="1" thickBot="1" x14ac:dyDescent="0.3">
      <c r="B2" s="98" t="s">
        <v>181</v>
      </c>
      <c r="C2" s="65" t="s">
        <v>149</v>
      </c>
      <c r="D2" s="65" t="s">
        <v>171</v>
      </c>
      <c r="E2" s="65" t="s">
        <v>172</v>
      </c>
      <c r="F2" s="100" t="s">
        <v>173</v>
      </c>
      <c r="G2" s="95" t="s">
        <v>174</v>
      </c>
      <c r="H2" s="65" t="s">
        <v>175</v>
      </c>
      <c r="I2" s="95" t="s">
        <v>163</v>
      </c>
    </row>
    <row r="3" spans="2:11" s="65" customFormat="1" ht="30.95" customHeight="1" x14ac:dyDescent="0.25">
      <c r="B3" s="104" t="s">
        <v>108</v>
      </c>
      <c r="C3" s="70">
        <v>12</v>
      </c>
      <c r="D3" s="70" t="s">
        <v>176</v>
      </c>
      <c r="E3" s="70">
        <v>1</v>
      </c>
      <c r="F3" s="101">
        <v>25000</v>
      </c>
      <c r="G3" s="96">
        <v>45323</v>
      </c>
      <c r="H3" s="70" t="s">
        <v>163</v>
      </c>
      <c r="I3" s="96">
        <v>45505</v>
      </c>
    </row>
    <row r="4" spans="2:11" s="65" customFormat="1" ht="30.95" customHeight="1" x14ac:dyDescent="0.25">
      <c r="B4" s="98"/>
      <c r="C4" s="65">
        <v>57</v>
      </c>
      <c r="D4" s="65" t="s">
        <v>176</v>
      </c>
      <c r="E4" s="65">
        <v>2</v>
      </c>
      <c r="F4" s="100"/>
      <c r="G4" s="95"/>
      <c r="I4" s="95"/>
    </row>
    <row r="5" spans="2:11" s="65" customFormat="1" ht="30.95" customHeight="1" x14ac:dyDescent="0.25">
      <c r="B5" s="98"/>
      <c r="C5" s="65">
        <v>105</v>
      </c>
      <c r="D5" s="65" t="s">
        <v>177</v>
      </c>
      <c r="E5" s="65">
        <v>3</v>
      </c>
      <c r="F5" s="100">
        <v>25000</v>
      </c>
      <c r="G5" s="95">
        <v>45323</v>
      </c>
      <c r="H5" s="65" t="s">
        <v>163</v>
      </c>
      <c r="I5" s="95">
        <v>45505</v>
      </c>
    </row>
    <row r="6" spans="2:11" s="65" customFormat="1" ht="30.95" customHeight="1" x14ac:dyDescent="0.25">
      <c r="B6" s="98"/>
      <c r="C6" s="65">
        <v>271</v>
      </c>
      <c r="D6" s="65" t="s">
        <v>135</v>
      </c>
      <c r="E6" s="65">
        <v>4</v>
      </c>
      <c r="F6" s="100">
        <v>179000</v>
      </c>
      <c r="G6" s="95">
        <v>45323</v>
      </c>
      <c r="H6" s="65" t="s">
        <v>163</v>
      </c>
      <c r="I6" s="95">
        <v>45505</v>
      </c>
    </row>
    <row r="7" spans="2:11" s="65" customFormat="1" ht="30.95" customHeight="1" thickBot="1" x14ac:dyDescent="0.3">
      <c r="B7" s="105"/>
      <c r="C7" s="74">
        <v>277</v>
      </c>
      <c r="D7" s="74" t="s">
        <v>134</v>
      </c>
      <c r="E7" s="74">
        <v>5</v>
      </c>
      <c r="F7" s="102">
        <v>267000</v>
      </c>
      <c r="G7" s="97">
        <v>45017</v>
      </c>
      <c r="H7" s="74" t="s">
        <v>164</v>
      </c>
      <c r="I7" s="97">
        <v>45383</v>
      </c>
    </row>
    <row r="8" spans="2:11" s="65" customFormat="1" ht="30.95" customHeight="1" x14ac:dyDescent="0.25">
      <c r="B8" s="104" t="s">
        <v>136</v>
      </c>
      <c r="C8" s="70">
        <v>3</v>
      </c>
      <c r="D8" s="70" t="s">
        <v>137</v>
      </c>
      <c r="E8" s="70">
        <v>6</v>
      </c>
      <c r="F8" s="101">
        <v>150000</v>
      </c>
      <c r="G8" s="96">
        <v>45323</v>
      </c>
      <c r="H8" s="70" t="s">
        <v>163</v>
      </c>
      <c r="I8" s="96">
        <v>45505</v>
      </c>
    </row>
    <row r="9" spans="2:11" s="65" customFormat="1" ht="30.95" customHeight="1" x14ac:dyDescent="0.25">
      <c r="B9" s="98"/>
      <c r="C9" s="65">
        <v>18</v>
      </c>
      <c r="D9" s="65" t="s">
        <v>138</v>
      </c>
      <c r="E9" s="65">
        <v>7</v>
      </c>
      <c r="F9" s="100">
        <v>163000</v>
      </c>
      <c r="G9" s="95">
        <v>45323</v>
      </c>
      <c r="H9" s="65" t="s">
        <v>163</v>
      </c>
      <c r="I9" s="95">
        <v>45689</v>
      </c>
    </row>
    <row r="10" spans="2:11" s="65" customFormat="1" ht="30.95" customHeight="1" thickBot="1" x14ac:dyDescent="0.3">
      <c r="B10" s="105"/>
      <c r="C10" s="74">
        <v>21</v>
      </c>
      <c r="D10" s="74" t="s">
        <v>139</v>
      </c>
      <c r="E10" s="74">
        <v>8</v>
      </c>
      <c r="F10" s="102">
        <v>133000</v>
      </c>
      <c r="G10" s="97">
        <v>45231</v>
      </c>
      <c r="H10" s="74" t="s">
        <v>162</v>
      </c>
      <c r="I10" s="97">
        <v>45566</v>
      </c>
    </row>
    <row r="11" spans="2:11" s="65" customFormat="1" ht="30.95" customHeight="1" thickBot="1" x14ac:dyDescent="0.3">
      <c r="B11" s="98" t="s">
        <v>154</v>
      </c>
      <c r="C11" s="65" t="s">
        <v>1</v>
      </c>
      <c r="D11" s="65" t="s">
        <v>155</v>
      </c>
      <c r="E11" s="65">
        <v>9</v>
      </c>
      <c r="F11" s="103">
        <v>130000</v>
      </c>
      <c r="G11" s="95">
        <v>44986</v>
      </c>
      <c r="H11" s="65" t="s">
        <v>163</v>
      </c>
      <c r="I11" s="95">
        <v>45505</v>
      </c>
    </row>
    <row r="12" spans="2:11" s="65" customFormat="1" ht="30.95" customHeight="1" x14ac:dyDescent="0.25">
      <c r="B12" s="104" t="s">
        <v>44</v>
      </c>
      <c r="C12" s="70" t="s">
        <v>6</v>
      </c>
      <c r="D12" s="70" t="s">
        <v>155</v>
      </c>
      <c r="E12" s="70">
        <v>10</v>
      </c>
      <c r="F12" s="101">
        <v>70000</v>
      </c>
      <c r="G12" s="96">
        <v>44958</v>
      </c>
      <c r="H12" s="70" t="s">
        <v>163</v>
      </c>
      <c r="I12" s="96">
        <v>45444</v>
      </c>
    </row>
    <row r="13" spans="2:11" s="65" customFormat="1" ht="30.95" customHeight="1" x14ac:dyDescent="0.25">
      <c r="B13" s="98"/>
      <c r="C13" s="65" t="s">
        <v>156</v>
      </c>
      <c r="D13" s="65" t="s">
        <v>155</v>
      </c>
      <c r="E13" s="65">
        <v>11</v>
      </c>
      <c r="F13" s="100">
        <v>109000</v>
      </c>
      <c r="G13" s="95">
        <v>45231</v>
      </c>
      <c r="H13" s="65" t="s">
        <v>163</v>
      </c>
      <c r="I13" s="95">
        <v>45597</v>
      </c>
    </row>
    <row r="14" spans="2:11" s="65" customFormat="1" ht="30.95" customHeight="1" x14ac:dyDescent="0.25">
      <c r="B14" s="98"/>
      <c r="C14" s="65" t="s">
        <v>157</v>
      </c>
      <c r="D14" s="65" t="s">
        <v>155</v>
      </c>
      <c r="E14" s="65">
        <v>12</v>
      </c>
      <c r="F14" s="100">
        <v>170000</v>
      </c>
      <c r="G14" s="95">
        <v>45383</v>
      </c>
      <c r="H14" s="65" t="s">
        <v>162</v>
      </c>
      <c r="I14" s="95">
        <v>45748</v>
      </c>
    </row>
    <row r="15" spans="2:11" s="65" customFormat="1" ht="30.95" customHeight="1" x14ac:dyDescent="0.25">
      <c r="B15" s="98"/>
      <c r="C15" s="65" t="s">
        <v>158</v>
      </c>
      <c r="D15" s="65" t="s">
        <v>155</v>
      </c>
      <c r="E15" s="65">
        <v>13</v>
      </c>
      <c r="F15" s="100">
        <v>150000</v>
      </c>
      <c r="G15" s="95">
        <v>44986</v>
      </c>
      <c r="H15" s="65" t="s">
        <v>163</v>
      </c>
      <c r="I15" s="95">
        <v>45505</v>
      </c>
    </row>
    <row r="16" spans="2:11" s="65" customFormat="1" ht="30.95" customHeight="1" thickBot="1" x14ac:dyDescent="0.3">
      <c r="B16" s="105"/>
      <c r="C16" s="74" t="s">
        <v>159</v>
      </c>
      <c r="D16" s="74" t="s">
        <v>155</v>
      </c>
      <c r="E16" s="74">
        <v>14</v>
      </c>
      <c r="F16" s="102">
        <v>134000</v>
      </c>
      <c r="G16" s="97">
        <v>45323</v>
      </c>
      <c r="H16" s="74" t="s">
        <v>163</v>
      </c>
      <c r="I16" s="97">
        <v>45505</v>
      </c>
      <c r="K16" s="94"/>
    </row>
    <row r="17" spans="2:9" s="65" customFormat="1" ht="30.95" customHeight="1" thickBot="1" x14ac:dyDescent="0.3">
      <c r="B17" s="98" t="s">
        <v>160</v>
      </c>
      <c r="C17" s="65" t="s">
        <v>156</v>
      </c>
      <c r="D17" s="65" t="s">
        <v>161</v>
      </c>
      <c r="E17" s="65">
        <v>15</v>
      </c>
      <c r="F17" s="103">
        <v>290000</v>
      </c>
      <c r="G17" s="95">
        <v>45352</v>
      </c>
      <c r="I17" s="95"/>
    </row>
    <row r="18" spans="2:9" s="65" customFormat="1" ht="30.95" customHeight="1" x14ac:dyDescent="0.25">
      <c r="B18" s="104" t="s">
        <v>170</v>
      </c>
      <c r="C18" s="70"/>
      <c r="D18" s="70"/>
      <c r="E18" s="70"/>
      <c r="F18" s="101">
        <f>SUM(F3:F17)</f>
        <v>1995000</v>
      </c>
      <c r="G18" s="96"/>
      <c r="H18" s="70"/>
      <c r="I18" s="96"/>
    </row>
  </sheetData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BBE3-E496-124D-A78A-1321E9EF59D3}">
  <dimension ref="B1:I18"/>
  <sheetViews>
    <sheetView showGridLines="0" workbookViewId="0">
      <selection activeCell="G14" sqref="G14"/>
    </sheetView>
  </sheetViews>
  <sheetFormatPr baseColWidth="10" defaultRowHeight="15.75" x14ac:dyDescent="0.25"/>
  <cols>
    <col min="2" max="2" width="13" style="99" customWidth="1"/>
    <col min="3" max="3" width="9" customWidth="1"/>
    <col min="5" max="5" width="5.125" customWidth="1"/>
    <col min="6" max="6" width="13" style="2" bestFit="1" customWidth="1"/>
    <col min="7" max="7" width="10.875" style="1"/>
  </cols>
  <sheetData>
    <row r="1" spans="2:9" x14ac:dyDescent="0.25">
      <c r="B1" s="98"/>
      <c r="C1" s="65"/>
      <c r="D1" s="65"/>
      <c r="E1" s="65"/>
      <c r="F1" s="100"/>
      <c r="G1" s="95"/>
    </row>
    <row r="2" spans="2:9" ht="30.95" customHeight="1" thickBot="1" x14ac:dyDescent="0.3">
      <c r="B2" s="98"/>
      <c r="C2" s="65" t="s">
        <v>149</v>
      </c>
      <c r="D2" s="65" t="s">
        <v>171</v>
      </c>
      <c r="E2" s="65" t="s">
        <v>172</v>
      </c>
      <c r="F2" s="100" t="s">
        <v>173</v>
      </c>
      <c r="G2" s="95" t="s">
        <v>178</v>
      </c>
    </row>
    <row r="3" spans="2:9" s="65" customFormat="1" ht="30.95" customHeight="1" x14ac:dyDescent="0.25">
      <c r="B3" s="104" t="s">
        <v>108</v>
      </c>
      <c r="C3" s="70">
        <v>12</v>
      </c>
      <c r="D3" s="70" t="s">
        <v>176</v>
      </c>
      <c r="E3" s="70">
        <v>1</v>
      </c>
      <c r="F3" s="101">
        <v>25000</v>
      </c>
      <c r="G3" s="96"/>
    </row>
    <row r="4" spans="2:9" s="65" customFormat="1" ht="30.95" customHeight="1" x14ac:dyDescent="0.25">
      <c r="B4" s="98"/>
      <c r="C4" s="65">
        <v>57</v>
      </c>
      <c r="D4" s="65" t="s">
        <v>176</v>
      </c>
      <c r="E4" s="65">
        <v>2</v>
      </c>
      <c r="F4" s="100"/>
      <c r="G4" s="95"/>
    </row>
    <row r="5" spans="2:9" s="65" customFormat="1" ht="30.95" customHeight="1" x14ac:dyDescent="0.25">
      <c r="B5" s="98"/>
      <c r="C5" s="65">
        <v>105</v>
      </c>
      <c r="D5" s="65" t="s">
        <v>177</v>
      </c>
      <c r="E5" s="65">
        <v>3</v>
      </c>
      <c r="F5" s="100">
        <v>25000</v>
      </c>
      <c r="G5" s="95"/>
    </row>
    <row r="6" spans="2:9" s="65" customFormat="1" ht="30.95" customHeight="1" x14ac:dyDescent="0.25">
      <c r="B6" s="98"/>
      <c r="C6" s="65">
        <v>271</v>
      </c>
      <c r="D6" s="65" t="s">
        <v>135</v>
      </c>
      <c r="E6" s="65">
        <v>4</v>
      </c>
      <c r="F6" s="100">
        <v>179000</v>
      </c>
      <c r="G6" s="95"/>
    </row>
    <row r="7" spans="2:9" s="65" customFormat="1" ht="30.95" customHeight="1" thickBot="1" x14ac:dyDescent="0.3">
      <c r="B7" s="105"/>
      <c r="C7" s="74">
        <v>277</v>
      </c>
      <c r="D7" s="74" t="s">
        <v>134</v>
      </c>
      <c r="E7" s="74">
        <v>5</v>
      </c>
      <c r="F7" s="102">
        <v>90000</v>
      </c>
      <c r="G7" s="97"/>
    </row>
    <row r="8" spans="2:9" s="65" customFormat="1" ht="30.95" customHeight="1" x14ac:dyDescent="0.25">
      <c r="B8" s="104" t="s">
        <v>136</v>
      </c>
      <c r="C8" s="70">
        <v>3</v>
      </c>
      <c r="D8" s="70" t="s">
        <v>137</v>
      </c>
      <c r="E8" s="70">
        <v>6</v>
      </c>
      <c r="F8" s="101">
        <v>150000</v>
      </c>
      <c r="G8" s="96" t="s">
        <v>179</v>
      </c>
    </row>
    <row r="9" spans="2:9" s="65" customFormat="1" ht="30.95" customHeight="1" x14ac:dyDescent="0.25">
      <c r="B9" s="98"/>
      <c r="C9" s="65">
        <v>18</v>
      </c>
      <c r="D9" s="65" t="s">
        <v>138</v>
      </c>
      <c r="E9" s="65">
        <v>7</v>
      </c>
      <c r="F9" s="100">
        <v>163000</v>
      </c>
      <c r="G9" s="95" t="s">
        <v>180</v>
      </c>
    </row>
    <row r="10" spans="2:9" s="65" customFormat="1" ht="30.95" customHeight="1" thickBot="1" x14ac:dyDescent="0.3">
      <c r="B10" s="105"/>
      <c r="C10" s="74">
        <v>21</v>
      </c>
      <c r="D10" s="74" t="s">
        <v>139</v>
      </c>
      <c r="E10" s="74">
        <v>8</v>
      </c>
      <c r="F10" s="102">
        <v>133000</v>
      </c>
      <c r="G10" s="97" t="s">
        <v>180</v>
      </c>
    </row>
    <row r="11" spans="2:9" s="65" customFormat="1" ht="30.95" customHeight="1" thickBot="1" x14ac:dyDescent="0.3">
      <c r="B11" s="98" t="s">
        <v>154</v>
      </c>
      <c r="C11" s="65" t="s">
        <v>1</v>
      </c>
      <c r="D11" s="65" t="s">
        <v>155</v>
      </c>
      <c r="E11" s="65">
        <v>9</v>
      </c>
      <c r="F11" s="103">
        <v>130000</v>
      </c>
      <c r="G11" s="95"/>
    </row>
    <row r="12" spans="2:9" s="65" customFormat="1" ht="30.95" customHeight="1" x14ac:dyDescent="0.25">
      <c r="B12" s="104" t="s">
        <v>44</v>
      </c>
      <c r="C12" s="70" t="s">
        <v>6</v>
      </c>
      <c r="D12" s="70" t="s">
        <v>155</v>
      </c>
      <c r="E12" s="70">
        <v>10</v>
      </c>
      <c r="F12" s="101">
        <v>70000</v>
      </c>
      <c r="G12" s="96" t="s">
        <v>180</v>
      </c>
    </row>
    <row r="13" spans="2:9" s="65" customFormat="1" ht="30.95" customHeight="1" x14ac:dyDescent="0.25">
      <c r="B13" s="98"/>
      <c r="C13" s="65" t="s">
        <v>156</v>
      </c>
      <c r="D13" s="65" t="s">
        <v>155</v>
      </c>
      <c r="E13" s="65">
        <v>11</v>
      </c>
      <c r="F13" s="100">
        <v>109000</v>
      </c>
      <c r="G13" s="95" t="s">
        <v>180</v>
      </c>
    </row>
    <row r="14" spans="2:9" s="65" customFormat="1" ht="30.95" customHeight="1" x14ac:dyDescent="0.25">
      <c r="B14" s="98"/>
      <c r="C14" s="65" t="s">
        <v>157</v>
      </c>
      <c r="D14" s="65" t="s">
        <v>155</v>
      </c>
      <c r="E14" s="65">
        <v>12</v>
      </c>
      <c r="F14" s="100">
        <v>52000</v>
      </c>
      <c r="G14" s="95"/>
    </row>
    <row r="15" spans="2:9" s="65" customFormat="1" ht="30.95" customHeight="1" x14ac:dyDescent="0.25">
      <c r="B15" s="98"/>
      <c r="C15" s="65" t="s">
        <v>158</v>
      </c>
      <c r="D15" s="65" t="s">
        <v>155</v>
      </c>
      <c r="E15" s="65">
        <v>13</v>
      </c>
      <c r="F15" s="100">
        <v>150000</v>
      </c>
      <c r="G15" s="95" t="s">
        <v>179</v>
      </c>
    </row>
    <row r="16" spans="2:9" s="65" customFormat="1" ht="30.95" customHeight="1" thickBot="1" x14ac:dyDescent="0.3">
      <c r="B16" s="105"/>
      <c r="C16" s="74" t="s">
        <v>159</v>
      </c>
      <c r="D16" s="74" t="s">
        <v>155</v>
      </c>
      <c r="E16" s="74">
        <v>14</v>
      </c>
      <c r="F16" s="102">
        <v>134000</v>
      </c>
      <c r="G16" s="97" t="s">
        <v>179</v>
      </c>
      <c r="I16" s="94"/>
    </row>
    <row r="17" spans="2:7" s="65" customFormat="1" ht="30.95" customHeight="1" thickBot="1" x14ac:dyDescent="0.3">
      <c r="B17" s="98" t="s">
        <v>160</v>
      </c>
      <c r="C17" s="65" t="s">
        <v>156</v>
      </c>
      <c r="D17" s="65" t="s">
        <v>161</v>
      </c>
      <c r="E17" s="65">
        <v>15</v>
      </c>
      <c r="F17" s="103"/>
      <c r="G17" s="95"/>
    </row>
    <row r="18" spans="2:7" s="65" customFormat="1" ht="30.95" customHeight="1" x14ac:dyDescent="0.25">
      <c r="B18" s="104" t="s">
        <v>170</v>
      </c>
      <c r="C18" s="70"/>
      <c r="D18" s="70"/>
      <c r="E18" s="70"/>
      <c r="F18" s="101">
        <f>SUM(F3:F17)</f>
        <v>1410000</v>
      </c>
      <c r="G18" s="96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9208-86CA-3E42-B0D6-8F275BC68817}">
  <dimension ref="A1:E21"/>
  <sheetViews>
    <sheetView zoomScale="140" zoomScaleNormal="140" workbookViewId="0">
      <selection activeCell="B5" sqref="B5"/>
    </sheetView>
  </sheetViews>
  <sheetFormatPr baseColWidth="10" defaultColWidth="10.875" defaultRowHeight="20.100000000000001" customHeight="1" x14ac:dyDescent="0.25"/>
  <cols>
    <col min="1" max="1" width="17.625" style="8" customWidth="1"/>
    <col min="2" max="2" width="15.875" style="8" customWidth="1"/>
    <col min="3" max="3" width="17.125" style="8" customWidth="1"/>
    <col min="4" max="5" width="11" style="8" bestFit="1" customWidth="1"/>
    <col min="6" max="16384" width="10.875" style="8"/>
  </cols>
  <sheetData>
    <row r="1" spans="1:5" ht="20.100000000000001" customHeight="1" x14ac:dyDescent="0.25">
      <c r="A1" s="8" t="s">
        <v>12</v>
      </c>
      <c r="B1" s="9">
        <f ca="1">TODAY()</f>
        <v>45419</v>
      </c>
    </row>
    <row r="2" spans="1:5" ht="20.100000000000001" customHeight="1" x14ac:dyDescent="0.25">
      <c r="B2" s="5"/>
    </row>
    <row r="3" spans="1:5" ht="20.100000000000001" customHeight="1" thickBot="1" x14ac:dyDescent="0.3"/>
    <row r="4" spans="1:5" ht="20.100000000000001" customHeight="1" thickBot="1" x14ac:dyDescent="0.3">
      <c r="A4" s="10" t="s">
        <v>13</v>
      </c>
      <c r="B4" s="11">
        <f>SUM(B5:B21)</f>
        <v>557700</v>
      </c>
    </row>
    <row r="5" spans="1:5" ht="20.100000000000001" customHeight="1" x14ac:dyDescent="0.25">
      <c r="A5" s="12" t="s">
        <v>9</v>
      </c>
      <c r="B5" s="7">
        <v>133000</v>
      </c>
    </row>
    <row r="6" spans="1:5" ht="20.100000000000001" customHeight="1" x14ac:dyDescent="0.25">
      <c r="A6" s="13" t="s">
        <v>10</v>
      </c>
      <c r="B6" s="6">
        <v>50000</v>
      </c>
    </row>
    <row r="7" spans="1:5" ht="20.100000000000001" customHeight="1" x14ac:dyDescent="0.25">
      <c r="A7" s="13" t="s">
        <v>1</v>
      </c>
      <c r="B7" s="6">
        <v>24700</v>
      </c>
    </row>
    <row r="8" spans="1:5" ht="20.100000000000001" customHeight="1" x14ac:dyDescent="0.25">
      <c r="A8" s="13" t="s">
        <v>0</v>
      </c>
      <c r="B8" s="6">
        <v>50000</v>
      </c>
    </row>
    <row r="9" spans="1:5" ht="20.100000000000001" customHeight="1" x14ac:dyDescent="0.25">
      <c r="A9" s="13" t="s">
        <v>7</v>
      </c>
      <c r="B9" s="6">
        <v>27000</v>
      </c>
    </row>
    <row r="10" spans="1:5" ht="20.100000000000001" customHeight="1" x14ac:dyDescent="0.25">
      <c r="A10" s="13" t="s">
        <v>6</v>
      </c>
      <c r="B10" s="6">
        <v>20000</v>
      </c>
    </row>
    <row r="11" spans="1:5" ht="20.100000000000001" customHeight="1" x14ac:dyDescent="0.25">
      <c r="A11" s="13" t="s">
        <v>8</v>
      </c>
      <c r="B11" s="6">
        <v>90000</v>
      </c>
      <c r="C11" s="5"/>
      <c r="D11" s="5"/>
      <c r="E11" s="5"/>
    </row>
    <row r="12" spans="1:5" ht="20.100000000000001" customHeight="1" x14ac:dyDescent="0.25">
      <c r="A12" s="13" t="s">
        <v>2</v>
      </c>
      <c r="B12" s="6">
        <v>0</v>
      </c>
      <c r="C12" s="5"/>
      <c r="D12" s="5"/>
      <c r="E12" s="5"/>
    </row>
    <row r="13" spans="1:5" ht="20.100000000000001" customHeight="1" x14ac:dyDescent="0.25">
      <c r="A13" s="13" t="s">
        <v>3</v>
      </c>
      <c r="B13" s="6">
        <v>66000</v>
      </c>
      <c r="C13" s="5"/>
      <c r="D13" s="5"/>
      <c r="E13" s="5"/>
    </row>
    <row r="14" spans="1:5" ht="20.100000000000001" customHeight="1" x14ac:dyDescent="0.25">
      <c r="A14" s="13" t="s">
        <v>4</v>
      </c>
      <c r="B14" s="6">
        <v>60000</v>
      </c>
      <c r="C14" s="5"/>
      <c r="D14" s="5"/>
      <c r="E14" s="5"/>
    </row>
    <row r="15" spans="1:5" ht="20.100000000000001" customHeight="1" x14ac:dyDescent="0.25">
      <c r="A15" s="13" t="s">
        <v>5</v>
      </c>
      <c r="B15" s="6">
        <v>37000</v>
      </c>
      <c r="C15" s="5"/>
      <c r="D15" s="5"/>
      <c r="E15" s="5"/>
    </row>
    <row r="16" spans="1:5" ht="20.100000000000001" customHeight="1" x14ac:dyDescent="0.25">
      <c r="A16" s="13" t="s">
        <v>109</v>
      </c>
      <c r="B16" s="6">
        <v>0</v>
      </c>
    </row>
    <row r="17" spans="1:2" ht="20.100000000000001" customHeight="1" x14ac:dyDescent="0.25">
      <c r="A17" s="13"/>
      <c r="B17" s="14"/>
    </row>
    <row r="18" spans="1:2" ht="20.100000000000001" customHeight="1" x14ac:dyDescent="0.25">
      <c r="A18" s="13"/>
      <c r="B18" s="14"/>
    </row>
    <row r="19" spans="1:2" ht="20.100000000000001" customHeight="1" x14ac:dyDescent="0.25">
      <c r="A19" s="13"/>
      <c r="B19" s="14"/>
    </row>
    <row r="20" spans="1:2" ht="20.100000000000001" customHeight="1" x14ac:dyDescent="0.25">
      <c r="A20" s="13"/>
      <c r="B20" s="14"/>
    </row>
    <row r="21" spans="1:2" ht="20.100000000000001" customHeight="1" thickBot="1" x14ac:dyDescent="0.3">
      <c r="A21" s="15"/>
      <c r="B21" s="16"/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B5C0-4E30-1B4C-8352-C9480CDDFCE0}">
  <dimension ref="A2:D31"/>
  <sheetViews>
    <sheetView workbookViewId="0">
      <selection activeCell="A26" sqref="A26:D31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06" t="s">
        <v>81</v>
      </c>
      <c r="C2" s="107"/>
      <c r="D2" s="108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09" t="s">
        <v>82</v>
      </c>
      <c r="C4" s="110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11" t="s">
        <v>26</v>
      </c>
      <c r="B13" s="112"/>
      <c r="C13" s="112"/>
      <c r="D13" s="113"/>
    </row>
    <row r="14" spans="1:4" s="18" customFormat="1" ht="30" customHeight="1" x14ac:dyDescent="0.25">
      <c r="A14" s="17" t="s">
        <v>27</v>
      </c>
      <c r="B14" s="28">
        <v>10555369201</v>
      </c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19" t="s">
        <v>104</v>
      </c>
      <c r="C17" s="23"/>
      <c r="D17" s="24" t="s">
        <v>105</v>
      </c>
    </row>
    <row r="18" spans="1:4" s="18" customFormat="1" ht="30" customHeight="1" x14ac:dyDescent="0.25"/>
    <row r="19" spans="1:4" s="18" customFormat="1" ht="30" customHeight="1" x14ac:dyDescent="0.25">
      <c r="A19" s="114" t="s">
        <v>83</v>
      </c>
      <c r="B19" s="115"/>
      <c r="C19" s="115"/>
      <c r="D19" s="116"/>
    </row>
    <row r="20" spans="1:4" s="18" customFormat="1" ht="30" customHeight="1" x14ac:dyDescent="0.25">
      <c r="A20" s="21" t="s">
        <v>27</v>
      </c>
      <c r="B20" s="33" t="s">
        <v>84</v>
      </c>
      <c r="C20" s="17" t="s">
        <v>28</v>
      </c>
      <c r="D20" s="33" t="s">
        <v>85</v>
      </c>
    </row>
    <row r="21" spans="1:4" s="18" customFormat="1" ht="30" customHeight="1" x14ac:dyDescent="0.25">
      <c r="A21" s="21" t="s">
        <v>29</v>
      </c>
      <c r="B21" s="32" t="s">
        <v>86</v>
      </c>
      <c r="C21" s="22" t="s">
        <v>87</v>
      </c>
      <c r="D21" s="44" t="s">
        <v>88</v>
      </c>
    </row>
    <row r="22" spans="1:4" s="18" customFormat="1" ht="30" customHeight="1" x14ac:dyDescent="0.25">
      <c r="A22" s="26"/>
      <c r="B22" s="32" t="s">
        <v>89</v>
      </c>
      <c r="C22" s="22" t="s">
        <v>90</v>
      </c>
      <c r="D22" s="44" t="s">
        <v>91</v>
      </c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14" t="s">
        <v>100</v>
      </c>
      <c r="B26" s="115"/>
      <c r="C26" s="115"/>
      <c r="D26" s="116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8E57-841F-1548-97E2-9F51E8E9AA8A}">
  <dimension ref="A1:D31"/>
  <sheetViews>
    <sheetView workbookViewId="0">
      <selection activeCell="F1" sqref="F1:I1048576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1" spans="1:4" ht="30" customHeight="1" x14ac:dyDescent="0.35"/>
    <row r="2" spans="1:4" s="18" customFormat="1" ht="30" customHeight="1" x14ac:dyDescent="0.25">
      <c r="A2" s="17" t="s">
        <v>16</v>
      </c>
      <c r="B2" s="106" t="s">
        <v>81</v>
      </c>
      <c r="C2" s="107"/>
      <c r="D2" s="108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09" t="s">
        <v>82</v>
      </c>
      <c r="C4" s="110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 t="s">
        <v>117</v>
      </c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11" t="s">
        <v>26</v>
      </c>
      <c r="B13" s="112"/>
      <c r="C13" s="112"/>
      <c r="D13" s="113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</row>
    <row r="15" spans="1:4" s="18" customFormat="1" ht="30" customHeight="1" x14ac:dyDescent="0.25">
      <c r="A15" s="17" t="s">
        <v>29</v>
      </c>
      <c r="B15" s="28" t="s">
        <v>30</v>
      </c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14" t="s">
        <v>83</v>
      </c>
      <c r="B19" s="115"/>
      <c r="C19" s="115"/>
      <c r="D19" s="116"/>
    </row>
    <row r="20" spans="1:4" s="18" customFormat="1" ht="30" customHeight="1" x14ac:dyDescent="0.25">
      <c r="A20" s="21" t="s">
        <v>27</v>
      </c>
      <c r="B20" s="33" t="s">
        <v>93</v>
      </c>
      <c r="C20" s="17" t="s">
        <v>28</v>
      </c>
      <c r="D20" s="33" t="s">
        <v>94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14" t="s">
        <v>100</v>
      </c>
      <c r="B26" s="115"/>
      <c r="C26" s="115"/>
      <c r="D26" s="116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71F7-0422-6D47-88BD-48E392EB2E60}">
  <dimension ref="A2:E32"/>
  <sheetViews>
    <sheetView workbookViewId="0">
      <selection activeCell="F1" sqref="F1:I1048576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5" s="18" customFormat="1" ht="30" customHeight="1" x14ac:dyDescent="0.25">
      <c r="A2" s="17" t="s">
        <v>16</v>
      </c>
      <c r="B2" s="106" t="s">
        <v>81</v>
      </c>
      <c r="C2" s="107"/>
      <c r="D2" s="108"/>
    </row>
    <row r="3" spans="1:5" s="18" customFormat="1" ht="30" customHeight="1" x14ac:dyDescent="0.25"/>
    <row r="4" spans="1:5" s="18" customFormat="1" ht="30" customHeight="1" x14ac:dyDescent="0.25">
      <c r="A4" s="17" t="s">
        <v>18</v>
      </c>
      <c r="B4" s="109" t="s">
        <v>82</v>
      </c>
      <c r="C4" s="110"/>
      <c r="D4" s="20" t="s">
        <v>20</v>
      </c>
    </row>
    <row r="5" spans="1:5" s="18" customFormat="1" ht="30" customHeight="1" x14ac:dyDescent="0.25"/>
    <row r="6" spans="1:5" s="18" customFormat="1" ht="30" customHeight="1" x14ac:dyDescent="0.25">
      <c r="A6" s="21" t="s">
        <v>21</v>
      </c>
      <c r="B6" s="22"/>
      <c r="C6" s="23"/>
      <c r="D6" s="24"/>
    </row>
    <row r="7" spans="1:5" s="18" customFormat="1" ht="30" customHeight="1" x14ac:dyDescent="0.25">
      <c r="A7" s="25"/>
      <c r="B7" s="22"/>
      <c r="C7" s="23"/>
      <c r="D7" s="24"/>
    </row>
    <row r="8" spans="1:5" s="18" customFormat="1" ht="30" customHeight="1" x14ac:dyDescent="0.25">
      <c r="A8" s="26"/>
      <c r="B8" s="22"/>
      <c r="C8" s="23"/>
      <c r="D8" s="24"/>
    </row>
    <row r="9" spans="1:5" s="18" customFormat="1" ht="30" customHeight="1" x14ac:dyDescent="0.25"/>
    <row r="10" spans="1:5" s="18" customFormat="1" ht="30" customHeight="1" x14ac:dyDescent="0.25">
      <c r="A10" s="17" t="s">
        <v>24</v>
      </c>
      <c r="B10" s="27"/>
    </row>
    <row r="11" spans="1:5" s="18" customFormat="1" ht="30" customHeight="1" x14ac:dyDescent="0.25">
      <c r="A11" s="17" t="s">
        <v>25</v>
      </c>
      <c r="B11" s="27"/>
    </row>
    <row r="12" spans="1:5" s="18" customFormat="1" ht="30" customHeight="1" x14ac:dyDescent="0.25"/>
    <row r="13" spans="1:5" s="18" customFormat="1" ht="30" customHeight="1" x14ac:dyDescent="0.25">
      <c r="A13" s="111" t="s">
        <v>99</v>
      </c>
      <c r="B13" s="112"/>
      <c r="C13" s="112"/>
      <c r="D13" s="113"/>
      <c r="E13" s="18" t="s">
        <v>107</v>
      </c>
    </row>
    <row r="14" spans="1:5" s="18" customFormat="1" ht="30" customHeight="1" x14ac:dyDescent="0.25">
      <c r="A14" s="17" t="s">
        <v>27</v>
      </c>
      <c r="B14" s="28">
        <v>10492962101</v>
      </c>
      <c r="C14" s="17" t="s">
        <v>28</v>
      </c>
      <c r="D14" s="28"/>
    </row>
    <row r="15" spans="1:5" s="18" customFormat="1" ht="30" customHeight="1" x14ac:dyDescent="0.25">
      <c r="A15" s="17" t="s">
        <v>29</v>
      </c>
      <c r="B15" s="28"/>
      <c r="C15" s="22"/>
      <c r="D15" s="24"/>
    </row>
    <row r="16" spans="1:5" s="18" customFormat="1" ht="30" customHeight="1" x14ac:dyDescent="0.25">
      <c r="A16" s="29" t="s">
        <v>31</v>
      </c>
      <c r="B16" s="22" t="s">
        <v>106</v>
      </c>
      <c r="C16" s="23"/>
      <c r="D16" s="24"/>
    </row>
    <row r="17" spans="1:4" ht="30.95" customHeight="1" x14ac:dyDescent="0.35">
      <c r="A17" s="29" t="s">
        <v>33</v>
      </c>
      <c r="B17" s="30"/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14" t="s">
        <v>83</v>
      </c>
      <c r="B19" s="115"/>
      <c r="C19" s="115"/>
      <c r="D19" s="116"/>
    </row>
    <row r="20" spans="1:4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14" t="s">
        <v>100</v>
      </c>
      <c r="B26" s="115"/>
      <c r="C26" s="115"/>
      <c r="D26" s="116"/>
    </row>
    <row r="27" spans="1:4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115</v>
      </c>
      <c r="B31" s="30" t="s">
        <v>110</v>
      </c>
      <c r="C31" s="23" t="s">
        <v>111</v>
      </c>
      <c r="D31" s="24" t="s">
        <v>112</v>
      </c>
    </row>
    <row r="32" spans="1:4" ht="30" customHeight="1" x14ac:dyDescent="0.35">
      <c r="A32" s="29" t="s">
        <v>114</v>
      </c>
      <c r="B32" s="30" t="s">
        <v>113</v>
      </c>
      <c r="C32" s="23" t="s">
        <v>111</v>
      </c>
      <c r="D32" s="24" t="s">
        <v>112</v>
      </c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9592-1FDB-6D46-9F00-8D2B16E8DC68}">
  <dimension ref="A2:I31"/>
  <sheetViews>
    <sheetView topLeftCell="A21" workbookViewId="0">
      <selection activeCell="F2" sqref="F2:G9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29" style="45" customWidth="1"/>
    <col min="7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06" t="s">
        <v>81</v>
      </c>
      <c r="C2" s="107"/>
      <c r="D2" s="108"/>
      <c r="F2" s="56" t="s">
        <v>125</v>
      </c>
      <c r="G2" s="45">
        <v>1419</v>
      </c>
      <c r="H2" s="45"/>
      <c r="I2" s="45"/>
    </row>
    <row r="3" spans="1:9" s="18" customFormat="1" ht="30" customHeight="1" x14ac:dyDescent="0.25">
      <c r="F3" s="56" t="s">
        <v>126</v>
      </c>
      <c r="G3" s="45">
        <v>351</v>
      </c>
      <c r="H3" s="45"/>
      <c r="I3" s="45"/>
    </row>
    <row r="4" spans="1:9" s="18" customFormat="1" ht="30" customHeight="1" x14ac:dyDescent="0.25">
      <c r="A4" s="17" t="s">
        <v>18</v>
      </c>
      <c r="B4" s="109" t="s">
        <v>82</v>
      </c>
      <c r="C4" s="110"/>
      <c r="D4" s="20" t="s">
        <v>20</v>
      </c>
      <c r="F4" s="56" t="s">
        <v>124</v>
      </c>
      <c r="G4" s="45">
        <v>2612</v>
      </c>
      <c r="H4" s="45"/>
      <c r="I4" s="45"/>
    </row>
    <row r="5" spans="1:9" s="18" customFormat="1" ht="30" customHeight="1" x14ac:dyDescent="0.25">
      <c r="F5" s="56" t="s">
        <v>122</v>
      </c>
      <c r="G5" s="45">
        <v>1295</v>
      </c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56" t="s">
        <v>123</v>
      </c>
      <c r="G6" s="45">
        <v>1900</v>
      </c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56" t="s">
        <v>13</v>
      </c>
      <c r="G7" s="45">
        <f>SUM(G2:G6)</f>
        <v>7577</v>
      </c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56" t="s">
        <v>121</v>
      </c>
      <c r="G8" s="45">
        <v>10000</v>
      </c>
      <c r="H8" s="45"/>
      <c r="I8" s="45"/>
    </row>
    <row r="9" spans="1:9" s="18" customFormat="1" ht="30" customHeight="1" x14ac:dyDescent="0.25">
      <c r="F9" s="56" t="s">
        <v>127</v>
      </c>
      <c r="G9" s="45">
        <f>G8-G7</f>
        <v>2423</v>
      </c>
      <c r="H9" s="45"/>
      <c r="I9" s="45"/>
    </row>
    <row r="10" spans="1:9" s="18" customFormat="1" ht="30" customHeight="1" x14ac:dyDescent="0.25">
      <c r="A10" s="17" t="s">
        <v>24</v>
      </c>
      <c r="B10" s="27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11" t="s">
        <v>99</v>
      </c>
      <c r="B13" s="112"/>
      <c r="C13" s="112"/>
      <c r="D13" s="113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14" t="s">
        <v>83</v>
      </c>
      <c r="B19" s="115"/>
      <c r="C19" s="115"/>
      <c r="D19" s="116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14" t="s">
        <v>100</v>
      </c>
      <c r="B26" s="115"/>
      <c r="C26" s="115"/>
      <c r="D26" s="116"/>
      <c r="F26" s="46"/>
    </row>
    <row r="27" spans="1:9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 t="s">
        <v>92</v>
      </c>
      <c r="C30" s="23"/>
      <c r="D30" s="24"/>
      <c r="F30" s="46"/>
    </row>
    <row r="31" spans="1:9" ht="30" customHeight="1" x14ac:dyDescent="0.35">
      <c r="A31" s="29" t="s">
        <v>33</v>
      </c>
      <c r="B31" s="30" t="s">
        <v>101</v>
      </c>
      <c r="C31" s="23" t="s">
        <v>105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4EDB-2C07-3045-83C0-47D47B6A6942}">
  <dimension ref="A2:I31"/>
  <sheetViews>
    <sheetView topLeftCell="A10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06" t="s">
        <v>81</v>
      </c>
      <c r="C2" s="107"/>
      <c r="D2" s="108"/>
      <c r="F2" s="46"/>
      <c r="G2" s="45"/>
      <c r="H2" s="45"/>
      <c r="I2" s="45"/>
    </row>
    <row r="3" spans="1:9" s="18" customFormat="1" ht="30" customHeight="1" x14ac:dyDescent="0.25">
      <c r="F3" s="46"/>
      <c r="G3" s="45"/>
      <c r="H3" s="45"/>
      <c r="I3" s="45"/>
    </row>
    <row r="4" spans="1:9" s="18" customFormat="1" ht="30" customHeight="1" x14ac:dyDescent="0.25">
      <c r="A4" s="17" t="s">
        <v>18</v>
      </c>
      <c r="B4" s="109" t="s">
        <v>82</v>
      </c>
      <c r="C4" s="110"/>
      <c r="D4" s="20" t="s">
        <v>20</v>
      </c>
      <c r="F4" s="46"/>
      <c r="G4" s="45"/>
      <c r="H4" s="45"/>
      <c r="I4" s="45"/>
    </row>
    <row r="5" spans="1:9" s="18" customFormat="1" ht="30" customHeight="1" x14ac:dyDescent="0.25">
      <c r="F5" s="46"/>
      <c r="G5" s="45"/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46"/>
      <c r="G7" s="45"/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46"/>
      <c r="G8" s="45"/>
      <c r="H8" s="45"/>
      <c r="I8" s="45"/>
    </row>
    <row r="9" spans="1:9" s="18" customFormat="1" ht="30" customHeight="1" x14ac:dyDescent="0.25">
      <c r="F9" s="46"/>
      <c r="G9" s="45"/>
      <c r="H9" s="45"/>
      <c r="I9" s="45"/>
    </row>
    <row r="10" spans="1:9" s="18" customFormat="1" ht="30" customHeight="1" x14ac:dyDescent="0.25">
      <c r="A10" s="17" t="s">
        <v>24</v>
      </c>
      <c r="B10" s="27"/>
      <c r="F10" s="46"/>
      <c r="G10" s="45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G11" s="45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11" t="s">
        <v>99</v>
      </c>
      <c r="B13" s="112"/>
      <c r="C13" s="112"/>
      <c r="D13" s="113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/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14" t="s">
        <v>83</v>
      </c>
      <c r="B19" s="115"/>
      <c r="C19" s="115"/>
      <c r="D19" s="116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130</v>
      </c>
      <c r="C20" s="17" t="s">
        <v>28</v>
      </c>
      <c r="D20" s="33" t="s">
        <v>131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14" t="s">
        <v>100</v>
      </c>
      <c r="B26" s="115"/>
      <c r="C26" s="115"/>
      <c r="D26" s="116"/>
      <c r="F26" s="46"/>
    </row>
    <row r="27" spans="1:9" ht="30" customHeight="1" x14ac:dyDescent="0.35">
      <c r="A27" s="21" t="s">
        <v>27</v>
      </c>
      <c r="B27" s="33"/>
      <c r="C27" s="17" t="s">
        <v>28</v>
      </c>
      <c r="D27" s="33"/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/>
      <c r="C30" s="23"/>
      <c r="D30" s="24"/>
      <c r="F30" s="46"/>
    </row>
    <row r="31" spans="1:9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C4D4-1915-7C45-A0CF-C5A66BC6ABC3}">
  <dimension ref="A2:D31"/>
  <sheetViews>
    <sheetView workbookViewId="0">
      <selection activeCell="F1" sqref="F1:I1048576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06" t="s">
        <v>81</v>
      </c>
      <c r="C2" s="107"/>
      <c r="D2" s="108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09" t="s">
        <v>82</v>
      </c>
      <c r="C4" s="110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11" t="s">
        <v>99</v>
      </c>
      <c r="B13" s="112"/>
      <c r="C13" s="112"/>
      <c r="D13" s="113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/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14" t="s">
        <v>83</v>
      </c>
      <c r="B19" s="115"/>
      <c r="C19" s="115"/>
      <c r="D19" s="116"/>
    </row>
    <row r="20" spans="1:4" s="18" customFormat="1" ht="30" customHeight="1" x14ac:dyDescent="0.25">
      <c r="A20" s="21" t="s">
        <v>27</v>
      </c>
      <c r="B20" s="33" t="s">
        <v>132</v>
      </c>
      <c r="C20" s="17" t="s">
        <v>28</v>
      </c>
      <c r="D20" s="33" t="s">
        <v>133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14" t="s">
        <v>100</v>
      </c>
      <c r="B26" s="115"/>
      <c r="C26" s="115"/>
      <c r="D26" s="116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/>
      <c r="C30" s="23"/>
      <c r="D30" s="24"/>
    </row>
    <row r="31" spans="1:4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69E0-1E00-0D4A-9ADD-1A703ACB81A1}">
  <dimension ref="A2:H30"/>
  <sheetViews>
    <sheetView topLeftCell="A8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06" t="s">
        <v>17</v>
      </c>
      <c r="C2" s="107"/>
      <c r="D2" s="108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09" t="s">
        <v>19</v>
      </c>
      <c r="C4" s="110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22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 t="s">
        <v>23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42736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43830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1" t="s">
        <v>26</v>
      </c>
      <c r="B13" s="112"/>
      <c r="C13" s="112"/>
      <c r="D13" s="113"/>
      <c r="F13" s="46"/>
      <c r="G13" s="45"/>
      <c r="H13" s="45"/>
    </row>
    <row r="14" spans="1:8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14" t="s">
        <v>14</v>
      </c>
      <c r="B19" s="115"/>
      <c r="C19" s="115"/>
      <c r="D19" s="116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119</v>
      </c>
      <c r="C20" s="17" t="s">
        <v>28</v>
      </c>
      <c r="D20" s="28">
        <v>12002756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451</v>
      </c>
      <c r="F21" s="46"/>
      <c r="G21" s="45"/>
      <c r="H21" s="45"/>
    </row>
    <row r="22" spans="1:8" s="18" customFormat="1" ht="30" customHeight="1" x14ac:dyDescent="0.25">
      <c r="A22" s="26"/>
      <c r="B22" s="32" t="s">
        <v>37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4990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12</vt:i4>
      </vt:variant>
    </vt:vector>
  </HeadingPairs>
  <TitlesOfParts>
    <vt:vector size="30" baseType="lpstr">
      <vt:lpstr>Ingresos</vt:lpstr>
      <vt:lpstr>Resumen</vt:lpstr>
      <vt:lpstr>Bernardo</vt:lpstr>
      <vt:lpstr>Independencia</vt:lpstr>
      <vt:lpstr>Suipacha 211</vt:lpstr>
      <vt:lpstr>Suipacha PB</vt:lpstr>
      <vt:lpstr>Suipacha 4 C</vt:lpstr>
      <vt:lpstr>Suipacha 5 D</vt:lpstr>
      <vt:lpstr>PELUQUERIA</vt:lpstr>
      <vt:lpstr>ANSES</vt:lpstr>
      <vt:lpstr>FOTOGRAFOS</vt:lpstr>
      <vt:lpstr>DEPARTAMENTO</vt:lpstr>
      <vt:lpstr>GRINGO</vt:lpstr>
      <vt:lpstr>GIMNASIO</vt:lpstr>
      <vt:lpstr>Expensas</vt:lpstr>
      <vt:lpstr>Sheet1</vt:lpstr>
      <vt:lpstr>Contratos</vt:lpstr>
      <vt:lpstr>Pagos</vt:lpstr>
      <vt:lpstr>ANSES!Área_de_impresión</vt:lpstr>
      <vt:lpstr>Bernardo!Área_de_impresión</vt:lpstr>
      <vt:lpstr>DEPARTAMENTO!Área_de_impresión</vt:lpstr>
      <vt:lpstr>FOTOGRAFOS!Área_de_impresión</vt:lpstr>
      <vt:lpstr>GIMNASIO!Área_de_impresión</vt:lpstr>
      <vt:lpstr>GRINGO!Área_de_impresión</vt:lpstr>
      <vt:lpstr>Independencia!Área_de_impresión</vt:lpstr>
      <vt:lpstr>PELUQUERIA!Área_de_impresión</vt:lpstr>
      <vt:lpstr>'Suipacha 211'!Área_de_impresión</vt:lpstr>
      <vt:lpstr>'Suipacha 4 C'!Área_de_impresión</vt:lpstr>
      <vt:lpstr>'Suipacha 5 D'!Área_de_impresión</vt:lpstr>
      <vt:lpstr>'Suipacha PB'!Área_de_impresión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Eduardo Farina</cp:lastModifiedBy>
  <dcterms:created xsi:type="dcterms:W3CDTF">2020-07-19T19:15:36Z</dcterms:created>
  <dcterms:modified xsi:type="dcterms:W3CDTF">2024-05-07T16:37:32Z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2023-03-22T20:24:16Z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22f40f96-aa39-430a-b682-3f5b4400b214</vt:lpwstr>
  </property>
  <property fmtid="{D5CDD505-2E9C-101B-9397-08002B2CF9AE}" pid="8" name="MSIP_Label_228ef38c-4357-49c8-b2ae-c9cdaf411188_ContentBits">
    <vt:lpwstr>1</vt:lpwstr>
  </property>
</Properties>
</file>