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ypf-my.sharepoint.com/personal/ry09678_grupo_ypf_com/Documents/Documentos/GitHub/Personal/Inversiones/"/>
    </mc:Choice>
  </mc:AlternateContent>
  <xr:revisionPtr revIDLastSave="726" documentId="8_{8D630CC4-B490-46B6-889C-F031D25C47A6}" xr6:coauthVersionLast="47" xr6:coauthVersionMax="47" xr10:uidLastSave="{D5142607-1731-4C48-B435-E3A7D5002357}"/>
  <bookViews>
    <workbookView xWindow="20370" yWindow="-8490" windowWidth="29040" windowHeight="16440" tabRatio="472" xr2:uid="{8274FCF7-7E4A-4353-B88C-F82DA0BC4235}"/>
  </bookViews>
  <sheets>
    <sheet name="Sheet1" sheetId="1" r:id="rId1"/>
    <sheet name="Sheet3" sheetId="3" r:id="rId2"/>
    <sheet name="Sheet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X27" i="1"/>
  <c r="X24" i="1"/>
  <c r="X17" i="1"/>
  <c r="X14" i="1"/>
  <c r="X11" i="1"/>
  <c r="Y34" i="1"/>
  <c r="Y21" i="1"/>
  <c r="H5" i="4"/>
  <c r="G5" i="4"/>
  <c r="H4" i="4"/>
  <c r="G4" i="4"/>
  <c r="F4" i="4"/>
  <c r="F5" i="4"/>
  <c r="E5" i="4"/>
  <c r="E4" i="4"/>
  <c r="D5" i="4"/>
  <c r="D4" i="4"/>
  <c r="B72" i="1"/>
  <c r="B71" i="1"/>
  <c r="B69" i="1"/>
  <c r="B68" i="1"/>
  <c r="B66" i="1"/>
  <c r="B65" i="1"/>
  <c r="B63" i="1"/>
  <c r="B62" i="1"/>
  <c r="B58" i="1"/>
  <c r="B56" i="1"/>
  <c r="B55" i="1"/>
  <c r="B52" i="1"/>
  <c r="B50" i="1"/>
  <c r="B49" i="1"/>
  <c r="B45" i="1"/>
  <c r="B43" i="1"/>
  <c r="B40" i="1"/>
  <c r="B37" i="1"/>
  <c r="M73" i="1"/>
  <c r="K73" i="1"/>
  <c r="G73" i="1"/>
  <c r="E73" i="1"/>
  <c r="C73" i="1"/>
  <c r="W34" i="1" l="1"/>
  <c r="W21" i="1"/>
  <c r="B21" i="1" s="1"/>
  <c r="B33" i="1"/>
  <c r="B30" i="1"/>
  <c r="B27" i="1"/>
  <c r="B24" i="1"/>
  <c r="B11" i="1"/>
  <c r="B15" i="1"/>
  <c r="B9" i="1"/>
  <c r="V36" i="1"/>
  <c r="V29" i="1"/>
  <c r="V23" i="1"/>
  <c r="U34" i="1" s="1"/>
  <c r="V16" i="1"/>
  <c r="U21" i="1" s="1"/>
  <c r="T44" i="1" l="1"/>
  <c r="T42" i="1"/>
  <c r="B42" i="1" s="1"/>
  <c r="T39" i="1"/>
  <c r="B39" i="1" s="1"/>
  <c r="T36" i="1"/>
  <c r="T32" i="1"/>
  <c r="T29" i="1"/>
  <c r="B29" i="1" s="1"/>
  <c r="T26" i="1"/>
  <c r="T23" i="1"/>
  <c r="T19" i="1"/>
  <c r="T16" i="1"/>
  <c r="B16" i="1" s="1"/>
  <c r="T13" i="1"/>
  <c r="C21" i="1"/>
  <c r="R44" i="1"/>
  <c r="R38" i="1"/>
  <c r="Q47" i="1" s="1"/>
  <c r="R31" i="1"/>
  <c r="R25" i="1"/>
  <c r="R18" i="1"/>
  <c r="Q21" i="1" s="1"/>
  <c r="A16" i="3"/>
  <c r="B16" i="3"/>
  <c r="C16" i="3"/>
  <c r="D16" i="3"/>
  <c r="E16" i="3"/>
  <c r="B15" i="3"/>
  <c r="C15" i="3"/>
  <c r="D15" i="3"/>
  <c r="E15" i="3"/>
  <c r="A15" i="3"/>
  <c r="C9" i="3"/>
  <c r="D9" i="3"/>
  <c r="E9" i="3"/>
  <c r="B9" i="3"/>
  <c r="C8" i="3"/>
  <c r="D8" i="3"/>
  <c r="E8" i="3"/>
  <c r="B8" i="3"/>
  <c r="S47" i="1" l="1"/>
  <c r="B36" i="1"/>
  <c r="S21" i="1"/>
  <c r="S34" i="1"/>
  <c r="Q34" i="1"/>
  <c r="P70" i="1"/>
  <c r="B70" i="1" s="1"/>
  <c r="P67" i="1"/>
  <c r="B67" i="1" s="1"/>
  <c r="P64" i="1"/>
  <c r="P61" i="1"/>
  <c r="P57" i="1"/>
  <c r="P54" i="1"/>
  <c r="B54" i="1" s="1"/>
  <c r="P51" i="1"/>
  <c r="P48" i="1"/>
  <c r="B48" i="1" s="1"/>
  <c r="P44" i="1"/>
  <c r="P41" i="1"/>
  <c r="B41" i="1" s="1"/>
  <c r="P38" i="1"/>
  <c r="P35" i="1"/>
  <c r="B35" i="1" s="1"/>
  <c r="P31" i="1"/>
  <c r="P25" i="1"/>
  <c r="P18" i="1"/>
  <c r="O21" i="1" s="1"/>
  <c r="P28" i="1"/>
  <c r="B28" i="1" s="1"/>
  <c r="P22" i="1"/>
  <c r="B22" i="1" s="1"/>
  <c r="K32" i="1"/>
  <c r="K39" i="1" s="1"/>
  <c r="M32" i="1"/>
  <c r="N32" i="1"/>
  <c r="M34" i="1" s="1"/>
  <c r="N26" i="1"/>
  <c r="N19" i="1"/>
  <c r="N13" i="1"/>
  <c r="M21" i="1" s="1"/>
  <c r="L13" i="1"/>
  <c r="K21" i="1" s="1"/>
  <c r="N59" i="1"/>
  <c r="N53" i="1"/>
  <c r="N46" i="1"/>
  <c r="M47" i="1" s="1"/>
  <c r="L32" i="1"/>
  <c r="B32" i="1" s="1"/>
  <c r="L26" i="1"/>
  <c r="L19" i="1"/>
  <c r="H20" i="1"/>
  <c r="B20" i="1" s="1"/>
  <c r="H17" i="1"/>
  <c r="B17" i="1" s="1"/>
  <c r="H14" i="1"/>
  <c r="B14" i="1" s="1"/>
  <c r="F12" i="1"/>
  <c r="B2" i="3"/>
  <c r="H26" i="1"/>
  <c r="H10" i="1"/>
  <c r="H23" i="1"/>
  <c r="B23" i="1" s="1"/>
  <c r="D35" i="1"/>
  <c r="D31" i="1"/>
  <c r="D28" i="1"/>
  <c r="D25" i="1"/>
  <c r="D22" i="1"/>
  <c r="D18" i="1"/>
  <c r="D15" i="1"/>
  <c r="D12" i="1"/>
  <c r="L59" i="1"/>
  <c r="L53" i="1"/>
  <c r="L46" i="1"/>
  <c r="G60" i="1"/>
  <c r="C60" i="1"/>
  <c r="G47" i="1"/>
  <c r="J64" i="1"/>
  <c r="J57" i="1"/>
  <c r="B57" i="1" s="1"/>
  <c r="J51" i="1"/>
  <c r="J44" i="1"/>
  <c r="J38" i="1"/>
  <c r="I47" i="1" s="1"/>
  <c r="J31" i="1"/>
  <c r="J25" i="1"/>
  <c r="J18" i="1"/>
  <c r="J12" i="1"/>
  <c r="I21" i="1" s="1"/>
  <c r="C38" i="1"/>
  <c r="E57" i="1"/>
  <c r="F51" i="1"/>
  <c r="F44" i="1"/>
  <c r="F38" i="1"/>
  <c r="F31" i="1"/>
  <c r="F25" i="1"/>
  <c r="F18" i="1"/>
  <c r="E5" i="1"/>
  <c r="C34" i="1"/>
  <c r="O73" i="1" l="1"/>
  <c r="B61" i="1"/>
  <c r="B26" i="1"/>
  <c r="B19" i="1"/>
  <c r="B59" i="1"/>
  <c r="B53" i="1"/>
  <c r="M60" i="1"/>
  <c r="K47" i="1"/>
  <c r="B46" i="1"/>
  <c r="B13" i="1"/>
  <c r="B44" i="1"/>
  <c r="I73" i="1"/>
  <c r="B73" i="1" s="1"/>
  <c r="B64" i="1"/>
  <c r="B31" i="1"/>
  <c r="B18" i="1"/>
  <c r="B10" i="1"/>
  <c r="G21" i="1"/>
  <c r="E47" i="1"/>
  <c r="B38" i="1"/>
  <c r="E60" i="1"/>
  <c r="B51" i="1"/>
  <c r="E34" i="1"/>
  <c r="B12" i="1"/>
  <c r="E21" i="1"/>
  <c r="B25" i="1"/>
  <c r="O47" i="1"/>
  <c r="B47" i="1" s="1"/>
  <c r="O60" i="1"/>
  <c r="O34" i="1"/>
  <c r="G34" i="1"/>
  <c r="C47" i="1"/>
  <c r="I34" i="1"/>
  <c r="I60" i="1"/>
  <c r="K34" i="1"/>
  <c r="K60" i="1"/>
  <c r="B60" i="1" l="1"/>
  <c r="B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FARINA SAINT SELVE, EDUARDO ALBERTO</author>
  </authors>
  <commentList>
    <comment ref="D9" authorId="0" shapeId="0" xr:uid="{BC280FF9-F671-4F8E-AEDA-103B622D35EC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24/01/2025</t>
        </r>
      </text>
    </comment>
    <comment ref="H10" authorId="0" shapeId="0" xr:uid="{B677DEF0-79CD-4801-A5F5-A6AC2C69E61A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28/02/2025</t>
        </r>
      </text>
    </comment>
    <comment ref="X11" authorId="0" shapeId="0" xr:uid="{74E9636B-8FB5-438D-976A-0B3155D465A8}">
      <text>
        <r>
          <rPr>
            <b/>
            <sz val="9"/>
            <color indexed="81"/>
            <rFont val="Tahoma"/>
            <charset val="1"/>
          </rPr>
          <t>FARINA SAINT SELVE, EDUARDO ALBERTO:</t>
        </r>
        <r>
          <rPr>
            <sz val="9"/>
            <color indexed="81"/>
            <rFont val="Tahoma"/>
            <charset val="1"/>
          </rPr>
          <t xml:space="preserve">
31/03/2025</t>
        </r>
      </text>
    </comment>
    <comment ref="F12" authorId="0" shapeId="0" xr:uid="{DFB661D5-3B46-441E-AB3D-B5C775B1E1B3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10/4/2025</t>
        </r>
      </text>
    </comment>
    <comment ref="J12" authorId="0" shapeId="0" xr:uid="{548581B3-05C0-45CA-9B6F-4784FBF70E11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24/04/2025</t>
        </r>
      </text>
    </comment>
    <comment ref="L13" authorId="0" shapeId="0" xr:uid="{1F0B6280-664C-4613-8391-EFB865713AF0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11/05/2025</t>
        </r>
      </text>
    </comment>
    <comment ref="N13" authorId="0" shapeId="0" xr:uid="{8BCF2550-D444-479C-B28D-BCFA2310B670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T13" authorId="0" shapeId="0" xr:uid="{7106812D-5664-40FB-BCC9-391EC0CFF120}">
      <text>
        <r>
          <rPr>
            <b/>
            <sz val="9"/>
            <color indexed="81"/>
            <rFont val="Tahoma"/>
            <charset val="1"/>
          </rPr>
          <t>FARINA SAINT SELVE, EDUARDO ALBERTO:</t>
        </r>
        <r>
          <rPr>
            <sz val="9"/>
            <color indexed="81"/>
            <rFont val="Tahoma"/>
            <charset val="1"/>
          </rPr>
          <t xml:space="preserve">
04/05/2027</t>
        </r>
      </text>
    </comment>
    <comment ref="H14" authorId="0" shapeId="0" xr:uid="{11FDBC7D-6C0C-4E04-B394-DA1F083DA36C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2/6/2025</t>
        </r>
      </text>
    </comment>
    <comment ref="V16" authorId="0" shapeId="0" xr:uid="{88CF619A-E343-4F9B-BC0D-BDA56F82B870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06/08/2025
</t>
        </r>
      </text>
    </comment>
    <comment ref="H17" authorId="0" shapeId="0" xr:uid="{69CA36CE-A235-4144-8F90-D8BCBE832CCB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01/09/2025
</t>
        </r>
      </text>
    </comment>
    <comment ref="P18" authorId="0" shapeId="0" xr:uid="{BF9606AD-FB62-4AC2-B0E6-13D4DCA830B4}">
      <text>
        <r>
          <rPr>
            <b/>
            <sz val="9"/>
            <color indexed="81"/>
            <rFont val="Tahoma"/>
            <charset val="1"/>
          </rPr>
          <t>FARINA SAINT SELVE, EDUARDO ALBERTO:</t>
        </r>
        <r>
          <rPr>
            <sz val="9"/>
            <color indexed="81"/>
            <rFont val="Tahoma"/>
            <charset val="1"/>
          </rPr>
          <t xml:space="preserve">
17/10/2025
</t>
        </r>
      </text>
    </comment>
    <comment ref="R18" authorId="0" shapeId="0" xr:uid="{0BE06576-8CF0-46C0-8584-F582E63C8963}">
      <text>
        <r>
          <rPr>
            <b/>
            <sz val="9"/>
            <color indexed="81"/>
            <rFont val="Tahoma"/>
            <charset val="1"/>
          </rPr>
          <t>FARINA SAINT SELVE, EDUARDO ALBERTO:</t>
        </r>
        <r>
          <rPr>
            <sz val="9"/>
            <color indexed="81"/>
            <rFont val="Tahoma"/>
            <charset val="1"/>
          </rPr>
          <t xml:space="preserve">
27/01/2030
</t>
        </r>
      </text>
    </comment>
    <comment ref="L19" authorId="0" shapeId="0" xr:uid="{174F8621-6030-42CF-BEAE-5AF5E0284BDE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N19" authorId="0" shapeId="0" xr:uid="{1A7FEDB0-64B3-4043-8928-A9CCE014FD42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L26" authorId="0" shapeId="0" xr:uid="{8317EAB6-71B7-4A75-BF07-8A76DD9B51F0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N26" authorId="0" shapeId="0" xr:uid="{99AEFD63-FA8B-4D00-AC1B-17ACA162FB1C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L32" authorId="0" shapeId="0" xr:uid="{F801E1AC-1AB3-4E04-B2BD-D8F1B20850F1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N32" authorId="0" shapeId="0" xr:uid="{148F1A18-2787-4F65-9CC4-88E9A7D29C0A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</commentList>
</comments>
</file>

<file path=xl/sharedStrings.xml><?xml version="1.0" encoding="utf-8"?>
<sst xmlns="http://schemas.openxmlformats.org/spreadsheetml/2006/main" count="41" uniqueCount="37">
  <si>
    <t>Plazo</t>
  </si>
  <si>
    <t>Taza</t>
  </si>
  <si>
    <t>vto</t>
  </si>
  <si>
    <t>veces año</t>
  </si>
  <si>
    <t>cada</t>
  </si>
  <si>
    <t>OilTanking</t>
  </si>
  <si>
    <t>Galicia</t>
  </si>
  <si>
    <t>BPY6D</t>
  </si>
  <si>
    <t>Tecpe</t>
  </si>
  <si>
    <t>Total 2025</t>
  </si>
  <si>
    <t>Total 2026</t>
  </si>
  <si>
    <t>Total 2027</t>
  </si>
  <si>
    <t>Total 2028</t>
  </si>
  <si>
    <t>On Minear</t>
  </si>
  <si>
    <t>CNH</t>
  </si>
  <si>
    <t>Capital</t>
  </si>
  <si>
    <t>Pluspe</t>
  </si>
  <si>
    <t>Venta Gringo</t>
  </si>
  <si>
    <t>Dolares</t>
  </si>
  <si>
    <t>Interes</t>
  </si>
  <si>
    <t>Pesos</t>
  </si>
  <si>
    <t>Pesos por mes</t>
  </si>
  <si>
    <t>Dólar por mes</t>
  </si>
  <si>
    <t>Ledesma</t>
  </si>
  <si>
    <t>San Miguel</t>
  </si>
  <si>
    <t>LDCGD</t>
  </si>
  <si>
    <t>CIC7D</t>
  </si>
  <si>
    <t>BYCHD</t>
  </si>
  <si>
    <t>OTS2D</t>
  </si>
  <si>
    <t>TTC9D</t>
  </si>
  <si>
    <t>XMC1D</t>
  </si>
  <si>
    <t>OT42D</t>
  </si>
  <si>
    <t>PLC2D</t>
  </si>
  <si>
    <t>SNSDD</t>
  </si>
  <si>
    <t>La Serenisima</t>
  </si>
  <si>
    <t>MTCDG</t>
  </si>
  <si>
    <t>PCR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</si>
</sst>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0" xfId="0" applyNumberFormat="1"/>
    <xf numFmtId="17" fontId="0" fillId="2" borderId="8" xfId="0" applyNumberFormat="1" applyFill="1" applyBorder="1" applyAlignment="1">
      <alignment horizontal="center"/>
    </xf>
    <xf numFmtId="3" fontId="0" fillId="2" borderId="9" xfId="0" applyNumberFormat="1" applyFill="1" applyBorder="1" applyAlignment="1">
      <alignment horizontal="center"/>
    </xf>
    <xf numFmtId="0" fontId="0" fillId="2" borderId="9" xfId="0" applyFill="1" applyBorder="1"/>
    <xf numFmtId="17" fontId="0" fillId="0" borderId="1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17" fontId="0" fillId="0" borderId="19" xfId="0" applyNumberFormat="1" applyBorder="1" applyAlignment="1">
      <alignment horizontal="center"/>
    </xf>
    <xf numFmtId="0" fontId="0" fillId="0" borderId="20" xfId="0" applyBorder="1"/>
    <xf numFmtId="0" fontId="0" fillId="0" borderId="14" xfId="0" applyBorder="1"/>
    <xf numFmtId="0" fontId="0" fillId="0" borderId="21" xfId="0" applyBorder="1"/>
    <xf numFmtId="0" fontId="0" fillId="0" borderId="16" xfId="0" applyBorder="1"/>
    <xf numFmtId="0" fontId="0" fillId="0" borderId="22" xfId="0" applyBorder="1"/>
    <xf numFmtId="0" fontId="0" fillId="0" borderId="18" xfId="0" applyBorder="1"/>
    <xf numFmtId="17" fontId="0" fillId="0" borderId="23" xfId="0" applyNumberFormat="1" applyBorder="1" applyAlignment="1">
      <alignment horizontal="center"/>
    </xf>
    <xf numFmtId="3" fontId="0" fillId="0" borderId="24" xfId="0" applyNumberFormat="1" applyBorder="1" applyAlignment="1">
      <alignment horizontal="center"/>
    </xf>
    <xf numFmtId="3" fontId="0" fillId="0" borderId="25" xfId="0" applyNumberFormat="1" applyBorder="1" applyAlignment="1">
      <alignment horizontal="center"/>
    </xf>
    <xf numFmtId="3" fontId="0" fillId="0" borderId="20" xfId="0" applyNumberFormat="1" applyBorder="1" applyAlignment="1">
      <alignment horizontal="center"/>
    </xf>
    <xf numFmtId="3" fontId="0" fillId="0" borderId="21" xfId="0" applyNumberFormat="1" applyBorder="1" applyAlignment="1">
      <alignment horizontal="center"/>
    </xf>
    <xf numFmtId="3" fontId="0" fillId="0" borderId="22" xfId="0" applyNumberFormat="1" applyBorder="1" applyAlignment="1">
      <alignment horizontal="center"/>
    </xf>
    <xf numFmtId="17" fontId="4" fillId="0" borderId="8" xfId="0" applyNumberFormat="1" applyFont="1" applyBorder="1" applyAlignment="1">
      <alignment horizontal="center" vertical="center"/>
    </xf>
    <xf numFmtId="3" fontId="4" fillId="0" borderId="12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14" fontId="0" fillId="0" borderId="0" xfId="0" applyNumberFormat="1"/>
    <xf numFmtId="3" fontId="0" fillId="2" borderId="8" xfId="0" applyNumberFormat="1" applyFill="1" applyBorder="1" applyAlignment="1">
      <alignment horizontal="center"/>
    </xf>
    <xf numFmtId="3" fontId="0" fillId="2" borderId="1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7" fontId="0" fillId="0" borderId="4" xfId="0" applyNumberFormat="1" applyBorder="1" applyAlignment="1">
      <alignment horizontal="center"/>
    </xf>
    <xf numFmtId="17" fontId="0" fillId="0" borderId="5" xfId="0" applyNumberForma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3" fontId="4" fillId="0" borderId="10" xfId="0" applyNumberFormat="1" applyFont="1" applyBorder="1" applyAlignment="1">
      <alignment horizontal="center" vertical="center"/>
    </xf>
    <xf numFmtId="3" fontId="4" fillId="0" borderId="11" xfId="0" applyNumberFormat="1" applyFont="1" applyBorder="1" applyAlignment="1">
      <alignment horizontal="center" vertic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1CCAE-07EA-4FE9-AC8C-33B9460420A8}">
  <dimension ref="A1:Z73"/>
  <sheetViews>
    <sheetView showGridLines="0" tabSelected="1" workbookViewId="0">
      <selection activeCell="Y7" sqref="Y7:Z7"/>
    </sheetView>
  </sheetViews>
  <sheetFormatPr baseColWidth="10" defaultColWidth="9.140625" defaultRowHeight="15" x14ac:dyDescent="0.25"/>
  <cols>
    <col min="1" max="2" width="11.140625" customWidth="1"/>
    <col min="3" max="26" width="9.5703125" style="1" customWidth="1"/>
  </cols>
  <sheetData>
    <row r="1" spans="1:26" ht="15.75" thickBot="1" x14ac:dyDescent="0.3">
      <c r="C1" s="35" t="s">
        <v>5</v>
      </c>
      <c r="D1" s="36"/>
      <c r="E1" s="35" t="s">
        <v>6</v>
      </c>
      <c r="F1" s="36"/>
      <c r="G1" s="35" t="s">
        <v>7</v>
      </c>
      <c r="H1" s="36"/>
      <c r="I1" s="35" t="s">
        <v>8</v>
      </c>
      <c r="J1" s="36"/>
      <c r="K1" s="35" t="s">
        <v>13</v>
      </c>
      <c r="L1" s="36"/>
      <c r="M1" s="35" t="s">
        <v>14</v>
      </c>
      <c r="N1" s="36"/>
      <c r="O1" s="35" t="s">
        <v>5</v>
      </c>
      <c r="P1" s="36"/>
      <c r="Q1" s="35" t="s">
        <v>16</v>
      </c>
      <c r="R1" s="36"/>
      <c r="S1" s="35" t="s">
        <v>23</v>
      </c>
      <c r="T1" s="36"/>
      <c r="U1" s="35" t="s">
        <v>24</v>
      </c>
      <c r="V1" s="36"/>
      <c r="W1" s="35" t="s">
        <v>34</v>
      </c>
      <c r="X1" s="36"/>
      <c r="Y1" s="35" t="s">
        <v>36</v>
      </c>
      <c r="Z1" s="36"/>
    </row>
    <row r="2" spans="1:26" x14ac:dyDescent="0.25">
      <c r="A2" s="17" t="s">
        <v>4</v>
      </c>
      <c r="B2" s="18"/>
      <c r="C2" s="37">
        <v>3</v>
      </c>
      <c r="D2" s="38"/>
      <c r="E2" s="37">
        <v>6</v>
      </c>
      <c r="F2" s="38"/>
      <c r="G2" s="37">
        <v>6</v>
      </c>
      <c r="H2" s="38"/>
      <c r="I2" s="37">
        <v>6</v>
      </c>
      <c r="J2" s="38"/>
      <c r="K2" s="37">
        <v>6</v>
      </c>
      <c r="L2" s="38"/>
      <c r="M2" s="37">
        <v>6</v>
      </c>
      <c r="N2" s="38"/>
      <c r="O2" s="37">
        <v>6</v>
      </c>
      <c r="P2" s="38"/>
      <c r="Q2" s="37">
        <v>6</v>
      </c>
      <c r="R2" s="38"/>
      <c r="S2" s="37">
        <v>3</v>
      </c>
      <c r="T2" s="38"/>
      <c r="U2" s="37">
        <v>6</v>
      </c>
      <c r="V2" s="38"/>
      <c r="W2" s="37">
        <v>3</v>
      </c>
      <c r="X2" s="38"/>
      <c r="Y2" s="37"/>
      <c r="Z2" s="38"/>
    </row>
    <row r="3" spans="1:26" x14ac:dyDescent="0.25">
      <c r="A3" s="19" t="s">
        <v>3</v>
      </c>
      <c r="B3" s="20"/>
      <c r="C3" s="37">
        <v>4</v>
      </c>
      <c r="D3" s="38"/>
      <c r="E3" s="37">
        <v>2</v>
      </c>
      <c r="F3" s="38"/>
      <c r="G3" s="37">
        <v>1</v>
      </c>
      <c r="H3" s="38"/>
      <c r="I3" s="37">
        <v>2</v>
      </c>
      <c r="J3" s="38"/>
      <c r="K3" s="37">
        <v>2</v>
      </c>
      <c r="L3" s="38"/>
      <c r="M3" s="37">
        <v>2</v>
      </c>
      <c r="N3" s="38"/>
      <c r="O3" s="37">
        <v>4</v>
      </c>
      <c r="P3" s="38"/>
      <c r="Q3" s="37">
        <v>2</v>
      </c>
      <c r="R3" s="38"/>
      <c r="S3" s="37">
        <v>4</v>
      </c>
      <c r="T3" s="38"/>
      <c r="U3" s="37">
        <v>2</v>
      </c>
      <c r="V3" s="38"/>
      <c r="W3" s="37">
        <v>4</v>
      </c>
      <c r="X3" s="38"/>
      <c r="Y3" s="37"/>
      <c r="Z3" s="38"/>
    </row>
    <row r="4" spans="1:26" x14ac:dyDescent="0.25">
      <c r="A4" s="19" t="s">
        <v>2</v>
      </c>
      <c r="B4" s="20"/>
      <c r="C4" s="39">
        <v>46501</v>
      </c>
      <c r="D4" s="40"/>
      <c r="E4" s="39">
        <v>47027</v>
      </c>
      <c r="F4" s="40"/>
      <c r="G4" s="39">
        <v>46174</v>
      </c>
      <c r="H4" s="40"/>
      <c r="I4" s="39">
        <v>47392</v>
      </c>
      <c r="J4" s="40"/>
      <c r="K4" s="39">
        <v>46702</v>
      </c>
      <c r="L4" s="40"/>
      <c r="M4" s="39">
        <v>46367</v>
      </c>
      <c r="N4" s="40"/>
      <c r="O4" s="39">
        <v>47500</v>
      </c>
      <c r="P4" s="40"/>
      <c r="Q4" s="39">
        <v>47510</v>
      </c>
      <c r="R4" s="40"/>
      <c r="S4" s="39">
        <v>46664</v>
      </c>
      <c r="T4" s="40"/>
      <c r="U4" s="39">
        <v>46424</v>
      </c>
      <c r="V4" s="40"/>
      <c r="W4" s="39">
        <v>46174</v>
      </c>
      <c r="X4" s="40"/>
      <c r="Y4" s="39"/>
      <c r="Z4" s="40"/>
    </row>
    <row r="5" spans="1:26" x14ac:dyDescent="0.25">
      <c r="A5" s="19" t="s">
        <v>0</v>
      </c>
      <c r="B5" s="20"/>
      <c r="C5" s="37">
        <v>32</v>
      </c>
      <c r="D5" s="38"/>
      <c r="E5" s="37">
        <f>4*12</f>
        <v>48</v>
      </c>
      <c r="F5" s="38"/>
      <c r="G5" s="37"/>
      <c r="H5" s="38"/>
      <c r="I5" s="37">
        <v>60</v>
      </c>
      <c r="J5" s="38"/>
      <c r="K5" s="37">
        <v>24</v>
      </c>
      <c r="L5" s="38"/>
      <c r="M5" s="37">
        <v>24</v>
      </c>
      <c r="N5" s="38"/>
      <c r="O5" s="37">
        <v>60</v>
      </c>
      <c r="P5" s="38"/>
      <c r="Q5" s="37">
        <v>60</v>
      </c>
      <c r="R5" s="38"/>
      <c r="S5" s="37">
        <v>32</v>
      </c>
      <c r="T5" s="38"/>
      <c r="U5" s="37"/>
      <c r="V5" s="38"/>
      <c r="W5" s="37"/>
      <c r="X5" s="38"/>
      <c r="Y5" s="37"/>
      <c r="Z5" s="38"/>
    </row>
    <row r="6" spans="1:26" x14ac:dyDescent="0.25">
      <c r="A6" s="19" t="s">
        <v>1</v>
      </c>
      <c r="B6" s="20"/>
      <c r="C6" s="41">
        <v>7.0000000000000007E-2</v>
      </c>
      <c r="D6" s="42"/>
      <c r="E6" s="41">
        <v>7.8799999999999995E-2</v>
      </c>
      <c r="F6" s="42"/>
      <c r="G6" s="41">
        <v>7.4999999999999997E-3</v>
      </c>
      <c r="H6" s="42"/>
      <c r="I6" s="41">
        <v>6.8000000000000005E-2</v>
      </c>
      <c r="J6" s="42"/>
      <c r="K6" s="41">
        <v>0.08</v>
      </c>
      <c r="L6" s="42"/>
      <c r="M6" s="41">
        <v>0.06</v>
      </c>
      <c r="N6" s="42"/>
      <c r="O6" s="41">
        <v>0.08</v>
      </c>
      <c r="P6" s="42"/>
      <c r="Q6" s="41">
        <v>7.4999999999999997E-2</v>
      </c>
      <c r="R6" s="42"/>
      <c r="S6" s="41">
        <v>7.0000000000000007E-2</v>
      </c>
      <c r="T6" s="42"/>
      <c r="U6" s="41">
        <v>9.5000000000000001E-2</v>
      </c>
      <c r="V6" s="42"/>
      <c r="W6" s="41">
        <v>0.1095</v>
      </c>
      <c r="X6" s="42"/>
      <c r="Y6" s="41">
        <v>8.5000000000000006E-2</v>
      </c>
      <c r="Z6" s="42"/>
    </row>
    <row r="7" spans="1:26" ht="15.75" thickBot="1" x14ac:dyDescent="0.3">
      <c r="A7" s="21"/>
      <c r="B7" s="22"/>
      <c r="C7" s="43" t="s">
        <v>28</v>
      </c>
      <c r="D7" s="44"/>
      <c r="E7" s="43" t="s">
        <v>27</v>
      </c>
      <c r="F7" s="44"/>
      <c r="G7" s="43"/>
      <c r="H7" s="44"/>
      <c r="I7" s="43" t="s">
        <v>29</v>
      </c>
      <c r="J7" s="44"/>
      <c r="K7" s="43" t="s">
        <v>30</v>
      </c>
      <c r="L7" s="44"/>
      <c r="M7" s="43" t="s">
        <v>26</v>
      </c>
      <c r="N7" s="44"/>
      <c r="O7" s="43" t="s">
        <v>31</v>
      </c>
      <c r="P7" s="44"/>
      <c r="Q7" s="43" t="s">
        <v>32</v>
      </c>
      <c r="R7" s="44"/>
      <c r="S7" s="43" t="s">
        <v>25</v>
      </c>
      <c r="T7" s="44"/>
      <c r="U7" s="43" t="s">
        <v>33</v>
      </c>
      <c r="V7" s="44"/>
      <c r="W7" s="43" t="s">
        <v>35</v>
      </c>
      <c r="X7" s="44"/>
      <c r="Y7" s="43"/>
      <c r="Z7" s="44"/>
    </row>
    <row r="8" spans="1:26" s="31" customFormat="1" ht="19.5" customHeight="1" thickBot="1" x14ac:dyDescent="0.3">
      <c r="A8" s="29" t="s">
        <v>15</v>
      </c>
      <c r="B8" s="30">
        <f>SUM(C8:Z8)</f>
        <v>101098</v>
      </c>
      <c r="C8" s="45">
        <v>19000</v>
      </c>
      <c r="D8" s="46"/>
      <c r="E8" s="45">
        <v>20163</v>
      </c>
      <c r="F8" s="46"/>
      <c r="G8" s="45">
        <v>10000</v>
      </c>
      <c r="H8" s="46"/>
      <c r="I8" s="45">
        <v>18000</v>
      </c>
      <c r="J8" s="46"/>
      <c r="K8" s="45">
        <v>4000</v>
      </c>
      <c r="L8" s="46"/>
      <c r="M8" s="45">
        <v>4000</v>
      </c>
      <c r="N8" s="46"/>
      <c r="O8" s="45">
        <v>8000</v>
      </c>
      <c r="P8" s="46"/>
      <c r="Q8" s="45">
        <v>8000</v>
      </c>
      <c r="R8" s="46"/>
      <c r="S8" s="45">
        <v>4000</v>
      </c>
      <c r="T8" s="46"/>
      <c r="U8" s="45">
        <v>5000</v>
      </c>
      <c r="V8" s="46"/>
      <c r="W8" s="45">
        <v>935</v>
      </c>
      <c r="X8" s="46"/>
      <c r="Y8" s="45"/>
      <c r="Z8" s="46"/>
    </row>
    <row r="9" spans="1:26" x14ac:dyDescent="0.25">
      <c r="A9" s="16">
        <v>45658</v>
      </c>
      <c r="B9" s="24">
        <f>+D9+F9+H9+J9+L9+N9+P9+R9+T9+V9+X9+Z9</f>
        <v>987</v>
      </c>
      <c r="C9" s="26"/>
      <c r="D9" s="11">
        <v>987</v>
      </c>
      <c r="E9" s="10"/>
      <c r="F9" s="11"/>
      <c r="G9" s="10"/>
      <c r="H9" s="11"/>
      <c r="I9" s="10"/>
      <c r="J9" s="11"/>
      <c r="K9" s="10"/>
      <c r="L9" s="11"/>
      <c r="M9" s="10"/>
      <c r="N9" s="11"/>
      <c r="O9" s="10"/>
      <c r="P9" s="11"/>
      <c r="Q9" s="10"/>
      <c r="R9" s="11"/>
      <c r="S9" s="10"/>
      <c r="T9" s="11"/>
      <c r="U9" s="10"/>
      <c r="V9" s="11"/>
      <c r="W9" s="10"/>
      <c r="X9" s="11"/>
      <c r="Y9" s="10"/>
      <c r="Z9" s="11"/>
    </row>
    <row r="10" spans="1:26" x14ac:dyDescent="0.25">
      <c r="A10" s="9">
        <v>45689</v>
      </c>
      <c r="B10" s="12">
        <f t="shared" ref="B10:B72" si="0">+D10+F10+H10+J10+L10+N10+P10+R10+T10+V10+X10+Z10</f>
        <v>75</v>
      </c>
      <c r="C10" s="27"/>
      <c r="D10" s="13"/>
      <c r="E10" s="12"/>
      <c r="F10" s="13"/>
      <c r="G10" s="12"/>
      <c r="H10" s="13">
        <f>+$G$8*$G$6</f>
        <v>75</v>
      </c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  <c r="W10" s="12"/>
      <c r="X10" s="13"/>
      <c r="Y10" s="12"/>
      <c r="Z10" s="13"/>
    </row>
    <row r="11" spans="1:26" x14ac:dyDescent="0.25">
      <c r="A11" s="9">
        <v>45717</v>
      </c>
      <c r="B11" s="12">
        <f t="shared" si="0"/>
        <v>25.595624999999998</v>
      </c>
      <c r="C11" s="27"/>
      <c r="D11" s="13"/>
      <c r="E11" s="12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/>
      <c r="V11" s="13"/>
      <c r="W11" s="12"/>
      <c r="X11" s="13">
        <f>+$W$8*$W$6/$W$3</f>
        <v>25.595624999999998</v>
      </c>
      <c r="Y11" s="12"/>
      <c r="Z11" s="13"/>
    </row>
    <row r="12" spans="1:26" x14ac:dyDescent="0.25">
      <c r="A12" s="9">
        <v>45748</v>
      </c>
      <c r="B12" s="12">
        <f t="shared" si="0"/>
        <v>1738.9222</v>
      </c>
      <c r="C12" s="27"/>
      <c r="D12" s="13">
        <f>+$C$8*$C$6/$C$3</f>
        <v>332.50000000000006</v>
      </c>
      <c r="E12" s="12"/>
      <c r="F12" s="13">
        <f>+$E$8*$E$6/$E$3</f>
        <v>794.42219999999998</v>
      </c>
      <c r="G12" s="12"/>
      <c r="H12" s="13"/>
      <c r="I12" s="12"/>
      <c r="J12" s="13">
        <f>+$I$8*$I$6/$I$3</f>
        <v>612</v>
      </c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  <c r="W12" s="12"/>
      <c r="X12" s="13"/>
      <c r="Y12" s="12"/>
      <c r="Z12" s="13"/>
    </row>
    <row r="13" spans="1:26" x14ac:dyDescent="0.25">
      <c r="A13" s="9">
        <v>45778</v>
      </c>
      <c r="B13" s="12">
        <f t="shared" si="0"/>
        <v>350</v>
      </c>
      <c r="C13" s="27"/>
      <c r="D13" s="13"/>
      <c r="E13" s="12"/>
      <c r="F13" s="13"/>
      <c r="G13" s="12"/>
      <c r="H13" s="13"/>
      <c r="I13" s="12"/>
      <c r="J13" s="13"/>
      <c r="K13" s="12"/>
      <c r="L13" s="13">
        <f>+$K$8*$K$6/$K$3</f>
        <v>160</v>
      </c>
      <c r="M13" s="12"/>
      <c r="N13" s="13">
        <f>+$M$8*$M$6/$M$3</f>
        <v>120</v>
      </c>
      <c r="O13" s="12"/>
      <c r="P13" s="13"/>
      <c r="Q13" s="12"/>
      <c r="R13" s="13"/>
      <c r="S13" s="12"/>
      <c r="T13" s="13">
        <f>+$S$8*$S$6/$S$3</f>
        <v>70</v>
      </c>
      <c r="U13" s="12"/>
      <c r="V13" s="13"/>
      <c r="W13" s="12"/>
      <c r="X13" s="13"/>
      <c r="Y13" s="12"/>
      <c r="Z13" s="13"/>
    </row>
    <row r="14" spans="1:26" x14ac:dyDescent="0.25">
      <c r="A14" s="9">
        <v>45809</v>
      </c>
      <c r="B14" s="12">
        <f t="shared" si="0"/>
        <v>100.595625</v>
      </c>
      <c r="C14" s="27"/>
      <c r="D14" s="13"/>
      <c r="E14" s="12"/>
      <c r="F14" s="13"/>
      <c r="G14" s="12"/>
      <c r="H14" s="13">
        <f>+$G$8*$G$6/$G$3</f>
        <v>75</v>
      </c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  <c r="W14" s="12"/>
      <c r="X14" s="13">
        <f>+$W$8*$W$6/$W$3</f>
        <v>25.595624999999998</v>
      </c>
      <c r="Y14" s="12"/>
      <c r="Z14" s="13"/>
    </row>
    <row r="15" spans="1:26" x14ac:dyDescent="0.25">
      <c r="A15" s="9">
        <v>45839</v>
      </c>
      <c r="B15" s="12">
        <f t="shared" si="0"/>
        <v>332.50000000000006</v>
      </c>
      <c r="C15" s="27"/>
      <c r="D15" s="13">
        <f>+$C$8*$C$6/$C$3</f>
        <v>332.50000000000006</v>
      </c>
      <c r="E15" s="12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2"/>
      <c r="V15" s="13"/>
      <c r="W15" s="12"/>
      <c r="X15" s="13"/>
      <c r="Y15" s="12"/>
      <c r="Z15" s="13"/>
    </row>
    <row r="16" spans="1:26" x14ac:dyDescent="0.25">
      <c r="A16" s="9">
        <v>45870</v>
      </c>
      <c r="B16" s="12">
        <f t="shared" si="0"/>
        <v>307.5</v>
      </c>
      <c r="C16" s="27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>
        <f>+$S$8*$S$6/$S$3</f>
        <v>70</v>
      </c>
      <c r="U16" s="12"/>
      <c r="V16" s="13">
        <f>+$U$8*$U$6/$U$3</f>
        <v>237.5</v>
      </c>
      <c r="W16" s="12"/>
      <c r="X16" s="13"/>
      <c r="Y16" s="12"/>
      <c r="Z16" s="13"/>
    </row>
    <row r="17" spans="1:26" x14ac:dyDescent="0.25">
      <c r="A17" s="9">
        <v>45901</v>
      </c>
      <c r="B17" s="12">
        <f t="shared" si="0"/>
        <v>100.595625</v>
      </c>
      <c r="C17" s="27"/>
      <c r="D17" s="13"/>
      <c r="E17" s="12"/>
      <c r="F17" s="13"/>
      <c r="G17" s="12"/>
      <c r="H17" s="13">
        <f>+$G$8*$G$6/$G$3</f>
        <v>75</v>
      </c>
      <c r="I17" s="12"/>
      <c r="J17" s="13"/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2"/>
      <c r="V17" s="13"/>
      <c r="W17" s="12"/>
      <c r="X17" s="13">
        <f>+$W$8*$W$6/$W$3</f>
        <v>25.595624999999998</v>
      </c>
      <c r="Y17" s="12"/>
      <c r="Z17" s="13"/>
    </row>
    <row r="18" spans="1:26" x14ac:dyDescent="0.25">
      <c r="A18" s="9">
        <v>45931</v>
      </c>
      <c r="B18" s="12">
        <f t="shared" si="0"/>
        <v>2198.9222</v>
      </c>
      <c r="C18" s="27"/>
      <c r="D18" s="13">
        <f>+$C$8*$C$6/$C$3</f>
        <v>332.50000000000006</v>
      </c>
      <c r="E18" s="12"/>
      <c r="F18" s="13">
        <f>+$E$8*$E$6/$E$3</f>
        <v>794.42219999999998</v>
      </c>
      <c r="G18" s="12"/>
      <c r="H18" s="13"/>
      <c r="I18" s="12"/>
      <c r="J18" s="13">
        <f>+$I$8*$I$6/$I$3</f>
        <v>612</v>
      </c>
      <c r="K18" s="12"/>
      <c r="L18" s="13"/>
      <c r="M18" s="12"/>
      <c r="N18" s="13"/>
      <c r="O18" s="12"/>
      <c r="P18" s="13">
        <f>+$O$8*$O$6/$O$3</f>
        <v>160</v>
      </c>
      <c r="Q18" s="12"/>
      <c r="R18" s="13">
        <f>+$Q$8*$Q$6/$Q$3</f>
        <v>300</v>
      </c>
      <c r="S18" s="12"/>
      <c r="T18" s="13"/>
      <c r="U18" s="12"/>
      <c r="V18" s="13"/>
      <c r="W18" s="12"/>
      <c r="X18" s="13"/>
      <c r="Y18" s="12"/>
      <c r="Z18" s="13"/>
    </row>
    <row r="19" spans="1:26" x14ac:dyDescent="0.25">
      <c r="A19" s="9">
        <v>45962</v>
      </c>
      <c r="B19" s="12">
        <f t="shared" si="0"/>
        <v>350</v>
      </c>
      <c r="C19" s="27"/>
      <c r="D19" s="13"/>
      <c r="E19" s="12"/>
      <c r="F19" s="13"/>
      <c r="G19" s="12"/>
      <c r="H19" s="13"/>
      <c r="I19" s="12"/>
      <c r="J19" s="13"/>
      <c r="K19" s="12"/>
      <c r="L19" s="13">
        <f>+$K$8*$K$6/$K$3</f>
        <v>160</v>
      </c>
      <c r="M19" s="12"/>
      <c r="N19" s="13">
        <f>+$M$8*$M$6/$M$3</f>
        <v>120</v>
      </c>
      <c r="O19" s="12"/>
      <c r="P19" s="13"/>
      <c r="Q19" s="12"/>
      <c r="R19" s="13"/>
      <c r="S19" s="12"/>
      <c r="T19" s="13">
        <f>+$S$8*$S$6/$S$3</f>
        <v>70</v>
      </c>
      <c r="U19" s="12"/>
      <c r="V19" s="13"/>
      <c r="W19" s="12"/>
      <c r="X19" s="13"/>
      <c r="Y19" s="12"/>
      <c r="Z19" s="13"/>
    </row>
    <row r="20" spans="1:26" ht="15.75" thickBot="1" x14ac:dyDescent="0.3">
      <c r="A20" s="23">
        <v>45992</v>
      </c>
      <c r="B20" s="25">
        <f t="shared" si="0"/>
        <v>102.375</v>
      </c>
      <c r="C20" s="28"/>
      <c r="D20" s="15"/>
      <c r="E20" s="14"/>
      <c r="F20" s="15"/>
      <c r="G20" s="14">
        <v>3333</v>
      </c>
      <c r="H20" s="15">
        <f t="shared" ref="H20" si="1">+$G$8*$G$6/$G$3</f>
        <v>75</v>
      </c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4"/>
      <c r="X20" s="15">
        <v>27.375</v>
      </c>
      <c r="Y20" s="14"/>
      <c r="Z20" s="15"/>
    </row>
    <row r="21" spans="1:26" s="8" customFormat="1" ht="15.75" thickBot="1" x14ac:dyDescent="0.3">
      <c r="A21" s="6" t="s">
        <v>9</v>
      </c>
      <c r="B21" s="7">
        <f>SUM(C21:AM21)</f>
        <v>6669.0062749999997</v>
      </c>
      <c r="C21" s="33">
        <f>SUM(D9:D20)</f>
        <v>1984.5</v>
      </c>
      <c r="D21" s="34"/>
      <c r="E21" s="33">
        <f>SUM(F9:F20)</f>
        <v>1588.8444</v>
      </c>
      <c r="F21" s="34"/>
      <c r="G21" s="33">
        <f>SUM(H9:H20)</f>
        <v>300</v>
      </c>
      <c r="H21" s="34"/>
      <c r="I21" s="33">
        <f>SUM(J9:J20)</f>
        <v>1224</v>
      </c>
      <c r="J21" s="34"/>
      <c r="K21" s="33">
        <f>SUM(L9:L20)</f>
        <v>320</v>
      </c>
      <c r="L21" s="34"/>
      <c r="M21" s="33">
        <f>SUM(N9:N20)</f>
        <v>240</v>
      </c>
      <c r="N21" s="34"/>
      <c r="O21" s="33">
        <f>SUM(P9:P20)</f>
        <v>160</v>
      </c>
      <c r="P21" s="34"/>
      <c r="Q21" s="33">
        <f>SUM(R9:R20)</f>
        <v>300</v>
      </c>
      <c r="R21" s="34"/>
      <c r="S21" s="33">
        <f>SUM(T9:T20)</f>
        <v>210</v>
      </c>
      <c r="T21" s="34"/>
      <c r="U21" s="33">
        <f>SUM(V9:V20)</f>
        <v>237.5</v>
      </c>
      <c r="V21" s="34"/>
      <c r="W21" s="33">
        <f>SUM(X9:X20)</f>
        <v>104.16187499999999</v>
      </c>
      <c r="X21" s="34"/>
      <c r="Y21" s="33">
        <f>SUM(Z9:Z20)</f>
        <v>0</v>
      </c>
      <c r="Z21" s="34"/>
    </row>
    <row r="22" spans="1:26" x14ac:dyDescent="0.25">
      <c r="A22" s="9">
        <v>46023</v>
      </c>
      <c r="B22" s="12">
        <f t="shared" si="0"/>
        <v>492.50000000000006</v>
      </c>
      <c r="C22" s="26"/>
      <c r="D22" s="11">
        <f>+$C$8*$C$6/$C$3</f>
        <v>332.50000000000006</v>
      </c>
      <c r="E22" s="10"/>
      <c r="F22" s="11"/>
      <c r="G22" s="10"/>
      <c r="H22" s="11"/>
      <c r="I22" s="10"/>
      <c r="J22" s="11"/>
      <c r="K22" s="10"/>
      <c r="L22" s="11"/>
      <c r="M22" s="10"/>
      <c r="N22" s="11"/>
      <c r="O22" s="10"/>
      <c r="P22" s="11">
        <f>+$O$8*$O$6/$O$3</f>
        <v>160</v>
      </c>
      <c r="Q22" s="10"/>
      <c r="R22" s="11"/>
      <c r="S22" s="10"/>
      <c r="T22" s="11"/>
      <c r="U22" s="10"/>
      <c r="V22" s="11"/>
      <c r="W22" s="10"/>
      <c r="X22" s="11"/>
      <c r="Y22" s="10"/>
      <c r="Z22" s="11"/>
    </row>
    <row r="23" spans="1:26" x14ac:dyDescent="0.25">
      <c r="A23" s="9">
        <v>46054</v>
      </c>
      <c r="B23" s="12">
        <f t="shared" si="0"/>
        <v>357.8</v>
      </c>
      <c r="C23" s="27"/>
      <c r="D23" s="13"/>
      <c r="E23" s="12"/>
      <c r="F23" s="13"/>
      <c r="G23" s="12">
        <v>3333</v>
      </c>
      <c r="H23" s="13">
        <f>+G8*0.503%</f>
        <v>50.3</v>
      </c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>
        <f>+$S$8*$S$6/$S$3</f>
        <v>70</v>
      </c>
      <c r="U23" s="12"/>
      <c r="V23" s="13">
        <f>+$U$8*$U$6/$U$3</f>
        <v>237.5</v>
      </c>
      <c r="W23" s="12"/>
      <c r="X23" s="13"/>
      <c r="Y23" s="12"/>
      <c r="Z23" s="13"/>
    </row>
    <row r="24" spans="1:26" x14ac:dyDescent="0.25">
      <c r="A24" s="9">
        <v>46082</v>
      </c>
      <c r="B24" s="12">
        <f t="shared" si="0"/>
        <v>25.595624999999998</v>
      </c>
      <c r="C24" s="27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  <c r="W24" s="12"/>
      <c r="X24" s="13">
        <f>+$W$8*$W$6/$W$3</f>
        <v>25.595624999999998</v>
      </c>
      <c r="Y24" s="12"/>
      <c r="Z24" s="13"/>
    </row>
    <row r="25" spans="1:26" x14ac:dyDescent="0.25">
      <c r="A25" s="9">
        <v>46113</v>
      </c>
      <c r="B25" s="12">
        <f t="shared" si="0"/>
        <v>2198.9222</v>
      </c>
      <c r="C25" s="27"/>
      <c r="D25" s="13">
        <f>+$C$8*$C$6/$C$3</f>
        <v>332.50000000000006</v>
      </c>
      <c r="E25" s="12"/>
      <c r="F25" s="13">
        <f>+$E$8*$E$6/$E$3</f>
        <v>794.42219999999998</v>
      </c>
      <c r="G25" s="12"/>
      <c r="H25" s="13"/>
      <c r="I25" s="12"/>
      <c r="J25" s="13">
        <f>+$I$8*$I$6/$I$3</f>
        <v>612</v>
      </c>
      <c r="K25" s="12"/>
      <c r="L25" s="13"/>
      <c r="M25" s="12"/>
      <c r="N25" s="13"/>
      <c r="O25" s="12"/>
      <c r="P25" s="13">
        <f>+$O$8*$O$6/$O$3</f>
        <v>160</v>
      </c>
      <c r="Q25" s="12"/>
      <c r="R25" s="13">
        <f>+$Q$8*$Q$6/$Q$3</f>
        <v>300</v>
      </c>
      <c r="S25" s="12"/>
      <c r="T25" s="13"/>
      <c r="U25" s="12"/>
      <c r="V25" s="13"/>
      <c r="W25" s="12"/>
      <c r="X25" s="13"/>
      <c r="Y25" s="12"/>
      <c r="Z25" s="13"/>
    </row>
    <row r="26" spans="1:26" x14ac:dyDescent="0.25">
      <c r="A26" s="9">
        <v>46143</v>
      </c>
      <c r="B26" s="12">
        <f t="shared" si="0"/>
        <v>375.5</v>
      </c>
      <c r="C26" s="27"/>
      <c r="D26" s="13"/>
      <c r="E26" s="12"/>
      <c r="F26" s="13"/>
      <c r="G26" s="12">
        <v>3333</v>
      </c>
      <c r="H26" s="13">
        <f>+$G$8*0.00255</f>
        <v>25.500000000000004</v>
      </c>
      <c r="I26" s="12"/>
      <c r="J26" s="13"/>
      <c r="K26" s="12"/>
      <c r="L26" s="13">
        <f>+$K$8*$K$6/$K$3</f>
        <v>160</v>
      </c>
      <c r="M26" s="12"/>
      <c r="N26" s="13">
        <f>+$M$8*$M$6/$M$3</f>
        <v>120</v>
      </c>
      <c r="O26" s="12"/>
      <c r="P26" s="13"/>
      <c r="Q26" s="12"/>
      <c r="R26" s="13"/>
      <c r="S26" s="12"/>
      <c r="T26" s="13">
        <f>+$S$8*$S$6/$S$3</f>
        <v>70</v>
      </c>
      <c r="U26" s="12"/>
      <c r="V26" s="13"/>
      <c r="W26" s="12"/>
      <c r="X26" s="13"/>
      <c r="Y26" s="12"/>
      <c r="Z26" s="13"/>
    </row>
    <row r="27" spans="1:26" x14ac:dyDescent="0.25">
      <c r="A27" s="9">
        <v>46174</v>
      </c>
      <c r="B27" s="12">
        <f t="shared" si="0"/>
        <v>25.595624999999998</v>
      </c>
      <c r="C27" s="27"/>
      <c r="D27" s="13"/>
      <c r="E27" s="12"/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2"/>
      <c r="V27" s="13"/>
      <c r="W27" s="12">
        <v>935</v>
      </c>
      <c r="X27" s="13">
        <f>+$W$8*$W$6/$W$3</f>
        <v>25.595624999999998</v>
      </c>
      <c r="Y27" s="12"/>
      <c r="Z27" s="13"/>
    </row>
    <row r="28" spans="1:26" x14ac:dyDescent="0.25">
      <c r="A28" s="9">
        <v>46204</v>
      </c>
      <c r="B28" s="12">
        <f t="shared" si="0"/>
        <v>492.50000000000006</v>
      </c>
      <c r="C28" s="27"/>
      <c r="D28" s="13">
        <f>+$C$8*$C$6/$C$3</f>
        <v>332.50000000000006</v>
      </c>
      <c r="E28" s="12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>
        <f>+$O$8*$O$6/$O$3</f>
        <v>160</v>
      </c>
      <c r="Q28" s="12"/>
      <c r="R28" s="13"/>
      <c r="S28" s="12"/>
      <c r="T28" s="13"/>
      <c r="U28" s="12"/>
      <c r="V28" s="13"/>
      <c r="W28" s="12"/>
      <c r="X28" s="13"/>
      <c r="Y28" s="12"/>
      <c r="Z28" s="13"/>
    </row>
    <row r="29" spans="1:26" x14ac:dyDescent="0.25">
      <c r="A29" s="9">
        <v>46235</v>
      </c>
      <c r="B29" s="12">
        <f t="shared" si="0"/>
        <v>307.5</v>
      </c>
      <c r="C29" s="27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>
        <f>+$S$8*$S$6/$S$3</f>
        <v>70</v>
      </c>
      <c r="U29" s="12"/>
      <c r="V29" s="13">
        <f>+$U$8*$U$6/$U$3</f>
        <v>237.5</v>
      </c>
      <c r="W29" s="12"/>
      <c r="X29" s="13"/>
      <c r="Y29" s="12"/>
      <c r="Z29" s="13"/>
    </row>
    <row r="30" spans="1:26" x14ac:dyDescent="0.25">
      <c r="A30" s="9">
        <v>46266</v>
      </c>
      <c r="B30" s="12">
        <f t="shared" si="0"/>
        <v>0</v>
      </c>
      <c r="C30" s="27"/>
      <c r="D30" s="13"/>
      <c r="E30" s="12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2"/>
      <c r="V30" s="13"/>
      <c r="W30" s="12"/>
      <c r="X30" s="13"/>
      <c r="Y30" s="12"/>
      <c r="Z30" s="13"/>
    </row>
    <row r="31" spans="1:26" x14ac:dyDescent="0.25">
      <c r="A31" s="9">
        <v>46296</v>
      </c>
      <c r="B31" s="12">
        <f t="shared" si="0"/>
        <v>2198.9222</v>
      </c>
      <c r="C31" s="27"/>
      <c r="D31" s="13">
        <f>+$C$8*$C$6/$C$3</f>
        <v>332.50000000000006</v>
      </c>
      <c r="E31" s="12"/>
      <c r="F31" s="13">
        <f>+$E$8*$E$6/$E$3</f>
        <v>794.42219999999998</v>
      </c>
      <c r="G31" s="12"/>
      <c r="H31" s="13"/>
      <c r="I31" s="12"/>
      <c r="J31" s="13">
        <f>+$I$8*$I$6/$I$3</f>
        <v>612</v>
      </c>
      <c r="K31" s="12"/>
      <c r="L31" s="13"/>
      <c r="M31" s="12"/>
      <c r="N31" s="13"/>
      <c r="O31" s="12"/>
      <c r="P31" s="13">
        <f>+$O$8*$O$6/$O$3</f>
        <v>160</v>
      </c>
      <c r="Q31" s="12"/>
      <c r="R31" s="13">
        <f>+$Q$8*$Q$6/$Q$3</f>
        <v>300</v>
      </c>
      <c r="S31" s="12"/>
      <c r="T31" s="13"/>
      <c r="U31" s="12"/>
      <c r="V31" s="13"/>
      <c r="W31" s="12"/>
      <c r="X31" s="13"/>
      <c r="Y31" s="12"/>
      <c r="Z31" s="13"/>
    </row>
    <row r="32" spans="1:26" x14ac:dyDescent="0.25">
      <c r="A32" s="9">
        <v>46327</v>
      </c>
      <c r="B32" s="12">
        <f t="shared" si="0"/>
        <v>350</v>
      </c>
      <c r="C32" s="27"/>
      <c r="D32" s="13"/>
      <c r="E32" s="12"/>
      <c r="F32" s="13"/>
      <c r="G32" s="12"/>
      <c r="H32" s="13"/>
      <c r="I32" s="12"/>
      <c r="J32" s="13"/>
      <c r="K32" s="12">
        <f>+K8/2</f>
        <v>2000</v>
      </c>
      <c r="L32" s="13">
        <f>+$K$8*$K$6/$K$3</f>
        <v>160</v>
      </c>
      <c r="M32" s="12">
        <f>+M8</f>
        <v>4000</v>
      </c>
      <c r="N32" s="13">
        <f>+$M$8*$M$6/$M$3</f>
        <v>120</v>
      </c>
      <c r="O32" s="12"/>
      <c r="P32" s="13"/>
      <c r="Q32" s="12"/>
      <c r="R32" s="13"/>
      <c r="S32" s="12"/>
      <c r="T32" s="13">
        <f>+$S$8*$S$6/$S$3</f>
        <v>70</v>
      </c>
      <c r="U32" s="12"/>
      <c r="V32" s="13"/>
      <c r="W32" s="12"/>
      <c r="X32" s="13"/>
      <c r="Y32" s="12"/>
      <c r="Z32" s="13"/>
    </row>
    <row r="33" spans="1:26" ht="15.75" thickBot="1" x14ac:dyDescent="0.3">
      <c r="A33" s="9">
        <v>46357</v>
      </c>
      <c r="B33" s="12">
        <f t="shared" si="0"/>
        <v>0</v>
      </c>
      <c r="C33" s="28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4"/>
      <c r="X33" s="15"/>
      <c r="Y33" s="14"/>
      <c r="Z33" s="15"/>
    </row>
    <row r="34" spans="1:26" s="8" customFormat="1" ht="15.75" thickBot="1" x14ac:dyDescent="0.3">
      <c r="A34" s="6" t="s">
        <v>10</v>
      </c>
      <c r="B34" s="7">
        <f>SUM(C34:AM34)</f>
        <v>6824.83565</v>
      </c>
      <c r="C34" s="33">
        <f>SUM(D22:D33)</f>
        <v>1330.0000000000002</v>
      </c>
      <c r="D34" s="34"/>
      <c r="E34" s="33">
        <f>SUM(F22:F33)</f>
        <v>1588.8444</v>
      </c>
      <c r="F34" s="34"/>
      <c r="G34" s="33">
        <f>SUM(H22:H33)</f>
        <v>75.8</v>
      </c>
      <c r="H34" s="34"/>
      <c r="I34" s="33">
        <f>SUM(J22:J33)</f>
        <v>1224</v>
      </c>
      <c r="J34" s="34"/>
      <c r="K34" s="33">
        <f>SUM(L22:L33)</f>
        <v>320</v>
      </c>
      <c r="L34" s="34"/>
      <c r="M34" s="33">
        <f>SUM(N22:N33)</f>
        <v>240</v>
      </c>
      <c r="N34" s="34"/>
      <c r="O34" s="33">
        <f>SUM(P22:P33)</f>
        <v>640</v>
      </c>
      <c r="P34" s="34"/>
      <c r="Q34" s="33">
        <f>SUM(R22:R33)</f>
        <v>600</v>
      </c>
      <c r="R34" s="34"/>
      <c r="S34" s="33">
        <f>SUM(T22:T33)</f>
        <v>280</v>
      </c>
      <c r="T34" s="34"/>
      <c r="U34" s="33">
        <f>SUM(V22:V33)</f>
        <v>475</v>
      </c>
      <c r="V34" s="34"/>
      <c r="W34" s="33">
        <f>SUM(X22:X33)</f>
        <v>51.191249999999997</v>
      </c>
      <c r="X34" s="34"/>
      <c r="Y34" s="33">
        <f>SUM(Z22:Z33)</f>
        <v>0</v>
      </c>
      <c r="Z34" s="34"/>
    </row>
    <row r="35" spans="1:26" x14ac:dyDescent="0.25">
      <c r="A35" s="9">
        <v>46388</v>
      </c>
      <c r="B35" s="12">
        <f t="shared" si="0"/>
        <v>492.50000000000006</v>
      </c>
      <c r="C35" s="26"/>
      <c r="D35" s="11">
        <f>+$C$8*$C$6/$C$3</f>
        <v>332.50000000000006</v>
      </c>
      <c r="E35" s="10"/>
      <c r="F35" s="11"/>
      <c r="G35" s="10"/>
      <c r="H35" s="11"/>
      <c r="I35" s="10"/>
      <c r="J35" s="11"/>
      <c r="K35" s="10"/>
      <c r="L35" s="11"/>
      <c r="M35" s="10"/>
      <c r="N35" s="11"/>
      <c r="O35" s="10"/>
      <c r="P35" s="11">
        <f>+$O$8*$O$6/$O$3</f>
        <v>160</v>
      </c>
      <c r="Q35" s="10"/>
      <c r="R35" s="11"/>
      <c r="S35" s="10"/>
      <c r="T35" s="11"/>
      <c r="U35" s="10"/>
      <c r="V35" s="11"/>
      <c r="W35" s="10"/>
      <c r="X35" s="11"/>
      <c r="Y35" s="10"/>
      <c r="Z35" s="11"/>
    </row>
    <row r="36" spans="1:26" x14ac:dyDescent="0.25">
      <c r="A36" s="9">
        <v>46419</v>
      </c>
      <c r="B36" s="12">
        <f t="shared" si="0"/>
        <v>307.5</v>
      </c>
      <c r="C36" s="27"/>
      <c r="D36" s="13"/>
      <c r="E36" s="12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>
        <f>+$S$8*$S$6/$S$3</f>
        <v>70</v>
      </c>
      <c r="U36" s="12"/>
      <c r="V36" s="13">
        <f>+$U$8*$U$6/$U$3</f>
        <v>237.5</v>
      </c>
      <c r="W36" s="12"/>
      <c r="X36" s="13"/>
      <c r="Y36" s="12"/>
      <c r="Z36" s="13"/>
    </row>
    <row r="37" spans="1:26" x14ac:dyDescent="0.25">
      <c r="A37" s="9">
        <v>46447</v>
      </c>
      <c r="B37" s="12">
        <f t="shared" si="0"/>
        <v>0</v>
      </c>
      <c r="C37" s="27"/>
      <c r="D37" s="13"/>
      <c r="E37" s="12"/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3"/>
      <c r="S37" s="12"/>
      <c r="T37" s="13"/>
      <c r="U37" s="12"/>
      <c r="V37" s="13"/>
      <c r="W37" s="12"/>
      <c r="X37" s="13"/>
      <c r="Y37" s="12"/>
      <c r="Z37" s="13"/>
    </row>
    <row r="38" spans="1:26" x14ac:dyDescent="0.25">
      <c r="A38" s="9">
        <v>46478</v>
      </c>
      <c r="B38" s="12">
        <f t="shared" si="0"/>
        <v>1866.4222</v>
      </c>
      <c r="C38" s="27">
        <f>+C8</f>
        <v>19000</v>
      </c>
      <c r="D38" s="13"/>
      <c r="E38" s="12"/>
      <c r="F38" s="13">
        <f>+$E$8*$E$6/$E$3</f>
        <v>794.42219999999998</v>
      </c>
      <c r="G38" s="12"/>
      <c r="H38" s="13"/>
      <c r="I38" s="12"/>
      <c r="J38" s="13">
        <f>+$I$8*$I$6/$I$3</f>
        <v>612</v>
      </c>
      <c r="K38" s="12"/>
      <c r="L38" s="13"/>
      <c r="M38" s="12"/>
      <c r="N38" s="13"/>
      <c r="O38" s="12"/>
      <c r="P38" s="13">
        <f>+$O$8*$O$6/$O$3</f>
        <v>160</v>
      </c>
      <c r="Q38" s="12"/>
      <c r="R38" s="13">
        <f>+$Q$8*$Q$6/$Q$3</f>
        <v>300</v>
      </c>
      <c r="S38" s="12"/>
      <c r="T38" s="13"/>
      <c r="U38" s="12"/>
      <c r="V38" s="13"/>
      <c r="W38" s="12"/>
      <c r="X38" s="13"/>
      <c r="Y38" s="12"/>
      <c r="Z38" s="13"/>
    </row>
    <row r="39" spans="1:26" x14ac:dyDescent="0.25">
      <c r="A39" s="9">
        <v>46508</v>
      </c>
      <c r="B39" s="12">
        <f t="shared" si="0"/>
        <v>70</v>
      </c>
      <c r="C39" s="27"/>
      <c r="D39" s="13"/>
      <c r="E39" s="12"/>
      <c r="F39" s="13"/>
      <c r="G39" s="12"/>
      <c r="H39" s="13"/>
      <c r="I39" s="12"/>
      <c r="J39" s="13"/>
      <c r="K39" s="12">
        <f>+K32</f>
        <v>2000</v>
      </c>
      <c r="L39" s="13"/>
      <c r="M39" s="12"/>
      <c r="N39" s="13"/>
      <c r="O39" s="12"/>
      <c r="P39" s="13"/>
      <c r="Q39" s="12"/>
      <c r="R39" s="13"/>
      <c r="S39" s="12"/>
      <c r="T39" s="13">
        <f>+$S$8*$S$6/$S$3</f>
        <v>70</v>
      </c>
      <c r="U39" s="12"/>
      <c r="V39" s="13"/>
      <c r="W39" s="12"/>
      <c r="X39" s="13"/>
      <c r="Y39" s="12"/>
      <c r="Z39" s="13"/>
    </row>
    <row r="40" spans="1:26" x14ac:dyDescent="0.25">
      <c r="A40" s="9">
        <v>46539</v>
      </c>
      <c r="B40" s="12">
        <f t="shared" si="0"/>
        <v>0</v>
      </c>
      <c r="C40" s="27"/>
      <c r="D40" s="13"/>
      <c r="E40" s="12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12"/>
      <c r="V40" s="13"/>
      <c r="W40" s="12"/>
      <c r="X40" s="13"/>
      <c r="Y40" s="12"/>
      <c r="Z40" s="13"/>
    </row>
    <row r="41" spans="1:26" x14ac:dyDescent="0.25">
      <c r="A41" s="9">
        <v>46569</v>
      </c>
      <c r="B41" s="12">
        <f t="shared" si="0"/>
        <v>160</v>
      </c>
      <c r="C41" s="27"/>
      <c r="D41" s="13"/>
      <c r="E41" s="12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>
        <f>+$O$8*$O$6/$O$3</f>
        <v>160</v>
      </c>
      <c r="Q41" s="12"/>
      <c r="R41" s="13"/>
      <c r="S41" s="12"/>
      <c r="T41" s="13"/>
      <c r="U41" s="12"/>
      <c r="V41" s="13"/>
      <c r="W41" s="12"/>
      <c r="X41" s="13"/>
      <c r="Y41" s="12"/>
      <c r="Z41" s="13"/>
    </row>
    <row r="42" spans="1:26" x14ac:dyDescent="0.25">
      <c r="A42" s="9">
        <v>46600</v>
      </c>
      <c r="B42" s="12">
        <f t="shared" si="0"/>
        <v>70</v>
      </c>
      <c r="C42" s="27"/>
      <c r="D42" s="13"/>
      <c r="E42" s="12"/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>
        <f>+$S$8*$S$6/$S$3</f>
        <v>70</v>
      </c>
      <c r="U42" s="12"/>
      <c r="V42" s="13"/>
      <c r="W42" s="12"/>
      <c r="X42" s="13"/>
      <c r="Y42" s="12"/>
      <c r="Z42" s="13"/>
    </row>
    <row r="43" spans="1:26" x14ac:dyDescent="0.25">
      <c r="A43" s="9">
        <v>46631</v>
      </c>
      <c r="B43" s="12">
        <f t="shared" si="0"/>
        <v>0</v>
      </c>
      <c r="C43" s="27"/>
      <c r="D43" s="13"/>
      <c r="E43" s="12"/>
      <c r="F43" s="13"/>
      <c r="G43" s="12"/>
      <c r="H43" s="13"/>
      <c r="I43" s="12"/>
      <c r="J43" s="13"/>
      <c r="K43" s="12"/>
      <c r="L43" s="13"/>
      <c r="M43" s="12"/>
      <c r="N43" s="13"/>
      <c r="O43" s="12"/>
      <c r="P43" s="13"/>
      <c r="Q43" s="12"/>
      <c r="R43" s="13"/>
      <c r="S43" s="12"/>
      <c r="T43" s="13"/>
      <c r="U43" s="12"/>
      <c r="V43" s="13"/>
      <c r="W43" s="12"/>
      <c r="X43" s="13"/>
      <c r="Y43" s="12"/>
      <c r="Z43" s="13"/>
    </row>
    <row r="44" spans="1:26" x14ac:dyDescent="0.25">
      <c r="A44" s="9">
        <v>46661</v>
      </c>
      <c r="B44" s="12">
        <f t="shared" si="0"/>
        <v>1936.4222</v>
      </c>
      <c r="C44" s="27"/>
      <c r="D44" s="13"/>
      <c r="E44" s="12"/>
      <c r="F44" s="13">
        <f>+$E$8*$E$6/$E$3</f>
        <v>794.42219999999998</v>
      </c>
      <c r="G44" s="12"/>
      <c r="H44" s="13"/>
      <c r="I44" s="12"/>
      <c r="J44" s="13">
        <f>+$I$8*$I$6/$I$3</f>
        <v>612</v>
      </c>
      <c r="K44" s="12"/>
      <c r="L44" s="13"/>
      <c r="M44" s="12"/>
      <c r="N44" s="13"/>
      <c r="O44" s="12"/>
      <c r="P44" s="13">
        <f>+$O$8*$O$6/$O$3</f>
        <v>160</v>
      </c>
      <c r="Q44" s="12"/>
      <c r="R44" s="13">
        <f>+$Q$8*$Q$6/$Q$3</f>
        <v>300</v>
      </c>
      <c r="S44" s="12">
        <v>4000</v>
      </c>
      <c r="T44" s="13">
        <f>+$S$8*$S$6/$S$3</f>
        <v>70</v>
      </c>
      <c r="U44" s="12"/>
      <c r="V44" s="13"/>
      <c r="W44" s="12"/>
      <c r="X44" s="13"/>
      <c r="Y44" s="12"/>
      <c r="Z44" s="13"/>
    </row>
    <row r="45" spans="1:26" x14ac:dyDescent="0.25">
      <c r="A45" s="9">
        <v>46692</v>
      </c>
      <c r="B45" s="12">
        <f t="shared" si="0"/>
        <v>0</v>
      </c>
      <c r="C45" s="27"/>
      <c r="D45" s="13"/>
      <c r="E45" s="12"/>
      <c r="F45" s="13"/>
      <c r="G45" s="12"/>
      <c r="H45" s="13"/>
      <c r="I45" s="12"/>
      <c r="J45" s="13"/>
      <c r="K45" s="12"/>
      <c r="L45" s="13"/>
      <c r="M45" s="12"/>
      <c r="N45" s="13"/>
      <c r="O45" s="12"/>
      <c r="P45" s="13"/>
      <c r="Q45" s="12"/>
      <c r="R45" s="13"/>
      <c r="S45" s="12"/>
      <c r="T45" s="13"/>
      <c r="U45" s="12"/>
      <c r="V45" s="13"/>
      <c r="W45" s="12"/>
      <c r="X45" s="13"/>
      <c r="Y45" s="12"/>
      <c r="Z45" s="13"/>
    </row>
    <row r="46" spans="1:26" ht="15.75" thickBot="1" x14ac:dyDescent="0.3">
      <c r="A46" s="9">
        <v>46722</v>
      </c>
      <c r="B46" s="12">
        <f t="shared" si="0"/>
        <v>0</v>
      </c>
      <c r="C46" s="28"/>
      <c r="D46" s="15"/>
      <c r="E46" s="14"/>
      <c r="F46" s="15"/>
      <c r="G46" s="14"/>
      <c r="H46" s="15"/>
      <c r="I46" s="14"/>
      <c r="J46" s="15"/>
      <c r="K46" s="14"/>
      <c r="L46" s="15">
        <f>+$K$15*$K$6/$K$3</f>
        <v>0</v>
      </c>
      <c r="M46" s="14"/>
      <c r="N46" s="15">
        <f>+$K$15*$K$6/$K$3</f>
        <v>0</v>
      </c>
      <c r="O46" s="14"/>
      <c r="P46" s="15"/>
      <c r="Q46" s="14"/>
      <c r="R46" s="15"/>
      <c r="S46" s="14"/>
      <c r="T46" s="15"/>
      <c r="U46" s="14"/>
      <c r="V46" s="15"/>
      <c r="W46" s="14"/>
      <c r="X46" s="15"/>
      <c r="Y46" s="14"/>
      <c r="Z46" s="15"/>
    </row>
    <row r="47" spans="1:26" s="8" customFormat="1" ht="15.75" thickBot="1" x14ac:dyDescent="0.3">
      <c r="A47" s="6" t="s">
        <v>11</v>
      </c>
      <c r="B47" s="7">
        <f>SUM(C47:Q47)</f>
        <v>4385.3444</v>
      </c>
      <c r="C47" s="33">
        <f>SUM(D35:D46)</f>
        <v>332.50000000000006</v>
      </c>
      <c r="D47" s="34"/>
      <c r="E47" s="33">
        <f>SUM(F35:F46)</f>
        <v>1588.8444</v>
      </c>
      <c r="F47" s="34"/>
      <c r="G47" s="33">
        <f>SUM(H35:H46)</f>
        <v>0</v>
      </c>
      <c r="H47" s="34"/>
      <c r="I47" s="33">
        <f>SUM(J35:J46)</f>
        <v>1224</v>
      </c>
      <c r="J47" s="34"/>
      <c r="K47" s="33">
        <f>SUM(L35:L46)</f>
        <v>0</v>
      </c>
      <c r="L47" s="34"/>
      <c r="M47" s="33">
        <f>SUM(N35:N46)</f>
        <v>0</v>
      </c>
      <c r="N47" s="34"/>
      <c r="O47" s="33">
        <f>SUM(P35:P46)</f>
        <v>640</v>
      </c>
      <c r="P47" s="34"/>
      <c r="Q47" s="33">
        <f>SUM(R35:R46)</f>
        <v>600</v>
      </c>
      <c r="R47" s="34"/>
      <c r="S47" s="33">
        <f>SUM(T35:T46)</f>
        <v>280</v>
      </c>
      <c r="T47" s="34"/>
      <c r="U47" s="33"/>
      <c r="V47" s="34"/>
      <c r="W47" s="33"/>
      <c r="X47" s="34"/>
      <c r="Y47" s="33"/>
      <c r="Z47" s="34"/>
    </row>
    <row r="48" spans="1:26" x14ac:dyDescent="0.25">
      <c r="A48" s="9">
        <v>46753</v>
      </c>
      <c r="B48" s="12">
        <f t="shared" si="0"/>
        <v>160</v>
      </c>
      <c r="C48" s="26"/>
      <c r="D48" s="11"/>
      <c r="E48" s="10"/>
      <c r="F48" s="11"/>
      <c r="G48" s="10"/>
      <c r="H48" s="11"/>
      <c r="I48" s="10"/>
      <c r="J48" s="11"/>
      <c r="K48" s="10"/>
      <c r="L48" s="11"/>
      <c r="M48" s="10"/>
      <c r="N48" s="11"/>
      <c r="O48" s="10"/>
      <c r="P48" s="11">
        <f>+$O$8*$O$6/$O$3</f>
        <v>160</v>
      </c>
      <c r="Q48" s="10"/>
      <c r="R48" s="11"/>
      <c r="S48" s="10"/>
      <c r="T48" s="11"/>
      <c r="U48" s="10"/>
      <c r="V48" s="11"/>
      <c r="W48" s="10"/>
      <c r="X48" s="11"/>
      <c r="Y48" s="10"/>
      <c r="Z48" s="11"/>
    </row>
    <row r="49" spans="1:26" x14ac:dyDescent="0.25">
      <c r="A49" s="9">
        <v>46784</v>
      </c>
      <c r="B49" s="12">
        <f t="shared" si="0"/>
        <v>0</v>
      </c>
      <c r="C49" s="27"/>
      <c r="D49" s="13"/>
      <c r="E49" s="12"/>
      <c r="F49" s="13"/>
      <c r="G49" s="12"/>
      <c r="H49" s="13"/>
      <c r="I49" s="12"/>
      <c r="J49" s="13"/>
      <c r="K49" s="12"/>
      <c r="L49" s="13"/>
      <c r="M49" s="12"/>
      <c r="N49" s="13"/>
      <c r="O49" s="12"/>
      <c r="P49" s="13"/>
      <c r="Q49" s="12"/>
      <c r="R49" s="13"/>
      <c r="S49" s="12"/>
      <c r="T49" s="13"/>
      <c r="U49" s="12"/>
      <c r="V49" s="13"/>
      <c r="W49" s="12"/>
      <c r="X49" s="13"/>
      <c r="Y49" s="12"/>
      <c r="Z49" s="13"/>
    </row>
    <row r="50" spans="1:26" x14ac:dyDescent="0.25">
      <c r="A50" s="9">
        <v>46813</v>
      </c>
      <c r="B50" s="12">
        <f t="shared" si="0"/>
        <v>0</v>
      </c>
      <c r="C50" s="27"/>
      <c r="D50" s="13"/>
      <c r="E50" s="12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2"/>
      <c r="V50" s="13"/>
      <c r="W50" s="12"/>
      <c r="X50" s="13"/>
      <c r="Y50" s="12"/>
      <c r="Z50" s="13"/>
    </row>
    <row r="51" spans="1:26" x14ac:dyDescent="0.25">
      <c r="A51" s="9">
        <v>46844</v>
      </c>
      <c r="B51" s="12">
        <f t="shared" si="0"/>
        <v>1566.4222</v>
      </c>
      <c r="C51" s="27"/>
      <c r="D51" s="13"/>
      <c r="E51" s="12"/>
      <c r="F51" s="13">
        <f>+$E$8*$E$6/$E$3</f>
        <v>794.42219999999998</v>
      </c>
      <c r="G51" s="12"/>
      <c r="H51" s="13"/>
      <c r="I51" s="12"/>
      <c r="J51" s="13">
        <f>+$I$8*$I$6/$I$3</f>
        <v>612</v>
      </c>
      <c r="K51" s="12"/>
      <c r="L51" s="13"/>
      <c r="M51" s="12"/>
      <c r="N51" s="13"/>
      <c r="O51" s="12"/>
      <c r="P51" s="13">
        <f>+$O$8*$O$6/$O$3</f>
        <v>160</v>
      </c>
      <c r="Q51" s="12"/>
      <c r="R51" s="13"/>
      <c r="S51" s="12"/>
      <c r="T51" s="13"/>
      <c r="U51" s="12"/>
      <c r="V51" s="13"/>
      <c r="W51" s="12"/>
      <c r="X51" s="13"/>
      <c r="Y51" s="12"/>
      <c r="Z51" s="13"/>
    </row>
    <row r="52" spans="1:26" x14ac:dyDescent="0.25">
      <c r="A52" s="9">
        <v>46874</v>
      </c>
      <c r="B52" s="12">
        <f t="shared" si="0"/>
        <v>0</v>
      </c>
      <c r="C52" s="27"/>
      <c r="D52" s="13"/>
      <c r="E52" s="12"/>
      <c r="F52" s="13"/>
      <c r="G52" s="12"/>
      <c r="H52" s="13"/>
      <c r="I52" s="12"/>
      <c r="J52" s="13"/>
      <c r="K52" s="12"/>
      <c r="L52" s="13"/>
      <c r="M52" s="12"/>
      <c r="N52" s="13"/>
      <c r="O52" s="12"/>
      <c r="P52" s="13"/>
      <c r="Q52" s="12"/>
      <c r="R52" s="13"/>
      <c r="S52" s="12"/>
      <c r="T52" s="13"/>
      <c r="U52" s="12"/>
      <c r="V52" s="13"/>
      <c r="W52" s="12"/>
      <c r="X52" s="13"/>
      <c r="Y52" s="12"/>
      <c r="Z52" s="13"/>
    </row>
    <row r="53" spans="1:26" x14ac:dyDescent="0.25">
      <c r="A53" s="9">
        <v>46905</v>
      </c>
      <c r="B53" s="12">
        <f t="shared" si="0"/>
        <v>0</v>
      </c>
      <c r="C53" s="27"/>
      <c r="D53" s="13"/>
      <c r="E53" s="12"/>
      <c r="F53" s="13"/>
      <c r="G53" s="12"/>
      <c r="H53" s="13"/>
      <c r="I53" s="12"/>
      <c r="J53" s="13"/>
      <c r="K53" s="12"/>
      <c r="L53" s="13">
        <f>+$K$15*$K$6/$K$3</f>
        <v>0</v>
      </c>
      <c r="M53" s="12"/>
      <c r="N53" s="13">
        <f>+$K$15*$K$6/$K$3</f>
        <v>0</v>
      </c>
      <c r="O53" s="12"/>
      <c r="P53" s="13"/>
      <c r="Q53" s="12"/>
      <c r="R53" s="13"/>
      <c r="S53" s="12"/>
      <c r="T53" s="13"/>
      <c r="U53" s="12"/>
      <c r="V53" s="13"/>
      <c r="W53" s="12"/>
      <c r="X53" s="13"/>
      <c r="Y53" s="12"/>
      <c r="Z53" s="13"/>
    </row>
    <row r="54" spans="1:26" x14ac:dyDescent="0.25">
      <c r="A54" s="9">
        <v>46935</v>
      </c>
      <c r="B54" s="12">
        <f t="shared" si="0"/>
        <v>160</v>
      </c>
      <c r="C54" s="27"/>
      <c r="D54" s="13"/>
      <c r="E54" s="12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>
        <f>+$O$8*$O$6/$O$3</f>
        <v>160</v>
      </c>
      <c r="Q54" s="12"/>
      <c r="R54" s="13"/>
      <c r="S54" s="12"/>
      <c r="T54" s="13"/>
      <c r="U54" s="12"/>
      <c r="V54" s="13"/>
      <c r="W54" s="12"/>
      <c r="X54" s="13"/>
      <c r="Y54" s="12"/>
      <c r="Z54" s="13"/>
    </row>
    <row r="55" spans="1:26" x14ac:dyDescent="0.25">
      <c r="A55" s="9">
        <v>46966</v>
      </c>
      <c r="B55" s="12">
        <f t="shared" si="0"/>
        <v>0</v>
      </c>
      <c r="C55" s="27"/>
      <c r="D55" s="13"/>
      <c r="E55" s="12"/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2"/>
      <c r="V55" s="13"/>
      <c r="W55" s="12"/>
      <c r="X55" s="13"/>
      <c r="Y55" s="12"/>
      <c r="Z55" s="13"/>
    </row>
    <row r="56" spans="1:26" x14ac:dyDescent="0.25">
      <c r="A56" s="9">
        <v>46997</v>
      </c>
      <c r="B56" s="12">
        <f t="shared" si="0"/>
        <v>0</v>
      </c>
      <c r="C56" s="27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2"/>
      <c r="V56" s="13"/>
      <c r="W56" s="12"/>
      <c r="X56" s="13"/>
      <c r="Y56" s="12"/>
      <c r="Z56" s="13"/>
    </row>
    <row r="57" spans="1:26" x14ac:dyDescent="0.25">
      <c r="A57" s="9">
        <v>47027</v>
      </c>
      <c r="B57" s="12">
        <f t="shared" si="0"/>
        <v>772</v>
      </c>
      <c r="C57" s="27"/>
      <c r="D57" s="13"/>
      <c r="E57" s="12">
        <f>+E8</f>
        <v>20163</v>
      </c>
      <c r="F57" s="13"/>
      <c r="G57" s="12"/>
      <c r="H57" s="13"/>
      <c r="I57" s="12"/>
      <c r="J57" s="13">
        <f>+$I$8*$I$6/$I$3</f>
        <v>612</v>
      </c>
      <c r="K57" s="12"/>
      <c r="L57" s="13"/>
      <c r="M57" s="12"/>
      <c r="N57" s="13"/>
      <c r="O57" s="12"/>
      <c r="P57" s="13">
        <f>+$O$8*$O$6/$O$3</f>
        <v>160</v>
      </c>
      <c r="Q57" s="12"/>
      <c r="R57" s="13"/>
      <c r="S57" s="12"/>
      <c r="T57" s="13"/>
      <c r="U57" s="12"/>
      <c r="V57" s="13"/>
      <c r="W57" s="12"/>
      <c r="X57" s="13"/>
      <c r="Y57" s="12"/>
      <c r="Z57" s="13"/>
    </row>
    <row r="58" spans="1:26" x14ac:dyDescent="0.25">
      <c r="A58" s="9">
        <v>47058</v>
      </c>
      <c r="B58" s="12">
        <f t="shared" si="0"/>
        <v>0</v>
      </c>
      <c r="C58" s="27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  <c r="W58" s="12"/>
      <c r="X58" s="13"/>
      <c r="Y58" s="12"/>
      <c r="Z58" s="13"/>
    </row>
    <row r="59" spans="1:26" ht="15.75" thickBot="1" x14ac:dyDescent="0.3">
      <c r="A59" s="9">
        <v>47088</v>
      </c>
      <c r="B59" s="12">
        <f t="shared" si="0"/>
        <v>0</v>
      </c>
      <c r="C59" s="28"/>
      <c r="D59" s="15"/>
      <c r="E59" s="14"/>
      <c r="F59" s="15"/>
      <c r="G59" s="14"/>
      <c r="H59" s="15"/>
      <c r="I59" s="14"/>
      <c r="J59" s="15"/>
      <c r="K59" s="14"/>
      <c r="L59" s="15">
        <f>+$K$15*$K$6/$K$3</f>
        <v>0</v>
      </c>
      <c r="M59" s="14"/>
      <c r="N59" s="15">
        <f>+$K$15*$K$6/$K$3</f>
        <v>0</v>
      </c>
      <c r="O59" s="14"/>
      <c r="P59" s="15"/>
      <c r="Q59" s="14"/>
      <c r="R59" s="15"/>
      <c r="S59" s="14"/>
      <c r="T59" s="15"/>
      <c r="U59" s="14"/>
      <c r="V59" s="15"/>
      <c r="W59" s="14"/>
      <c r="X59" s="15"/>
      <c r="Y59" s="14"/>
      <c r="Z59" s="15"/>
    </row>
    <row r="60" spans="1:26" s="8" customFormat="1" ht="15.75" thickBot="1" x14ac:dyDescent="0.3">
      <c r="A60" s="6" t="s">
        <v>12</v>
      </c>
      <c r="B60" s="7">
        <f>SUM(C60:K60)</f>
        <v>2018.4222</v>
      </c>
      <c r="C60" s="33">
        <f>SUM(D48:D59)</f>
        <v>0</v>
      </c>
      <c r="D60" s="34"/>
      <c r="E60" s="33">
        <f>SUM(F48:F59)</f>
        <v>794.42219999999998</v>
      </c>
      <c r="F60" s="34"/>
      <c r="G60" s="33">
        <f>SUM(H48:H59)</f>
        <v>0</v>
      </c>
      <c r="H60" s="34"/>
      <c r="I60" s="33">
        <f>SUM(J48:J59)</f>
        <v>1224</v>
      </c>
      <c r="J60" s="34"/>
      <c r="K60" s="33">
        <f>SUM(L48:L59)</f>
        <v>0</v>
      </c>
      <c r="L60" s="34"/>
      <c r="M60" s="33">
        <f>SUM(N48:N59)</f>
        <v>0</v>
      </c>
      <c r="N60" s="34"/>
      <c r="O60" s="33">
        <f>SUM(P48:P59)</f>
        <v>640</v>
      </c>
      <c r="P60" s="34"/>
      <c r="Q60" s="33"/>
      <c r="R60" s="34"/>
      <c r="S60" s="33"/>
      <c r="T60" s="34"/>
      <c r="U60" s="33"/>
      <c r="V60" s="34"/>
      <c r="W60" s="33"/>
      <c r="X60" s="34"/>
      <c r="Y60" s="33"/>
      <c r="Z60" s="34"/>
    </row>
    <row r="61" spans="1:26" x14ac:dyDescent="0.25">
      <c r="A61" s="9">
        <v>47119</v>
      </c>
      <c r="B61" s="12">
        <f t="shared" si="0"/>
        <v>160</v>
      </c>
      <c r="C61" s="26"/>
      <c r="D61" s="11"/>
      <c r="E61" s="10"/>
      <c r="F61" s="11"/>
      <c r="G61" s="10"/>
      <c r="H61" s="11"/>
      <c r="I61" s="10"/>
      <c r="J61" s="11"/>
      <c r="K61" s="10"/>
      <c r="L61" s="11"/>
      <c r="M61" s="10"/>
      <c r="N61" s="11"/>
      <c r="O61" s="10"/>
      <c r="P61" s="11">
        <f>+$O$8*$O$6/$O$3</f>
        <v>160</v>
      </c>
      <c r="Q61" s="10"/>
      <c r="R61" s="11"/>
      <c r="S61" s="10"/>
      <c r="T61" s="11"/>
      <c r="U61" s="10"/>
      <c r="V61" s="11"/>
      <c r="W61" s="10"/>
      <c r="X61" s="11"/>
      <c r="Y61" s="10"/>
      <c r="Z61" s="11"/>
    </row>
    <row r="62" spans="1:26" x14ac:dyDescent="0.25">
      <c r="A62" s="9">
        <v>47150</v>
      </c>
      <c r="B62" s="12">
        <f t="shared" si="0"/>
        <v>0</v>
      </c>
      <c r="C62" s="27"/>
      <c r="D62" s="13"/>
      <c r="E62" s="12"/>
      <c r="F62" s="13"/>
      <c r="G62" s="12"/>
      <c r="H62" s="13"/>
      <c r="I62" s="12"/>
      <c r="J62" s="13"/>
      <c r="K62" s="12"/>
      <c r="L62" s="13"/>
      <c r="M62" s="12"/>
      <c r="N62" s="13"/>
      <c r="O62" s="12"/>
      <c r="P62" s="13"/>
      <c r="Q62" s="12"/>
      <c r="R62" s="13"/>
      <c r="S62" s="12"/>
      <c r="T62" s="13"/>
      <c r="U62" s="12"/>
      <c r="V62" s="13"/>
      <c r="W62" s="12"/>
      <c r="X62" s="13"/>
      <c r="Y62" s="12"/>
      <c r="Z62" s="13"/>
    </row>
    <row r="63" spans="1:26" x14ac:dyDescent="0.25">
      <c r="A63" s="9">
        <v>47178</v>
      </c>
      <c r="B63" s="12">
        <f t="shared" si="0"/>
        <v>0</v>
      </c>
      <c r="C63" s="27"/>
      <c r="D63" s="13"/>
      <c r="E63" s="12"/>
      <c r="F63" s="13"/>
      <c r="G63" s="12"/>
      <c r="H63" s="13"/>
      <c r="I63" s="12"/>
      <c r="J63" s="13"/>
      <c r="K63" s="12"/>
      <c r="L63" s="13"/>
      <c r="M63" s="12"/>
      <c r="N63" s="13"/>
      <c r="O63" s="12"/>
      <c r="P63" s="13"/>
      <c r="Q63" s="12"/>
      <c r="R63" s="13"/>
      <c r="S63" s="12"/>
      <c r="T63" s="13"/>
      <c r="U63" s="12"/>
      <c r="V63" s="13"/>
      <c r="W63" s="12"/>
      <c r="X63" s="13"/>
      <c r="Y63" s="12"/>
      <c r="Z63" s="13"/>
    </row>
    <row r="64" spans="1:26" x14ac:dyDescent="0.25">
      <c r="A64" s="9">
        <v>47209</v>
      </c>
      <c r="B64" s="12">
        <f t="shared" si="0"/>
        <v>772</v>
      </c>
      <c r="C64" s="27"/>
      <c r="D64" s="13"/>
      <c r="E64" s="12"/>
      <c r="F64" s="13"/>
      <c r="G64" s="12"/>
      <c r="H64" s="13"/>
      <c r="I64" s="12"/>
      <c r="J64" s="13">
        <f>+$I$8*$I$6/$I$3</f>
        <v>612</v>
      </c>
      <c r="K64" s="12"/>
      <c r="L64" s="13"/>
      <c r="M64" s="12"/>
      <c r="N64" s="13"/>
      <c r="O64" s="12"/>
      <c r="P64" s="13">
        <f>+$O$8*$O$6/$O$3</f>
        <v>160</v>
      </c>
      <c r="Q64" s="12"/>
      <c r="R64" s="13"/>
      <c r="S64" s="12"/>
      <c r="T64" s="13"/>
      <c r="U64" s="12"/>
      <c r="V64" s="13"/>
      <c r="W64" s="12"/>
      <c r="X64" s="13"/>
      <c r="Y64" s="12"/>
      <c r="Z64" s="13"/>
    </row>
    <row r="65" spans="1:26" x14ac:dyDescent="0.25">
      <c r="A65" s="9">
        <v>47239</v>
      </c>
      <c r="B65" s="12">
        <f t="shared" si="0"/>
        <v>0</v>
      </c>
      <c r="C65" s="27"/>
      <c r="D65" s="13"/>
      <c r="E65" s="12"/>
      <c r="F65" s="13"/>
      <c r="G65" s="12"/>
      <c r="H65" s="13"/>
      <c r="I65" s="12"/>
      <c r="J65" s="13"/>
      <c r="K65" s="12"/>
      <c r="L65" s="13"/>
      <c r="M65" s="12"/>
      <c r="N65" s="13"/>
      <c r="O65" s="12"/>
      <c r="P65" s="13"/>
      <c r="Q65" s="12"/>
      <c r="R65" s="13"/>
      <c r="S65" s="12"/>
      <c r="T65" s="13"/>
      <c r="U65" s="12"/>
      <c r="V65" s="13"/>
      <c r="W65" s="12"/>
      <c r="X65" s="13"/>
      <c r="Y65" s="12"/>
      <c r="Z65" s="13"/>
    </row>
    <row r="66" spans="1:26" x14ac:dyDescent="0.25">
      <c r="A66" s="9">
        <v>47270</v>
      </c>
      <c r="B66" s="12">
        <f t="shared" si="0"/>
        <v>0</v>
      </c>
      <c r="C66" s="27"/>
      <c r="D66" s="13"/>
      <c r="E66" s="12"/>
      <c r="F66" s="13"/>
      <c r="G66" s="12"/>
      <c r="H66" s="13"/>
      <c r="I66" s="12"/>
      <c r="J66" s="13"/>
      <c r="K66" s="12"/>
      <c r="L66" s="13"/>
      <c r="M66" s="12"/>
      <c r="N66" s="13"/>
      <c r="O66" s="12"/>
      <c r="P66" s="13"/>
      <c r="Q66" s="12"/>
      <c r="R66" s="13"/>
      <c r="S66" s="12"/>
      <c r="T66" s="13"/>
      <c r="U66" s="12"/>
      <c r="V66" s="13"/>
      <c r="W66" s="12"/>
      <c r="X66" s="13"/>
      <c r="Y66" s="12"/>
      <c r="Z66" s="13"/>
    </row>
    <row r="67" spans="1:26" x14ac:dyDescent="0.25">
      <c r="A67" s="9">
        <v>47300</v>
      </c>
      <c r="B67" s="12">
        <f t="shared" si="0"/>
        <v>160</v>
      </c>
      <c r="C67" s="27"/>
      <c r="D67" s="13"/>
      <c r="E67" s="12"/>
      <c r="F67" s="13"/>
      <c r="G67" s="12"/>
      <c r="H67" s="13"/>
      <c r="I67" s="12"/>
      <c r="J67" s="13"/>
      <c r="K67" s="12"/>
      <c r="L67" s="13"/>
      <c r="M67" s="12"/>
      <c r="N67" s="13"/>
      <c r="O67" s="12"/>
      <c r="P67" s="13">
        <f>+$O$8*$O$6/$O$3</f>
        <v>160</v>
      </c>
      <c r="Q67" s="12"/>
      <c r="R67" s="13"/>
      <c r="S67" s="12"/>
      <c r="T67" s="13"/>
      <c r="U67" s="12"/>
      <c r="V67" s="13"/>
      <c r="W67" s="12"/>
      <c r="X67" s="13"/>
      <c r="Y67" s="12"/>
      <c r="Z67" s="13"/>
    </row>
    <row r="68" spans="1:26" x14ac:dyDescent="0.25">
      <c r="A68" s="9">
        <v>47331</v>
      </c>
      <c r="B68" s="12">
        <f t="shared" si="0"/>
        <v>0</v>
      </c>
      <c r="C68" s="27"/>
      <c r="D68" s="13"/>
      <c r="E68" s="12"/>
      <c r="F68" s="13"/>
      <c r="G68" s="12"/>
      <c r="H68" s="13"/>
      <c r="I68" s="12"/>
      <c r="J68" s="13"/>
      <c r="K68" s="12"/>
      <c r="L68" s="13"/>
      <c r="M68" s="12"/>
      <c r="N68" s="13"/>
      <c r="O68" s="12"/>
      <c r="P68" s="13"/>
      <c r="Q68" s="12"/>
      <c r="R68" s="13"/>
      <c r="S68" s="12"/>
      <c r="T68" s="13"/>
      <c r="U68" s="12"/>
      <c r="V68" s="13"/>
      <c r="W68" s="12"/>
      <c r="X68" s="13"/>
      <c r="Y68" s="12"/>
      <c r="Z68" s="13"/>
    </row>
    <row r="69" spans="1:26" x14ac:dyDescent="0.25">
      <c r="A69" s="9">
        <v>47362</v>
      </c>
      <c r="B69" s="12">
        <f t="shared" si="0"/>
        <v>0</v>
      </c>
      <c r="C69" s="27"/>
      <c r="D69" s="13"/>
      <c r="E69" s="12"/>
      <c r="F69" s="13"/>
      <c r="G69" s="12"/>
      <c r="H69" s="13"/>
      <c r="I69" s="12"/>
      <c r="J69" s="13"/>
      <c r="K69" s="12"/>
      <c r="L69" s="13"/>
      <c r="M69" s="12"/>
      <c r="N69" s="13"/>
      <c r="O69" s="12"/>
      <c r="P69" s="13"/>
      <c r="Q69" s="12"/>
      <c r="R69" s="13"/>
      <c r="S69" s="12"/>
      <c r="T69" s="13"/>
      <c r="U69" s="12"/>
      <c r="V69" s="13"/>
      <c r="W69" s="12"/>
      <c r="X69" s="13"/>
      <c r="Y69" s="12"/>
      <c r="Z69" s="13"/>
    </row>
    <row r="70" spans="1:26" x14ac:dyDescent="0.25">
      <c r="A70" s="9">
        <v>47392</v>
      </c>
      <c r="B70" s="12">
        <f t="shared" si="0"/>
        <v>160</v>
      </c>
      <c r="C70" s="27"/>
      <c r="D70" s="13"/>
      <c r="E70" s="12"/>
      <c r="F70" s="13"/>
      <c r="G70" s="12"/>
      <c r="H70" s="13"/>
      <c r="I70" s="12"/>
      <c r="J70" s="13"/>
      <c r="K70" s="12"/>
      <c r="L70" s="13"/>
      <c r="M70" s="12"/>
      <c r="N70" s="13"/>
      <c r="O70" s="12"/>
      <c r="P70" s="13">
        <f>+$O$8*$O$6/$O$3</f>
        <v>160</v>
      </c>
      <c r="Q70" s="12"/>
      <c r="R70" s="13"/>
      <c r="S70" s="12"/>
      <c r="T70" s="13"/>
      <c r="U70" s="12"/>
      <c r="V70" s="13"/>
      <c r="W70" s="12"/>
      <c r="X70" s="13"/>
      <c r="Y70" s="12"/>
      <c r="Z70" s="13"/>
    </row>
    <row r="71" spans="1:26" x14ac:dyDescent="0.25">
      <c r="A71" s="9">
        <v>47423</v>
      </c>
      <c r="B71" s="12">
        <f t="shared" si="0"/>
        <v>0</v>
      </c>
      <c r="C71" s="27"/>
      <c r="D71" s="13"/>
      <c r="E71" s="12"/>
      <c r="F71" s="13"/>
      <c r="G71" s="12"/>
      <c r="H71" s="13"/>
      <c r="I71" s="12"/>
      <c r="J71" s="13"/>
      <c r="K71" s="12"/>
      <c r="L71" s="13"/>
      <c r="M71" s="12"/>
      <c r="N71" s="13"/>
      <c r="O71" s="12"/>
      <c r="P71" s="13"/>
      <c r="Q71" s="12"/>
      <c r="R71" s="13"/>
      <c r="S71" s="12"/>
      <c r="T71" s="13"/>
      <c r="U71" s="12"/>
      <c r="V71" s="13"/>
      <c r="W71" s="12"/>
      <c r="X71" s="13"/>
      <c r="Y71" s="12"/>
      <c r="Z71" s="13"/>
    </row>
    <row r="72" spans="1:26" ht="15.75" thickBot="1" x14ac:dyDescent="0.3">
      <c r="A72" s="9">
        <v>47453</v>
      </c>
      <c r="B72" s="12">
        <f t="shared" si="0"/>
        <v>0</v>
      </c>
      <c r="C72" s="28"/>
      <c r="D72" s="15"/>
      <c r="E72" s="14"/>
      <c r="F72" s="15"/>
      <c r="G72" s="14"/>
      <c r="H72" s="15"/>
      <c r="I72" s="14"/>
      <c r="J72" s="15"/>
      <c r="K72" s="14"/>
      <c r="L72" s="15"/>
      <c r="M72" s="14"/>
      <c r="N72" s="15"/>
      <c r="O72" s="14"/>
      <c r="P72" s="15"/>
      <c r="Q72" s="14"/>
      <c r="R72" s="15"/>
      <c r="S72" s="14"/>
      <c r="T72" s="15"/>
      <c r="U72" s="14"/>
      <c r="V72" s="15"/>
      <c r="W72" s="14"/>
      <c r="X72" s="15"/>
      <c r="Y72" s="14"/>
      <c r="Z72" s="15"/>
    </row>
    <row r="73" spans="1:26" s="8" customFormat="1" ht="15.75" thickBot="1" x14ac:dyDescent="0.3">
      <c r="A73" s="6" t="s">
        <v>12</v>
      </c>
      <c r="B73" s="7">
        <f>SUM(C73:K73)</f>
        <v>612</v>
      </c>
      <c r="C73" s="33">
        <f>SUM(D61:D72)</f>
        <v>0</v>
      </c>
      <c r="D73" s="34"/>
      <c r="E73" s="33">
        <f>SUM(F61:F72)</f>
        <v>0</v>
      </c>
      <c r="F73" s="34"/>
      <c r="G73" s="33">
        <f>SUM(H61:H72)</f>
        <v>0</v>
      </c>
      <c r="H73" s="34"/>
      <c r="I73" s="33">
        <f>SUM(J61:J72)</f>
        <v>612</v>
      </c>
      <c r="J73" s="34"/>
      <c r="K73" s="33">
        <f>SUM(L61:L72)</f>
        <v>0</v>
      </c>
      <c r="L73" s="34"/>
      <c r="M73" s="33">
        <f>SUM(N61:N72)</f>
        <v>0</v>
      </c>
      <c r="N73" s="34"/>
      <c r="O73" s="33">
        <f>SUM(P61:P72)</f>
        <v>640</v>
      </c>
      <c r="P73" s="34"/>
      <c r="Q73" s="33"/>
      <c r="R73" s="34"/>
      <c r="S73" s="33"/>
      <c r="T73" s="34"/>
      <c r="U73" s="33"/>
      <c r="V73" s="34"/>
      <c r="W73" s="33"/>
      <c r="X73" s="34"/>
      <c r="Y73" s="33"/>
      <c r="Z73" s="34"/>
    </row>
  </sheetData>
  <mergeCells count="156">
    <mergeCell ref="C1:D1"/>
    <mergeCell ref="C7:D7"/>
    <mergeCell ref="C2:D2"/>
    <mergeCell ref="C3:D3"/>
    <mergeCell ref="C4:D4"/>
    <mergeCell ref="C5:D5"/>
    <mergeCell ref="C6:D6"/>
    <mergeCell ref="I1:J1"/>
    <mergeCell ref="I2:J2"/>
    <mergeCell ref="I3:J3"/>
    <mergeCell ref="I4:J4"/>
    <mergeCell ref="I5:J5"/>
    <mergeCell ref="I6:J6"/>
    <mergeCell ref="E7:F7"/>
    <mergeCell ref="G1:H1"/>
    <mergeCell ref="G2:H2"/>
    <mergeCell ref="G3:H3"/>
    <mergeCell ref="G4:H4"/>
    <mergeCell ref="G6:H6"/>
    <mergeCell ref="G7:H7"/>
    <mergeCell ref="E1:F1"/>
    <mergeCell ref="E2:F2"/>
    <mergeCell ref="E3:F3"/>
    <mergeCell ref="E4:F4"/>
    <mergeCell ref="K1:L1"/>
    <mergeCell ref="M1:N1"/>
    <mergeCell ref="O1:P1"/>
    <mergeCell ref="Q1:R1"/>
    <mergeCell ref="K2:L2"/>
    <mergeCell ref="K3:L3"/>
    <mergeCell ref="M2:N2"/>
    <mergeCell ref="M3:N3"/>
    <mergeCell ref="M4:N4"/>
    <mergeCell ref="K4:L4"/>
    <mergeCell ref="M7:N7"/>
    <mergeCell ref="C8:D8"/>
    <mergeCell ref="E8:F8"/>
    <mergeCell ref="G8:H8"/>
    <mergeCell ref="I8:J8"/>
    <mergeCell ref="K8:L8"/>
    <mergeCell ref="M8:N8"/>
    <mergeCell ref="G5:H5"/>
    <mergeCell ref="I7:J7"/>
    <mergeCell ref="K5:L5"/>
    <mergeCell ref="K6:L6"/>
    <mergeCell ref="K7:L7"/>
    <mergeCell ref="E5:F5"/>
    <mergeCell ref="E6:F6"/>
    <mergeCell ref="M5:N5"/>
    <mergeCell ref="M6:N6"/>
    <mergeCell ref="O8:P8"/>
    <mergeCell ref="Q2:R2"/>
    <mergeCell ref="Q3:R3"/>
    <mergeCell ref="Q4:R4"/>
    <mergeCell ref="Q5:R5"/>
    <mergeCell ref="Q6:R6"/>
    <mergeCell ref="Q7:R7"/>
    <mergeCell ref="Q8:R8"/>
    <mergeCell ref="O2:P2"/>
    <mergeCell ref="O3:P3"/>
    <mergeCell ref="O4:P4"/>
    <mergeCell ref="O5:P5"/>
    <mergeCell ref="O6:P6"/>
    <mergeCell ref="O7:P7"/>
    <mergeCell ref="S8:T8"/>
    <mergeCell ref="U1:V1"/>
    <mergeCell ref="U2:V2"/>
    <mergeCell ref="U3:V3"/>
    <mergeCell ref="U4:V4"/>
    <mergeCell ref="U5:V5"/>
    <mergeCell ref="U6:V6"/>
    <mergeCell ref="U7:V7"/>
    <mergeCell ref="U8:V8"/>
    <mergeCell ref="S1:T1"/>
    <mergeCell ref="S2:T2"/>
    <mergeCell ref="S3:T3"/>
    <mergeCell ref="S4:T4"/>
    <mergeCell ref="S5:T5"/>
    <mergeCell ref="S6:T6"/>
    <mergeCell ref="C21:D21"/>
    <mergeCell ref="E21:F21"/>
    <mergeCell ref="G21:H21"/>
    <mergeCell ref="I21:J21"/>
    <mergeCell ref="K21:L21"/>
    <mergeCell ref="C60:D60"/>
    <mergeCell ref="E60:F60"/>
    <mergeCell ref="G60:H60"/>
    <mergeCell ref="I60:J60"/>
    <mergeCell ref="K60:L60"/>
    <mergeCell ref="K34:L34"/>
    <mergeCell ref="I34:J34"/>
    <mergeCell ref="G34:H34"/>
    <mergeCell ref="E34:F34"/>
    <mergeCell ref="C34:D34"/>
    <mergeCell ref="K47:L47"/>
    <mergeCell ref="I73:J73"/>
    <mergeCell ref="G73:H73"/>
    <mergeCell ref="E73:F73"/>
    <mergeCell ref="C73:D73"/>
    <mergeCell ref="W1:X1"/>
    <mergeCell ref="W2:X2"/>
    <mergeCell ref="W3:X3"/>
    <mergeCell ref="W4:X4"/>
    <mergeCell ref="W5:X5"/>
    <mergeCell ref="M60:N60"/>
    <mergeCell ref="O60:P60"/>
    <mergeCell ref="Q60:R60"/>
    <mergeCell ref="S60:T60"/>
    <mergeCell ref="U60:V60"/>
    <mergeCell ref="U73:V73"/>
    <mergeCell ref="S73:T73"/>
    <mergeCell ref="Q73:R73"/>
    <mergeCell ref="O73:P73"/>
    <mergeCell ref="M73:N73"/>
    <mergeCell ref="I47:J47"/>
    <mergeCell ref="G47:H47"/>
    <mergeCell ref="E47:F47"/>
    <mergeCell ref="C47:D47"/>
    <mergeCell ref="U47:V47"/>
    <mergeCell ref="W60:X60"/>
    <mergeCell ref="W73:X73"/>
    <mergeCell ref="W6:X6"/>
    <mergeCell ref="W7:X7"/>
    <mergeCell ref="W8:X8"/>
    <mergeCell ref="W21:X21"/>
    <mergeCell ref="W34:X34"/>
    <mergeCell ref="W47:X47"/>
    <mergeCell ref="K73:L73"/>
    <mergeCell ref="S47:T47"/>
    <mergeCell ref="Q47:R47"/>
    <mergeCell ref="O47:P47"/>
    <mergeCell ref="M47:N47"/>
    <mergeCell ref="M21:N21"/>
    <mergeCell ref="O21:P21"/>
    <mergeCell ref="Q21:R21"/>
    <mergeCell ref="S21:T21"/>
    <mergeCell ref="U21:V21"/>
    <mergeCell ref="U34:V34"/>
    <mergeCell ref="S34:T34"/>
    <mergeCell ref="Q34:R34"/>
    <mergeCell ref="O34:P34"/>
    <mergeCell ref="M34:N34"/>
    <mergeCell ref="S7:T7"/>
    <mergeCell ref="Y34:Z34"/>
    <mergeCell ref="Y47:Z47"/>
    <mergeCell ref="Y60:Z60"/>
    <mergeCell ref="Y73:Z73"/>
    <mergeCell ref="Y1:Z1"/>
    <mergeCell ref="Y2:Z2"/>
    <mergeCell ref="Y3:Z3"/>
    <mergeCell ref="Y4:Z4"/>
    <mergeCell ref="Y5:Z5"/>
    <mergeCell ref="Y6:Z6"/>
    <mergeCell ref="Y7:Z7"/>
    <mergeCell ref="Y8:Z8"/>
    <mergeCell ref="Y21:Z21"/>
  </mergeCells>
  <pageMargins left="0.7" right="0.7" top="0.75" bottom="0.75" header="0.3" footer="0.3"/>
  <headerFooter>
    <oddHeader>&amp;R&amp;"Calibri"&amp;10&amp;K000000 Documento: Personal&amp;1#_x000D_</oddHead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6D38A-F672-4D30-A69A-75917CC1E7A8}">
  <dimension ref="A2:E16"/>
  <sheetViews>
    <sheetView zoomScale="130" zoomScaleNormal="130" workbookViewId="0">
      <selection activeCell="B18" sqref="B18"/>
    </sheetView>
  </sheetViews>
  <sheetFormatPr baseColWidth="10" defaultColWidth="9.140625" defaultRowHeight="15" x14ac:dyDescent="0.25"/>
  <cols>
    <col min="1" max="1" width="18.5703125" customWidth="1"/>
    <col min="2" max="5" width="9.140625" style="1"/>
  </cols>
  <sheetData>
    <row r="2" spans="1:5" x14ac:dyDescent="0.25">
      <c r="A2">
        <v>10000</v>
      </c>
      <c r="B2" s="1">
        <f>+A2/0.6789</f>
        <v>14729.709824716454</v>
      </c>
    </row>
    <row r="3" spans="1:5" x14ac:dyDescent="0.25">
      <c r="A3">
        <v>1100</v>
      </c>
    </row>
    <row r="5" spans="1:5" x14ac:dyDescent="0.25">
      <c r="A5" t="s">
        <v>17</v>
      </c>
      <c r="B5" s="48" t="s">
        <v>19</v>
      </c>
      <c r="C5" s="48"/>
      <c r="D5" s="48"/>
      <c r="E5" s="48"/>
    </row>
    <row r="6" spans="1:5" x14ac:dyDescent="0.25">
      <c r="B6" s="3">
        <v>0.04</v>
      </c>
      <c r="C6" s="3">
        <v>0.05</v>
      </c>
      <c r="D6" s="3">
        <v>7.0000000000000007E-2</v>
      </c>
      <c r="E6" s="3">
        <v>0.08</v>
      </c>
    </row>
    <row r="7" spans="1:5" x14ac:dyDescent="0.25">
      <c r="A7" t="s">
        <v>18</v>
      </c>
      <c r="B7" s="47" t="s">
        <v>22</v>
      </c>
      <c r="C7" s="47"/>
      <c r="D7" s="47"/>
      <c r="E7" s="47"/>
    </row>
    <row r="8" spans="1:5" x14ac:dyDescent="0.25">
      <c r="A8" s="2">
        <v>50000</v>
      </c>
      <c r="B8" s="4">
        <f>+$A$8*B6/12</f>
        <v>166.66666666666666</v>
      </c>
      <c r="C8" s="4">
        <f t="shared" ref="C8:E8" si="0">+$A$8*C6/12</f>
        <v>208.33333333333334</v>
      </c>
      <c r="D8" s="4">
        <f t="shared" si="0"/>
        <v>291.66666666666669</v>
      </c>
      <c r="E8" s="4">
        <f t="shared" si="0"/>
        <v>333.33333333333331</v>
      </c>
    </row>
    <row r="9" spans="1:5" x14ac:dyDescent="0.25">
      <c r="A9" s="2">
        <v>40000</v>
      </c>
      <c r="B9" s="4">
        <f>+$A$9*B6/12</f>
        <v>133.33333333333334</v>
      </c>
      <c r="C9" s="4">
        <f t="shared" ref="C9:E9" si="1">+$A$9*C6/12</f>
        <v>166.66666666666666</v>
      </c>
      <c r="D9" s="4">
        <f t="shared" si="1"/>
        <v>233.33333333333337</v>
      </c>
      <c r="E9" s="4">
        <f t="shared" si="1"/>
        <v>266.66666666666669</v>
      </c>
    </row>
    <row r="11" spans="1:5" x14ac:dyDescent="0.25">
      <c r="B11" s="48" t="s">
        <v>19</v>
      </c>
      <c r="C11" s="48"/>
      <c r="D11" s="48"/>
      <c r="E11" s="48"/>
    </row>
    <row r="12" spans="1:5" x14ac:dyDescent="0.25">
      <c r="A12" t="s">
        <v>18</v>
      </c>
      <c r="B12" s="3">
        <v>0.04</v>
      </c>
      <c r="C12" s="3">
        <v>0.05</v>
      </c>
      <c r="D12" s="3">
        <v>7.0000000000000007E-2</v>
      </c>
      <c r="E12" s="3">
        <v>0.08</v>
      </c>
    </row>
    <row r="13" spans="1:5" x14ac:dyDescent="0.25">
      <c r="B13" s="47" t="s">
        <v>21</v>
      </c>
      <c r="C13" s="47"/>
      <c r="D13" s="47"/>
      <c r="E13" s="47"/>
    </row>
    <row r="14" spans="1:5" x14ac:dyDescent="0.25">
      <c r="A14" t="s">
        <v>20</v>
      </c>
    </row>
    <row r="15" spans="1:5" x14ac:dyDescent="0.25">
      <c r="A15" s="5">
        <f t="shared" ref="A15:E16" si="2">+A8*$A$3</f>
        <v>55000000</v>
      </c>
      <c r="B15" s="5">
        <f t="shared" si="2"/>
        <v>183333.33333333331</v>
      </c>
      <c r="C15" s="5">
        <f t="shared" si="2"/>
        <v>229166.66666666669</v>
      </c>
      <c r="D15" s="5">
        <f t="shared" si="2"/>
        <v>320833.33333333337</v>
      </c>
      <c r="E15" s="5">
        <f t="shared" si="2"/>
        <v>366666.66666666663</v>
      </c>
    </row>
    <row r="16" spans="1:5" x14ac:dyDescent="0.25">
      <c r="A16" s="5">
        <f t="shared" si="2"/>
        <v>44000000</v>
      </c>
      <c r="B16" s="5">
        <f t="shared" si="2"/>
        <v>146666.66666666669</v>
      </c>
      <c r="C16" s="5">
        <f t="shared" si="2"/>
        <v>183333.33333333331</v>
      </c>
      <c r="D16" s="5">
        <f t="shared" si="2"/>
        <v>256666.66666666672</v>
      </c>
      <c r="E16" s="5">
        <f t="shared" si="2"/>
        <v>293333.33333333337</v>
      </c>
    </row>
  </sheetData>
  <mergeCells count="4">
    <mergeCell ref="B7:E7"/>
    <mergeCell ref="B5:E5"/>
    <mergeCell ref="B11:E11"/>
    <mergeCell ref="B13:E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2FFED-05C1-45F0-8C76-2F40B9529DBA}">
  <dimension ref="A2:H5"/>
  <sheetViews>
    <sheetView workbookViewId="0">
      <selection activeCell="G5" sqref="G5"/>
    </sheetView>
  </sheetViews>
  <sheetFormatPr baseColWidth="10" defaultColWidth="9.140625" defaultRowHeight="15" x14ac:dyDescent="0.25"/>
  <cols>
    <col min="4" max="4" width="9.42578125" bestFit="1" customWidth="1"/>
  </cols>
  <sheetData>
    <row r="2" spans="1:8" x14ac:dyDescent="0.25">
      <c r="B2">
        <v>0.1095</v>
      </c>
      <c r="D2" s="32"/>
    </row>
    <row r="3" spans="1:8" x14ac:dyDescent="0.25">
      <c r="A3">
        <v>1.071</v>
      </c>
    </row>
    <row r="4" spans="1:8" x14ac:dyDescent="0.25">
      <c r="C4">
        <v>4000</v>
      </c>
      <c r="D4">
        <f>+C4/A3</f>
        <v>3734.8272642390293</v>
      </c>
      <c r="E4">
        <f>+C4-D4</f>
        <v>265.17273576097068</v>
      </c>
      <c r="F4">
        <f>+D4*B2</f>
        <v>408.96358543417369</v>
      </c>
      <c r="G4">
        <f>+F4-E4</f>
        <v>143.79084967320301</v>
      </c>
      <c r="H4">
        <f>+G4/C4</f>
        <v>3.5947712418300755E-2</v>
      </c>
    </row>
    <row r="5" spans="1:8" x14ac:dyDescent="0.25">
      <c r="C5">
        <v>1000</v>
      </c>
      <c r="D5">
        <f>+C5/A3</f>
        <v>933.70681605975733</v>
      </c>
      <c r="E5">
        <f>+C5-D5</f>
        <v>66.29318394024267</v>
      </c>
      <c r="F5">
        <f>+D5*B2</f>
        <v>102.24089635854342</v>
      </c>
      <c r="G5">
        <f>+F5-E5</f>
        <v>35.947712418300753</v>
      </c>
      <c r="H5">
        <f>+G5/C5</f>
        <v>3.5947712418300755E-2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YPF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FARINA SAINT SELVE, EDUARDO ALBERTO</dc:creator>
  <cp:lastModifiedBy>FARINA SAINT SELVE, EDUARDO ALBERTO</cp:lastModifiedBy>
  <dcterms:created xsi:type="dcterms:W3CDTF">2024-10-21T17:43:11Z</dcterms:created>
  <dcterms:modified xsi:type="dcterms:W3CDTF">2025-02-12T19:51:11Z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2024-10-21T20:08:30Z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f835bb66-79c5-4f39-8f7a-80d6f95128d0</vt:lpwstr>
  </property>
  <property fmtid="{D5CDD505-2E9C-101B-9397-08002B2CF9AE}" pid="8" name="MSIP_Label_228ef38c-4357-49c8-b2ae-c9cdaf411188_ContentBits">
    <vt:lpwstr>1</vt:lpwstr>
  </property>
</Properties>
</file>