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ypf-my.sharepoint.com/personal/ry09678_grupo_ypf_com/Documents/Documentos/GitHub/Personal/Inversiones/"/>
    </mc:Choice>
  </mc:AlternateContent>
  <xr:revisionPtr revIDLastSave="184" documentId="8_{8D630CC4-B490-46B6-889C-F031D25C47A6}" xr6:coauthVersionLast="47" xr6:coauthVersionMax="47" xr10:uidLastSave="{6CAFD246-E0DE-493E-A712-D204D2AFE83A}"/>
  <bookViews>
    <workbookView xWindow="-120" yWindow="-120" windowWidth="29040" windowHeight="15720" xr2:uid="{8274FCF7-7E4A-4353-B88C-F82DA0BC4235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70" i="1" l="1"/>
  <c r="P67" i="1"/>
  <c r="P64" i="1"/>
  <c r="P61" i="1"/>
  <c r="P57" i="1"/>
  <c r="P54" i="1"/>
  <c r="P51" i="1"/>
  <c r="P48" i="1"/>
  <c r="P44" i="1"/>
  <c r="P41" i="1"/>
  <c r="P38" i="1"/>
  <c r="P35" i="1"/>
  <c r="P31" i="1"/>
  <c r="B31" i="1" s="1"/>
  <c r="P25" i="1"/>
  <c r="B25" i="1" s="1"/>
  <c r="P18" i="1"/>
  <c r="R21" i="1"/>
  <c r="B23" i="1"/>
  <c r="B24" i="1"/>
  <c r="B26" i="1"/>
  <c r="B27" i="1"/>
  <c r="B29" i="1"/>
  <c r="B30" i="1"/>
  <c r="B32" i="1"/>
  <c r="B33" i="1"/>
  <c r="R22" i="1"/>
  <c r="R15" i="1"/>
  <c r="B10" i="1"/>
  <c r="B11" i="1"/>
  <c r="B16" i="1"/>
  <c r="P28" i="1"/>
  <c r="B28" i="1" s="1"/>
  <c r="P22" i="1"/>
  <c r="B22" i="1" s="1"/>
  <c r="P21" i="1"/>
  <c r="K32" i="1"/>
  <c r="K39" i="1" s="1"/>
  <c r="M32" i="1"/>
  <c r="N32" i="1"/>
  <c r="N34" i="1" s="1"/>
  <c r="N26" i="1"/>
  <c r="N19" i="1"/>
  <c r="N13" i="1"/>
  <c r="B13" i="1" s="1"/>
  <c r="L13" i="1"/>
  <c r="N59" i="1"/>
  <c r="N53" i="1"/>
  <c r="N60" i="1" s="1"/>
  <c r="N47" i="1"/>
  <c r="N46" i="1"/>
  <c r="L32" i="1"/>
  <c r="L26" i="1"/>
  <c r="L19" i="1"/>
  <c r="B19" i="1" s="1"/>
  <c r="H20" i="1"/>
  <c r="B20" i="1" s="1"/>
  <c r="H17" i="1"/>
  <c r="B17" i="1" s="1"/>
  <c r="H14" i="1"/>
  <c r="B14" i="1" s="1"/>
  <c r="D9" i="1"/>
  <c r="B9" i="1" s="1"/>
  <c r="F12" i="1"/>
  <c r="B2" i="3"/>
  <c r="H26" i="1"/>
  <c r="H10" i="1"/>
  <c r="H23" i="1"/>
  <c r="D35" i="1"/>
  <c r="D31" i="1"/>
  <c r="D28" i="1"/>
  <c r="D25" i="1"/>
  <c r="D22" i="1"/>
  <c r="D18" i="1"/>
  <c r="D15" i="1"/>
  <c r="D12" i="1"/>
  <c r="I12" i="2"/>
  <c r="I11" i="2"/>
  <c r="I10" i="2"/>
  <c r="I9" i="2"/>
  <c r="I8" i="2"/>
  <c r="I7" i="2"/>
  <c r="I6" i="2"/>
  <c r="I5" i="2"/>
  <c r="I4" i="2"/>
  <c r="I3" i="2"/>
  <c r="I2" i="2"/>
  <c r="G12" i="2"/>
  <c r="G11" i="2"/>
  <c r="G10" i="2"/>
  <c r="G9" i="2"/>
  <c r="G8" i="2"/>
  <c r="G7" i="2"/>
  <c r="G6" i="2"/>
  <c r="G5" i="2"/>
  <c r="G4" i="2"/>
  <c r="G3" i="2"/>
  <c r="G2" i="2"/>
  <c r="E2" i="2"/>
  <c r="E12" i="2"/>
  <c r="E11" i="2"/>
  <c r="E10" i="2"/>
  <c r="E9" i="2"/>
  <c r="E8" i="2"/>
  <c r="E7" i="2"/>
  <c r="E6" i="2"/>
  <c r="E5" i="2"/>
  <c r="E4" i="2"/>
  <c r="E3" i="2"/>
  <c r="H3" i="2"/>
  <c r="H4" i="2"/>
  <c r="H5" i="2"/>
  <c r="H6" i="2"/>
  <c r="H7" i="2"/>
  <c r="H8" i="2"/>
  <c r="H9" i="2"/>
  <c r="H10" i="2"/>
  <c r="H11" i="2"/>
  <c r="H12" i="2"/>
  <c r="H2" i="2"/>
  <c r="F3" i="2"/>
  <c r="F4" i="2"/>
  <c r="F5" i="2"/>
  <c r="F6" i="2"/>
  <c r="F7" i="2"/>
  <c r="F8" i="2"/>
  <c r="F9" i="2"/>
  <c r="F10" i="2"/>
  <c r="F11" i="2"/>
  <c r="F12" i="2"/>
  <c r="D3" i="2"/>
  <c r="D4" i="2"/>
  <c r="D5" i="2"/>
  <c r="D6" i="2"/>
  <c r="D7" i="2"/>
  <c r="D8" i="2"/>
  <c r="D9" i="2"/>
  <c r="D10" i="2"/>
  <c r="D11" i="2"/>
  <c r="D12" i="2"/>
  <c r="F2" i="2"/>
  <c r="D2" i="2"/>
  <c r="B3" i="2"/>
  <c r="C3" i="2" s="1"/>
  <c r="B4" i="2"/>
  <c r="C4" i="2" s="1"/>
  <c r="B5" i="2"/>
  <c r="C5" i="2" s="1"/>
  <c r="B6" i="2"/>
  <c r="C6" i="2" s="1"/>
  <c r="B7" i="2"/>
  <c r="C7" i="2" s="1"/>
  <c r="B8" i="2"/>
  <c r="C8" i="2" s="1"/>
  <c r="B9" i="2"/>
  <c r="C9" i="2" s="1"/>
  <c r="B10" i="2"/>
  <c r="C10" i="2" s="1"/>
  <c r="B11" i="2"/>
  <c r="C11" i="2" s="1"/>
  <c r="B12" i="2"/>
  <c r="C12" i="2" s="1"/>
  <c r="B2" i="2"/>
  <c r="C2" i="2" s="1"/>
  <c r="L59" i="1"/>
  <c r="L53" i="1"/>
  <c r="L46" i="1"/>
  <c r="L47" i="1"/>
  <c r="H60" i="1"/>
  <c r="D60" i="1"/>
  <c r="H47" i="1"/>
  <c r="J64" i="1"/>
  <c r="J57" i="1"/>
  <c r="J51" i="1"/>
  <c r="J44" i="1"/>
  <c r="J38" i="1"/>
  <c r="J47" i="1" s="1"/>
  <c r="J31" i="1"/>
  <c r="J25" i="1"/>
  <c r="J18" i="1"/>
  <c r="J12" i="1"/>
  <c r="C38" i="1"/>
  <c r="E57" i="1"/>
  <c r="F51" i="1"/>
  <c r="F60" i="1" s="1"/>
  <c r="F44" i="1"/>
  <c r="F38" i="1"/>
  <c r="F47" i="1" s="1"/>
  <c r="F31" i="1"/>
  <c r="F25" i="1"/>
  <c r="F34" i="1" s="1"/>
  <c r="F18" i="1"/>
  <c r="E5" i="1"/>
  <c r="D34" i="1"/>
  <c r="B21" i="1" l="1"/>
  <c r="P47" i="1"/>
  <c r="B15" i="1"/>
  <c r="B18" i="1"/>
  <c r="B12" i="1"/>
  <c r="F21" i="1"/>
  <c r="P60" i="1"/>
  <c r="P34" i="1"/>
  <c r="N21" i="1"/>
  <c r="L21" i="1"/>
  <c r="H34" i="1"/>
  <c r="D47" i="1"/>
  <c r="B47" i="1" s="1"/>
  <c r="H21" i="1"/>
  <c r="J21" i="1"/>
  <c r="J34" i="1"/>
  <c r="J60" i="1"/>
  <c r="D21" i="1"/>
  <c r="L34" i="1"/>
  <c r="L60" i="1"/>
  <c r="B60" i="1" s="1"/>
  <c r="B34" i="1" l="1"/>
  <c r="B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FARINA SAINT SELVE, EDUARDO ALBERTO</author>
  </authors>
  <commentList>
    <comment ref="D9" authorId="0" shapeId="0" xr:uid="{BC280FF9-F671-4F8E-AEDA-103B622D35EC}">
      <text>
        <r>
          <rPr>
            <b/>
            <sz val="9"/>
            <color indexed="81"/>
            <rFont val="Tahoma"/>
            <charset val="1"/>
          </rPr>
          <t>FARINA SAINT SELVE, EDUARDO ALBERTO:</t>
        </r>
        <r>
          <rPr>
            <sz val="9"/>
            <color indexed="81"/>
            <rFont val="Tahoma"/>
            <charset val="1"/>
          </rPr>
          <t xml:space="preserve">
24/01/2025</t>
        </r>
      </text>
    </comment>
    <comment ref="H10" authorId="0" shapeId="0" xr:uid="{B677DEF0-79CD-4801-A5F5-A6AC2C69E61A}">
      <text>
        <r>
          <rPr>
            <b/>
            <sz val="9"/>
            <color indexed="81"/>
            <rFont val="Tahoma"/>
            <charset val="1"/>
          </rPr>
          <t>FARINA SAINT SELVE, EDUARDO ALBERTO:</t>
        </r>
        <r>
          <rPr>
            <sz val="9"/>
            <color indexed="81"/>
            <rFont val="Tahoma"/>
            <charset val="1"/>
          </rPr>
          <t xml:space="preserve">
28/02/2025</t>
        </r>
      </text>
    </comment>
    <comment ref="F12" authorId="0" shapeId="0" xr:uid="{DFB661D5-3B46-441E-AB3D-B5C775B1E1B3}">
      <text>
        <r>
          <rPr>
            <b/>
            <sz val="9"/>
            <color indexed="81"/>
            <rFont val="Tahoma"/>
            <charset val="1"/>
          </rPr>
          <t>FARINA SAINT SELVE, EDUARDO ALBERTO:</t>
        </r>
        <r>
          <rPr>
            <sz val="9"/>
            <color indexed="81"/>
            <rFont val="Tahoma"/>
            <charset val="1"/>
          </rPr>
          <t xml:space="preserve">
10/4/2025</t>
        </r>
      </text>
    </comment>
    <comment ref="J12" authorId="0" shapeId="0" xr:uid="{548581B3-05C0-45CA-9B6F-4784FBF70E11}">
      <text>
        <r>
          <rPr>
            <b/>
            <sz val="9"/>
            <color indexed="81"/>
            <rFont val="Tahoma"/>
            <charset val="1"/>
          </rPr>
          <t>FARINA SAINT SELVE, EDUARDO ALBERTO:</t>
        </r>
        <r>
          <rPr>
            <sz val="9"/>
            <color indexed="81"/>
            <rFont val="Tahoma"/>
            <charset val="1"/>
          </rPr>
          <t xml:space="preserve">
24/04/2025</t>
        </r>
      </text>
    </comment>
    <comment ref="L13" authorId="0" shapeId="0" xr:uid="{1F0B6280-664C-4613-8391-EFB865713AF0}">
      <text>
        <r>
          <rPr>
            <b/>
            <sz val="9"/>
            <color indexed="81"/>
            <rFont val="Tahoma"/>
            <charset val="1"/>
          </rPr>
          <t>FARINA SAINT SELVE, EDUARDO ALBERTO:</t>
        </r>
        <r>
          <rPr>
            <sz val="9"/>
            <color indexed="81"/>
            <rFont val="Tahoma"/>
            <charset val="1"/>
          </rPr>
          <t xml:space="preserve">
12/05/2025</t>
        </r>
      </text>
    </comment>
    <comment ref="N13" authorId="0" shapeId="0" xr:uid="{8BCF2550-D444-479C-B28D-BCFA2310B670}">
      <text>
        <r>
          <rPr>
            <b/>
            <sz val="9"/>
            <color indexed="81"/>
            <rFont val="Tahoma"/>
            <charset val="1"/>
          </rPr>
          <t>FARINA SAINT SELVE, EDUARDO ALBERTO:</t>
        </r>
        <r>
          <rPr>
            <sz val="9"/>
            <color indexed="81"/>
            <rFont val="Tahoma"/>
            <charset val="1"/>
          </rPr>
          <t xml:space="preserve">
12/05/2025</t>
        </r>
      </text>
    </comment>
    <comment ref="H14" authorId="0" shapeId="0" xr:uid="{11FDBC7D-6C0C-4E04-B394-DA1F083DA36C}">
      <text>
        <r>
          <rPr>
            <b/>
            <sz val="9"/>
            <color indexed="81"/>
            <rFont val="Tahoma"/>
            <charset val="1"/>
          </rPr>
          <t>FARINA SAINT SELVE, EDUARDO ALBERTO:</t>
        </r>
        <r>
          <rPr>
            <sz val="9"/>
            <color indexed="81"/>
            <rFont val="Tahoma"/>
            <charset val="1"/>
          </rPr>
          <t xml:space="preserve">
2/6/2025</t>
        </r>
      </text>
    </comment>
    <comment ref="H17" authorId="0" shapeId="0" xr:uid="{69CA36CE-A235-4144-8F90-D8BCBE832CCB}">
      <text>
        <r>
          <rPr>
            <b/>
            <sz val="9"/>
            <color indexed="81"/>
            <rFont val="Tahoma"/>
            <charset val="1"/>
          </rPr>
          <t>FARINA SAINT SELVE, EDUARDO ALBERTO:</t>
        </r>
        <r>
          <rPr>
            <sz val="9"/>
            <color indexed="81"/>
            <rFont val="Tahoma"/>
            <charset val="1"/>
          </rPr>
          <t xml:space="preserve">
01/09/2025
</t>
        </r>
      </text>
    </comment>
    <comment ref="L19" authorId="0" shapeId="0" xr:uid="{174F8621-6030-42CF-BEAE-5AF5E0284BDE}">
      <text>
        <r>
          <rPr>
            <b/>
            <sz val="9"/>
            <color indexed="81"/>
            <rFont val="Tahoma"/>
            <charset val="1"/>
          </rPr>
          <t>FARINA SAINT SELVE, EDUARDO ALBERTO:</t>
        </r>
        <r>
          <rPr>
            <sz val="9"/>
            <color indexed="81"/>
            <rFont val="Tahoma"/>
            <charset val="1"/>
          </rPr>
          <t xml:space="preserve">
12/05/2025</t>
        </r>
      </text>
    </comment>
    <comment ref="N19" authorId="0" shapeId="0" xr:uid="{1A7FEDB0-64B3-4043-8928-A9CCE014FD42}">
      <text>
        <r>
          <rPr>
            <b/>
            <sz val="9"/>
            <color indexed="81"/>
            <rFont val="Tahoma"/>
            <charset val="1"/>
          </rPr>
          <t>FARINA SAINT SELVE, EDUARDO ALBERTO:</t>
        </r>
        <r>
          <rPr>
            <sz val="9"/>
            <color indexed="81"/>
            <rFont val="Tahoma"/>
            <charset val="1"/>
          </rPr>
          <t xml:space="preserve">
12/05/2025</t>
        </r>
      </text>
    </comment>
    <comment ref="L26" authorId="0" shapeId="0" xr:uid="{8317EAB6-71B7-4A75-BF07-8A76DD9B51F0}">
      <text>
        <r>
          <rPr>
            <b/>
            <sz val="9"/>
            <color indexed="81"/>
            <rFont val="Tahoma"/>
            <charset val="1"/>
          </rPr>
          <t>FARINA SAINT SELVE, EDUARDO ALBERTO:</t>
        </r>
        <r>
          <rPr>
            <sz val="9"/>
            <color indexed="81"/>
            <rFont val="Tahoma"/>
            <charset val="1"/>
          </rPr>
          <t xml:space="preserve">
12/05/2025</t>
        </r>
      </text>
    </comment>
    <comment ref="N26" authorId="0" shapeId="0" xr:uid="{99AEFD63-FA8B-4D00-AC1B-17ACA162FB1C}">
      <text>
        <r>
          <rPr>
            <b/>
            <sz val="9"/>
            <color indexed="81"/>
            <rFont val="Tahoma"/>
            <charset val="1"/>
          </rPr>
          <t>FARINA SAINT SELVE, EDUARDO ALBERTO:</t>
        </r>
        <r>
          <rPr>
            <sz val="9"/>
            <color indexed="81"/>
            <rFont val="Tahoma"/>
            <charset val="1"/>
          </rPr>
          <t xml:space="preserve">
12/05/2025</t>
        </r>
      </text>
    </comment>
    <comment ref="L32" authorId="0" shapeId="0" xr:uid="{F801E1AC-1AB3-4E04-B2BD-D8F1B20850F1}">
      <text>
        <r>
          <rPr>
            <b/>
            <sz val="9"/>
            <color indexed="81"/>
            <rFont val="Tahoma"/>
            <charset val="1"/>
          </rPr>
          <t>FARINA SAINT SELVE, EDUARDO ALBERTO:</t>
        </r>
        <r>
          <rPr>
            <sz val="9"/>
            <color indexed="81"/>
            <rFont val="Tahoma"/>
            <charset val="1"/>
          </rPr>
          <t xml:space="preserve">
12/05/2025</t>
        </r>
      </text>
    </comment>
    <comment ref="N32" authorId="0" shapeId="0" xr:uid="{148F1A18-2787-4F65-9CC4-88E9A7D29C0A}">
      <text>
        <r>
          <rPr>
            <b/>
            <sz val="9"/>
            <color indexed="81"/>
            <rFont val="Tahoma"/>
            <charset val="1"/>
          </rPr>
          <t>FARINA SAINT SELVE, EDUARDO ALBERTO:</t>
        </r>
        <r>
          <rPr>
            <sz val="9"/>
            <color indexed="81"/>
            <rFont val="Tahoma"/>
            <charset val="1"/>
          </rPr>
          <t xml:space="preserve">
12/05/2025</t>
        </r>
      </text>
    </comment>
  </commentList>
</comments>
</file>

<file path=xl/sharedStrings.xml><?xml version="1.0" encoding="utf-8"?>
<sst xmlns="http://schemas.openxmlformats.org/spreadsheetml/2006/main" count="18" uniqueCount="17">
  <si>
    <t>Plazo</t>
  </si>
  <si>
    <t>Taza</t>
  </si>
  <si>
    <t>vto</t>
  </si>
  <si>
    <t>veces año</t>
  </si>
  <si>
    <t>cada</t>
  </si>
  <si>
    <t>OilTanking</t>
  </si>
  <si>
    <t>Galicia</t>
  </si>
  <si>
    <t>BPY6D</t>
  </si>
  <si>
    <t>Tecpe</t>
  </si>
  <si>
    <t>Total 2025</t>
  </si>
  <si>
    <t>Total 2026</t>
  </si>
  <si>
    <t>Total 2027</t>
  </si>
  <si>
    <t>Total 2028</t>
  </si>
  <si>
    <t>On Minear</t>
  </si>
  <si>
    <t>CNH</t>
  </si>
  <si>
    <t>Capital</t>
  </si>
  <si>
    <t>Pluspe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</si>
</sst>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17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0" fontId="0" fillId="0" borderId="0" xfId="1" applyNumberFormat="1" applyFont="1" applyAlignment="1">
      <alignment horizontal="center"/>
    </xf>
    <xf numFmtId="17" fontId="0" fillId="2" borderId="0" xfId="0" applyNumberFormat="1" applyFill="1" applyAlignment="1">
      <alignment horizontal="center"/>
    </xf>
    <xf numFmtId="0" fontId="0" fillId="2" borderId="0" xfId="0" applyFill="1"/>
    <xf numFmtId="3" fontId="0" fillId="0" borderId="0" xfId="0" applyNumberFormat="1" applyAlignment="1">
      <alignment horizontal="center"/>
    </xf>
    <xf numFmtId="3" fontId="0" fillId="2" borderId="0" xfId="0" applyNumberFormat="1" applyFill="1" applyAlignment="1">
      <alignment horizontal="center"/>
    </xf>
    <xf numFmtId="0" fontId="0" fillId="3" borderId="0" xfId="0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51CCAE-07EA-4FE9-AC8C-33B9460420A8}">
  <dimension ref="A1:R72"/>
  <sheetViews>
    <sheetView tabSelected="1" workbookViewId="0">
      <selection activeCell="O38" sqref="O38"/>
    </sheetView>
  </sheetViews>
  <sheetFormatPr defaultRowHeight="15" x14ac:dyDescent="0.25"/>
  <cols>
    <col min="1" max="2" width="11.140625" customWidth="1"/>
    <col min="3" max="3" width="10.85546875" style="2" customWidth="1"/>
    <col min="4" max="14" width="9.140625" style="2"/>
    <col min="15" max="15" width="10.85546875" style="2" customWidth="1"/>
    <col min="16" max="16" width="9.140625" style="2"/>
  </cols>
  <sheetData>
    <row r="1" spans="1:18" x14ac:dyDescent="0.25">
      <c r="C1" s="8" t="s">
        <v>5</v>
      </c>
      <c r="E1" s="8" t="s">
        <v>6</v>
      </c>
      <c r="G1" s="8" t="s">
        <v>7</v>
      </c>
      <c r="I1" s="8" t="s">
        <v>8</v>
      </c>
      <c r="K1" s="8" t="s">
        <v>13</v>
      </c>
      <c r="M1" s="8" t="s">
        <v>14</v>
      </c>
      <c r="O1" s="8" t="s">
        <v>5</v>
      </c>
      <c r="Q1" t="s">
        <v>16</v>
      </c>
    </row>
    <row r="2" spans="1:18" x14ac:dyDescent="0.25">
      <c r="A2" t="s">
        <v>4</v>
      </c>
      <c r="C2" s="2">
        <v>3</v>
      </c>
      <c r="E2" s="2">
        <v>6</v>
      </c>
      <c r="G2" s="2">
        <v>6</v>
      </c>
      <c r="I2" s="2">
        <v>6</v>
      </c>
      <c r="K2" s="2">
        <v>6</v>
      </c>
      <c r="M2" s="2">
        <v>6</v>
      </c>
      <c r="O2" s="2">
        <v>6</v>
      </c>
      <c r="Q2">
        <v>6</v>
      </c>
    </row>
    <row r="3" spans="1:18" x14ac:dyDescent="0.25">
      <c r="A3" t="s">
        <v>3</v>
      </c>
      <c r="C3" s="2">
        <v>4</v>
      </c>
      <c r="E3" s="2">
        <v>2</v>
      </c>
      <c r="G3" s="2">
        <v>1</v>
      </c>
      <c r="I3" s="2">
        <v>2</v>
      </c>
      <c r="K3" s="2">
        <v>2</v>
      </c>
      <c r="M3" s="2">
        <v>2</v>
      </c>
      <c r="O3" s="2">
        <v>4</v>
      </c>
      <c r="Q3">
        <v>2</v>
      </c>
    </row>
    <row r="4" spans="1:18" x14ac:dyDescent="0.25">
      <c r="A4" t="s">
        <v>2</v>
      </c>
      <c r="C4" s="1">
        <v>46501</v>
      </c>
      <c r="E4" s="1">
        <v>47027</v>
      </c>
      <c r="G4" s="1">
        <v>46174</v>
      </c>
      <c r="I4" s="1">
        <v>47392</v>
      </c>
      <c r="O4" s="1"/>
    </row>
    <row r="5" spans="1:18" x14ac:dyDescent="0.25">
      <c r="A5" t="s">
        <v>0</v>
      </c>
      <c r="C5" s="2">
        <v>32</v>
      </c>
      <c r="E5" s="2">
        <f>4*12</f>
        <v>48</v>
      </c>
      <c r="I5" s="2">
        <v>60</v>
      </c>
      <c r="K5" s="2">
        <v>24</v>
      </c>
      <c r="M5" s="2">
        <v>24</v>
      </c>
      <c r="O5" s="2">
        <v>60</v>
      </c>
      <c r="Q5">
        <v>60</v>
      </c>
    </row>
    <row r="6" spans="1:18" x14ac:dyDescent="0.25">
      <c r="A6" t="s">
        <v>1</v>
      </c>
      <c r="C6" s="3">
        <v>7.0000000000000007E-2</v>
      </c>
      <c r="E6" s="3">
        <v>7.8799999999999995E-2</v>
      </c>
      <c r="G6" s="3">
        <v>7.4999999999999997E-3</v>
      </c>
      <c r="I6" s="3">
        <v>6.8000000000000005E-2</v>
      </c>
      <c r="K6" s="3">
        <v>0.08</v>
      </c>
      <c r="M6" s="3">
        <v>0.06</v>
      </c>
      <c r="O6" s="3">
        <v>8.2000000000000003E-2</v>
      </c>
      <c r="Q6" s="3">
        <v>7.0000000000000007E-2</v>
      </c>
    </row>
    <row r="8" spans="1:18" x14ac:dyDescent="0.25">
      <c r="A8" s="1" t="s">
        <v>15</v>
      </c>
      <c r="B8" s="6">
        <f>SUM(C8:U8)</f>
        <v>91163</v>
      </c>
      <c r="C8" s="6">
        <v>19000</v>
      </c>
      <c r="D8" s="6"/>
      <c r="E8" s="6">
        <v>20163</v>
      </c>
      <c r="F8" s="6"/>
      <c r="G8" s="6">
        <v>10000</v>
      </c>
      <c r="H8" s="6"/>
      <c r="I8" s="6">
        <v>18000</v>
      </c>
      <c r="J8" s="6"/>
      <c r="K8" s="6">
        <v>4000</v>
      </c>
      <c r="L8" s="6"/>
      <c r="M8" s="6">
        <v>4000</v>
      </c>
      <c r="N8" s="6"/>
      <c r="O8" s="6">
        <v>8000</v>
      </c>
      <c r="P8" s="6"/>
      <c r="Q8">
        <v>8000</v>
      </c>
    </row>
    <row r="9" spans="1:18" x14ac:dyDescent="0.25">
      <c r="A9" s="1">
        <v>45658</v>
      </c>
      <c r="B9" s="6">
        <f>+D9+F9+H9+J9+L9+N9+P9</f>
        <v>332.50000000000006</v>
      </c>
      <c r="C9" s="6"/>
      <c r="D9" s="6">
        <f>+$C$8*$C$6/$C$3</f>
        <v>332.50000000000006</v>
      </c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</row>
    <row r="10" spans="1:18" x14ac:dyDescent="0.25">
      <c r="A10" s="1">
        <v>45689</v>
      </c>
      <c r="B10" s="6">
        <f t="shared" ref="B10:B20" si="0">+D10+F10+H10+J10+L10+N10+P10</f>
        <v>75</v>
      </c>
      <c r="C10" s="6"/>
      <c r="D10" s="6"/>
      <c r="E10" s="6"/>
      <c r="F10" s="6"/>
      <c r="G10" s="6"/>
      <c r="H10" s="6">
        <f>+$G$8*$G$6</f>
        <v>75</v>
      </c>
      <c r="I10" s="6"/>
      <c r="J10" s="6"/>
      <c r="K10" s="6"/>
      <c r="L10" s="6"/>
      <c r="M10" s="6"/>
      <c r="N10" s="6"/>
      <c r="O10" s="6"/>
      <c r="P10" s="6"/>
    </row>
    <row r="11" spans="1:18" x14ac:dyDescent="0.25">
      <c r="A11" s="1">
        <v>45717</v>
      </c>
      <c r="B11" s="6">
        <f t="shared" si="0"/>
        <v>0</v>
      </c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</row>
    <row r="12" spans="1:18" x14ac:dyDescent="0.25">
      <c r="A12" s="1">
        <v>45748</v>
      </c>
      <c r="B12" s="6">
        <f t="shared" si="0"/>
        <v>1738.9222</v>
      </c>
      <c r="C12" s="6"/>
      <c r="D12" s="6">
        <f>+$C$8*$C$6/$C$3</f>
        <v>332.50000000000006</v>
      </c>
      <c r="E12" s="6"/>
      <c r="F12" s="6">
        <f>+$E$8*$E$6/$E$3</f>
        <v>794.42219999999998</v>
      </c>
      <c r="G12" s="6"/>
      <c r="H12" s="6"/>
      <c r="I12" s="6"/>
      <c r="J12" s="6">
        <f>+$I$8*$I$6/$I$3</f>
        <v>612</v>
      </c>
      <c r="K12" s="6"/>
      <c r="L12" s="6"/>
      <c r="M12" s="6"/>
      <c r="N12" s="6"/>
      <c r="O12" s="6"/>
      <c r="P12" s="6"/>
    </row>
    <row r="13" spans="1:18" x14ac:dyDescent="0.25">
      <c r="A13" s="1">
        <v>45778</v>
      </c>
      <c r="B13" s="6">
        <f t="shared" si="0"/>
        <v>280</v>
      </c>
      <c r="C13" s="6"/>
      <c r="D13" s="6"/>
      <c r="E13" s="6"/>
      <c r="F13" s="6"/>
      <c r="G13" s="6"/>
      <c r="H13" s="6"/>
      <c r="I13" s="6"/>
      <c r="J13" s="6"/>
      <c r="K13" s="6"/>
      <c r="L13" s="6">
        <f>+$K$8*$K$6/$K$3</f>
        <v>160</v>
      </c>
      <c r="M13" s="6"/>
      <c r="N13" s="6">
        <f>+$M$8*$M$6/$M$3</f>
        <v>120</v>
      </c>
      <c r="O13" s="6"/>
      <c r="P13" s="6"/>
    </row>
    <row r="14" spans="1:18" x14ac:dyDescent="0.25">
      <c r="A14" s="1">
        <v>45809</v>
      </c>
      <c r="B14" s="6">
        <f t="shared" si="0"/>
        <v>75</v>
      </c>
      <c r="C14" s="6"/>
      <c r="D14" s="6"/>
      <c r="E14" s="6"/>
      <c r="F14" s="6"/>
      <c r="G14" s="6"/>
      <c r="H14" s="6">
        <f>+$G$8*$G$6/$G$3</f>
        <v>75</v>
      </c>
      <c r="I14" s="6"/>
      <c r="J14" s="6"/>
      <c r="K14" s="6"/>
      <c r="L14" s="6"/>
      <c r="M14" s="6"/>
      <c r="N14" s="6"/>
      <c r="O14" s="6"/>
      <c r="P14" s="6"/>
    </row>
    <row r="15" spans="1:18" x14ac:dyDescent="0.25">
      <c r="A15" s="1">
        <v>45839</v>
      </c>
      <c r="B15" s="6">
        <f t="shared" si="0"/>
        <v>332.50000000000006</v>
      </c>
      <c r="C15" s="6"/>
      <c r="D15" s="6">
        <f>+$C$8*$C$6/$C$3</f>
        <v>332.50000000000006</v>
      </c>
      <c r="E15" s="6"/>
      <c r="F15" s="6"/>
      <c r="G15" s="6"/>
      <c r="H15" s="6"/>
      <c r="I15" s="6"/>
      <c r="J15" s="6"/>
      <c r="K15" s="6">
        <v>0</v>
      </c>
      <c r="L15" s="6"/>
      <c r="M15" s="6">
        <v>0</v>
      </c>
      <c r="N15" s="6"/>
      <c r="O15" s="6"/>
      <c r="P15" s="6"/>
      <c r="R15" s="6">
        <f>+$Q$8*$Q$6/$Q$3</f>
        <v>280</v>
      </c>
    </row>
    <row r="16" spans="1:18" x14ac:dyDescent="0.25">
      <c r="A16" s="1">
        <v>45870</v>
      </c>
      <c r="B16" s="6">
        <f t="shared" si="0"/>
        <v>0</v>
      </c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</row>
    <row r="17" spans="1:18" x14ac:dyDescent="0.25">
      <c r="A17" s="1">
        <v>45901</v>
      </c>
      <c r="B17" s="6">
        <f t="shared" si="0"/>
        <v>75</v>
      </c>
      <c r="C17" s="6"/>
      <c r="D17" s="6"/>
      <c r="E17" s="6"/>
      <c r="F17" s="6"/>
      <c r="G17" s="6"/>
      <c r="H17" s="6">
        <f>+$G$8*$G$6/$G$3</f>
        <v>75</v>
      </c>
      <c r="I17" s="6"/>
      <c r="J17" s="6"/>
      <c r="K17" s="6"/>
      <c r="L17" s="6"/>
      <c r="M17" s="6"/>
      <c r="N17" s="6"/>
      <c r="O17" s="6"/>
      <c r="P17" s="6"/>
    </row>
    <row r="18" spans="1:18" x14ac:dyDescent="0.25">
      <c r="A18" s="1">
        <v>45931</v>
      </c>
      <c r="B18" s="6">
        <f t="shared" si="0"/>
        <v>1902.9222</v>
      </c>
      <c r="C18" s="6"/>
      <c r="D18" s="6">
        <f>+$C$8*$C$6/$C$3</f>
        <v>332.50000000000006</v>
      </c>
      <c r="E18" s="6"/>
      <c r="F18" s="6">
        <f>+$E$8*$E$6/$E$3</f>
        <v>794.42219999999998</v>
      </c>
      <c r="G18" s="6"/>
      <c r="H18" s="6"/>
      <c r="I18" s="6"/>
      <c r="J18" s="6">
        <f>+$I$8*$I$6/$I$3</f>
        <v>612</v>
      </c>
      <c r="K18" s="6"/>
      <c r="L18" s="6"/>
      <c r="M18" s="6"/>
      <c r="N18" s="6"/>
      <c r="O18" s="6"/>
      <c r="P18" s="6">
        <f>+$O$8*$O$6/$O$3</f>
        <v>164</v>
      </c>
    </row>
    <row r="19" spans="1:18" x14ac:dyDescent="0.25">
      <c r="A19" s="1">
        <v>45962</v>
      </c>
      <c r="B19" s="6">
        <f t="shared" si="0"/>
        <v>280</v>
      </c>
      <c r="C19" s="6"/>
      <c r="D19" s="6"/>
      <c r="E19" s="6"/>
      <c r="F19" s="6"/>
      <c r="G19" s="6"/>
      <c r="H19" s="6"/>
      <c r="I19" s="6"/>
      <c r="J19" s="6"/>
      <c r="K19" s="6"/>
      <c r="L19" s="6">
        <f>+$K$8*$K$6/$K$3</f>
        <v>160</v>
      </c>
      <c r="M19" s="6"/>
      <c r="N19" s="6">
        <f>+$M$8*$M$6/$M$3</f>
        <v>120</v>
      </c>
      <c r="O19" s="6"/>
      <c r="P19" s="6"/>
    </row>
    <row r="20" spans="1:18" x14ac:dyDescent="0.25">
      <c r="A20" s="1">
        <v>45992</v>
      </c>
      <c r="B20" s="6">
        <f t="shared" si="0"/>
        <v>75</v>
      </c>
      <c r="C20" s="6"/>
      <c r="D20" s="6"/>
      <c r="E20" s="6"/>
      <c r="F20" s="6"/>
      <c r="G20" s="6">
        <v>3333</v>
      </c>
      <c r="H20" s="6">
        <f t="shared" ref="H20" si="1">+$G$8*$G$6/$G$3</f>
        <v>75</v>
      </c>
      <c r="I20" s="6"/>
      <c r="J20" s="6"/>
      <c r="K20" s="6"/>
      <c r="L20" s="6"/>
      <c r="M20" s="6"/>
      <c r="N20" s="6"/>
      <c r="O20" s="6"/>
      <c r="P20" s="6"/>
    </row>
    <row r="21" spans="1:18" s="5" customFormat="1" x14ac:dyDescent="0.25">
      <c r="A21" s="4" t="s">
        <v>9</v>
      </c>
      <c r="B21" s="7">
        <f>SUM(C21:R21)</f>
        <v>5446.8444</v>
      </c>
      <c r="C21" s="7"/>
      <c r="D21" s="7">
        <f>SUM(D9:D20)</f>
        <v>1330.0000000000002</v>
      </c>
      <c r="E21" s="7"/>
      <c r="F21" s="7">
        <f>SUM(F9:F20)</f>
        <v>1588.8444</v>
      </c>
      <c r="G21" s="7"/>
      <c r="H21" s="7">
        <f>SUM(H9:H20)</f>
        <v>300</v>
      </c>
      <c r="I21" s="7"/>
      <c r="J21" s="7">
        <f>SUM(J9:J20)</f>
        <v>1224</v>
      </c>
      <c r="K21" s="7"/>
      <c r="L21" s="7">
        <f>SUM(L9:L20)</f>
        <v>320</v>
      </c>
      <c r="M21" s="7"/>
      <c r="N21" s="7">
        <f>SUM(N9:N20)</f>
        <v>240</v>
      </c>
      <c r="O21" s="7"/>
      <c r="P21" s="7">
        <f>SUM(P9:P20)</f>
        <v>164</v>
      </c>
      <c r="Q21" s="7"/>
      <c r="R21" s="7">
        <f t="shared" ref="R21" si="2">SUM(R9:R20)</f>
        <v>280</v>
      </c>
    </row>
    <row r="22" spans="1:18" x14ac:dyDescent="0.25">
      <c r="A22" s="1">
        <v>46023</v>
      </c>
      <c r="B22" s="6">
        <f>+D22+F22+H22+J22+L22+N22+P22</f>
        <v>496.50000000000006</v>
      </c>
      <c r="C22" s="6"/>
      <c r="D22" s="6">
        <f>+$C$8*$C$6/$C$3</f>
        <v>332.50000000000006</v>
      </c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>
        <f>+$O$8*$O$6/$O$3</f>
        <v>164</v>
      </c>
      <c r="R22" s="6">
        <f>+$Q$8*$Q$6/$Q$3</f>
        <v>280</v>
      </c>
    </row>
    <row r="23" spans="1:18" x14ac:dyDescent="0.25">
      <c r="A23" s="1">
        <v>46054</v>
      </c>
      <c r="B23" s="6">
        <f t="shared" ref="B23:B33" si="3">+D23+F23+H23+J23+L23+N23+P23</f>
        <v>50.3</v>
      </c>
      <c r="C23" s="6"/>
      <c r="D23" s="6"/>
      <c r="E23" s="6"/>
      <c r="F23" s="6"/>
      <c r="G23" s="6">
        <v>3333</v>
      </c>
      <c r="H23" s="6">
        <f>+G8*0.503%</f>
        <v>50.3</v>
      </c>
      <c r="I23" s="6"/>
      <c r="J23" s="6"/>
      <c r="K23" s="6"/>
      <c r="L23" s="6"/>
      <c r="M23" s="6"/>
      <c r="N23" s="6"/>
      <c r="O23" s="6"/>
      <c r="P23" s="6"/>
    </row>
    <row r="24" spans="1:18" x14ac:dyDescent="0.25">
      <c r="A24" s="1">
        <v>46082</v>
      </c>
      <c r="B24" s="6">
        <f t="shared" si="3"/>
        <v>0</v>
      </c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</row>
    <row r="25" spans="1:18" x14ac:dyDescent="0.25">
      <c r="A25" s="1">
        <v>46113</v>
      </c>
      <c r="B25" s="6">
        <f t="shared" si="3"/>
        <v>1902.9222</v>
      </c>
      <c r="C25" s="6"/>
      <c r="D25" s="6">
        <f>+$C$8*$C$6/$C$3</f>
        <v>332.50000000000006</v>
      </c>
      <c r="E25" s="6"/>
      <c r="F25" s="6">
        <f>+$E$8*$E$6/$E$3</f>
        <v>794.42219999999998</v>
      </c>
      <c r="G25" s="6"/>
      <c r="H25" s="6"/>
      <c r="I25" s="6"/>
      <c r="J25" s="6">
        <f>+$I$8*$I$6/$I$3</f>
        <v>612</v>
      </c>
      <c r="K25" s="6"/>
      <c r="L25" s="6"/>
      <c r="M25" s="6"/>
      <c r="N25" s="6"/>
      <c r="O25" s="6"/>
      <c r="P25" s="6">
        <f>+$O$8*$O$6/$O$3</f>
        <v>164</v>
      </c>
    </row>
    <row r="26" spans="1:18" x14ac:dyDescent="0.25">
      <c r="A26" s="1">
        <v>46143</v>
      </c>
      <c r="B26" s="6">
        <f t="shared" si="3"/>
        <v>305.5</v>
      </c>
      <c r="C26" s="6"/>
      <c r="D26" s="6"/>
      <c r="E26" s="6"/>
      <c r="F26" s="6"/>
      <c r="G26" s="6">
        <v>3333</v>
      </c>
      <c r="H26" s="6">
        <f>+$G$8*0.00255</f>
        <v>25.500000000000004</v>
      </c>
      <c r="I26" s="6"/>
      <c r="J26" s="6"/>
      <c r="K26" s="6"/>
      <c r="L26" s="6">
        <f>+$K$8*$K$6/$K$3</f>
        <v>160</v>
      </c>
      <c r="M26" s="6"/>
      <c r="N26" s="6">
        <f>+$M$8*$M$6/$M$3</f>
        <v>120</v>
      </c>
      <c r="O26" s="6"/>
      <c r="P26" s="6"/>
    </row>
    <row r="27" spans="1:18" x14ac:dyDescent="0.25">
      <c r="A27" s="1">
        <v>46174</v>
      </c>
      <c r="B27" s="6">
        <f t="shared" si="3"/>
        <v>0</v>
      </c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</row>
    <row r="28" spans="1:18" x14ac:dyDescent="0.25">
      <c r="A28" s="1">
        <v>46204</v>
      </c>
      <c r="B28" s="6">
        <f t="shared" si="3"/>
        <v>496.50000000000006</v>
      </c>
      <c r="C28" s="6"/>
      <c r="D28" s="6">
        <f>+$C$8*$C$6/$C$3</f>
        <v>332.50000000000006</v>
      </c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>
        <f>+$O$8*$O$6/$O$3</f>
        <v>164</v>
      </c>
    </row>
    <row r="29" spans="1:18" x14ac:dyDescent="0.25">
      <c r="A29" s="1">
        <v>46235</v>
      </c>
      <c r="B29" s="6">
        <f t="shared" si="3"/>
        <v>0</v>
      </c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</row>
    <row r="30" spans="1:18" x14ac:dyDescent="0.25">
      <c r="A30" s="1">
        <v>46266</v>
      </c>
      <c r="B30" s="6">
        <f t="shared" si="3"/>
        <v>0</v>
      </c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</row>
    <row r="31" spans="1:18" x14ac:dyDescent="0.25">
      <c r="A31" s="1">
        <v>46296</v>
      </c>
      <c r="B31" s="6">
        <f t="shared" si="3"/>
        <v>1902.9222</v>
      </c>
      <c r="C31" s="6"/>
      <c r="D31" s="6">
        <f>+$C$8*$C$6/$C$3</f>
        <v>332.50000000000006</v>
      </c>
      <c r="E31" s="6"/>
      <c r="F31" s="6">
        <f>+$E$8*$E$6/$E$3</f>
        <v>794.42219999999998</v>
      </c>
      <c r="G31" s="6"/>
      <c r="H31" s="6"/>
      <c r="I31" s="6"/>
      <c r="J31" s="6">
        <f>+$I$8*$I$6/$I$3</f>
        <v>612</v>
      </c>
      <c r="K31" s="6"/>
      <c r="L31" s="6"/>
      <c r="M31" s="6"/>
      <c r="N31" s="6"/>
      <c r="O31" s="6"/>
      <c r="P31" s="6">
        <f>+$O$8*$O$6/$O$3</f>
        <v>164</v>
      </c>
    </row>
    <row r="32" spans="1:18" x14ac:dyDescent="0.25">
      <c r="A32" s="1">
        <v>46327</v>
      </c>
      <c r="B32" s="6">
        <f t="shared" si="3"/>
        <v>280</v>
      </c>
      <c r="C32" s="6"/>
      <c r="D32" s="6"/>
      <c r="E32" s="6"/>
      <c r="F32" s="6"/>
      <c r="G32" s="6"/>
      <c r="H32" s="6"/>
      <c r="I32" s="6"/>
      <c r="J32" s="6"/>
      <c r="K32" s="6">
        <f>+K8/2</f>
        <v>2000</v>
      </c>
      <c r="L32" s="6">
        <f>+$K$8*$K$6/$K$3</f>
        <v>160</v>
      </c>
      <c r="M32" s="6">
        <f>+M8</f>
        <v>4000</v>
      </c>
      <c r="N32" s="6">
        <f>+$M$8*$M$6/$M$3</f>
        <v>120</v>
      </c>
      <c r="O32" s="6"/>
      <c r="P32" s="6"/>
    </row>
    <row r="33" spans="1:16" x14ac:dyDescent="0.25">
      <c r="A33" s="1">
        <v>46357</v>
      </c>
      <c r="B33" s="6">
        <f t="shared" si="3"/>
        <v>0</v>
      </c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</row>
    <row r="34" spans="1:16" s="5" customFormat="1" x14ac:dyDescent="0.25">
      <c r="A34" s="4" t="s">
        <v>10</v>
      </c>
      <c r="B34" s="7">
        <f>SUM(C34:L34)</f>
        <v>4538.6444000000001</v>
      </c>
      <c r="C34" s="7"/>
      <c r="D34" s="7">
        <f>SUM(D22:D33)</f>
        <v>1330.0000000000002</v>
      </c>
      <c r="E34" s="7"/>
      <c r="F34" s="7">
        <f>SUM(F22:F33)</f>
        <v>1588.8444</v>
      </c>
      <c r="G34" s="7"/>
      <c r="H34" s="7">
        <f>SUM(H22:H33)</f>
        <v>75.8</v>
      </c>
      <c r="I34" s="7"/>
      <c r="J34" s="7">
        <f>SUM(J22:J33)</f>
        <v>1224</v>
      </c>
      <c r="K34" s="7"/>
      <c r="L34" s="7">
        <f>SUM(L22:L33)</f>
        <v>320</v>
      </c>
      <c r="M34" s="7"/>
      <c r="N34" s="7">
        <f>SUM(N22:N33)</f>
        <v>240</v>
      </c>
      <c r="O34" s="7"/>
      <c r="P34" s="7">
        <f>SUM(P22:P33)</f>
        <v>656</v>
      </c>
    </row>
    <row r="35" spans="1:16" x14ac:dyDescent="0.25">
      <c r="A35" s="1">
        <v>46388</v>
      </c>
      <c r="B35" s="6"/>
      <c r="C35" s="6"/>
      <c r="D35" s="6">
        <f>+$C$8*$C$6/$C$3</f>
        <v>332.50000000000006</v>
      </c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>
        <f>+$O$8*$O$6/$O$3</f>
        <v>164</v>
      </c>
    </row>
    <row r="36" spans="1:16" x14ac:dyDescent="0.25">
      <c r="A36" s="1">
        <v>46419</v>
      </c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</row>
    <row r="37" spans="1:16" x14ac:dyDescent="0.25">
      <c r="A37" s="1">
        <v>46447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</row>
    <row r="38" spans="1:16" x14ac:dyDescent="0.25">
      <c r="A38" s="1">
        <v>46478</v>
      </c>
      <c r="B38" s="6"/>
      <c r="C38" s="6">
        <f>+C8</f>
        <v>19000</v>
      </c>
      <c r="D38" s="6"/>
      <c r="E38" s="6"/>
      <c r="F38" s="6">
        <f>+$E$8*$E$6/$E$3</f>
        <v>794.42219999999998</v>
      </c>
      <c r="G38" s="6"/>
      <c r="H38" s="6"/>
      <c r="I38" s="6"/>
      <c r="J38" s="6">
        <f>+$I$8*$I$6/$I$3</f>
        <v>612</v>
      </c>
      <c r="K38" s="6"/>
      <c r="L38" s="6"/>
      <c r="M38" s="6"/>
      <c r="N38" s="6"/>
      <c r="O38" s="6"/>
      <c r="P38" s="6">
        <f>+$O$8*$O$6/$O$3</f>
        <v>164</v>
      </c>
    </row>
    <row r="39" spans="1:16" x14ac:dyDescent="0.25">
      <c r="A39" s="1">
        <v>46508</v>
      </c>
      <c r="B39" s="6"/>
      <c r="C39" s="6"/>
      <c r="D39" s="6"/>
      <c r="E39" s="6"/>
      <c r="F39" s="6"/>
      <c r="G39" s="6"/>
      <c r="H39" s="6"/>
      <c r="I39" s="6"/>
      <c r="J39" s="6"/>
      <c r="K39" s="6">
        <f>+K32</f>
        <v>2000</v>
      </c>
      <c r="L39" s="6"/>
      <c r="M39" s="6"/>
      <c r="N39" s="6"/>
      <c r="O39" s="6"/>
      <c r="P39" s="6"/>
    </row>
    <row r="40" spans="1:16" x14ac:dyDescent="0.25">
      <c r="A40" s="1">
        <v>46539</v>
      </c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</row>
    <row r="41" spans="1:16" x14ac:dyDescent="0.25">
      <c r="A41" s="1">
        <v>46569</v>
      </c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>
        <f>+$O$8*$O$6/$O$3</f>
        <v>164</v>
      </c>
    </row>
    <row r="42" spans="1:16" x14ac:dyDescent="0.25">
      <c r="A42" s="1">
        <v>46600</v>
      </c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</row>
    <row r="43" spans="1:16" x14ac:dyDescent="0.25">
      <c r="A43" s="1">
        <v>46631</v>
      </c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</row>
    <row r="44" spans="1:16" x14ac:dyDescent="0.25">
      <c r="A44" s="1">
        <v>46661</v>
      </c>
      <c r="B44" s="6"/>
      <c r="C44" s="6"/>
      <c r="D44" s="6"/>
      <c r="E44" s="6"/>
      <c r="F44" s="6">
        <f>+$E$8*$E$6/$E$3</f>
        <v>794.42219999999998</v>
      </c>
      <c r="G44" s="6"/>
      <c r="H44" s="6"/>
      <c r="I44" s="6"/>
      <c r="J44" s="6">
        <f>+$I$8*$I$6/$I$3</f>
        <v>612</v>
      </c>
      <c r="K44" s="6"/>
      <c r="L44" s="6"/>
      <c r="M44" s="6"/>
      <c r="N44" s="6"/>
      <c r="O44" s="6"/>
      <c r="P44" s="6">
        <f>+$O$8*$O$6/$O$3</f>
        <v>164</v>
      </c>
    </row>
    <row r="45" spans="1:16" x14ac:dyDescent="0.25">
      <c r="A45" s="1">
        <v>46692</v>
      </c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</row>
    <row r="46" spans="1:16" x14ac:dyDescent="0.25">
      <c r="A46" s="1">
        <v>46722</v>
      </c>
      <c r="B46" s="6"/>
      <c r="C46" s="6"/>
      <c r="D46" s="6"/>
      <c r="E46" s="6"/>
      <c r="F46" s="6"/>
      <c r="G46" s="6"/>
      <c r="H46" s="6"/>
      <c r="I46" s="6"/>
      <c r="J46" s="6"/>
      <c r="K46" s="6"/>
      <c r="L46" s="6">
        <f>+$K$15*$K$6/$K$3</f>
        <v>0</v>
      </c>
      <c r="M46" s="6"/>
      <c r="N46" s="6">
        <f>+$K$15*$K$6/$K$3</f>
        <v>0</v>
      </c>
      <c r="O46" s="6"/>
      <c r="P46" s="6"/>
    </row>
    <row r="47" spans="1:16" s="5" customFormat="1" x14ac:dyDescent="0.25">
      <c r="A47" s="4" t="s">
        <v>11</v>
      </c>
      <c r="B47" s="7">
        <f>SUM(C47:L47)</f>
        <v>3145.3444</v>
      </c>
      <c r="C47" s="7"/>
      <c r="D47" s="7">
        <f>SUM(D35:D46)</f>
        <v>332.50000000000006</v>
      </c>
      <c r="E47" s="7"/>
      <c r="F47" s="7">
        <f>SUM(F35:F46)</f>
        <v>1588.8444</v>
      </c>
      <c r="G47" s="7"/>
      <c r="H47" s="7">
        <f>SUM(H35:H46)</f>
        <v>0</v>
      </c>
      <c r="I47" s="7"/>
      <c r="J47" s="7">
        <f>SUM(J35:J46)</f>
        <v>1224</v>
      </c>
      <c r="K47" s="7"/>
      <c r="L47" s="7">
        <f>SUM(L35:L46)</f>
        <v>0</v>
      </c>
      <c r="M47" s="7"/>
      <c r="N47" s="7">
        <f>SUM(N35:N46)</f>
        <v>0</v>
      </c>
      <c r="O47" s="7"/>
      <c r="P47" s="7">
        <f>SUM(P35:P46)</f>
        <v>656</v>
      </c>
    </row>
    <row r="48" spans="1:16" x14ac:dyDescent="0.25">
      <c r="A48" s="1">
        <v>46753</v>
      </c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>
        <f>+$O$8*$O$6/$O$3</f>
        <v>164</v>
      </c>
    </row>
    <row r="49" spans="1:16" x14ac:dyDescent="0.25">
      <c r="A49" s="1">
        <v>46784</v>
      </c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</row>
    <row r="50" spans="1:16" x14ac:dyDescent="0.25">
      <c r="A50" s="1">
        <v>46813</v>
      </c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</row>
    <row r="51" spans="1:16" x14ac:dyDescent="0.25">
      <c r="A51" s="1">
        <v>46844</v>
      </c>
      <c r="B51" s="6"/>
      <c r="C51" s="6"/>
      <c r="D51" s="6"/>
      <c r="E51" s="6"/>
      <c r="F51" s="6">
        <f>+$E$8*$E$6/$E$3</f>
        <v>794.42219999999998</v>
      </c>
      <c r="G51" s="6"/>
      <c r="H51" s="6"/>
      <c r="I51" s="6"/>
      <c r="J51" s="6">
        <f>+$I$8*$I$6/$I$3</f>
        <v>612</v>
      </c>
      <c r="K51" s="6"/>
      <c r="L51" s="6"/>
      <c r="M51" s="6"/>
      <c r="N51" s="6"/>
      <c r="O51" s="6"/>
      <c r="P51" s="6">
        <f>+$O$8*$O$6/$O$3</f>
        <v>164</v>
      </c>
    </row>
    <row r="52" spans="1:16" x14ac:dyDescent="0.25">
      <c r="A52" s="1">
        <v>46874</v>
      </c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</row>
    <row r="53" spans="1:16" x14ac:dyDescent="0.25">
      <c r="A53" s="1">
        <v>46905</v>
      </c>
      <c r="B53" s="6"/>
      <c r="C53" s="6"/>
      <c r="D53" s="6"/>
      <c r="E53" s="6"/>
      <c r="F53" s="6"/>
      <c r="G53" s="6"/>
      <c r="H53" s="6"/>
      <c r="I53" s="6"/>
      <c r="J53" s="6"/>
      <c r="K53" s="6"/>
      <c r="L53" s="6">
        <f>+$K$15*$K$6/$K$3</f>
        <v>0</v>
      </c>
      <c r="M53" s="6"/>
      <c r="N53" s="6">
        <f>+$K$15*$K$6/$K$3</f>
        <v>0</v>
      </c>
      <c r="O53" s="6"/>
      <c r="P53" s="6"/>
    </row>
    <row r="54" spans="1:16" x14ac:dyDescent="0.25">
      <c r="A54" s="1">
        <v>46935</v>
      </c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>
        <f>+$O$8*$O$6/$O$3</f>
        <v>164</v>
      </c>
    </row>
    <row r="55" spans="1:16" x14ac:dyDescent="0.25">
      <c r="A55" s="1">
        <v>46966</v>
      </c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</row>
    <row r="56" spans="1:16" x14ac:dyDescent="0.25">
      <c r="A56" s="1">
        <v>46997</v>
      </c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</row>
    <row r="57" spans="1:16" x14ac:dyDescent="0.25">
      <c r="A57" s="1">
        <v>47027</v>
      </c>
      <c r="B57" s="6"/>
      <c r="C57" s="6"/>
      <c r="D57" s="6"/>
      <c r="E57" s="6">
        <f>+E8</f>
        <v>20163</v>
      </c>
      <c r="F57" s="6"/>
      <c r="G57" s="6"/>
      <c r="H57" s="6"/>
      <c r="I57" s="6"/>
      <c r="J57" s="6">
        <f>+$I$8*$I$6/$I$3</f>
        <v>612</v>
      </c>
      <c r="K57" s="6"/>
      <c r="L57" s="6"/>
      <c r="M57" s="6"/>
      <c r="N57" s="6"/>
      <c r="O57" s="6"/>
      <c r="P57" s="6">
        <f>+$O$8*$O$6/$O$3</f>
        <v>164</v>
      </c>
    </row>
    <row r="58" spans="1:16" x14ac:dyDescent="0.25">
      <c r="A58" s="1">
        <v>47058</v>
      </c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</row>
    <row r="59" spans="1:16" x14ac:dyDescent="0.25">
      <c r="A59" s="1">
        <v>47088</v>
      </c>
      <c r="B59" s="6"/>
      <c r="C59" s="6"/>
      <c r="D59" s="6"/>
      <c r="E59" s="6"/>
      <c r="F59" s="6"/>
      <c r="G59" s="6"/>
      <c r="H59" s="6"/>
      <c r="I59" s="6"/>
      <c r="J59" s="6"/>
      <c r="K59" s="6"/>
      <c r="L59" s="6">
        <f>+$K$15*$K$6/$K$3</f>
        <v>0</v>
      </c>
      <c r="M59" s="6"/>
      <c r="N59" s="6">
        <f>+$K$15*$K$6/$K$3</f>
        <v>0</v>
      </c>
      <c r="O59" s="6"/>
      <c r="P59" s="6"/>
    </row>
    <row r="60" spans="1:16" s="5" customFormat="1" x14ac:dyDescent="0.25">
      <c r="A60" s="4" t="s">
        <v>12</v>
      </c>
      <c r="B60" s="7">
        <f>SUM(C60:L60)</f>
        <v>2018.4222</v>
      </c>
      <c r="C60" s="7"/>
      <c r="D60" s="7">
        <f>SUM(D48:D59)</f>
        <v>0</v>
      </c>
      <c r="E60" s="7"/>
      <c r="F60" s="7">
        <f>SUM(F48:F59)</f>
        <v>794.42219999999998</v>
      </c>
      <c r="G60" s="7"/>
      <c r="H60" s="7">
        <f>SUM(H48:H59)</f>
        <v>0</v>
      </c>
      <c r="I60" s="7"/>
      <c r="J60" s="7">
        <f>SUM(J48:J59)</f>
        <v>1224</v>
      </c>
      <c r="K60" s="7"/>
      <c r="L60" s="7">
        <f>SUM(L48:L59)</f>
        <v>0</v>
      </c>
      <c r="M60" s="7"/>
      <c r="N60" s="7">
        <f>SUM(N48:N59)</f>
        <v>0</v>
      </c>
      <c r="O60" s="7"/>
      <c r="P60" s="7">
        <f>SUM(P48:P59)</f>
        <v>656</v>
      </c>
    </row>
    <row r="61" spans="1:16" x14ac:dyDescent="0.25">
      <c r="A61" s="1">
        <v>47119</v>
      </c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>
        <f>+$O$8*$O$6/$O$3</f>
        <v>164</v>
      </c>
    </row>
    <row r="62" spans="1:16" x14ac:dyDescent="0.25">
      <c r="A62" s="1">
        <v>47150</v>
      </c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</row>
    <row r="63" spans="1:16" x14ac:dyDescent="0.25">
      <c r="A63" s="1">
        <v>47178</v>
      </c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</row>
    <row r="64" spans="1:16" x14ac:dyDescent="0.25">
      <c r="A64" s="1">
        <v>47209</v>
      </c>
      <c r="B64" s="6"/>
      <c r="C64" s="6"/>
      <c r="D64" s="6"/>
      <c r="E64" s="6"/>
      <c r="F64" s="6"/>
      <c r="G64" s="6"/>
      <c r="H64" s="6"/>
      <c r="I64" s="6"/>
      <c r="J64" s="6">
        <f>+$I$8*$I$6/$I$3</f>
        <v>612</v>
      </c>
      <c r="K64" s="6"/>
      <c r="L64" s="6"/>
      <c r="M64" s="6"/>
      <c r="N64" s="6"/>
      <c r="O64" s="6"/>
      <c r="P64" s="6">
        <f>+$O$8*$O$6/$O$3</f>
        <v>164</v>
      </c>
    </row>
    <row r="65" spans="1:16" x14ac:dyDescent="0.25">
      <c r="A65" s="1">
        <v>47239</v>
      </c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</row>
    <row r="66" spans="1:16" x14ac:dyDescent="0.25">
      <c r="A66" s="1">
        <v>47270</v>
      </c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</row>
    <row r="67" spans="1:16" x14ac:dyDescent="0.25">
      <c r="A67" s="1">
        <v>47300</v>
      </c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>
        <f>+$O$8*$O$6/$O$3</f>
        <v>164</v>
      </c>
    </row>
    <row r="68" spans="1:16" x14ac:dyDescent="0.25">
      <c r="A68" s="1">
        <v>47331</v>
      </c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</row>
    <row r="69" spans="1:16" x14ac:dyDescent="0.25">
      <c r="A69" s="1">
        <v>47362</v>
      </c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</row>
    <row r="70" spans="1:16" x14ac:dyDescent="0.25">
      <c r="A70" s="1">
        <v>47392</v>
      </c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>
        <f>+$O$8*$O$6/$O$3</f>
        <v>164</v>
      </c>
    </row>
    <row r="71" spans="1:16" x14ac:dyDescent="0.25">
      <c r="A71" s="1">
        <v>47423</v>
      </c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</row>
    <row r="72" spans="1:16" x14ac:dyDescent="0.25">
      <c r="A72" s="1">
        <v>47453</v>
      </c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</row>
  </sheetData>
  <pageMargins left="0.7" right="0.7" top="0.75" bottom="0.75" header="0.3" footer="0.3"/>
  <headerFooter>
    <oddHeader>&amp;R&amp;"Calibri"&amp;10&amp;K000000 Documento: Personal&amp;1#_x000D_</oddHeader>
  </headerFooter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AC5CE-95A8-4CBE-B2FD-84B05BD924AF}">
  <dimension ref="A1:I12"/>
  <sheetViews>
    <sheetView workbookViewId="0">
      <selection activeCell="H16" sqref="H16"/>
    </sheetView>
  </sheetViews>
  <sheetFormatPr defaultRowHeight="15" x14ac:dyDescent="0.25"/>
  <cols>
    <col min="2" max="2" width="9.140625" style="2"/>
    <col min="3" max="3" width="9.140625" style="6"/>
    <col min="4" max="4" width="9.140625" style="2"/>
    <col min="5" max="5" width="9.140625" style="6"/>
    <col min="6" max="6" width="9.140625" style="2"/>
    <col min="7" max="7" width="9.140625" style="6"/>
    <col min="8" max="8" width="9.140625" style="2"/>
    <col min="9" max="9" width="9.140625" style="6"/>
  </cols>
  <sheetData>
    <row r="1" spans="1:9" x14ac:dyDescent="0.25">
      <c r="B1" s="2">
        <v>0.04</v>
      </c>
      <c r="C1" s="6">
        <v>1100</v>
      </c>
      <c r="D1" s="2">
        <v>0.05</v>
      </c>
      <c r="F1" s="2">
        <v>0.06</v>
      </c>
      <c r="H1" s="2">
        <v>7.0000000000000007E-2</v>
      </c>
    </row>
    <row r="2" spans="1:9" x14ac:dyDescent="0.25">
      <c r="A2">
        <v>5000</v>
      </c>
      <c r="B2" s="2">
        <f>+A2*$B$1</f>
        <v>200</v>
      </c>
      <c r="C2" s="6">
        <f>+B2*$C$1/12</f>
        <v>18333.333333333332</v>
      </c>
      <c r="D2" s="2">
        <f>+A2*$D$1</f>
        <v>250</v>
      </c>
      <c r="E2" s="6">
        <f>+D2*$C$1/12</f>
        <v>22916.666666666668</v>
      </c>
      <c r="F2" s="2">
        <f>+A2*$F$1</f>
        <v>300</v>
      </c>
      <c r="G2" s="6">
        <f>+F2*$C$1/12</f>
        <v>27500</v>
      </c>
      <c r="H2" s="2">
        <f>+A2*$H$1</f>
        <v>350.00000000000006</v>
      </c>
      <c r="I2" s="6">
        <f>+H2*$C$1/12</f>
        <v>32083.333333333339</v>
      </c>
    </row>
    <row r="3" spans="1:9" x14ac:dyDescent="0.25">
      <c r="A3">
        <v>10000</v>
      </c>
      <c r="B3" s="2">
        <f t="shared" ref="B3:B12" si="0">+A3*$B$1</f>
        <v>400</v>
      </c>
      <c r="C3" s="6">
        <f t="shared" ref="C3:E12" si="1">+B3*$C$1/12</f>
        <v>36666.666666666664</v>
      </c>
      <c r="D3" s="2">
        <f t="shared" ref="D3:D12" si="2">+A3*$D$1</f>
        <v>500</v>
      </c>
      <c r="E3" s="6">
        <f t="shared" si="1"/>
        <v>45833.333333333336</v>
      </c>
      <c r="F3" s="2">
        <f t="shared" ref="F3:F12" si="3">+A3*$F$1</f>
        <v>600</v>
      </c>
      <c r="G3" s="6">
        <f t="shared" ref="G3" si="4">+F3*$C$1/12</f>
        <v>55000</v>
      </c>
      <c r="H3" s="2">
        <f t="shared" ref="H3:H12" si="5">+A3*$H$1</f>
        <v>700.00000000000011</v>
      </c>
      <c r="I3" s="6">
        <f t="shared" ref="I3" si="6">+H3*$C$1/12</f>
        <v>64166.666666666679</v>
      </c>
    </row>
    <row r="4" spans="1:9" x14ac:dyDescent="0.25">
      <c r="A4">
        <v>15000</v>
      </c>
      <c r="B4" s="2">
        <f t="shared" si="0"/>
        <v>600</v>
      </c>
      <c r="C4" s="6">
        <f t="shared" si="1"/>
        <v>55000</v>
      </c>
      <c r="D4" s="2">
        <f t="shared" si="2"/>
        <v>750</v>
      </c>
      <c r="E4" s="6">
        <f t="shared" si="1"/>
        <v>68750</v>
      </c>
      <c r="F4" s="2">
        <f t="shared" si="3"/>
        <v>900</v>
      </c>
      <c r="G4" s="6">
        <f t="shared" ref="G4" si="7">+F4*$C$1/12</f>
        <v>82500</v>
      </c>
      <c r="H4" s="2">
        <f t="shared" si="5"/>
        <v>1050</v>
      </c>
      <c r="I4" s="6">
        <f t="shared" ref="I4" si="8">+H4*$C$1/12</f>
        <v>96250</v>
      </c>
    </row>
    <row r="5" spans="1:9" x14ac:dyDescent="0.25">
      <c r="A5">
        <v>20000</v>
      </c>
      <c r="B5" s="2">
        <f t="shared" si="0"/>
        <v>800</v>
      </c>
      <c r="C5" s="6">
        <f t="shared" si="1"/>
        <v>73333.333333333328</v>
      </c>
      <c r="D5" s="2">
        <f t="shared" si="2"/>
        <v>1000</v>
      </c>
      <c r="E5" s="6">
        <f t="shared" si="1"/>
        <v>91666.666666666672</v>
      </c>
      <c r="F5" s="2">
        <f t="shared" si="3"/>
        <v>1200</v>
      </c>
      <c r="G5" s="6">
        <f t="shared" ref="G5" si="9">+F5*$C$1/12</f>
        <v>110000</v>
      </c>
      <c r="H5" s="2">
        <f t="shared" si="5"/>
        <v>1400.0000000000002</v>
      </c>
      <c r="I5" s="6">
        <f t="shared" ref="I5" si="10">+H5*$C$1/12</f>
        <v>128333.33333333336</v>
      </c>
    </row>
    <row r="6" spans="1:9" x14ac:dyDescent="0.25">
      <c r="A6">
        <v>25000</v>
      </c>
      <c r="B6" s="2">
        <f t="shared" si="0"/>
        <v>1000</v>
      </c>
      <c r="C6" s="6">
        <f t="shared" si="1"/>
        <v>91666.666666666672</v>
      </c>
      <c r="D6" s="2">
        <f t="shared" si="2"/>
        <v>1250</v>
      </c>
      <c r="E6" s="6">
        <f t="shared" si="1"/>
        <v>114583.33333333333</v>
      </c>
      <c r="F6" s="2">
        <f t="shared" si="3"/>
        <v>1500</v>
      </c>
      <c r="G6" s="6">
        <f t="shared" ref="G6" si="11">+F6*$C$1/12</f>
        <v>137500</v>
      </c>
      <c r="H6" s="2">
        <f t="shared" si="5"/>
        <v>1750.0000000000002</v>
      </c>
      <c r="I6" s="6">
        <f t="shared" ref="I6" si="12">+H6*$C$1/12</f>
        <v>160416.66666666669</v>
      </c>
    </row>
    <row r="7" spans="1:9" x14ac:dyDescent="0.25">
      <c r="A7">
        <v>30000</v>
      </c>
      <c r="B7" s="2">
        <f t="shared" si="0"/>
        <v>1200</v>
      </c>
      <c r="C7" s="6">
        <f t="shared" si="1"/>
        <v>110000</v>
      </c>
      <c r="D7" s="2">
        <f t="shared" si="2"/>
        <v>1500</v>
      </c>
      <c r="E7" s="6">
        <f t="shared" si="1"/>
        <v>137500</v>
      </c>
      <c r="F7" s="2">
        <f t="shared" si="3"/>
        <v>1800</v>
      </c>
      <c r="G7" s="6">
        <f t="shared" ref="G7" si="13">+F7*$C$1/12</f>
        <v>165000</v>
      </c>
      <c r="H7" s="2">
        <f t="shared" si="5"/>
        <v>2100</v>
      </c>
      <c r="I7" s="6">
        <f t="shared" ref="I7" si="14">+H7*$C$1/12</f>
        <v>192500</v>
      </c>
    </row>
    <row r="8" spans="1:9" x14ac:dyDescent="0.25">
      <c r="A8">
        <v>35000</v>
      </c>
      <c r="B8" s="2">
        <f t="shared" si="0"/>
        <v>1400</v>
      </c>
      <c r="C8" s="6">
        <f t="shared" si="1"/>
        <v>128333.33333333333</v>
      </c>
      <c r="D8" s="2">
        <f t="shared" si="2"/>
        <v>1750</v>
      </c>
      <c r="E8" s="6">
        <f t="shared" si="1"/>
        <v>160416.66666666666</v>
      </c>
      <c r="F8" s="2">
        <f t="shared" si="3"/>
        <v>2100</v>
      </c>
      <c r="G8" s="6">
        <f t="shared" ref="G8" si="15">+F8*$C$1/12</f>
        <v>192500</v>
      </c>
      <c r="H8" s="2">
        <f t="shared" si="5"/>
        <v>2450.0000000000005</v>
      </c>
      <c r="I8" s="6">
        <f t="shared" ref="I8" si="16">+H8*$C$1/12</f>
        <v>224583.33333333337</v>
      </c>
    </row>
    <row r="9" spans="1:9" x14ac:dyDescent="0.25">
      <c r="A9">
        <v>40000</v>
      </c>
      <c r="B9" s="2">
        <f t="shared" si="0"/>
        <v>1600</v>
      </c>
      <c r="C9" s="6">
        <f t="shared" si="1"/>
        <v>146666.66666666666</v>
      </c>
      <c r="D9" s="2">
        <f t="shared" si="2"/>
        <v>2000</v>
      </c>
      <c r="E9" s="6">
        <f t="shared" si="1"/>
        <v>183333.33333333334</v>
      </c>
      <c r="F9" s="2">
        <f t="shared" si="3"/>
        <v>2400</v>
      </c>
      <c r="G9" s="6">
        <f t="shared" ref="G9" si="17">+F9*$C$1/12</f>
        <v>220000</v>
      </c>
      <c r="H9" s="2">
        <f t="shared" si="5"/>
        <v>2800.0000000000005</v>
      </c>
      <c r="I9" s="6">
        <f t="shared" ref="I9" si="18">+H9*$C$1/12</f>
        <v>256666.66666666672</v>
      </c>
    </row>
    <row r="10" spans="1:9" x14ac:dyDescent="0.25">
      <c r="A10">
        <v>45000</v>
      </c>
      <c r="B10" s="2">
        <f t="shared" si="0"/>
        <v>1800</v>
      </c>
      <c r="C10" s="6">
        <f t="shared" si="1"/>
        <v>165000</v>
      </c>
      <c r="D10" s="2">
        <f t="shared" si="2"/>
        <v>2250</v>
      </c>
      <c r="E10" s="6">
        <f t="shared" si="1"/>
        <v>206250</v>
      </c>
      <c r="F10" s="2">
        <f t="shared" si="3"/>
        <v>2700</v>
      </c>
      <c r="G10" s="6">
        <f t="shared" ref="G10" si="19">+F10*$C$1/12</f>
        <v>247500</v>
      </c>
      <c r="H10" s="2">
        <f t="shared" si="5"/>
        <v>3150.0000000000005</v>
      </c>
      <c r="I10" s="6">
        <f t="shared" ref="I10" si="20">+H10*$C$1/12</f>
        <v>288750.00000000006</v>
      </c>
    </row>
    <row r="11" spans="1:9" x14ac:dyDescent="0.25">
      <c r="A11">
        <v>50000</v>
      </c>
      <c r="B11" s="2">
        <f t="shared" si="0"/>
        <v>2000</v>
      </c>
      <c r="C11" s="6">
        <f t="shared" si="1"/>
        <v>183333.33333333334</v>
      </c>
      <c r="D11" s="2">
        <f t="shared" si="2"/>
        <v>2500</v>
      </c>
      <c r="E11" s="6">
        <f t="shared" si="1"/>
        <v>229166.66666666666</v>
      </c>
      <c r="F11" s="2">
        <f t="shared" si="3"/>
        <v>3000</v>
      </c>
      <c r="G11" s="6">
        <f t="shared" ref="G11" si="21">+F11*$C$1/12</f>
        <v>275000</v>
      </c>
      <c r="H11" s="2">
        <f t="shared" si="5"/>
        <v>3500.0000000000005</v>
      </c>
      <c r="I11" s="6">
        <f t="shared" ref="I11" si="22">+H11*$C$1/12</f>
        <v>320833.33333333337</v>
      </c>
    </row>
    <row r="12" spans="1:9" x14ac:dyDescent="0.25">
      <c r="A12">
        <v>100000</v>
      </c>
      <c r="B12" s="2">
        <f t="shared" si="0"/>
        <v>4000</v>
      </c>
      <c r="C12" s="6">
        <f t="shared" si="1"/>
        <v>366666.66666666669</v>
      </c>
      <c r="D12" s="2">
        <f t="shared" si="2"/>
        <v>5000</v>
      </c>
      <c r="E12" s="6">
        <f t="shared" si="1"/>
        <v>458333.33333333331</v>
      </c>
      <c r="F12" s="2">
        <f t="shared" si="3"/>
        <v>6000</v>
      </c>
      <c r="G12" s="6">
        <f t="shared" ref="G12" si="23">+F12*$C$1/12</f>
        <v>550000</v>
      </c>
      <c r="H12" s="2">
        <f t="shared" si="5"/>
        <v>7000.0000000000009</v>
      </c>
      <c r="I12" s="6">
        <f t="shared" ref="I12" si="24">+H12*$C$1/12</f>
        <v>641666.66666666674</v>
      </c>
    </row>
  </sheetData>
  <pageMargins left="0.7" right="0.7" top="0.75" bottom="0.75" header="0.3" footer="0.3"/>
  <headerFooter>
    <oddHeader>&amp;R&amp;"Calibri"&amp;10&amp;K000000 Documento: Personal&amp;1#_x000D_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96D38A-F672-4D30-A69A-75917CC1E7A8}">
  <dimension ref="A2:B2"/>
  <sheetViews>
    <sheetView workbookViewId="0">
      <selection activeCell="B2" sqref="B2"/>
    </sheetView>
  </sheetViews>
  <sheetFormatPr defaultRowHeight="15" x14ac:dyDescent="0.25"/>
  <sheetData>
    <row r="2" spans="1:2" x14ac:dyDescent="0.25">
      <c r="A2">
        <v>10000</v>
      </c>
      <c r="B2">
        <f>+A2/0.6789</f>
        <v>14729.709824716454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YPF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FARINA SAINT SELVE, EDUARDO ALBERTO</dc:creator>
  <cp:lastModifiedBy>FARINA SAINT SELVE, EDUARDO ALBERTO</cp:lastModifiedBy>
  <dcterms:created xsi:type="dcterms:W3CDTF">2024-10-21T17:43:11Z</dcterms:created>
  <dcterms:modified xsi:type="dcterms:W3CDTF">2025-01-21T14:21:05Z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28ef38c-4357-49c8-b2ae-c9cdaf411188_Enabled">
    <vt:lpwstr>true</vt:lpwstr>
  </property>
  <property fmtid="{D5CDD505-2E9C-101B-9397-08002B2CF9AE}" pid="3" name="MSIP_Label_228ef38c-4357-49c8-b2ae-c9cdaf411188_SetDate">
    <vt:lpwstr>2024-10-21T20:08:30Z</vt:lpwstr>
  </property>
  <property fmtid="{D5CDD505-2E9C-101B-9397-08002B2CF9AE}" pid="4" name="MSIP_Label_228ef38c-4357-49c8-b2ae-c9cdaf411188_Method">
    <vt:lpwstr>Privileged</vt:lpwstr>
  </property>
  <property fmtid="{D5CDD505-2E9C-101B-9397-08002B2CF9AE}" pid="5" name="MSIP_Label_228ef38c-4357-49c8-b2ae-c9cdaf411188_Name">
    <vt:lpwstr>Personal</vt:lpwstr>
  </property>
  <property fmtid="{D5CDD505-2E9C-101B-9397-08002B2CF9AE}" pid="6" name="MSIP_Label_228ef38c-4357-49c8-b2ae-c9cdaf411188_SiteId">
    <vt:lpwstr>038018c3-616c-4b46-ad9b-aa9007f701b5</vt:lpwstr>
  </property>
  <property fmtid="{D5CDD505-2E9C-101B-9397-08002B2CF9AE}" pid="7" name="MSIP_Label_228ef38c-4357-49c8-b2ae-c9cdaf411188_ActionId">
    <vt:lpwstr>f835bb66-79c5-4f39-8f7a-80d6f95128d0</vt:lpwstr>
  </property>
  <property fmtid="{D5CDD505-2E9C-101B-9397-08002B2CF9AE}" pid="8" name="MSIP_Label_228ef38c-4357-49c8-b2ae-c9cdaf411188_ContentBits">
    <vt:lpwstr>1</vt:lpwstr>
  </property>
</Properties>
</file>