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327" documentId="8_{8D630CC4-B490-46B6-889C-F031D25C47A6}" xr6:coauthVersionLast="47" xr6:coauthVersionMax="47" xr10:uidLastSave="{643A09A1-4EF8-4F9B-B551-4BDCB7510C89}"/>
  <bookViews>
    <workbookView xWindow="-120" yWindow="-120" windowWidth="29040" windowHeight="15720" xr2:uid="{8274FCF7-7E4A-4353-B88C-F82DA0BC423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21" i="1"/>
  <c r="T47" i="1"/>
  <c r="R47" i="1"/>
  <c r="B47" i="1" s="1"/>
  <c r="T34" i="1"/>
  <c r="B34" i="1" s="1"/>
  <c r="T21" i="1"/>
  <c r="B10" i="1"/>
  <c r="B11" i="1"/>
  <c r="B12" i="1"/>
  <c r="B13" i="1"/>
  <c r="B14" i="1"/>
  <c r="B15" i="1"/>
  <c r="B16" i="1"/>
  <c r="B17" i="1"/>
  <c r="B18" i="1"/>
  <c r="B19" i="1"/>
  <c r="B20" i="1"/>
  <c r="B9" i="1"/>
  <c r="T44" i="1"/>
  <c r="T42" i="1"/>
  <c r="T39" i="1"/>
  <c r="T36" i="1"/>
  <c r="T32" i="1"/>
  <c r="T29" i="1"/>
  <c r="T26" i="1"/>
  <c r="T23" i="1"/>
  <c r="T19" i="1"/>
  <c r="T16" i="1"/>
  <c r="T13" i="1"/>
  <c r="B35" i="1"/>
  <c r="B46" i="1"/>
  <c r="B45" i="1"/>
  <c r="B44" i="1"/>
  <c r="B43" i="1"/>
  <c r="B42" i="1"/>
  <c r="B41" i="1"/>
  <c r="B40" i="1"/>
  <c r="B39" i="1"/>
  <c r="B38" i="1"/>
  <c r="B37" i="1"/>
  <c r="B36" i="1"/>
  <c r="R34" i="1"/>
  <c r="B33" i="1"/>
  <c r="B32" i="1"/>
  <c r="B31" i="1"/>
  <c r="B30" i="1"/>
  <c r="B29" i="1"/>
  <c r="B28" i="1"/>
  <c r="B27" i="1"/>
  <c r="B26" i="1"/>
  <c r="B25" i="1"/>
  <c r="B24" i="1"/>
  <c r="B23" i="1"/>
  <c r="B22" i="1"/>
  <c r="R21" i="1"/>
  <c r="P21" i="1"/>
  <c r="N21" i="1"/>
  <c r="L21" i="1"/>
  <c r="J21" i="1"/>
  <c r="H21" i="1"/>
  <c r="F21" i="1"/>
  <c r="D21" i="1"/>
  <c r="R44" i="1"/>
  <c r="R38" i="1"/>
  <c r="R31" i="1"/>
  <c r="R25" i="1"/>
  <c r="R18" i="1"/>
  <c r="A16" i="3"/>
  <c r="B16" i="3"/>
  <c r="C16" i="3"/>
  <c r="D16" i="3"/>
  <c r="E16" i="3"/>
  <c r="B15" i="3"/>
  <c r="C15" i="3"/>
  <c r="D15" i="3"/>
  <c r="E15" i="3"/>
  <c r="A15" i="3"/>
  <c r="C9" i="3"/>
  <c r="D9" i="3"/>
  <c r="E9" i="3"/>
  <c r="B9" i="3"/>
  <c r="C8" i="3"/>
  <c r="D8" i="3"/>
  <c r="E8" i="3"/>
  <c r="B8" i="3"/>
  <c r="C2" i="2"/>
  <c r="P70" i="1" l="1"/>
  <c r="P67" i="1"/>
  <c r="P64" i="1"/>
  <c r="P61" i="1"/>
  <c r="P57" i="1"/>
  <c r="P54" i="1"/>
  <c r="P51" i="1"/>
  <c r="P48" i="1"/>
  <c r="P44" i="1"/>
  <c r="P41" i="1"/>
  <c r="P38" i="1"/>
  <c r="P35" i="1"/>
  <c r="P31" i="1"/>
  <c r="P25" i="1"/>
  <c r="P18" i="1"/>
  <c r="P28" i="1"/>
  <c r="P22" i="1"/>
  <c r="K32" i="1"/>
  <c r="K39" i="1" s="1"/>
  <c r="M32" i="1"/>
  <c r="N32" i="1"/>
  <c r="N34" i="1" s="1"/>
  <c r="N26" i="1"/>
  <c r="N19" i="1"/>
  <c r="N13" i="1"/>
  <c r="L13" i="1"/>
  <c r="N59" i="1"/>
  <c r="N53" i="1"/>
  <c r="N60" i="1" s="1"/>
  <c r="N47" i="1"/>
  <c r="N46" i="1"/>
  <c r="L32" i="1"/>
  <c r="L26" i="1"/>
  <c r="L19" i="1"/>
  <c r="H20" i="1"/>
  <c r="H17" i="1"/>
  <c r="H14" i="1"/>
  <c r="F12" i="1"/>
  <c r="B2" i="3"/>
  <c r="H26" i="1"/>
  <c r="H10" i="1"/>
  <c r="H23" i="1"/>
  <c r="D35" i="1"/>
  <c r="D31" i="1"/>
  <c r="D28" i="1"/>
  <c r="D25" i="1"/>
  <c r="D22" i="1"/>
  <c r="D18" i="1"/>
  <c r="D15" i="1"/>
  <c r="D12" i="1"/>
  <c r="L59" i="1"/>
  <c r="L53" i="1"/>
  <c r="L46" i="1"/>
  <c r="L47" i="1"/>
  <c r="H60" i="1"/>
  <c r="D60" i="1"/>
  <c r="H47" i="1"/>
  <c r="J64" i="1"/>
  <c r="J57" i="1"/>
  <c r="J51" i="1"/>
  <c r="J44" i="1"/>
  <c r="J38" i="1"/>
  <c r="J47" i="1" s="1"/>
  <c r="J31" i="1"/>
  <c r="J25" i="1"/>
  <c r="J18" i="1"/>
  <c r="J12" i="1"/>
  <c r="C38" i="1"/>
  <c r="E57" i="1"/>
  <c r="F51" i="1"/>
  <c r="F60" i="1" s="1"/>
  <c r="F44" i="1"/>
  <c r="F38" i="1"/>
  <c r="F47" i="1" s="1"/>
  <c r="F31" i="1"/>
  <c r="F25" i="1"/>
  <c r="F34" i="1" s="1"/>
  <c r="F18" i="1"/>
  <c r="E5" i="1"/>
  <c r="D34" i="1"/>
  <c r="P47" i="1" l="1"/>
  <c r="P60" i="1"/>
  <c r="P34" i="1"/>
  <c r="H34" i="1"/>
  <c r="D47" i="1"/>
  <c r="J34" i="1"/>
  <c r="J60" i="1"/>
  <c r="L34" i="1"/>
  <c r="L60" i="1"/>
  <c r="B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28/02/2025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2/6/2025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01/09/2025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<sst xmlns="http://schemas.openxmlformats.org/spreadsheetml/2006/main" count="27" uniqueCount="24">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</sst>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239860</xdr:colOff>
      <xdr:row>43</xdr:row>
      <xdr:rowOff>67828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0EAC7-E007-7964-5887-12873FAE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31860" cy="8259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17</xdr:col>
      <xdr:colOff>477763</xdr:colOff>
      <xdr:row>72</xdr:row>
      <xdr:rowOff>172218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AE966-EA75-9964-D662-1E137E5BD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00"/>
          <a:ext cx="10840963" cy="550621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T72"/>
  <sheetViews>
    <sheetView tabSelected="1" workbookViewId="0">
      <selection activeCell="B9" sqref="B9"/>
    </sheetView>
  </sheetViews>
  <sheetFormatPr defaultRowHeight="15" x14ac:dyDescent="0.25"/>
  <cols>
    <col min="1" max="2" width="11.140625" customWidth="1"/>
    <col min="3" max="3" width="11.28515625" style="2" customWidth="1"/>
    <col min="4" max="10" width="9.140625" style="2"/>
    <col min="11" max="11" width="11.140625" style="2" customWidth="1"/>
    <col min="12" max="14" width="9.140625" style="2"/>
    <col min="15" max="15" width="10.85546875" style="2" customWidth="1"/>
    <col min="16" max="16" width="9.140625" style="2"/>
  </cols>
  <sheetData>
    <row r="1" spans="1:20" x14ac:dyDescent="0.25">
      <c r="C1" s="8" t="s">
        <v>5</v>
      </c>
      <c r="E1" s="8" t="s">
        <v>6</v>
      </c>
      <c r="G1" s="8" t="s">
        <v>7</v>
      </c>
      <c r="I1" s="8" t="s">
        <v>8</v>
      </c>
      <c r="K1" s="8" t="s">
        <v>13</v>
      </c>
      <c r="M1" s="8" t="s">
        <v>14</v>
      </c>
      <c r="O1" s="8" t="s">
        <v>5</v>
      </c>
      <c r="Q1" s="8" t="s">
        <v>16</v>
      </c>
      <c r="S1" t="s">
        <v>23</v>
      </c>
    </row>
    <row r="2" spans="1:20" x14ac:dyDescent="0.25">
      <c r="A2" t="s">
        <v>4</v>
      </c>
      <c r="C2" s="2">
        <v>3</v>
      </c>
      <c r="E2" s="2">
        <v>6</v>
      </c>
      <c r="G2" s="2">
        <v>6</v>
      </c>
      <c r="I2" s="2">
        <v>6</v>
      </c>
      <c r="K2" s="2">
        <v>6</v>
      </c>
      <c r="M2" s="2">
        <v>6</v>
      </c>
      <c r="O2" s="2">
        <v>6</v>
      </c>
      <c r="Q2">
        <v>6</v>
      </c>
      <c r="S2">
        <v>3</v>
      </c>
    </row>
    <row r="3" spans="1:20" x14ac:dyDescent="0.25">
      <c r="A3" t="s">
        <v>3</v>
      </c>
      <c r="C3" s="2">
        <v>4</v>
      </c>
      <c r="E3" s="2">
        <v>2</v>
      </c>
      <c r="G3" s="2">
        <v>1</v>
      </c>
      <c r="I3" s="2">
        <v>2</v>
      </c>
      <c r="K3" s="2">
        <v>2</v>
      </c>
      <c r="M3" s="2">
        <v>2</v>
      </c>
      <c r="O3" s="2">
        <v>4</v>
      </c>
      <c r="Q3">
        <v>2</v>
      </c>
      <c r="S3">
        <v>4</v>
      </c>
    </row>
    <row r="4" spans="1:20" x14ac:dyDescent="0.25">
      <c r="A4" t="s">
        <v>2</v>
      </c>
      <c r="C4" s="1">
        <v>46501</v>
      </c>
      <c r="E4" s="1">
        <v>47027</v>
      </c>
      <c r="G4" s="1">
        <v>46174</v>
      </c>
      <c r="I4" s="1">
        <v>47392</v>
      </c>
      <c r="O4" s="1"/>
    </row>
    <row r="5" spans="1:20" x14ac:dyDescent="0.25">
      <c r="A5" t="s">
        <v>0</v>
      </c>
      <c r="C5" s="2">
        <v>32</v>
      </c>
      <c r="E5" s="2">
        <f>4*12</f>
        <v>48</v>
      </c>
      <c r="I5" s="2">
        <v>60</v>
      </c>
      <c r="K5" s="2">
        <v>24</v>
      </c>
      <c r="M5" s="2">
        <v>24</v>
      </c>
      <c r="O5" s="2">
        <v>60</v>
      </c>
      <c r="Q5">
        <v>60</v>
      </c>
      <c r="S5">
        <v>32</v>
      </c>
    </row>
    <row r="6" spans="1:20" x14ac:dyDescent="0.25">
      <c r="A6" t="s">
        <v>1</v>
      </c>
      <c r="C6" s="3">
        <v>7.0000000000000007E-2</v>
      </c>
      <c r="E6" s="3">
        <v>7.8799999999999995E-2</v>
      </c>
      <c r="G6" s="3">
        <v>7.4999999999999997E-3</v>
      </c>
      <c r="I6" s="3">
        <v>6.8000000000000005E-2</v>
      </c>
      <c r="K6" s="3">
        <v>0.08</v>
      </c>
      <c r="M6" s="3">
        <v>0.06</v>
      </c>
      <c r="O6" s="3">
        <v>0.08</v>
      </c>
      <c r="Q6" s="3">
        <v>7.4999999999999997E-2</v>
      </c>
      <c r="S6" s="14">
        <v>7.0000000000000007E-2</v>
      </c>
      <c r="T6" s="3"/>
    </row>
    <row r="8" spans="1:20" x14ac:dyDescent="0.25">
      <c r="A8" s="1" t="s">
        <v>15</v>
      </c>
      <c r="B8" s="6">
        <f>SUM(C8:U8)</f>
        <v>95163</v>
      </c>
      <c r="C8" s="6">
        <v>19000</v>
      </c>
      <c r="D8" s="6"/>
      <c r="E8" s="6">
        <v>20163</v>
      </c>
      <c r="F8" s="6"/>
      <c r="G8" s="6">
        <v>10000</v>
      </c>
      <c r="H8" s="6"/>
      <c r="I8" s="6">
        <v>18000</v>
      </c>
      <c r="J8" s="6"/>
      <c r="K8" s="6">
        <v>4000</v>
      </c>
      <c r="L8" s="6"/>
      <c r="M8" s="6">
        <v>4000</v>
      </c>
      <c r="N8" s="6"/>
      <c r="O8" s="6">
        <v>8000</v>
      </c>
      <c r="P8" s="6"/>
      <c r="Q8">
        <v>8000</v>
      </c>
      <c r="S8">
        <v>4000</v>
      </c>
    </row>
    <row r="9" spans="1:20" x14ac:dyDescent="0.25">
      <c r="A9" s="1">
        <v>45658</v>
      </c>
      <c r="B9" s="6">
        <f>+D9+F9+H9+J9+L9+N9+P9+R9+T9</f>
        <v>987</v>
      </c>
      <c r="C9" s="6"/>
      <c r="D9" s="6">
        <v>987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0" x14ac:dyDescent="0.25">
      <c r="A10" s="1">
        <v>45689</v>
      </c>
      <c r="B10" s="6">
        <f t="shared" ref="B10:B20" si="0">+D10+F10+H10+J10+L10+N10+P10+R10+T10</f>
        <v>75</v>
      </c>
      <c r="C10" s="6"/>
      <c r="D10" s="6"/>
      <c r="E10" s="6"/>
      <c r="F10" s="6"/>
      <c r="G10" s="6"/>
      <c r="H10" s="6">
        <f>+$G$8*$G$6</f>
        <v>75</v>
      </c>
      <c r="I10" s="6"/>
      <c r="J10" s="6"/>
      <c r="K10" s="6"/>
      <c r="L10" s="6"/>
      <c r="M10" s="6"/>
      <c r="N10" s="6"/>
      <c r="O10" s="6"/>
      <c r="P10" s="6"/>
    </row>
    <row r="11" spans="1:20" x14ac:dyDescent="0.25">
      <c r="A11" s="1">
        <v>45717</v>
      </c>
      <c r="B11" s="6">
        <f t="shared" si="0"/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0" x14ac:dyDescent="0.25">
      <c r="A12" s="1">
        <v>45748</v>
      </c>
      <c r="B12" s="6">
        <f t="shared" si="0"/>
        <v>1738.9222</v>
      </c>
      <c r="C12" s="6"/>
      <c r="D12" s="6">
        <f>+$C$8*$C$6/$C$3</f>
        <v>332.50000000000006</v>
      </c>
      <c r="E12" s="6"/>
      <c r="F12" s="6">
        <f>+$E$8*$E$6/$E$3</f>
        <v>794.42219999999998</v>
      </c>
      <c r="G12" s="6"/>
      <c r="H12" s="6"/>
      <c r="I12" s="6"/>
      <c r="J12" s="6">
        <f>+$I$8*$I$6/$I$3</f>
        <v>612</v>
      </c>
      <c r="K12" s="6"/>
      <c r="L12" s="6"/>
      <c r="M12" s="6"/>
      <c r="N12" s="6"/>
      <c r="O12" s="6"/>
      <c r="P12" s="6"/>
    </row>
    <row r="13" spans="1:20" x14ac:dyDescent="0.25">
      <c r="A13" s="1">
        <v>45778</v>
      </c>
      <c r="B13" s="6">
        <f t="shared" si="0"/>
        <v>350</v>
      </c>
      <c r="C13" s="6"/>
      <c r="D13" s="6"/>
      <c r="E13" s="6"/>
      <c r="F13" s="6"/>
      <c r="G13" s="6"/>
      <c r="H13" s="6"/>
      <c r="I13" s="6"/>
      <c r="J13" s="6"/>
      <c r="K13" s="6"/>
      <c r="L13" s="6">
        <f>+$K$8*$K$6/$K$3</f>
        <v>160</v>
      </c>
      <c r="M13" s="6"/>
      <c r="N13" s="6">
        <f>+$M$8*$M$6/$M$3</f>
        <v>120</v>
      </c>
      <c r="O13" s="6"/>
      <c r="P13" s="6"/>
      <c r="T13" s="6">
        <f>+$S$8*$S$6/$S$3</f>
        <v>70</v>
      </c>
    </row>
    <row r="14" spans="1:20" x14ac:dyDescent="0.25">
      <c r="A14" s="1">
        <v>45809</v>
      </c>
      <c r="B14" s="6">
        <f t="shared" si="0"/>
        <v>75</v>
      </c>
      <c r="C14" s="6"/>
      <c r="D14" s="6"/>
      <c r="E14" s="6"/>
      <c r="F14" s="6"/>
      <c r="G14" s="6"/>
      <c r="H14" s="6">
        <f>+$G$8*$G$6/$G$3</f>
        <v>75</v>
      </c>
      <c r="I14" s="6"/>
      <c r="J14" s="6"/>
      <c r="K14" s="6"/>
      <c r="L14" s="6"/>
      <c r="M14" s="6"/>
      <c r="N14" s="6"/>
      <c r="O14" s="6"/>
      <c r="P14" s="6"/>
    </row>
    <row r="15" spans="1:20" x14ac:dyDescent="0.25">
      <c r="A15" s="1">
        <v>45839</v>
      </c>
      <c r="B15" s="6">
        <f t="shared" si="0"/>
        <v>332.50000000000006</v>
      </c>
      <c r="C15" s="6"/>
      <c r="D15" s="6">
        <f>+$C$8*$C$6/$C$3</f>
        <v>332.50000000000006</v>
      </c>
      <c r="E15" s="6"/>
      <c r="F15" s="6"/>
      <c r="G15" s="6"/>
      <c r="H15" s="6"/>
      <c r="I15" s="6"/>
      <c r="J15" s="6"/>
      <c r="K15" s="6">
        <v>0</v>
      </c>
      <c r="L15" s="6"/>
      <c r="M15" s="6">
        <v>0</v>
      </c>
      <c r="N15" s="6"/>
      <c r="O15" s="6"/>
      <c r="P15" s="6"/>
      <c r="R15" s="6"/>
    </row>
    <row r="16" spans="1:20" x14ac:dyDescent="0.25">
      <c r="A16" s="1">
        <v>45870</v>
      </c>
      <c r="B16" s="6">
        <f t="shared" si="0"/>
        <v>70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T16" s="6">
        <f>+$S$8*$S$6/$S$3</f>
        <v>70</v>
      </c>
    </row>
    <row r="17" spans="1:20" x14ac:dyDescent="0.25">
      <c r="A17" s="1">
        <v>45901</v>
      </c>
      <c r="B17" s="6">
        <f t="shared" si="0"/>
        <v>75</v>
      </c>
      <c r="C17" s="6"/>
      <c r="D17" s="6"/>
      <c r="E17" s="6"/>
      <c r="F17" s="6"/>
      <c r="G17" s="6"/>
      <c r="H17" s="6">
        <f>+$G$8*$G$6/$G$3</f>
        <v>75</v>
      </c>
      <c r="I17" s="6"/>
      <c r="J17" s="6"/>
      <c r="K17" s="6"/>
      <c r="L17" s="6"/>
      <c r="M17" s="6"/>
      <c r="N17" s="6"/>
      <c r="O17" s="6"/>
      <c r="P17" s="6"/>
    </row>
    <row r="18" spans="1:20" x14ac:dyDescent="0.25">
      <c r="A18" s="1">
        <v>45931</v>
      </c>
      <c r="B18" s="6">
        <f t="shared" si="0"/>
        <v>2198.9222</v>
      </c>
      <c r="C18" s="6"/>
      <c r="D18" s="6">
        <f>+$C$8*$C$6/$C$3</f>
        <v>332.50000000000006</v>
      </c>
      <c r="E18" s="6"/>
      <c r="F18" s="6">
        <f>+$E$8*$E$6/$E$3</f>
        <v>794.42219999999998</v>
      </c>
      <c r="G18" s="6"/>
      <c r="H18" s="6"/>
      <c r="I18" s="6"/>
      <c r="J18" s="6">
        <f>+$I$8*$I$6/$I$3</f>
        <v>612</v>
      </c>
      <c r="K18" s="6"/>
      <c r="L18" s="6"/>
      <c r="M18" s="6"/>
      <c r="N18" s="6"/>
      <c r="O18" s="6"/>
      <c r="P18" s="6">
        <f>+$O$8*$O$6/$O$3</f>
        <v>160</v>
      </c>
      <c r="R18" s="6">
        <f>+$Q$8*$Q$6/$Q$3</f>
        <v>300</v>
      </c>
    </row>
    <row r="19" spans="1:20" x14ac:dyDescent="0.25">
      <c r="A19" s="1">
        <v>45962</v>
      </c>
      <c r="B19" s="6">
        <f t="shared" si="0"/>
        <v>350</v>
      </c>
      <c r="C19" s="6"/>
      <c r="D19" s="6"/>
      <c r="E19" s="6"/>
      <c r="F19" s="6"/>
      <c r="G19" s="6"/>
      <c r="H19" s="6"/>
      <c r="I19" s="6"/>
      <c r="J19" s="6"/>
      <c r="K19" s="6"/>
      <c r="L19" s="6">
        <f>+$K$8*$K$6/$K$3</f>
        <v>160</v>
      </c>
      <c r="M19" s="6"/>
      <c r="N19" s="6">
        <f>+$M$8*$M$6/$M$3</f>
        <v>120</v>
      </c>
      <c r="O19" s="6"/>
      <c r="P19" s="6"/>
      <c r="T19" s="6">
        <f>+$S$8*$S$6/$S$3</f>
        <v>70</v>
      </c>
    </row>
    <row r="20" spans="1:20" x14ac:dyDescent="0.25">
      <c r="A20" s="1">
        <v>45992</v>
      </c>
      <c r="B20" s="6">
        <f t="shared" si="0"/>
        <v>75</v>
      </c>
      <c r="C20" s="6"/>
      <c r="D20" s="6"/>
      <c r="E20" s="6"/>
      <c r="F20" s="6"/>
      <c r="G20" s="6">
        <v>3333</v>
      </c>
      <c r="H20" s="6">
        <f t="shared" ref="H20" si="1">+$G$8*$G$6/$G$3</f>
        <v>75</v>
      </c>
      <c r="I20" s="6"/>
      <c r="J20" s="6"/>
      <c r="K20" s="6"/>
      <c r="L20" s="6"/>
      <c r="M20" s="6"/>
      <c r="N20" s="6"/>
      <c r="O20" s="6"/>
      <c r="P20" s="6"/>
    </row>
    <row r="21" spans="1:20" s="5" customFormat="1" x14ac:dyDescent="0.25">
      <c r="A21" s="4" t="s">
        <v>9</v>
      </c>
      <c r="B21" s="7">
        <f>SUM(C21:T21)</f>
        <v>6327.3444</v>
      </c>
      <c r="C21" s="7"/>
      <c r="D21" s="7">
        <f>SUM(D9:D20)</f>
        <v>1984.5</v>
      </c>
      <c r="E21" s="7"/>
      <c r="F21" s="7">
        <f>SUM(F9:F20)</f>
        <v>1588.8444</v>
      </c>
      <c r="G21" s="7"/>
      <c r="H21" s="7">
        <f>SUM(H9:H20)</f>
        <v>300</v>
      </c>
      <c r="I21" s="7"/>
      <c r="J21" s="7">
        <f>SUM(J9:J20)</f>
        <v>1224</v>
      </c>
      <c r="K21" s="7"/>
      <c r="L21" s="7">
        <f>SUM(L9:L20)</f>
        <v>320</v>
      </c>
      <c r="M21" s="7"/>
      <c r="N21" s="7">
        <f>SUM(N9:N20)</f>
        <v>240</v>
      </c>
      <c r="O21" s="7"/>
      <c r="P21" s="7">
        <f>SUM(P9:P20)</f>
        <v>160</v>
      </c>
      <c r="Q21" s="7"/>
      <c r="R21" s="7">
        <f>SUM(R9:R20)</f>
        <v>300</v>
      </c>
      <c r="T21" s="7">
        <f>SUM(T9:T20)</f>
        <v>210</v>
      </c>
    </row>
    <row r="22" spans="1:20" x14ac:dyDescent="0.25">
      <c r="A22" s="1">
        <v>46023</v>
      </c>
      <c r="B22" s="6">
        <f t="shared" ref="B10:B46" si="2">+D22+F22+H22+J22+L22+N22+P22+R22</f>
        <v>492.50000000000006</v>
      </c>
      <c r="C22" s="6"/>
      <c r="D22" s="6">
        <f>+$C$8*$C$6/$C$3</f>
        <v>332.50000000000006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f>+$O$8*$O$6/$O$3</f>
        <v>160</v>
      </c>
      <c r="R22" s="6"/>
    </row>
    <row r="23" spans="1:20" x14ac:dyDescent="0.25">
      <c r="A23" s="1">
        <v>46054</v>
      </c>
      <c r="B23" s="6">
        <f t="shared" si="2"/>
        <v>50.3</v>
      </c>
      <c r="C23" s="6"/>
      <c r="D23" s="6"/>
      <c r="E23" s="6"/>
      <c r="F23" s="6"/>
      <c r="G23" s="6">
        <v>3333</v>
      </c>
      <c r="H23" s="6">
        <f>+G8*0.503%</f>
        <v>50.3</v>
      </c>
      <c r="I23" s="6"/>
      <c r="J23" s="6"/>
      <c r="K23" s="6"/>
      <c r="L23" s="6"/>
      <c r="M23" s="6"/>
      <c r="N23" s="6"/>
      <c r="O23" s="6"/>
      <c r="P23" s="6"/>
      <c r="T23" s="6">
        <f>+$S$8*$S$6/$S$3</f>
        <v>70</v>
      </c>
    </row>
    <row r="24" spans="1:20" x14ac:dyDescent="0.25">
      <c r="A24" s="1">
        <v>46082</v>
      </c>
      <c r="B24" s="6">
        <f t="shared" si="2"/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20" x14ac:dyDescent="0.25">
      <c r="A25" s="1">
        <v>46113</v>
      </c>
      <c r="B25" s="6">
        <f t="shared" si="2"/>
        <v>2198.9222</v>
      </c>
      <c r="C25" s="6"/>
      <c r="D25" s="6">
        <f>+$C$8*$C$6/$C$3</f>
        <v>332.50000000000006</v>
      </c>
      <c r="E25" s="6"/>
      <c r="F25" s="6">
        <f>+$E$8*$E$6/$E$3</f>
        <v>794.42219999999998</v>
      </c>
      <c r="G25" s="6"/>
      <c r="H25" s="6"/>
      <c r="I25" s="6"/>
      <c r="J25" s="6">
        <f>+$I$8*$I$6/$I$3</f>
        <v>612</v>
      </c>
      <c r="K25" s="6"/>
      <c r="L25" s="6"/>
      <c r="M25" s="6"/>
      <c r="N25" s="6"/>
      <c r="O25" s="6"/>
      <c r="P25" s="6">
        <f>+$O$8*$O$6/$O$3</f>
        <v>160</v>
      </c>
      <c r="R25" s="6">
        <f>+$Q$8*$Q$6/$Q$3</f>
        <v>300</v>
      </c>
    </row>
    <row r="26" spans="1:20" x14ac:dyDescent="0.25">
      <c r="A26" s="1">
        <v>46143</v>
      </c>
      <c r="B26" s="6">
        <f t="shared" si="2"/>
        <v>305.5</v>
      </c>
      <c r="C26" s="6"/>
      <c r="D26" s="6"/>
      <c r="E26" s="6"/>
      <c r="F26" s="6"/>
      <c r="G26" s="6">
        <v>3333</v>
      </c>
      <c r="H26" s="6">
        <f>+$G$8*0.00255</f>
        <v>25.500000000000004</v>
      </c>
      <c r="I26" s="6"/>
      <c r="J26" s="6"/>
      <c r="K26" s="6"/>
      <c r="L26" s="6">
        <f>+$K$8*$K$6/$K$3</f>
        <v>160</v>
      </c>
      <c r="M26" s="6"/>
      <c r="N26" s="6">
        <f>+$M$8*$M$6/$M$3</f>
        <v>120</v>
      </c>
      <c r="O26" s="6"/>
      <c r="P26" s="6"/>
      <c r="T26" s="6">
        <f>+$S$8*$S$6/$S$3</f>
        <v>70</v>
      </c>
    </row>
    <row r="27" spans="1:20" x14ac:dyDescent="0.25">
      <c r="A27" s="1">
        <v>46174</v>
      </c>
      <c r="B27" s="6">
        <f t="shared" si="2"/>
        <v>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20" x14ac:dyDescent="0.25">
      <c r="A28" s="1">
        <v>46204</v>
      </c>
      <c r="B28" s="6">
        <f t="shared" si="2"/>
        <v>492.50000000000006</v>
      </c>
      <c r="C28" s="6"/>
      <c r="D28" s="6">
        <f>+$C$8*$C$6/$C$3</f>
        <v>332.50000000000006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>+$O$8*$O$6/$O$3</f>
        <v>160</v>
      </c>
    </row>
    <row r="29" spans="1:20" x14ac:dyDescent="0.25">
      <c r="A29" s="1">
        <v>46235</v>
      </c>
      <c r="B29" s="6">
        <f t="shared" si="2"/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T29" s="6">
        <f>+$S$8*$S$6/$S$3</f>
        <v>70</v>
      </c>
    </row>
    <row r="30" spans="1:20" x14ac:dyDescent="0.25">
      <c r="A30" s="1">
        <v>46266</v>
      </c>
      <c r="B30" s="6">
        <f t="shared" si="2"/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0" x14ac:dyDescent="0.25">
      <c r="A31" s="1">
        <v>46296</v>
      </c>
      <c r="B31" s="6">
        <f t="shared" si="2"/>
        <v>2198.9222</v>
      </c>
      <c r="C31" s="6"/>
      <c r="D31" s="6">
        <f>+$C$8*$C$6/$C$3</f>
        <v>332.50000000000006</v>
      </c>
      <c r="E31" s="6"/>
      <c r="F31" s="6">
        <f>+$E$8*$E$6/$E$3</f>
        <v>794.42219999999998</v>
      </c>
      <c r="G31" s="6"/>
      <c r="H31" s="6"/>
      <c r="I31" s="6"/>
      <c r="J31" s="6">
        <f>+$I$8*$I$6/$I$3</f>
        <v>612</v>
      </c>
      <c r="K31" s="6"/>
      <c r="L31" s="6"/>
      <c r="M31" s="6"/>
      <c r="N31" s="6"/>
      <c r="O31" s="6"/>
      <c r="P31" s="6">
        <f>+$O$8*$O$6/$O$3</f>
        <v>160</v>
      </c>
      <c r="R31" s="6">
        <f>+$Q$8*$Q$6/$Q$3</f>
        <v>300</v>
      </c>
    </row>
    <row r="32" spans="1:20" x14ac:dyDescent="0.25">
      <c r="A32" s="1">
        <v>46327</v>
      </c>
      <c r="B32" s="6">
        <f t="shared" si="2"/>
        <v>280</v>
      </c>
      <c r="C32" s="6"/>
      <c r="D32" s="6"/>
      <c r="E32" s="6"/>
      <c r="F32" s="6"/>
      <c r="G32" s="6"/>
      <c r="H32" s="6"/>
      <c r="I32" s="6"/>
      <c r="J32" s="6"/>
      <c r="K32" s="6">
        <f>+K8/2</f>
        <v>2000</v>
      </c>
      <c r="L32" s="6">
        <f>+$K$8*$K$6/$K$3</f>
        <v>160</v>
      </c>
      <c r="M32" s="6">
        <f>+M8</f>
        <v>4000</v>
      </c>
      <c r="N32" s="6">
        <f>+$M$8*$M$6/$M$3</f>
        <v>120</v>
      </c>
      <c r="O32" s="6"/>
      <c r="P32" s="6"/>
      <c r="T32" s="6">
        <f>+$S$8*$S$6/$S$3</f>
        <v>70</v>
      </c>
    </row>
    <row r="33" spans="1:20" x14ac:dyDescent="0.25">
      <c r="A33" s="1">
        <v>46357</v>
      </c>
      <c r="B33" s="6">
        <f t="shared" si="2"/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20" s="5" customFormat="1" x14ac:dyDescent="0.25">
      <c r="A34" s="4" t="s">
        <v>10</v>
      </c>
      <c r="B34" s="7">
        <f>SUM(C34:T34)</f>
        <v>6298.6444000000001</v>
      </c>
      <c r="C34" s="7"/>
      <c r="D34" s="7">
        <f>SUM(D22:D33)</f>
        <v>1330.0000000000002</v>
      </c>
      <c r="E34" s="7"/>
      <c r="F34" s="7">
        <f>SUM(F22:F33)</f>
        <v>1588.8444</v>
      </c>
      <c r="G34" s="7"/>
      <c r="H34" s="7">
        <f>SUM(H22:H33)</f>
        <v>75.8</v>
      </c>
      <c r="I34" s="7"/>
      <c r="J34" s="7">
        <f>SUM(J22:J33)</f>
        <v>1224</v>
      </c>
      <c r="K34" s="7"/>
      <c r="L34" s="7">
        <f>SUM(L22:L33)</f>
        <v>320</v>
      </c>
      <c r="M34" s="7"/>
      <c r="N34" s="7">
        <f>SUM(N22:N33)</f>
        <v>240</v>
      </c>
      <c r="O34" s="7"/>
      <c r="P34" s="7">
        <f>SUM(P22:P33)</f>
        <v>640</v>
      </c>
      <c r="R34" s="7">
        <f>SUM(R22:R33)</f>
        <v>600</v>
      </c>
      <c r="T34" s="7">
        <f>SUM(T22:T33)</f>
        <v>280</v>
      </c>
    </row>
    <row r="35" spans="1:20" x14ac:dyDescent="0.25">
      <c r="A35" s="1">
        <v>46388</v>
      </c>
      <c r="B35" s="6">
        <f>+D35+F35+H35+J35+L35+N35+P35+R35</f>
        <v>492.50000000000006</v>
      </c>
      <c r="C35" s="6"/>
      <c r="D35" s="6">
        <f>+$C$8*$C$6/$C$3</f>
        <v>332.50000000000006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>+$O$8*$O$6/$O$3</f>
        <v>160</v>
      </c>
    </row>
    <row r="36" spans="1:20" x14ac:dyDescent="0.25">
      <c r="A36" s="1">
        <v>46419</v>
      </c>
      <c r="B36" s="6">
        <f t="shared" si="2"/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T36" s="6">
        <f>+$S$8*$S$6/$S$3</f>
        <v>70</v>
      </c>
    </row>
    <row r="37" spans="1:20" x14ac:dyDescent="0.25">
      <c r="A37" s="1">
        <v>46447</v>
      </c>
      <c r="B37" s="6">
        <f t="shared" si="2"/>
        <v>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0" x14ac:dyDescent="0.25">
      <c r="A38" s="1">
        <v>46478</v>
      </c>
      <c r="B38" s="6">
        <f t="shared" si="2"/>
        <v>1866.4222</v>
      </c>
      <c r="C38" s="6">
        <f>+C8</f>
        <v>19000</v>
      </c>
      <c r="D38" s="6"/>
      <c r="E38" s="6"/>
      <c r="F38" s="6">
        <f>+$E$8*$E$6/$E$3</f>
        <v>794.42219999999998</v>
      </c>
      <c r="G38" s="6"/>
      <c r="H38" s="6"/>
      <c r="I38" s="6"/>
      <c r="J38" s="6">
        <f>+$I$8*$I$6/$I$3</f>
        <v>612</v>
      </c>
      <c r="K38" s="6"/>
      <c r="L38" s="6"/>
      <c r="M38" s="6"/>
      <c r="N38" s="6"/>
      <c r="O38" s="6"/>
      <c r="P38" s="6">
        <f>+$O$8*$O$6/$O$3</f>
        <v>160</v>
      </c>
      <c r="R38" s="6">
        <f>+$Q$8*$Q$6/$Q$3</f>
        <v>300</v>
      </c>
    </row>
    <row r="39" spans="1:20" x14ac:dyDescent="0.25">
      <c r="A39" s="1">
        <v>46508</v>
      </c>
      <c r="B39" s="6">
        <f t="shared" si="2"/>
        <v>0</v>
      </c>
      <c r="C39" s="6"/>
      <c r="D39" s="6"/>
      <c r="E39" s="6"/>
      <c r="F39" s="6"/>
      <c r="G39" s="6"/>
      <c r="H39" s="6"/>
      <c r="I39" s="6"/>
      <c r="J39" s="6"/>
      <c r="K39" s="6">
        <f>+K32</f>
        <v>2000</v>
      </c>
      <c r="L39" s="6"/>
      <c r="M39" s="6"/>
      <c r="N39" s="6"/>
      <c r="O39" s="6"/>
      <c r="P39" s="6"/>
      <c r="T39" s="6">
        <f>+$S$8*$S$6/$S$3</f>
        <v>70</v>
      </c>
    </row>
    <row r="40" spans="1:20" x14ac:dyDescent="0.25">
      <c r="A40" s="1">
        <v>46539</v>
      </c>
      <c r="B40" s="6">
        <f t="shared" si="2"/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20" x14ac:dyDescent="0.25">
      <c r="A41" s="1">
        <v>46569</v>
      </c>
      <c r="B41" s="6">
        <f t="shared" si="2"/>
        <v>160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>
        <f>+$O$8*$O$6/$O$3</f>
        <v>160</v>
      </c>
    </row>
    <row r="42" spans="1:20" x14ac:dyDescent="0.25">
      <c r="A42" s="1">
        <v>46600</v>
      </c>
      <c r="B42" s="6">
        <f t="shared" si="2"/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T42" s="6">
        <f>+$S$8*$S$6/$S$3</f>
        <v>70</v>
      </c>
    </row>
    <row r="43" spans="1:20" x14ac:dyDescent="0.25">
      <c r="A43" s="1">
        <v>46631</v>
      </c>
      <c r="B43" s="6">
        <f t="shared" si="2"/>
        <v>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20" x14ac:dyDescent="0.25">
      <c r="A44" s="1">
        <v>46661</v>
      </c>
      <c r="B44" s="6">
        <f t="shared" si="2"/>
        <v>1866.4222</v>
      </c>
      <c r="C44" s="6"/>
      <c r="D44" s="6"/>
      <c r="E44" s="6"/>
      <c r="F44" s="6">
        <f>+$E$8*$E$6/$E$3</f>
        <v>794.42219999999998</v>
      </c>
      <c r="G44" s="6"/>
      <c r="H44" s="6"/>
      <c r="I44" s="6"/>
      <c r="J44" s="6">
        <f>+$I$8*$I$6/$I$3</f>
        <v>612</v>
      </c>
      <c r="K44" s="6"/>
      <c r="L44" s="6"/>
      <c r="M44" s="6"/>
      <c r="N44" s="6"/>
      <c r="O44" s="6"/>
      <c r="P44" s="6">
        <f>+$O$8*$O$6/$O$3</f>
        <v>160</v>
      </c>
      <c r="R44" s="6">
        <f>+$Q$8*$Q$6/$Q$3</f>
        <v>300</v>
      </c>
      <c r="T44" s="6">
        <f>+$S$8*$S$6/$S$3</f>
        <v>70</v>
      </c>
    </row>
    <row r="45" spans="1:20" x14ac:dyDescent="0.25">
      <c r="A45" s="1">
        <v>46692</v>
      </c>
      <c r="B45" s="6">
        <f t="shared" si="2"/>
        <v>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20" x14ac:dyDescent="0.25">
      <c r="A46" s="1">
        <v>46722</v>
      </c>
      <c r="B46" s="6">
        <f t="shared" si="2"/>
        <v>0</v>
      </c>
      <c r="C46" s="6"/>
      <c r="D46" s="6"/>
      <c r="E46" s="6"/>
      <c r="F46" s="6"/>
      <c r="G46" s="6"/>
      <c r="H46" s="6"/>
      <c r="I46" s="6"/>
      <c r="J46" s="6"/>
      <c r="K46" s="6"/>
      <c r="L46" s="6">
        <f>+$K$15*$K$6/$K$3</f>
        <v>0</v>
      </c>
      <c r="M46" s="6"/>
      <c r="N46" s="6">
        <f>+$K$15*$K$6/$K$3</f>
        <v>0</v>
      </c>
      <c r="O46" s="6"/>
      <c r="P46" s="6"/>
    </row>
    <row r="47" spans="1:20" s="5" customFormat="1" x14ac:dyDescent="0.25">
      <c r="A47" s="4" t="s">
        <v>11</v>
      </c>
      <c r="B47" s="7">
        <f>SUM(C47:R47)</f>
        <v>4385.3444</v>
      </c>
      <c r="C47" s="7"/>
      <c r="D47" s="7">
        <f>SUM(D35:D46)</f>
        <v>332.50000000000006</v>
      </c>
      <c r="E47" s="7"/>
      <c r="F47" s="7">
        <f>SUM(F35:F46)</f>
        <v>1588.8444</v>
      </c>
      <c r="G47" s="7"/>
      <c r="H47" s="7">
        <f>SUM(H35:H46)</f>
        <v>0</v>
      </c>
      <c r="I47" s="7"/>
      <c r="J47" s="7">
        <f>SUM(J35:J46)</f>
        <v>1224</v>
      </c>
      <c r="K47" s="7"/>
      <c r="L47" s="7">
        <f>SUM(L35:L46)</f>
        <v>0</v>
      </c>
      <c r="M47" s="7"/>
      <c r="N47" s="7">
        <f>SUM(N35:N46)</f>
        <v>0</v>
      </c>
      <c r="O47" s="7"/>
      <c r="P47" s="7">
        <f>SUM(P35:P46)</f>
        <v>640</v>
      </c>
      <c r="R47" s="7">
        <f>SUM(R35:R46)</f>
        <v>600</v>
      </c>
      <c r="T47" s="7">
        <f>SUM(T35:T46)</f>
        <v>280</v>
      </c>
    </row>
    <row r="48" spans="1:20" x14ac:dyDescent="0.25">
      <c r="A48" s="1">
        <v>46753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f>+$O$8*$O$6/$O$3</f>
        <v>160</v>
      </c>
    </row>
    <row r="49" spans="1:16" x14ac:dyDescent="0.25">
      <c r="A49" s="1">
        <v>46784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1">
        <v>46813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1">
        <v>46844</v>
      </c>
      <c r="B51" s="6"/>
      <c r="C51" s="6"/>
      <c r="D51" s="6"/>
      <c r="E51" s="6"/>
      <c r="F51" s="6">
        <f>+$E$8*$E$6/$E$3</f>
        <v>794.42219999999998</v>
      </c>
      <c r="G51" s="6"/>
      <c r="H51" s="6"/>
      <c r="I51" s="6"/>
      <c r="J51" s="6">
        <f>+$I$8*$I$6/$I$3</f>
        <v>612</v>
      </c>
      <c r="K51" s="6"/>
      <c r="L51" s="6"/>
      <c r="M51" s="6"/>
      <c r="N51" s="6"/>
      <c r="O51" s="6"/>
      <c r="P51" s="6">
        <f>+$O$8*$O$6/$O$3</f>
        <v>160</v>
      </c>
    </row>
    <row r="52" spans="1:16" x14ac:dyDescent="0.25">
      <c r="A52" s="1">
        <v>46874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1">
        <v>46905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f>+$K$15*$K$6/$K$3</f>
        <v>0</v>
      </c>
      <c r="M53" s="6"/>
      <c r="N53" s="6">
        <f>+$K$15*$K$6/$K$3</f>
        <v>0</v>
      </c>
      <c r="O53" s="6"/>
      <c r="P53" s="6"/>
    </row>
    <row r="54" spans="1:16" x14ac:dyDescent="0.25">
      <c r="A54" s="1">
        <v>46935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>
        <f>+$O$8*$O$6/$O$3</f>
        <v>160</v>
      </c>
    </row>
    <row r="55" spans="1:16" x14ac:dyDescent="0.25">
      <c r="A55" s="1">
        <v>46966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1">
        <v>46997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1">
        <v>47027</v>
      </c>
      <c r="B57" s="6"/>
      <c r="C57" s="6"/>
      <c r="D57" s="6"/>
      <c r="E57" s="6">
        <f>+E8</f>
        <v>20163</v>
      </c>
      <c r="F57" s="6"/>
      <c r="G57" s="6"/>
      <c r="H57" s="6"/>
      <c r="I57" s="6"/>
      <c r="J57" s="6">
        <f>+$I$8*$I$6/$I$3</f>
        <v>612</v>
      </c>
      <c r="K57" s="6"/>
      <c r="L57" s="6"/>
      <c r="M57" s="6"/>
      <c r="N57" s="6"/>
      <c r="O57" s="6"/>
      <c r="P57" s="6">
        <f>+$O$8*$O$6/$O$3</f>
        <v>160</v>
      </c>
    </row>
    <row r="58" spans="1:16" x14ac:dyDescent="0.25">
      <c r="A58" s="1">
        <v>47058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1">
        <v>47088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>
        <f>+$K$15*$K$6/$K$3</f>
        <v>0</v>
      </c>
      <c r="M59" s="6"/>
      <c r="N59" s="6">
        <f>+$K$15*$K$6/$K$3</f>
        <v>0</v>
      </c>
      <c r="O59" s="6"/>
      <c r="P59" s="6"/>
    </row>
    <row r="60" spans="1:16" s="5" customFormat="1" x14ac:dyDescent="0.25">
      <c r="A60" s="4" t="s">
        <v>12</v>
      </c>
      <c r="B60" s="7">
        <f>SUM(C60:L60)</f>
        <v>2018.4222</v>
      </c>
      <c r="C60" s="7"/>
      <c r="D60" s="7">
        <f>SUM(D48:D59)</f>
        <v>0</v>
      </c>
      <c r="E60" s="7"/>
      <c r="F60" s="7">
        <f>SUM(F48:F59)</f>
        <v>794.42219999999998</v>
      </c>
      <c r="G60" s="7"/>
      <c r="H60" s="7">
        <f>SUM(H48:H59)</f>
        <v>0</v>
      </c>
      <c r="I60" s="7"/>
      <c r="J60" s="7">
        <f>SUM(J48:J59)</f>
        <v>1224</v>
      </c>
      <c r="K60" s="7"/>
      <c r="L60" s="7">
        <f>SUM(L48:L59)</f>
        <v>0</v>
      </c>
      <c r="M60" s="7"/>
      <c r="N60" s="7">
        <f>SUM(N48:N59)</f>
        <v>0</v>
      </c>
      <c r="O60" s="7"/>
      <c r="P60" s="7">
        <f>SUM(P48:P59)</f>
        <v>640</v>
      </c>
    </row>
    <row r="61" spans="1:16" x14ac:dyDescent="0.25">
      <c r="A61" s="1">
        <v>47119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>
        <f>+$O$8*$O$6/$O$3</f>
        <v>160</v>
      </c>
    </row>
    <row r="62" spans="1:16" x14ac:dyDescent="0.25">
      <c r="A62" s="1">
        <v>47150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1">
        <v>47178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1">
        <v>47209</v>
      </c>
      <c r="B64" s="6"/>
      <c r="C64" s="6"/>
      <c r="D64" s="6"/>
      <c r="E64" s="6"/>
      <c r="F64" s="6"/>
      <c r="G64" s="6"/>
      <c r="H64" s="6"/>
      <c r="I64" s="6"/>
      <c r="J64" s="6">
        <f>+$I$8*$I$6/$I$3</f>
        <v>612</v>
      </c>
      <c r="K64" s="6"/>
      <c r="L64" s="6"/>
      <c r="M64" s="6"/>
      <c r="N64" s="6"/>
      <c r="O64" s="6"/>
      <c r="P64" s="6">
        <f>+$O$8*$O$6/$O$3</f>
        <v>160</v>
      </c>
    </row>
    <row r="65" spans="1:16" x14ac:dyDescent="0.25">
      <c r="A65" s="1">
        <v>47239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1">
        <v>47270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1">
        <v>47300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>
        <f>+$O$8*$O$6/$O$3</f>
        <v>160</v>
      </c>
    </row>
    <row r="68" spans="1:16" x14ac:dyDescent="0.25">
      <c r="A68" s="1">
        <v>47331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1">
        <v>47362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1">
        <v>47392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f>+$O$8*$O$6/$O$3</f>
        <v>160</v>
      </c>
    </row>
    <row r="71" spans="1:16" x14ac:dyDescent="0.25">
      <c r="A71" s="1">
        <v>47423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1">
        <v>47453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</sheetData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C5CE-95A8-4CBE-B2FD-84B05BD924AF}">
  <dimension ref="A2:I2"/>
  <sheetViews>
    <sheetView workbookViewId="0">
      <selection activeCell="D2" sqref="D2"/>
    </sheetView>
  </sheetViews>
  <sheetFormatPr defaultRowHeight="15" x14ac:dyDescent="0.25"/>
  <cols>
    <col min="2" max="2" width="9.140625" style="2"/>
    <col min="3" max="3" width="9.140625" style="6"/>
    <col min="4" max="4" width="9.140625" style="2"/>
    <col min="5" max="5" width="9.140625" style="6"/>
    <col min="6" max="6" width="9.140625" style="2"/>
    <col min="7" max="7" width="9.140625" style="6"/>
    <col min="8" max="8" width="9.140625" style="2"/>
    <col min="9" max="9" width="9.140625" style="6"/>
  </cols>
  <sheetData>
    <row r="2" spans="1:3" x14ac:dyDescent="0.25">
      <c r="A2">
        <v>4000</v>
      </c>
      <c r="B2" s="2">
        <v>80</v>
      </c>
      <c r="C2" s="6">
        <f>+A2-B2</f>
        <v>3920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16"/>
  <sheetViews>
    <sheetView zoomScale="130" zoomScaleNormal="130" workbookViewId="0">
      <selection activeCell="G19" sqref="G19"/>
    </sheetView>
  </sheetViews>
  <sheetFormatPr defaultRowHeight="15" x14ac:dyDescent="0.25"/>
  <cols>
    <col min="1" max="1" width="18.5703125" customWidth="1"/>
    <col min="2" max="5" width="9.140625" style="2"/>
  </cols>
  <sheetData>
    <row r="2" spans="1:5" x14ac:dyDescent="0.25">
      <c r="A2">
        <v>10000</v>
      </c>
      <c r="B2" s="2">
        <f>+A2/0.6789</f>
        <v>14729.709824716454</v>
      </c>
    </row>
    <row r="3" spans="1:5" x14ac:dyDescent="0.25">
      <c r="A3">
        <v>1100</v>
      </c>
    </row>
    <row r="5" spans="1:5" x14ac:dyDescent="0.25">
      <c r="A5" t="s">
        <v>17</v>
      </c>
      <c r="B5" s="13" t="s">
        <v>19</v>
      </c>
      <c r="C5" s="13"/>
      <c r="D5" s="13"/>
      <c r="E5" s="13"/>
    </row>
    <row r="6" spans="1:5" x14ac:dyDescent="0.25">
      <c r="B6" s="9">
        <v>0.04</v>
      </c>
      <c r="C6" s="9">
        <v>0.05</v>
      </c>
      <c r="D6" s="9">
        <v>7.0000000000000007E-2</v>
      </c>
      <c r="E6" s="9">
        <v>0.08</v>
      </c>
    </row>
    <row r="7" spans="1:5" x14ac:dyDescent="0.25">
      <c r="A7" t="s">
        <v>18</v>
      </c>
      <c r="B7" s="12" t="s">
        <v>22</v>
      </c>
      <c r="C7" s="12"/>
      <c r="D7" s="12"/>
      <c r="E7" s="12"/>
    </row>
    <row r="8" spans="1:5" x14ac:dyDescent="0.25">
      <c r="A8" s="6">
        <v>50000</v>
      </c>
      <c r="B8" s="10">
        <f>+$A$8*B6/12</f>
        <v>166.66666666666666</v>
      </c>
      <c r="C8" s="10">
        <f t="shared" ref="C8:E8" si="0">+$A$8*C6/12</f>
        <v>208.33333333333334</v>
      </c>
      <c r="D8" s="10">
        <f t="shared" si="0"/>
        <v>291.66666666666669</v>
      </c>
      <c r="E8" s="10">
        <f t="shared" si="0"/>
        <v>333.33333333333331</v>
      </c>
    </row>
    <row r="9" spans="1:5" x14ac:dyDescent="0.25">
      <c r="A9" s="6">
        <v>40000</v>
      </c>
      <c r="B9" s="10">
        <f>+$A$9*B6/12</f>
        <v>133.33333333333334</v>
      </c>
      <c r="C9" s="10">
        <f t="shared" ref="C9:E9" si="1">+$A$9*C6/12</f>
        <v>166.66666666666666</v>
      </c>
      <c r="D9" s="10">
        <f t="shared" si="1"/>
        <v>233.33333333333337</v>
      </c>
      <c r="E9" s="10">
        <f t="shared" si="1"/>
        <v>266.66666666666669</v>
      </c>
    </row>
    <row r="11" spans="1:5" x14ac:dyDescent="0.25">
      <c r="B11" s="13" t="s">
        <v>19</v>
      </c>
      <c r="C11" s="13"/>
      <c r="D11" s="13"/>
      <c r="E11" s="13"/>
    </row>
    <row r="12" spans="1:5" x14ac:dyDescent="0.25">
      <c r="A12" t="s">
        <v>18</v>
      </c>
      <c r="B12" s="9">
        <v>0.04</v>
      </c>
      <c r="C12" s="9">
        <v>0.05</v>
      </c>
      <c r="D12" s="9">
        <v>7.0000000000000007E-2</v>
      </c>
      <c r="E12" s="9">
        <v>0.08</v>
      </c>
    </row>
    <row r="13" spans="1:5" x14ac:dyDescent="0.25">
      <c r="B13" s="12" t="s">
        <v>21</v>
      </c>
      <c r="C13" s="12"/>
      <c r="D13" s="12"/>
      <c r="E13" s="12"/>
    </row>
    <row r="14" spans="1:5" x14ac:dyDescent="0.25">
      <c r="A14" t="s">
        <v>20</v>
      </c>
    </row>
    <row r="15" spans="1:5" x14ac:dyDescent="0.25">
      <c r="A15" s="11">
        <f t="shared" ref="A15:E16" si="2">+A8*$A$3</f>
        <v>55000000</v>
      </c>
      <c r="B15" s="11">
        <f t="shared" si="2"/>
        <v>183333.33333333331</v>
      </c>
      <c r="C15" s="11">
        <f t="shared" si="2"/>
        <v>229166.66666666669</v>
      </c>
      <c r="D15" s="11">
        <f t="shared" si="2"/>
        <v>320833.33333333337</v>
      </c>
      <c r="E15" s="11">
        <f t="shared" si="2"/>
        <v>366666.66666666663</v>
      </c>
    </row>
    <row r="16" spans="1:5" x14ac:dyDescent="0.25">
      <c r="A16" s="11">
        <f t="shared" si="2"/>
        <v>44000000</v>
      </c>
      <c r="B16" s="11">
        <f t="shared" si="2"/>
        <v>146666.66666666669</v>
      </c>
      <c r="C16" s="11">
        <f t="shared" si="2"/>
        <v>183333.33333333331</v>
      </c>
      <c r="D16" s="11">
        <f t="shared" si="2"/>
        <v>256666.66666666672</v>
      </c>
      <c r="E16" s="11">
        <f t="shared" si="2"/>
        <v>293333.33333333337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44D4-076A-444F-84C8-260950D7EDBA}">
  <dimension ref="A1"/>
  <sheetViews>
    <sheetView topLeftCell="A10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2025-01-30T18:02:12Z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