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InversionesSELF/"/>
    </mc:Choice>
  </mc:AlternateContent>
  <xr:revisionPtr revIDLastSave="363" documentId="13_ncr:1_{AD348567-E064-42FC-9033-2A64F931E175}" xr6:coauthVersionLast="47" xr6:coauthVersionMax="47" xr10:uidLastSave="{48343843-6B34-4A69-AB29-435FEEF1FC07}"/>
  <bookViews>
    <workbookView xWindow="20370" yWindow="-8490" windowWidth="29040" windowHeight="16440" tabRatio="472" activeTab="1" xr2:uid="{8274FCF7-7E4A-4353-B88C-F82DA0BC4235}"/>
  </bookViews>
  <sheets>
    <sheet name="Bco Galicia" sheetId="1" r:id="rId1"/>
    <sheet name="TABLA" sheetId="7" r:id="rId2"/>
    <sheet name="Sheet3" sheetId="3" r:id="rId3"/>
    <sheet name="Sheet2" sheetId="4" r:id="rId4"/>
    <sheet name="Sheet1" sheetId="5" r:id="rId5"/>
  </sheets>
  <definedNames>
    <definedName name="_xlnm.Print_Area" localSheetId="0">'Bco Galicia'!$A$1:$AD$34</definedName>
    <definedName name="_xlnm.Print_Area" localSheetId="4">Sheet1!$A$1:$Q$27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1" i="7" l="1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0" i="7"/>
  <c r="G51" i="7"/>
  <c r="G52" i="7"/>
  <c r="G53" i="7"/>
  <c r="G54" i="7"/>
  <c r="G49" i="7"/>
  <c r="G29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7" i="7"/>
  <c r="G26" i="7"/>
  <c r="G25" i="7"/>
  <c r="G24" i="7"/>
  <c r="G23" i="7"/>
  <c r="G22" i="7"/>
  <c r="G21" i="7"/>
  <c r="G20" i="7"/>
  <c r="G17" i="7"/>
  <c r="G16" i="7"/>
  <c r="G15" i="7"/>
  <c r="G14" i="7"/>
  <c r="G13" i="7"/>
  <c r="G12" i="7"/>
  <c r="G2" i="7"/>
  <c r="G9" i="7"/>
  <c r="G8" i="7"/>
  <c r="G7" i="7"/>
  <c r="G6" i="7"/>
  <c r="G5" i="7"/>
  <c r="G4" i="7"/>
  <c r="G3" i="7"/>
  <c r="B59" i="1"/>
  <c r="B58" i="1"/>
  <c r="B57" i="1"/>
  <c r="B56" i="1"/>
  <c r="B55" i="1"/>
  <c r="B54" i="1"/>
  <c r="B53" i="1"/>
  <c r="B52" i="1"/>
  <c r="B51" i="1"/>
  <c r="B50" i="1"/>
  <c r="B49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3" i="1"/>
  <c r="B32" i="1"/>
  <c r="B31" i="1"/>
  <c r="B30" i="1"/>
  <c r="B29" i="1"/>
  <c r="B28" i="1"/>
  <c r="B27" i="1"/>
  <c r="B26" i="1"/>
  <c r="B25" i="1"/>
  <c r="B24" i="1"/>
  <c r="B23" i="1"/>
  <c r="B2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20" i="3" s="1"/>
  <c r="AF31" i="1"/>
  <c r="AF28" i="1"/>
  <c r="AF25" i="1"/>
  <c r="AF22" i="1"/>
  <c r="AF18" i="1"/>
  <c r="AF15" i="1"/>
  <c r="AE21" i="1" s="1"/>
  <c r="AH31" i="1"/>
  <c r="AH28" i="1"/>
  <c r="AH25" i="1"/>
  <c r="AH22" i="1"/>
  <c r="AH18" i="1"/>
  <c r="AH15" i="1"/>
  <c r="AG21" i="1" s="1"/>
  <c r="AD30" i="1"/>
  <c r="AD24" i="1"/>
  <c r="AD17" i="1"/>
  <c r="H7" i="4"/>
  <c r="J3" i="4"/>
  <c r="G12" i="4"/>
  <c r="F7" i="4"/>
  <c r="M3" i="4"/>
  <c r="F5" i="4"/>
  <c r="D5" i="4"/>
  <c r="D3" i="4"/>
  <c r="AH43" i="1"/>
  <c r="AG47" i="1" s="1"/>
  <c r="AH37" i="1"/>
  <c r="C3" i="4"/>
  <c r="AE47" i="1"/>
  <c r="Z16" i="1"/>
  <c r="Y21" i="1" s="1"/>
  <c r="AD43" i="1"/>
  <c r="AD37" i="1"/>
  <c r="AB36" i="1"/>
  <c r="AA47" i="1" s="1"/>
  <c r="AB29" i="1"/>
  <c r="AB23" i="1"/>
  <c r="AB16" i="1"/>
  <c r="D16" i="3"/>
  <c r="A16" i="3"/>
  <c r="W47" i="1"/>
  <c r="Z55" i="1"/>
  <c r="Z49" i="1"/>
  <c r="Z42" i="1"/>
  <c r="Z36" i="1"/>
  <c r="Y47" i="1" s="1"/>
  <c r="Z29" i="1"/>
  <c r="Z23" i="1"/>
  <c r="Y34" i="1" s="1"/>
  <c r="X27" i="1"/>
  <c r="X24" i="1"/>
  <c r="X17" i="1"/>
  <c r="X14" i="1"/>
  <c r="B72" i="1"/>
  <c r="B71" i="1"/>
  <c r="B69" i="1"/>
  <c r="B68" i="1"/>
  <c r="B66" i="1"/>
  <c r="B65" i="1"/>
  <c r="B63" i="1"/>
  <c r="B62" i="1"/>
  <c r="M73" i="1"/>
  <c r="K73" i="1"/>
  <c r="G73" i="1"/>
  <c r="E73" i="1"/>
  <c r="C73" i="1"/>
  <c r="AE34" i="1" l="1"/>
  <c r="AG34" i="1"/>
  <c r="AC47" i="1"/>
  <c r="AC34" i="1"/>
  <c r="AC21" i="1"/>
  <c r="AA34" i="1"/>
  <c r="AA21" i="1"/>
  <c r="W34" i="1"/>
  <c r="W21" i="1"/>
  <c r="V36" i="1"/>
  <c r="U47" i="1" s="1"/>
  <c r="V29" i="1"/>
  <c r="V23" i="1"/>
  <c r="U34" i="1" s="1"/>
  <c r="V16" i="1"/>
  <c r="U21" i="1" s="1"/>
  <c r="T44" i="1" l="1"/>
  <c r="T42" i="1"/>
  <c r="T39" i="1"/>
  <c r="T36" i="1"/>
  <c r="T32" i="1"/>
  <c r="T29" i="1"/>
  <c r="T26" i="1"/>
  <c r="T23" i="1"/>
  <c r="T19" i="1"/>
  <c r="T16" i="1"/>
  <c r="T13" i="1"/>
  <c r="R44" i="1"/>
  <c r="R38" i="1"/>
  <c r="Q47" i="1" s="1"/>
  <c r="R31" i="1"/>
  <c r="R25" i="1"/>
  <c r="R18" i="1"/>
  <c r="Q21" i="1" s="1"/>
  <c r="C15" i="3"/>
  <c r="A15" i="3"/>
  <c r="C9" i="3"/>
  <c r="C16" i="3" s="1"/>
  <c r="D9" i="3"/>
  <c r="E9" i="3"/>
  <c r="E16" i="3" s="1"/>
  <c r="B9" i="3"/>
  <c r="B16" i="3" s="1"/>
  <c r="C8" i="3"/>
  <c r="D8" i="3"/>
  <c r="D15" i="3" s="1"/>
  <c r="E8" i="3"/>
  <c r="E15" i="3" s="1"/>
  <c r="B8" i="3"/>
  <c r="B15" i="3" s="1"/>
  <c r="S47" i="1" l="1"/>
  <c r="S21" i="1"/>
  <c r="S34" i="1"/>
  <c r="Q34" i="1"/>
  <c r="P70" i="1"/>
  <c r="B70" i="1" s="1"/>
  <c r="P67" i="1"/>
  <c r="B67" i="1" s="1"/>
  <c r="P64" i="1"/>
  <c r="P61" i="1"/>
  <c r="P57" i="1"/>
  <c r="P54" i="1"/>
  <c r="P51" i="1"/>
  <c r="P48" i="1"/>
  <c r="P44" i="1"/>
  <c r="P41" i="1"/>
  <c r="P38" i="1"/>
  <c r="P35" i="1"/>
  <c r="P31" i="1"/>
  <c r="P25" i="1"/>
  <c r="P18" i="1"/>
  <c r="O21" i="1" s="1"/>
  <c r="P28" i="1"/>
  <c r="P22" i="1"/>
  <c r="K32" i="1"/>
  <c r="K39" i="1" s="1"/>
  <c r="M32" i="1"/>
  <c r="N32" i="1"/>
  <c r="M34" i="1" s="1"/>
  <c r="N26" i="1"/>
  <c r="N19" i="1"/>
  <c r="N13" i="1"/>
  <c r="M21" i="1" s="1"/>
  <c r="L13" i="1"/>
  <c r="N59" i="1"/>
  <c r="N53" i="1"/>
  <c r="N46" i="1"/>
  <c r="M47" i="1" s="1"/>
  <c r="L32" i="1"/>
  <c r="L26" i="1"/>
  <c r="L19" i="1"/>
  <c r="H20" i="1"/>
  <c r="H17" i="1"/>
  <c r="H14" i="1"/>
  <c r="B2" i="3"/>
  <c r="H26" i="1"/>
  <c r="H23" i="1"/>
  <c r="D35" i="1"/>
  <c r="D31" i="1"/>
  <c r="D28" i="1"/>
  <c r="D25" i="1"/>
  <c r="D22" i="1"/>
  <c r="D18" i="1"/>
  <c r="D15" i="1"/>
  <c r="L59" i="1"/>
  <c r="L53" i="1"/>
  <c r="L46" i="1"/>
  <c r="G60" i="1"/>
  <c r="C60" i="1"/>
  <c r="G47" i="1"/>
  <c r="J64" i="1"/>
  <c r="J57" i="1"/>
  <c r="J51" i="1"/>
  <c r="J44" i="1"/>
  <c r="J38" i="1"/>
  <c r="I47" i="1" s="1"/>
  <c r="J31" i="1"/>
  <c r="J25" i="1"/>
  <c r="J18" i="1"/>
  <c r="I21" i="1"/>
  <c r="B21" i="1" s="1"/>
  <c r="C38" i="1"/>
  <c r="E57" i="1"/>
  <c r="E5" i="1"/>
  <c r="C34" i="1" l="1"/>
  <c r="C21" i="1"/>
  <c r="K21" i="1"/>
  <c r="O73" i="1"/>
  <c r="B61" i="1"/>
  <c r="M60" i="1"/>
  <c r="K47" i="1"/>
  <c r="I73" i="1"/>
  <c r="B73" i="1" s="1"/>
  <c r="B64" i="1"/>
  <c r="G21" i="1"/>
  <c r="E47" i="1"/>
  <c r="E60" i="1"/>
  <c r="E34" i="1"/>
  <c r="E21" i="1"/>
  <c r="O47" i="1"/>
  <c r="O60" i="1"/>
  <c r="O34" i="1"/>
  <c r="G34" i="1"/>
  <c r="C47" i="1"/>
  <c r="I34" i="1"/>
  <c r="I60" i="1"/>
  <c r="K34" i="1"/>
  <c r="K60" i="1"/>
  <c r="B47" i="1" l="1"/>
  <c r="B34" i="1"/>
  <c r="B21" i="3" s="1"/>
  <c r="B22" i="3" s="1"/>
  <c r="B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FARINA SAINT SELVE, EDUARDO ALBERTO</author>
    <author>Eduardo Farina</author>
  </authors>
  <commentList>
    <comment ref="D9" authorId="0" shapeId="0" xr:uid="{BC280FF9-F671-4F8E-AEDA-103B622D35E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24/01/2025</t>
        </r>
      </text>
    </comment>
    <comment ref="H10" authorId="0" shapeId="0" xr:uid="{B677DEF0-79CD-4801-A5F5-A6AC2C69E61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28/02/2025</t>
        </r>
      </text>
    </comment>
    <comment ref="X11" authorId="0" shapeId="0" xr:uid="{74E9636B-8FB5-438D-976A-0B3155D465A8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31/03/2025</t>
        </r>
      </text>
    </comment>
    <comment ref="D12" authorId="1" shapeId="0" xr:uid="{40EDCA53-1E02-4579-8A40-B3B7F965B484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F12" authorId="0" shapeId="0" xr:uid="{DFB661D5-3B46-441E-AB3D-B5C775B1E1B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10/4/2025</t>
        </r>
      </text>
    </comment>
    <comment ref="J12" authorId="0" shapeId="0" xr:uid="{548581B3-05C0-45CA-9B6F-4784FBF70E1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L13" authorId="0" shapeId="0" xr:uid="{1F0B6280-664C-4613-8391-EFB865713A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11/05/2025</t>
        </r>
      </text>
    </comment>
    <comment ref="N13" authorId="0" shapeId="0" xr:uid="{8BCF2550-D444-479C-B28D-BCFA2310B6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T13" authorId="0" shapeId="0" xr:uid="{7106812D-5664-40FB-BCC9-391EC0CFF12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04/05/2027</t>
        </r>
      </text>
    </comment>
    <comment ref="H14" authorId="0" shapeId="0" xr:uid="{11FDBC7D-6C0C-4E04-B394-DA1F083DA36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2/6/2025</t>
        </r>
      </text>
    </comment>
    <comment ref="AF15" authorId="1" shapeId="0" xr:uid="{92103FD4-FDF9-4C5E-80F2-8F21AA3CB153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5" authorId="1" shapeId="0" xr:uid="{D04E89FD-4027-4B0F-BAB3-F3E1822CA49B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V16" authorId="0" shapeId="0" xr:uid="{88CF619A-E343-4F9B-BC0D-BDA56F82B8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06/08/2025
</t>
        </r>
      </text>
    </comment>
    <comment ref="Z16" authorId="1" shapeId="0" xr:uid="{B5496E3A-87A0-4461-A431-D1B47C42C002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18/08/2025</t>
        </r>
      </text>
    </comment>
    <comment ref="AB16" authorId="1" shapeId="0" xr:uid="{512C1CAD-CC9A-4278-BC01-D5D27CDD0DDE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28/08/2025</t>
        </r>
      </text>
    </comment>
    <comment ref="H17" authorId="0" shapeId="0" xr:uid="{69CA36CE-A235-4144-8F90-D8BCBE832CCB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01/09/2025
</t>
        </r>
      </text>
    </comment>
    <comment ref="AD17" authorId="1" shapeId="0" xr:uid="{5C37584D-E81A-441D-A32B-D637EF859C8D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7" authorId="1" shapeId="0" xr:uid="{EB066264-7755-4C5D-918F-F758E4650DA9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P18" authorId="0" shapeId="0" xr:uid="{BF9606AD-FB62-4AC2-B0E6-13D4DCA830B4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17/10/2025
</t>
        </r>
      </text>
    </comment>
    <comment ref="R18" authorId="0" shapeId="0" xr:uid="{0BE06576-8CF0-46C0-8584-F582E63C896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27/01/2030
</t>
        </r>
      </text>
    </comment>
    <comment ref="AF18" authorId="1" shapeId="0" xr:uid="{43CB1243-EBA3-4381-A984-41114CBB1D76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8" authorId="1" shapeId="0" xr:uid="{28692994-2A43-4608-B89C-9DB4A03D9F86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19" authorId="0" shapeId="0" xr:uid="{174F8621-6030-42CF-BEAE-5AF5E0284BDE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19" authorId="0" shapeId="0" xr:uid="{1A7FEDB0-64B3-4043-8928-A9CCE014FD42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24" authorId="1" shapeId="0" xr:uid="{C326CE1A-6C57-4DAB-91B3-4EE478BD63D1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26" authorId="0" shapeId="0" xr:uid="{8317EAB6-71B7-4A75-BF07-8A76DD9B51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26" authorId="0" shapeId="0" xr:uid="{99AEFD63-FA8B-4D00-AC1B-17ACA162FB1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0" authorId="1" shapeId="0" xr:uid="{4D4A9656-4045-4183-A0C4-03F39E4EAF20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32" authorId="0" shapeId="0" xr:uid="{F801E1AC-1AB3-4E04-B2BD-D8F1B20850F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32" authorId="0" shapeId="0" xr:uid="{148F1A18-2787-4F65-9CC4-88E9A7D29C0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7" authorId="1" shapeId="0" xr:uid="{0FF8FE7A-A00A-4E9A-A2A4-E023CE1598E8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37" authorId="1" shapeId="0" xr:uid="{0CB84533-2544-4710-83D9-2EE1EE959E52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D43" authorId="1" shapeId="0" xr:uid="{68118DC9-05EB-4104-847E-7D22E627FC4B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43" authorId="1" shapeId="0" xr:uid="{A3232B74-5F13-4278-9DA6-463139AC2E23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</commentList>
</comments>
</file>

<file path=xl/sharedStrings.xml><?xml version="1.0" encoding="utf-8"?>
<sst xmlns="http://schemas.openxmlformats.org/spreadsheetml/2006/main" count="321" uniqueCount="60">
  <si>
    <t>Plazo</t>
  </si>
  <si>
    <t>Taza</t>
  </si>
  <si>
    <t>vto</t>
  </si>
  <si>
    <t>veces año</t>
  </si>
  <si>
    <t>OilTanking</t>
  </si>
  <si>
    <t>Galicia</t>
  </si>
  <si>
    <t>BPY6D</t>
  </si>
  <si>
    <t>Tecpe</t>
  </si>
  <si>
    <t>Total 2025</t>
  </si>
  <si>
    <t>Total 2026</t>
  </si>
  <si>
    <t>Total 2027</t>
  </si>
  <si>
    <t>Total 2028</t>
  </si>
  <si>
    <t>On Minear</t>
  </si>
  <si>
    <t>CNH</t>
  </si>
  <si>
    <t>Capital</t>
  </si>
  <si>
    <t>Pluspe</t>
  </si>
  <si>
    <t>Venta Gringo</t>
  </si>
  <si>
    <t>Dolares</t>
  </si>
  <si>
    <t>Interes</t>
  </si>
  <si>
    <t>Pesos</t>
  </si>
  <si>
    <t>Pesos por mes</t>
  </si>
  <si>
    <t>Dólar por mes</t>
  </si>
  <si>
    <t>Ledesma</t>
  </si>
  <si>
    <t>San Miguel</t>
  </si>
  <si>
    <t>LDCGD</t>
  </si>
  <si>
    <t>CIC7D</t>
  </si>
  <si>
    <t>BYCHD</t>
  </si>
  <si>
    <t>OTS2D</t>
  </si>
  <si>
    <t>TTC9D</t>
  </si>
  <si>
    <t>XMC1D</t>
  </si>
  <si>
    <t>OT42D</t>
  </si>
  <si>
    <t>PLC2D</t>
  </si>
  <si>
    <t>SNSDD</t>
  </si>
  <si>
    <t>La Serenisima</t>
  </si>
  <si>
    <t>MTCDG</t>
  </si>
  <si>
    <t>PCR</t>
  </si>
  <si>
    <t>PQCSD</t>
  </si>
  <si>
    <t>PUC2D</t>
  </si>
  <si>
    <t>PECOM</t>
  </si>
  <si>
    <t>Petroleo Sud</t>
  </si>
  <si>
    <t>MCC1D</t>
  </si>
  <si>
    <t>Naranja</t>
  </si>
  <si>
    <t>CAPEX</t>
  </si>
  <si>
    <t>ON</t>
  </si>
  <si>
    <t>EMPRESA</t>
  </si>
  <si>
    <t>VECES</t>
  </si>
  <si>
    <t>TNA</t>
  </si>
  <si>
    <t>FECHA</t>
  </si>
  <si>
    <t>INTERES</t>
  </si>
  <si>
    <t>Pagado</t>
  </si>
  <si>
    <t>Banco Galicia</t>
  </si>
  <si>
    <t>Tecpetrol</t>
  </si>
  <si>
    <t>BOPREAL</t>
  </si>
  <si>
    <t>Pluspetrol</t>
  </si>
  <si>
    <t>Minera EXAR</t>
  </si>
  <si>
    <t>Mastellone</t>
  </si>
  <si>
    <t>MTCGD</t>
  </si>
  <si>
    <t>T641D</t>
  </si>
  <si>
    <t>PLC3D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</si>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</sst>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17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17" fontId="0" fillId="0" borderId="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18" xfId="0" applyBorder="1"/>
    <xf numFmtId="17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7" fontId="4" fillId="0" borderId="8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14" fontId="0" fillId="0" borderId="0" xfId="0" applyNumberFormat="1"/>
    <xf numFmtId="10" fontId="0" fillId="0" borderId="0" xfId="1" applyNumberFormat="1" applyFont="1" applyAlignment="1">
      <alignment horizontal="center"/>
    </xf>
    <xf numFmtId="3" fontId="0" fillId="3" borderId="14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15" xfId="0" applyBorder="1"/>
    <xf numFmtId="0" fontId="0" fillId="0" borderId="28" xfId="0" applyBorder="1"/>
    <xf numFmtId="3" fontId="0" fillId="3" borderId="16" xfId="0" applyNumberFormat="1" applyFill="1" applyBorder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88737</xdr:rowOff>
    </xdr:from>
    <xdr:to>
      <xdr:col>16</xdr:col>
      <xdr:colOff>466725</xdr:colOff>
      <xdr:row>26</xdr:row>
      <xdr:rowOff>122813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36C0B6-47A0-E520-FE59-2A363D1B3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88737"/>
          <a:ext cx="10096499" cy="49870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sheetPr>
    <pageSetUpPr fitToPage="1"/>
  </sheetPr>
  <dimension ref="A1:AH73"/>
  <sheetViews>
    <sheetView showGridLines="0" workbookViewId="0">
      <selection activeCell="A13" sqref="A13"/>
    </sheetView>
  </sheetViews>
  <sheetFormatPr baseColWidth="10" defaultColWidth="9.140625" defaultRowHeight="15" x14ac:dyDescent="0.25"/>
  <cols>
    <col min="1" max="2" width="11.140625" customWidth="1"/>
    <col min="3" max="34" width="7.7109375" style="1" customWidth="1"/>
  </cols>
  <sheetData>
    <row r="1" spans="1:34" x14ac:dyDescent="0.25">
      <c r="A1" s="36"/>
      <c r="B1" s="37"/>
      <c r="C1" s="43" t="s">
        <v>4</v>
      </c>
      <c r="D1" s="44"/>
      <c r="E1" s="43" t="s">
        <v>5</v>
      </c>
      <c r="F1" s="44"/>
      <c r="G1" s="43" t="s">
        <v>6</v>
      </c>
      <c r="H1" s="44"/>
      <c r="I1" s="43" t="s">
        <v>7</v>
      </c>
      <c r="J1" s="44"/>
      <c r="K1" s="43" t="s">
        <v>12</v>
      </c>
      <c r="L1" s="44"/>
      <c r="M1" s="43" t="s">
        <v>13</v>
      </c>
      <c r="N1" s="44"/>
      <c r="O1" s="43" t="s">
        <v>4</v>
      </c>
      <c r="P1" s="44"/>
      <c r="Q1" s="43" t="s">
        <v>15</v>
      </c>
      <c r="R1" s="44"/>
      <c r="S1" s="43" t="s">
        <v>22</v>
      </c>
      <c r="T1" s="44"/>
      <c r="U1" s="43" t="s">
        <v>23</v>
      </c>
      <c r="V1" s="44"/>
      <c r="W1" s="43" t="s">
        <v>33</v>
      </c>
      <c r="X1" s="44"/>
      <c r="Y1" s="43" t="s">
        <v>35</v>
      </c>
      <c r="Z1" s="44"/>
      <c r="AA1" s="43" t="s">
        <v>39</v>
      </c>
      <c r="AB1" s="44"/>
      <c r="AC1" s="43" t="s">
        <v>38</v>
      </c>
      <c r="AD1" s="44"/>
      <c r="AE1" s="43" t="s">
        <v>41</v>
      </c>
      <c r="AF1" s="44"/>
      <c r="AG1" s="43" t="s">
        <v>15</v>
      </c>
      <c r="AH1" s="44"/>
    </row>
    <row r="2" spans="1:34" x14ac:dyDescent="0.25">
      <c r="A2" s="34" t="s">
        <v>0</v>
      </c>
      <c r="B2" s="35"/>
      <c r="C2" s="55">
        <v>32</v>
      </c>
      <c r="D2" s="56"/>
      <c r="E2" s="57">
        <v>32</v>
      </c>
      <c r="F2" s="58"/>
      <c r="G2" s="57">
        <v>6</v>
      </c>
      <c r="H2" s="58"/>
      <c r="I2" s="57">
        <v>32</v>
      </c>
      <c r="J2" s="58"/>
      <c r="K2" s="57">
        <v>24</v>
      </c>
      <c r="L2" s="58"/>
      <c r="M2" s="57">
        <v>24</v>
      </c>
      <c r="N2" s="58"/>
      <c r="O2" s="57">
        <v>32</v>
      </c>
      <c r="P2" s="58"/>
      <c r="Q2" s="57">
        <v>32</v>
      </c>
      <c r="R2" s="58"/>
      <c r="S2" s="57">
        <v>32</v>
      </c>
      <c r="T2" s="58"/>
      <c r="U2" s="57">
        <v>24</v>
      </c>
      <c r="V2" s="58"/>
      <c r="W2" s="57">
        <v>18</v>
      </c>
      <c r="X2" s="58"/>
      <c r="Y2" s="57">
        <v>32</v>
      </c>
      <c r="Z2" s="58"/>
      <c r="AA2" s="57">
        <v>30</v>
      </c>
      <c r="AB2" s="58"/>
      <c r="AC2" s="57">
        <v>40</v>
      </c>
      <c r="AD2" s="58"/>
      <c r="AE2" s="45">
        <v>24</v>
      </c>
      <c r="AF2" s="46"/>
      <c r="AG2" s="45">
        <v>40</v>
      </c>
      <c r="AH2" s="46"/>
    </row>
    <row r="3" spans="1:34" x14ac:dyDescent="0.25">
      <c r="A3" s="17" t="s">
        <v>3</v>
      </c>
      <c r="B3" s="18"/>
      <c r="C3" s="45">
        <v>4</v>
      </c>
      <c r="D3" s="46"/>
      <c r="E3" s="45">
        <v>2</v>
      </c>
      <c r="F3" s="46"/>
      <c r="G3" s="45">
        <v>1</v>
      </c>
      <c r="H3" s="46"/>
      <c r="I3" s="45">
        <v>2</v>
      </c>
      <c r="J3" s="46"/>
      <c r="K3" s="45">
        <v>2</v>
      </c>
      <c r="L3" s="46"/>
      <c r="M3" s="45">
        <v>2</v>
      </c>
      <c r="N3" s="46"/>
      <c r="O3" s="45">
        <v>4</v>
      </c>
      <c r="P3" s="46"/>
      <c r="Q3" s="45">
        <v>2</v>
      </c>
      <c r="R3" s="46"/>
      <c r="S3" s="45">
        <v>4</v>
      </c>
      <c r="T3" s="46"/>
      <c r="U3" s="45">
        <v>2</v>
      </c>
      <c r="V3" s="46"/>
      <c r="W3" s="45">
        <v>4</v>
      </c>
      <c r="X3" s="46"/>
      <c r="Y3" s="45">
        <v>2</v>
      </c>
      <c r="Z3" s="46"/>
      <c r="AA3" s="45">
        <v>2</v>
      </c>
      <c r="AB3" s="46"/>
      <c r="AC3" s="45">
        <v>2</v>
      </c>
      <c r="AD3" s="46"/>
      <c r="AE3" s="45">
        <v>4</v>
      </c>
      <c r="AF3" s="46"/>
      <c r="AG3" s="45">
        <v>4</v>
      </c>
      <c r="AH3" s="46"/>
    </row>
    <row r="4" spans="1:34" x14ac:dyDescent="0.25">
      <c r="A4" s="17" t="s">
        <v>2</v>
      </c>
      <c r="B4" s="18"/>
      <c r="C4" s="47">
        <v>46501</v>
      </c>
      <c r="D4" s="48"/>
      <c r="E4" s="47">
        <v>47027</v>
      </c>
      <c r="F4" s="48"/>
      <c r="G4" s="47">
        <v>46174</v>
      </c>
      <c r="H4" s="48"/>
      <c r="I4" s="47">
        <v>47392</v>
      </c>
      <c r="J4" s="48"/>
      <c r="K4" s="47">
        <v>46702</v>
      </c>
      <c r="L4" s="48"/>
      <c r="M4" s="47">
        <v>46367</v>
      </c>
      <c r="N4" s="48"/>
      <c r="O4" s="47">
        <v>47500</v>
      </c>
      <c r="P4" s="48"/>
      <c r="Q4" s="47">
        <v>47510</v>
      </c>
      <c r="R4" s="48"/>
      <c r="S4" s="47">
        <v>46664</v>
      </c>
      <c r="T4" s="48"/>
      <c r="U4" s="47">
        <v>46424</v>
      </c>
      <c r="V4" s="48"/>
      <c r="W4" s="47">
        <v>46174</v>
      </c>
      <c r="X4" s="48"/>
      <c r="Y4" s="47">
        <v>47896</v>
      </c>
      <c r="Z4" s="48"/>
      <c r="AA4" s="47">
        <v>46627</v>
      </c>
      <c r="AB4" s="48"/>
      <c r="AC4" s="47">
        <v>47187</v>
      </c>
      <c r="AD4" s="48"/>
      <c r="AE4" s="47">
        <v>47187</v>
      </c>
      <c r="AF4" s="48"/>
      <c r="AG4" s="47">
        <v>47187</v>
      </c>
      <c r="AH4" s="48"/>
    </row>
    <row r="5" spans="1:34" x14ac:dyDescent="0.25">
      <c r="A5" s="17" t="s">
        <v>0</v>
      </c>
      <c r="B5" s="18"/>
      <c r="C5" s="45">
        <v>32</v>
      </c>
      <c r="D5" s="46"/>
      <c r="E5" s="45">
        <f>4*12</f>
        <v>48</v>
      </c>
      <c r="F5" s="46"/>
      <c r="G5" s="45"/>
      <c r="H5" s="46"/>
      <c r="I5" s="45">
        <v>60</v>
      </c>
      <c r="J5" s="46"/>
      <c r="K5" s="45">
        <v>24</v>
      </c>
      <c r="L5" s="46"/>
      <c r="M5" s="45">
        <v>24</v>
      </c>
      <c r="N5" s="46"/>
      <c r="O5" s="45">
        <v>60</v>
      </c>
      <c r="P5" s="46"/>
      <c r="Q5" s="45">
        <v>60</v>
      </c>
      <c r="R5" s="46"/>
      <c r="S5" s="45">
        <v>32</v>
      </c>
      <c r="T5" s="46"/>
      <c r="U5" s="45">
        <v>24</v>
      </c>
      <c r="V5" s="46"/>
      <c r="W5" s="45">
        <v>18</v>
      </c>
      <c r="X5" s="46"/>
      <c r="Y5" s="45">
        <v>60</v>
      </c>
      <c r="Z5" s="46"/>
      <c r="AA5" s="45">
        <v>30</v>
      </c>
      <c r="AB5" s="46"/>
      <c r="AC5" s="45">
        <v>60</v>
      </c>
      <c r="AD5" s="46"/>
      <c r="AE5" s="45">
        <v>60</v>
      </c>
      <c r="AF5" s="46"/>
      <c r="AG5" s="45">
        <v>60</v>
      </c>
      <c r="AH5" s="46"/>
    </row>
    <row r="6" spans="1:34" x14ac:dyDescent="0.25">
      <c r="A6" s="17" t="s">
        <v>1</v>
      </c>
      <c r="B6" s="18"/>
      <c r="C6" s="49">
        <v>7.0000000000000007E-2</v>
      </c>
      <c r="D6" s="50"/>
      <c r="E6" s="49">
        <v>7.8799999999999995E-2</v>
      </c>
      <c r="F6" s="50"/>
      <c r="G6" s="49">
        <v>7.4999999999999997E-3</v>
      </c>
      <c r="H6" s="50"/>
      <c r="I6" s="49">
        <v>6.8000000000000005E-2</v>
      </c>
      <c r="J6" s="50"/>
      <c r="K6" s="49">
        <v>0.08</v>
      </c>
      <c r="L6" s="50"/>
      <c r="M6" s="49">
        <v>0.06</v>
      </c>
      <c r="N6" s="50"/>
      <c r="O6" s="49">
        <v>0.08</v>
      </c>
      <c r="P6" s="50"/>
      <c r="Q6" s="49">
        <v>7.4999999999999997E-2</v>
      </c>
      <c r="R6" s="50"/>
      <c r="S6" s="49">
        <v>7.0000000000000007E-2</v>
      </c>
      <c r="T6" s="50"/>
      <c r="U6" s="49">
        <v>9.5000000000000001E-2</v>
      </c>
      <c r="V6" s="50"/>
      <c r="W6" s="49">
        <v>0.1095</v>
      </c>
      <c r="X6" s="50"/>
      <c r="Y6" s="49">
        <v>0.08</v>
      </c>
      <c r="Z6" s="50"/>
      <c r="AA6" s="49">
        <v>8.7499999999999994E-2</v>
      </c>
      <c r="AB6" s="50"/>
      <c r="AC6" s="49">
        <v>7.9000000000000001E-2</v>
      </c>
      <c r="AD6" s="50"/>
      <c r="AE6" s="49">
        <v>7.9000000000000001E-2</v>
      </c>
      <c r="AF6" s="50"/>
      <c r="AG6" s="49">
        <v>7.9000000000000001E-2</v>
      </c>
      <c r="AH6" s="50"/>
    </row>
    <row r="7" spans="1:34" ht="15.75" thickBot="1" x14ac:dyDescent="0.3">
      <c r="A7" s="19"/>
      <c r="B7" s="20"/>
      <c r="C7" s="51" t="s">
        <v>27</v>
      </c>
      <c r="D7" s="52"/>
      <c r="E7" s="51" t="s">
        <v>26</v>
      </c>
      <c r="F7" s="52"/>
      <c r="G7" s="51"/>
      <c r="H7" s="52"/>
      <c r="I7" s="51" t="s">
        <v>28</v>
      </c>
      <c r="J7" s="52"/>
      <c r="K7" s="51" t="s">
        <v>29</v>
      </c>
      <c r="L7" s="52"/>
      <c r="M7" s="51" t="s">
        <v>25</v>
      </c>
      <c r="N7" s="52"/>
      <c r="O7" s="51" t="s">
        <v>30</v>
      </c>
      <c r="P7" s="52"/>
      <c r="Q7" s="51" t="s">
        <v>31</v>
      </c>
      <c r="R7" s="52"/>
      <c r="S7" s="51" t="s">
        <v>24</v>
      </c>
      <c r="T7" s="52"/>
      <c r="U7" s="51" t="s">
        <v>32</v>
      </c>
      <c r="V7" s="52"/>
      <c r="W7" s="51" t="s">
        <v>34</v>
      </c>
      <c r="X7" s="52"/>
      <c r="Y7" s="51" t="s">
        <v>36</v>
      </c>
      <c r="Z7" s="52"/>
      <c r="AA7" s="51" t="s">
        <v>37</v>
      </c>
      <c r="AB7" s="52"/>
      <c r="AC7" s="51" t="s">
        <v>40</v>
      </c>
      <c r="AD7" s="52"/>
      <c r="AE7" s="51"/>
      <c r="AF7" s="52"/>
      <c r="AG7" s="51"/>
      <c r="AH7" s="52"/>
    </row>
    <row r="8" spans="1:34" s="29" customFormat="1" ht="19.5" customHeight="1" thickBot="1" x14ac:dyDescent="0.3">
      <c r="A8" s="27" t="s">
        <v>14</v>
      </c>
      <c r="B8" s="28">
        <f>SUM(C8:AH8)</f>
        <v>172898</v>
      </c>
      <c r="C8" s="53">
        <v>19000</v>
      </c>
      <c r="D8" s="54"/>
      <c r="E8" s="53">
        <v>20163</v>
      </c>
      <c r="F8" s="54"/>
      <c r="G8" s="53">
        <v>10000</v>
      </c>
      <c r="H8" s="54"/>
      <c r="I8" s="53">
        <v>18000</v>
      </c>
      <c r="J8" s="54"/>
      <c r="K8" s="53">
        <v>4000</v>
      </c>
      <c r="L8" s="54"/>
      <c r="M8" s="53">
        <v>4000</v>
      </c>
      <c r="N8" s="54"/>
      <c r="O8" s="53">
        <v>8000</v>
      </c>
      <c r="P8" s="54"/>
      <c r="Q8" s="53">
        <v>8000</v>
      </c>
      <c r="R8" s="54"/>
      <c r="S8" s="53">
        <v>4000</v>
      </c>
      <c r="T8" s="54"/>
      <c r="U8" s="53">
        <v>5000</v>
      </c>
      <c r="V8" s="54"/>
      <c r="W8" s="53">
        <v>935</v>
      </c>
      <c r="X8" s="54"/>
      <c r="Y8" s="53">
        <v>8000</v>
      </c>
      <c r="Z8" s="54"/>
      <c r="AA8" s="53">
        <v>11000</v>
      </c>
      <c r="AB8" s="54"/>
      <c r="AC8" s="53">
        <v>7800</v>
      </c>
      <c r="AD8" s="54"/>
      <c r="AE8" s="53">
        <v>45000</v>
      </c>
      <c r="AF8" s="54"/>
      <c r="AG8" s="53"/>
      <c r="AH8" s="54"/>
    </row>
    <row r="9" spans="1:34" x14ac:dyDescent="0.25">
      <c r="A9" s="16">
        <v>45658</v>
      </c>
      <c r="B9" s="22">
        <f>+D9+F9+H9+J9+L9+N9+P9+R9+T9+V9+X9+Z9+AB9+AD9+AF9+AH9</f>
        <v>987</v>
      </c>
      <c r="C9" s="24"/>
      <c r="D9" s="32">
        <v>987</v>
      </c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/>
      <c r="X9" s="11"/>
      <c r="Y9" s="10"/>
      <c r="Z9" s="11"/>
      <c r="AA9" s="10"/>
      <c r="AB9" s="11"/>
      <c r="AC9" s="10"/>
      <c r="AD9" s="11"/>
      <c r="AE9" s="10"/>
      <c r="AF9" s="11"/>
      <c r="AG9" s="10"/>
      <c r="AH9" s="11"/>
    </row>
    <row r="10" spans="1:34" x14ac:dyDescent="0.25">
      <c r="A10" s="9">
        <v>45689</v>
      </c>
      <c r="B10" s="12">
        <f t="shared" ref="B10:B20" si="0">+D10+F10+H10+J10+L10+N10+P10+R10+T10+V10+X10+Z10+AB10+AD10+AF10+AH10</f>
        <v>69.83</v>
      </c>
      <c r="C10" s="25"/>
      <c r="D10" s="13"/>
      <c r="E10" s="12"/>
      <c r="F10" s="13"/>
      <c r="G10" s="12"/>
      <c r="H10" s="33">
        <v>69.83</v>
      </c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B10" s="13"/>
      <c r="AC10" s="12"/>
      <c r="AD10" s="13"/>
      <c r="AE10" s="12"/>
      <c r="AF10" s="13"/>
      <c r="AG10" s="12"/>
      <c r="AH10" s="13"/>
    </row>
    <row r="11" spans="1:34" x14ac:dyDescent="0.25">
      <c r="A11" s="9">
        <v>45717</v>
      </c>
      <c r="B11" s="12">
        <f t="shared" si="0"/>
        <v>25.09</v>
      </c>
      <c r="C11" s="25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33">
        <v>25.09</v>
      </c>
      <c r="Y11" s="12"/>
      <c r="Z11" s="13"/>
      <c r="AA11" s="12"/>
      <c r="AB11" s="13"/>
      <c r="AC11" s="12"/>
      <c r="AD11" s="13"/>
      <c r="AE11" s="12"/>
      <c r="AF11" s="13"/>
      <c r="AG11" s="12"/>
      <c r="AH11" s="13"/>
    </row>
    <row r="12" spans="1:34" x14ac:dyDescent="0.25">
      <c r="A12" s="9">
        <v>45748</v>
      </c>
      <c r="B12" s="12">
        <f t="shared" si="0"/>
        <v>1693.5900000000001</v>
      </c>
      <c r="C12" s="25"/>
      <c r="D12" s="13">
        <v>323</v>
      </c>
      <c r="E12" s="12"/>
      <c r="F12" s="38">
        <v>769.59</v>
      </c>
      <c r="G12" s="12"/>
      <c r="H12" s="13"/>
      <c r="I12" s="12"/>
      <c r="J12" s="38">
        <v>601</v>
      </c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B12" s="13"/>
      <c r="AC12" s="12"/>
      <c r="AD12" s="13"/>
      <c r="AE12" s="12"/>
      <c r="AF12" s="13"/>
      <c r="AG12" s="12"/>
      <c r="AH12" s="13"/>
    </row>
    <row r="13" spans="1:34" x14ac:dyDescent="0.25">
      <c r="A13" s="9">
        <v>45778</v>
      </c>
      <c r="B13" s="12">
        <f t="shared" si="0"/>
        <v>350</v>
      </c>
      <c r="C13" s="25"/>
      <c r="D13" s="13"/>
      <c r="E13" s="12"/>
      <c r="F13" s="13"/>
      <c r="G13" s="12"/>
      <c r="H13" s="13"/>
      <c r="I13" s="12"/>
      <c r="J13" s="13"/>
      <c r="K13" s="12"/>
      <c r="L13" s="13">
        <f>+$K$8*$K$6/$K$3</f>
        <v>160</v>
      </c>
      <c r="M13" s="12"/>
      <c r="N13" s="13">
        <f>+$M$8*$M$6/$M$3</f>
        <v>120</v>
      </c>
      <c r="O13" s="12"/>
      <c r="P13" s="13"/>
      <c r="Q13" s="12"/>
      <c r="R13" s="13"/>
      <c r="S13" s="12"/>
      <c r="T13" s="13">
        <f>+$S$8*$S$6/$S$3</f>
        <v>70</v>
      </c>
      <c r="U13" s="12"/>
      <c r="V13" s="13"/>
      <c r="W13" s="12"/>
      <c r="X13" s="13"/>
      <c r="Y13" s="12"/>
      <c r="Z13" s="13"/>
      <c r="AA13" s="12"/>
      <c r="AB13" s="13"/>
      <c r="AC13" s="12"/>
      <c r="AD13" s="13"/>
      <c r="AE13" s="12"/>
      <c r="AF13" s="13"/>
      <c r="AG13" s="12"/>
      <c r="AH13" s="13"/>
    </row>
    <row r="14" spans="1:34" x14ac:dyDescent="0.25">
      <c r="A14" s="9">
        <v>45809</v>
      </c>
      <c r="B14" s="12">
        <f t="shared" si="0"/>
        <v>100.595625</v>
      </c>
      <c r="C14" s="25"/>
      <c r="D14" s="13"/>
      <c r="E14" s="12"/>
      <c r="F14" s="13"/>
      <c r="G14" s="12"/>
      <c r="H14" s="13">
        <f>+$G$8*$G$6/$G$3</f>
        <v>75</v>
      </c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>
        <f>+$W$8*$W$6/$W$3</f>
        <v>25.595624999999998</v>
      </c>
      <c r="Y14" s="12"/>
      <c r="Z14" s="13"/>
      <c r="AA14" s="12"/>
      <c r="AB14" s="13"/>
      <c r="AC14" s="12"/>
      <c r="AD14" s="13"/>
      <c r="AE14" s="12"/>
      <c r="AF14" s="13"/>
      <c r="AG14" s="12"/>
      <c r="AH14" s="13"/>
    </row>
    <row r="15" spans="1:34" x14ac:dyDescent="0.25">
      <c r="A15" s="9">
        <v>45839</v>
      </c>
      <c r="B15" s="12">
        <f t="shared" si="0"/>
        <v>1221.25</v>
      </c>
      <c r="C15" s="25"/>
      <c r="D15" s="13">
        <f>+$C$8*$C$6/$C$3</f>
        <v>332.50000000000006</v>
      </c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  <c r="Y15" s="12"/>
      <c r="Z15" s="13"/>
      <c r="AA15" s="12"/>
      <c r="AB15" s="13"/>
      <c r="AC15" s="12"/>
      <c r="AD15" s="13"/>
      <c r="AE15" s="12"/>
      <c r="AF15" s="13">
        <f>+$AE$8*$AE$6/$AE$3</f>
        <v>888.75</v>
      </c>
      <c r="AG15" s="12"/>
      <c r="AH15" s="13">
        <f>+$AG$8*$AG$6/$AG$3</f>
        <v>0</v>
      </c>
    </row>
    <row r="16" spans="1:34" x14ac:dyDescent="0.25">
      <c r="A16" s="9">
        <v>45870</v>
      </c>
      <c r="B16" s="12">
        <f t="shared" si="0"/>
        <v>1108.75</v>
      </c>
      <c r="C16" s="25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>
        <f>+$S$8*$S$6/$S$3</f>
        <v>70</v>
      </c>
      <c r="U16" s="12"/>
      <c r="V16" s="13">
        <f>+$U$8*$U$6/$U$3</f>
        <v>237.5</v>
      </c>
      <c r="W16" s="12"/>
      <c r="X16" s="13"/>
      <c r="Y16" s="12"/>
      <c r="Z16" s="13">
        <f>+$Y$8*$Y$6/$Y$3</f>
        <v>320</v>
      </c>
      <c r="AA16" s="12"/>
      <c r="AB16" s="13">
        <f>+$AA$8*$AA$6/$AA$3</f>
        <v>481.24999999999994</v>
      </c>
      <c r="AC16" s="12"/>
      <c r="AD16" s="13"/>
      <c r="AE16" s="12"/>
      <c r="AF16" s="13"/>
      <c r="AG16" s="12"/>
      <c r="AH16" s="13"/>
    </row>
    <row r="17" spans="1:34" x14ac:dyDescent="0.25">
      <c r="A17" s="9">
        <v>45901</v>
      </c>
      <c r="B17" s="12">
        <f t="shared" si="0"/>
        <v>408.69562500000001</v>
      </c>
      <c r="C17" s="25"/>
      <c r="D17" s="13"/>
      <c r="E17" s="12"/>
      <c r="F17" s="13"/>
      <c r="G17" s="12"/>
      <c r="H17" s="13">
        <f>+$G$8*$G$6/$G$3</f>
        <v>75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>
        <f>+$W$8*$W$6/$W$3</f>
        <v>25.595624999999998</v>
      </c>
      <c r="Y17" s="12"/>
      <c r="Z17" s="13"/>
      <c r="AA17" s="12"/>
      <c r="AB17" s="13"/>
      <c r="AC17" s="12"/>
      <c r="AD17" s="13">
        <f>+$AC$8*$AC$6/$AC$3</f>
        <v>308.10000000000002</v>
      </c>
      <c r="AE17" s="12"/>
      <c r="AF17" s="13"/>
      <c r="AG17" s="12"/>
      <c r="AH17" s="13"/>
    </row>
    <row r="18" spans="1:34" x14ac:dyDescent="0.25">
      <c r="A18" s="9">
        <v>45931</v>
      </c>
      <c r="B18" s="12">
        <f t="shared" si="0"/>
        <v>3062.84</v>
      </c>
      <c r="C18" s="25"/>
      <c r="D18" s="13">
        <f>+$C$8*$C$6/$C$3</f>
        <v>332.50000000000006</v>
      </c>
      <c r="E18" s="12"/>
      <c r="F18" s="13">
        <v>769.59</v>
      </c>
      <c r="G18" s="12"/>
      <c r="H18" s="13"/>
      <c r="I18" s="12"/>
      <c r="J18" s="13">
        <f>+$I$8*$I$6/$I$3</f>
        <v>612</v>
      </c>
      <c r="K18" s="12"/>
      <c r="L18" s="13"/>
      <c r="M18" s="12"/>
      <c r="N18" s="13"/>
      <c r="O18" s="12"/>
      <c r="P18" s="13">
        <f>+$O$8*$O$6/$O$3</f>
        <v>160</v>
      </c>
      <c r="Q18" s="12"/>
      <c r="R18" s="13">
        <f>+$Q$8*$Q$6/$Q$3</f>
        <v>300</v>
      </c>
      <c r="S18" s="12"/>
      <c r="T18" s="13"/>
      <c r="U18" s="12"/>
      <c r="V18" s="13"/>
      <c r="W18" s="12"/>
      <c r="X18" s="13"/>
      <c r="Y18" s="12"/>
      <c r="Z18" s="13"/>
      <c r="AA18" s="12"/>
      <c r="AB18" s="13"/>
      <c r="AC18" s="12"/>
      <c r="AD18" s="13"/>
      <c r="AE18" s="12"/>
      <c r="AF18" s="13">
        <f>+$AE$8*$AE$6/$AE$3</f>
        <v>888.75</v>
      </c>
      <c r="AG18" s="12"/>
      <c r="AH18" s="13">
        <f>+$AG$8*$AG$6/$AG$3</f>
        <v>0</v>
      </c>
    </row>
    <row r="19" spans="1:34" x14ac:dyDescent="0.25">
      <c r="A19" s="9">
        <v>45962</v>
      </c>
      <c r="B19" s="12">
        <f t="shared" si="0"/>
        <v>350</v>
      </c>
      <c r="C19" s="25"/>
      <c r="D19" s="13"/>
      <c r="E19" s="12"/>
      <c r="F19" s="13"/>
      <c r="G19" s="12"/>
      <c r="H19" s="13"/>
      <c r="I19" s="12"/>
      <c r="J19" s="13"/>
      <c r="K19" s="12"/>
      <c r="L19" s="13">
        <f>+$K$8*$K$6/$K$3</f>
        <v>160</v>
      </c>
      <c r="M19" s="12"/>
      <c r="N19" s="13">
        <f>+$M$8*$M$6/$M$3</f>
        <v>120</v>
      </c>
      <c r="O19" s="12"/>
      <c r="P19" s="13"/>
      <c r="Q19" s="12"/>
      <c r="R19" s="13"/>
      <c r="S19" s="12"/>
      <c r="T19" s="13">
        <f>+$S$8*$S$6/$S$3</f>
        <v>70</v>
      </c>
      <c r="U19" s="12"/>
      <c r="V19" s="13"/>
      <c r="W19" s="12"/>
      <c r="X19" s="13"/>
      <c r="Y19" s="12"/>
      <c r="Z19" s="13"/>
      <c r="AA19" s="12"/>
      <c r="AB19" s="13"/>
      <c r="AC19" s="12"/>
      <c r="AD19" s="13"/>
      <c r="AE19" s="12"/>
      <c r="AF19" s="13"/>
      <c r="AG19" s="12"/>
      <c r="AH19" s="13"/>
    </row>
    <row r="20" spans="1:34" ht="15.75" thickBot="1" x14ac:dyDescent="0.3">
      <c r="A20" s="21">
        <v>45992</v>
      </c>
      <c r="B20" s="23">
        <f t="shared" si="0"/>
        <v>102.375</v>
      </c>
      <c r="C20" s="26"/>
      <c r="D20" s="15"/>
      <c r="E20" s="14"/>
      <c r="F20" s="15"/>
      <c r="G20" s="14">
        <v>3333</v>
      </c>
      <c r="H20" s="15">
        <f t="shared" ref="H20" si="1">+$G$8*$G$6/$G$3</f>
        <v>75</v>
      </c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>
        <v>27.375</v>
      </c>
      <c r="Y20" s="14"/>
      <c r="Z20" s="15"/>
      <c r="AA20" s="14"/>
      <c r="AB20" s="15"/>
      <c r="AC20" s="14"/>
      <c r="AD20" s="15"/>
      <c r="AE20" s="14"/>
      <c r="AF20" s="15"/>
      <c r="AG20" s="14"/>
      <c r="AH20" s="15"/>
    </row>
    <row r="21" spans="1:34" s="8" customFormat="1" ht="15.75" thickBot="1" x14ac:dyDescent="0.3">
      <c r="A21" s="6" t="s">
        <v>8</v>
      </c>
      <c r="B21" s="7">
        <f>SUM(C21:AM21)</f>
        <v>9480.0162500000006</v>
      </c>
      <c r="C21" s="41">
        <f>SUM(D9:D20)</f>
        <v>1975</v>
      </c>
      <c r="D21" s="42"/>
      <c r="E21" s="41">
        <f>SUM(F9:F20)</f>
        <v>1539.18</v>
      </c>
      <c r="F21" s="42"/>
      <c r="G21" s="41">
        <f>SUM(H9:H20)</f>
        <v>294.83</v>
      </c>
      <c r="H21" s="42"/>
      <c r="I21" s="41">
        <f>SUM(J9:J20)</f>
        <v>1213</v>
      </c>
      <c r="J21" s="42"/>
      <c r="K21" s="41">
        <f>SUM(L9:L20)</f>
        <v>320</v>
      </c>
      <c r="L21" s="42"/>
      <c r="M21" s="41">
        <f>SUM(N9:N20)</f>
        <v>240</v>
      </c>
      <c r="N21" s="42"/>
      <c r="O21" s="41">
        <f>SUM(P9:P20)</f>
        <v>160</v>
      </c>
      <c r="P21" s="42"/>
      <c r="Q21" s="41">
        <f>SUM(R9:R20)</f>
        <v>300</v>
      </c>
      <c r="R21" s="42"/>
      <c r="S21" s="41">
        <f>SUM(T9:T20)</f>
        <v>210</v>
      </c>
      <c r="T21" s="42"/>
      <c r="U21" s="41">
        <f>SUM(V9:V20)</f>
        <v>237.5</v>
      </c>
      <c r="V21" s="42"/>
      <c r="W21" s="41">
        <f>SUM(X9:X20)</f>
        <v>103.65625</v>
      </c>
      <c r="X21" s="42"/>
      <c r="Y21" s="41">
        <f>SUM(Z9:Z20)</f>
        <v>320</v>
      </c>
      <c r="Z21" s="42"/>
      <c r="AA21" s="41">
        <f>SUM(AB9:AB20)</f>
        <v>481.24999999999994</v>
      </c>
      <c r="AB21" s="42"/>
      <c r="AC21" s="41">
        <f>SUM(AD9:AD20)</f>
        <v>308.10000000000002</v>
      </c>
      <c r="AD21" s="42"/>
      <c r="AE21" s="41">
        <f>SUM(AF9:AF20)</f>
        <v>1777.5</v>
      </c>
      <c r="AF21" s="42"/>
      <c r="AG21" s="41">
        <f>SUM(AH9:AH20)</f>
        <v>0</v>
      </c>
      <c r="AH21" s="42"/>
    </row>
    <row r="22" spans="1:34" x14ac:dyDescent="0.25">
      <c r="A22" s="9">
        <v>46023</v>
      </c>
      <c r="B22" s="12">
        <f t="shared" ref="B22:B33" si="2">+D22+F22+H22+J22+L22+N22+P22+R22+T22+V22+X22+Z22+AB22+AD22+AF22+AH22</f>
        <v>1381.25</v>
      </c>
      <c r="C22" s="24"/>
      <c r="D22" s="11">
        <f>+$C$8*$C$6/$C$3</f>
        <v>332.50000000000006</v>
      </c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>
        <f>+$O$8*$O$6/$O$3</f>
        <v>160</v>
      </c>
      <c r="Q22" s="10"/>
      <c r="R22" s="11"/>
      <c r="S22" s="10"/>
      <c r="T22" s="11"/>
      <c r="U22" s="10"/>
      <c r="V22" s="11"/>
      <c r="W22" s="10"/>
      <c r="X22" s="11"/>
      <c r="Y22" s="10"/>
      <c r="Z22" s="11"/>
      <c r="AA22" s="10"/>
      <c r="AB22" s="11"/>
      <c r="AC22" s="10"/>
      <c r="AD22" s="11"/>
      <c r="AE22" s="10"/>
      <c r="AF22" s="11">
        <f>+$AE$8*$AE$6/$AE$3</f>
        <v>888.75</v>
      </c>
      <c r="AG22" s="10"/>
      <c r="AH22" s="11">
        <f>+$AG$8*$AG$6/$AG$3</f>
        <v>0</v>
      </c>
    </row>
    <row r="23" spans="1:34" x14ac:dyDescent="0.25">
      <c r="A23" s="9">
        <v>46054</v>
      </c>
      <c r="B23" s="12">
        <f t="shared" si="2"/>
        <v>1159.05</v>
      </c>
      <c r="C23" s="25"/>
      <c r="D23" s="13"/>
      <c r="E23" s="12"/>
      <c r="F23" s="13"/>
      <c r="G23" s="12">
        <v>3333</v>
      </c>
      <c r="H23" s="13">
        <f>+G8*0.503%</f>
        <v>50.3</v>
      </c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>
        <f>+$S$8*$S$6/$S$3</f>
        <v>70</v>
      </c>
      <c r="U23" s="12"/>
      <c r="V23" s="13">
        <f>+$U$8*$U$6/$U$3</f>
        <v>237.5</v>
      </c>
      <c r="W23" s="12"/>
      <c r="X23" s="13"/>
      <c r="Y23" s="12"/>
      <c r="Z23" s="13">
        <f>+$Y$8*$Y$6/$Y$3</f>
        <v>320</v>
      </c>
      <c r="AA23" s="12"/>
      <c r="AB23" s="13">
        <f>+$AA$8*$AA$6/$AA$3</f>
        <v>481.24999999999994</v>
      </c>
      <c r="AC23" s="12"/>
      <c r="AD23" s="13"/>
      <c r="AE23" s="12"/>
      <c r="AF23" s="13"/>
      <c r="AG23" s="12"/>
      <c r="AH23" s="13"/>
    </row>
    <row r="24" spans="1:34" x14ac:dyDescent="0.25">
      <c r="A24" s="9">
        <v>46082</v>
      </c>
      <c r="B24" s="12">
        <f t="shared" si="2"/>
        <v>333.69562500000001</v>
      </c>
      <c r="C24" s="25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>
        <f>+$W$8*$W$6/$W$3</f>
        <v>25.595624999999998</v>
      </c>
      <c r="Y24" s="12"/>
      <c r="Z24" s="13"/>
      <c r="AA24" s="12"/>
      <c r="AB24" s="13"/>
      <c r="AC24" s="12"/>
      <c r="AD24" s="13">
        <f>+$AC$8*$AC$6/$AC$3</f>
        <v>308.10000000000002</v>
      </c>
      <c r="AE24" s="12"/>
      <c r="AF24" s="13"/>
      <c r="AG24" s="12"/>
      <c r="AH24" s="13"/>
    </row>
    <row r="25" spans="1:34" x14ac:dyDescent="0.25">
      <c r="A25" s="9">
        <v>46113</v>
      </c>
      <c r="B25" s="12">
        <f t="shared" si="2"/>
        <v>3062.84</v>
      </c>
      <c r="C25" s="25"/>
      <c r="D25" s="13">
        <f>+$C$8*$C$6/$C$3</f>
        <v>332.50000000000006</v>
      </c>
      <c r="E25" s="12"/>
      <c r="F25" s="13">
        <v>769.59</v>
      </c>
      <c r="G25" s="12"/>
      <c r="H25" s="13"/>
      <c r="I25" s="12"/>
      <c r="J25" s="13">
        <f>+$I$8*$I$6/$I$3</f>
        <v>612</v>
      </c>
      <c r="K25" s="12"/>
      <c r="L25" s="13"/>
      <c r="M25" s="12"/>
      <c r="N25" s="13"/>
      <c r="O25" s="12"/>
      <c r="P25" s="13">
        <f>+$O$8*$O$6/$O$3</f>
        <v>160</v>
      </c>
      <c r="Q25" s="12"/>
      <c r="R25" s="13">
        <f>+$Q$8*$Q$6/$Q$3</f>
        <v>300</v>
      </c>
      <c r="S25" s="12"/>
      <c r="T25" s="13"/>
      <c r="U25" s="12"/>
      <c r="V25" s="13"/>
      <c r="W25" s="12"/>
      <c r="X25" s="13"/>
      <c r="Y25" s="12"/>
      <c r="Z25" s="13"/>
      <c r="AA25" s="12"/>
      <c r="AB25" s="13"/>
      <c r="AC25" s="12"/>
      <c r="AD25" s="13"/>
      <c r="AE25" s="12"/>
      <c r="AF25" s="13">
        <f>+$AE$8*$AE$6/$AE$3</f>
        <v>888.75</v>
      </c>
      <c r="AG25" s="12"/>
      <c r="AH25" s="13">
        <f>+$AG$8*$AG$6/$AG$3</f>
        <v>0</v>
      </c>
    </row>
    <row r="26" spans="1:34" x14ac:dyDescent="0.25">
      <c r="A26" s="9">
        <v>46143</v>
      </c>
      <c r="B26" s="12">
        <f t="shared" si="2"/>
        <v>375.5</v>
      </c>
      <c r="C26" s="25"/>
      <c r="D26" s="13"/>
      <c r="E26" s="12"/>
      <c r="F26" s="13"/>
      <c r="G26" s="12">
        <v>3333</v>
      </c>
      <c r="H26" s="13">
        <f>+$G$8*0.00255</f>
        <v>25.500000000000004</v>
      </c>
      <c r="I26" s="12"/>
      <c r="J26" s="13"/>
      <c r="K26" s="12"/>
      <c r="L26" s="13">
        <f>+$K$8*$K$6/$K$3</f>
        <v>160</v>
      </c>
      <c r="M26" s="12"/>
      <c r="N26" s="13">
        <f>+$M$8*$M$6/$M$3</f>
        <v>120</v>
      </c>
      <c r="O26" s="12"/>
      <c r="P26" s="13"/>
      <c r="Q26" s="12"/>
      <c r="R26" s="13"/>
      <c r="S26" s="12"/>
      <c r="T26" s="13">
        <f>+$S$8*$S$6/$S$3</f>
        <v>70</v>
      </c>
      <c r="U26" s="12"/>
      <c r="V26" s="13"/>
      <c r="W26" s="12"/>
      <c r="X26" s="13"/>
      <c r="Y26" s="12"/>
      <c r="Z26" s="13"/>
      <c r="AA26" s="12"/>
      <c r="AB26" s="13"/>
      <c r="AC26" s="12"/>
      <c r="AD26" s="13"/>
      <c r="AE26" s="12"/>
      <c r="AF26" s="13"/>
      <c r="AG26" s="12"/>
      <c r="AH26" s="13"/>
    </row>
    <row r="27" spans="1:34" x14ac:dyDescent="0.25">
      <c r="A27" s="9">
        <v>46174</v>
      </c>
      <c r="B27" s="12">
        <f t="shared" si="2"/>
        <v>25.595624999999998</v>
      </c>
      <c r="C27" s="25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>
        <v>935</v>
      </c>
      <c r="X27" s="13">
        <f>+$W$8*$W$6/$W$3</f>
        <v>25.595624999999998</v>
      </c>
      <c r="Y27" s="12"/>
      <c r="Z27" s="13"/>
      <c r="AA27" s="12"/>
      <c r="AB27" s="13"/>
      <c r="AC27" s="12"/>
      <c r="AD27" s="13"/>
      <c r="AE27" s="12"/>
      <c r="AF27" s="13"/>
      <c r="AG27" s="12"/>
      <c r="AH27" s="13"/>
    </row>
    <row r="28" spans="1:34" x14ac:dyDescent="0.25">
      <c r="A28" s="9">
        <v>46204</v>
      </c>
      <c r="B28" s="12">
        <f t="shared" si="2"/>
        <v>1381.25</v>
      </c>
      <c r="C28" s="25"/>
      <c r="D28" s="13">
        <f>+$C$8*$C$6/$C$3</f>
        <v>332.50000000000006</v>
      </c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>
        <f>+$O$8*$O$6/$O$3</f>
        <v>160</v>
      </c>
      <c r="Q28" s="12"/>
      <c r="R28" s="13"/>
      <c r="S28" s="12"/>
      <c r="T28" s="13"/>
      <c r="U28" s="12"/>
      <c r="V28" s="13"/>
      <c r="W28" s="12"/>
      <c r="X28" s="13"/>
      <c r="Y28" s="12"/>
      <c r="Z28" s="13"/>
      <c r="AA28" s="12"/>
      <c r="AB28" s="13"/>
      <c r="AC28" s="12"/>
      <c r="AD28" s="13"/>
      <c r="AE28" s="12"/>
      <c r="AF28" s="13">
        <f>+$AE$8*$AE$6/$AE$3</f>
        <v>888.75</v>
      </c>
      <c r="AG28" s="12"/>
      <c r="AH28" s="13">
        <f>+$AG$8*$AG$6/$AG$3</f>
        <v>0</v>
      </c>
    </row>
    <row r="29" spans="1:34" x14ac:dyDescent="0.25">
      <c r="A29" s="9">
        <v>46235</v>
      </c>
      <c r="B29" s="12">
        <f t="shared" si="2"/>
        <v>1108.75</v>
      </c>
      <c r="C29" s="25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>
        <f>+$S$8*$S$6/$S$3</f>
        <v>70</v>
      </c>
      <c r="U29" s="12"/>
      <c r="V29" s="13">
        <f>+$U$8*$U$6/$U$3</f>
        <v>237.5</v>
      </c>
      <c r="W29" s="12"/>
      <c r="X29" s="13"/>
      <c r="Y29" s="12"/>
      <c r="Z29" s="13">
        <f>+$Y$8*$Y$6/$Y$3</f>
        <v>320</v>
      </c>
      <c r="AA29" s="12"/>
      <c r="AB29" s="13">
        <f>+$AA$8*$AA$6/$AA$3</f>
        <v>481.24999999999994</v>
      </c>
      <c r="AC29" s="12"/>
      <c r="AD29" s="13"/>
      <c r="AE29" s="12"/>
      <c r="AF29" s="13"/>
      <c r="AG29" s="12"/>
      <c r="AH29" s="13"/>
    </row>
    <row r="30" spans="1:34" x14ac:dyDescent="0.25">
      <c r="A30" s="9">
        <v>46266</v>
      </c>
      <c r="B30" s="12">
        <f t="shared" si="2"/>
        <v>308.10000000000002</v>
      </c>
      <c r="C30" s="25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  <c r="AA30" s="12"/>
      <c r="AB30" s="13"/>
      <c r="AC30" s="12"/>
      <c r="AD30" s="13">
        <f>+$AC$8*$AC$6/$AC$3</f>
        <v>308.10000000000002</v>
      </c>
      <c r="AE30" s="12"/>
      <c r="AF30" s="13"/>
      <c r="AG30" s="12"/>
      <c r="AH30" s="13"/>
    </row>
    <row r="31" spans="1:34" x14ac:dyDescent="0.25">
      <c r="A31" s="9">
        <v>46296</v>
      </c>
      <c r="B31" s="12">
        <f t="shared" si="2"/>
        <v>3062.84</v>
      </c>
      <c r="C31" s="25"/>
      <c r="D31" s="13">
        <f>+$C$8*$C$6/$C$3</f>
        <v>332.50000000000006</v>
      </c>
      <c r="E31" s="12"/>
      <c r="F31" s="13">
        <v>769.59</v>
      </c>
      <c r="G31" s="12"/>
      <c r="H31" s="13"/>
      <c r="I31" s="12"/>
      <c r="J31" s="13">
        <f>+$I$8*$I$6/$I$3</f>
        <v>612</v>
      </c>
      <c r="K31" s="12"/>
      <c r="L31" s="13"/>
      <c r="M31" s="12"/>
      <c r="N31" s="13"/>
      <c r="O31" s="12"/>
      <c r="P31" s="13">
        <f>+$O$8*$O$6/$O$3</f>
        <v>160</v>
      </c>
      <c r="Q31" s="12"/>
      <c r="R31" s="13">
        <f>+$Q$8*$Q$6/$Q$3</f>
        <v>300</v>
      </c>
      <c r="S31" s="12"/>
      <c r="T31" s="13"/>
      <c r="U31" s="12"/>
      <c r="V31" s="13"/>
      <c r="W31" s="12"/>
      <c r="X31" s="13"/>
      <c r="Y31" s="12"/>
      <c r="Z31" s="13"/>
      <c r="AA31" s="12"/>
      <c r="AB31" s="13"/>
      <c r="AC31" s="12"/>
      <c r="AD31" s="13"/>
      <c r="AE31" s="12"/>
      <c r="AF31" s="13">
        <f>+$AE$8*$AE$6/$AE$3</f>
        <v>888.75</v>
      </c>
      <c r="AG31" s="12"/>
      <c r="AH31" s="13">
        <f>+$AG$8*$AG$6/$AG$3</f>
        <v>0</v>
      </c>
    </row>
    <row r="32" spans="1:34" x14ac:dyDescent="0.25">
      <c r="A32" s="9">
        <v>46327</v>
      </c>
      <c r="B32" s="12">
        <f t="shared" si="2"/>
        <v>350</v>
      </c>
      <c r="C32" s="25"/>
      <c r="D32" s="13"/>
      <c r="E32" s="12"/>
      <c r="F32" s="13"/>
      <c r="G32" s="12"/>
      <c r="H32" s="13"/>
      <c r="I32" s="12"/>
      <c r="J32" s="13"/>
      <c r="K32" s="12">
        <f>+K8/2</f>
        <v>2000</v>
      </c>
      <c r="L32" s="13">
        <f>+$K$8*$K$6/$K$3</f>
        <v>160</v>
      </c>
      <c r="M32" s="12">
        <f>+M8</f>
        <v>4000</v>
      </c>
      <c r="N32" s="13">
        <f>+$M$8*$M$6/$M$3</f>
        <v>120</v>
      </c>
      <c r="O32" s="12"/>
      <c r="P32" s="13"/>
      <c r="Q32" s="12"/>
      <c r="R32" s="13"/>
      <c r="S32" s="12"/>
      <c r="T32" s="13">
        <f>+$S$8*$S$6/$S$3</f>
        <v>70</v>
      </c>
      <c r="U32" s="12"/>
      <c r="V32" s="13"/>
      <c r="W32" s="12"/>
      <c r="X32" s="13"/>
      <c r="Y32" s="12"/>
      <c r="Z32" s="13"/>
      <c r="AA32" s="12"/>
      <c r="AB32" s="13"/>
      <c r="AC32" s="12"/>
      <c r="AD32" s="13"/>
      <c r="AE32" s="12"/>
      <c r="AF32" s="13"/>
      <c r="AG32" s="12"/>
      <c r="AH32" s="13"/>
    </row>
    <row r="33" spans="1:34" ht="15.75" thickBot="1" x14ac:dyDescent="0.3">
      <c r="A33" s="9">
        <v>46357</v>
      </c>
      <c r="B33" s="12">
        <f t="shared" si="2"/>
        <v>0</v>
      </c>
      <c r="C33" s="26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14"/>
      <c r="AB33" s="15"/>
      <c r="AC33" s="14"/>
      <c r="AD33" s="15"/>
      <c r="AE33" s="14"/>
      <c r="AF33" s="15"/>
      <c r="AG33" s="14"/>
      <c r="AH33" s="15"/>
    </row>
    <row r="34" spans="1:34" s="8" customFormat="1" ht="15.75" thickBot="1" x14ac:dyDescent="0.3">
      <c r="A34" s="6" t="s">
        <v>9</v>
      </c>
      <c r="B34" s="7">
        <f>SUM(C34:AM34)</f>
        <v>12548.87125</v>
      </c>
      <c r="C34" s="41">
        <f>SUM(D22:D33)</f>
        <v>1330.0000000000002</v>
      </c>
      <c r="D34" s="42"/>
      <c r="E34" s="41">
        <f>SUM(F22:F33)</f>
        <v>1539.18</v>
      </c>
      <c r="F34" s="42"/>
      <c r="G34" s="41">
        <f>SUM(H22:H33)</f>
        <v>75.8</v>
      </c>
      <c r="H34" s="42"/>
      <c r="I34" s="41">
        <f>SUM(J22:J33)</f>
        <v>1224</v>
      </c>
      <c r="J34" s="42"/>
      <c r="K34" s="41">
        <f>SUM(L22:L33)</f>
        <v>320</v>
      </c>
      <c r="L34" s="42"/>
      <c r="M34" s="41">
        <f>SUM(N22:N33)</f>
        <v>240</v>
      </c>
      <c r="N34" s="42"/>
      <c r="O34" s="41">
        <f>SUM(P22:P33)</f>
        <v>640</v>
      </c>
      <c r="P34" s="42"/>
      <c r="Q34" s="41">
        <f>SUM(R22:R33)</f>
        <v>600</v>
      </c>
      <c r="R34" s="42"/>
      <c r="S34" s="41">
        <f>SUM(T22:T33)</f>
        <v>280</v>
      </c>
      <c r="T34" s="42"/>
      <c r="U34" s="41">
        <f>SUM(V22:V33)</f>
        <v>475</v>
      </c>
      <c r="V34" s="42"/>
      <c r="W34" s="41">
        <f>SUM(X22:X33)</f>
        <v>51.191249999999997</v>
      </c>
      <c r="X34" s="42"/>
      <c r="Y34" s="41">
        <f>SUM(Z22:Z33)</f>
        <v>640</v>
      </c>
      <c r="Z34" s="42"/>
      <c r="AA34" s="41">
        <f>SUM(AB22:AB33)</f>
        <v>962.49999999999989</v>
      </c>
      <c r="AB34" s="42"/>
      <c r="AC34" s="41">
        <f>SUM(AD22:AD33)</f>
        <v>616.20000000000005</v>
      </c>
      <c r="AD34" s="42"/>
      <c r="AE34" s="41">
        <f>SUM(AF22:AF33)</f>
        <v>3555</v>
      </c>
      <c r="AF34" s="42"/>
      <c r="AG34" s="41">
        <f>SUM(AH22:AH33)</f>
        <v>0</v>
      </c>
      <c r="AH34" s="42"/>
    </row>
    <row r="35" spans="1:34" x14ac:dyDescent="0.25">
      <c r="A35" s="9">
        <v>46388</v>
      </c>
      <c r="B35" s="12">
        <f t="shared" ref="B35:B46" si="3">+D35+F35+H35+J35+L35+N35+P35+R35+T35+V35+X35+Z35+AB35+AD35+AF35+AH35</f>
        <v>492.50000000000006</v>
      </c>
      <c r="C35" s="24"/>
      <c r="D35" s="11">
        <f>+$C$8*$C$6/$C$3</f>
        <v>332.50000000000006</v>
      </c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>
        <f>+$O$8*$O$6/$O$3</f>
        <v>160</v>
      </c>
      <c r="Q35" s="10"/>
      <c r="R35" s="11"/>
      <c r="S35" s="10"/>
      <c r="T35" s="11"/>
      <c r="U35" s="10"/>
      <c r="V35" s="11"/>
      <c r="W35" s="10"/>
      <c r="X35" s="11"/>
      <c r="Y35" s="10"/>
      <c r="Z35" s="11"/>
      <c r="AA35" s="10"/>
      <c r="AB35" s="11"/>
      <c r="AC35" s="10"/>
      <c r="AD35" s="11"/>
      <c r="AE35" s="10"/>
      <c r="AF35" s="11"/>
      <c r="AG35" s="10"/>
      <c r="AH35" s="11"/>
    </row>
    <row r="36" spans="1:34" x14ac:dyDescent="0.25">
      <c r="A36" s="9">
        <v>46419</v>
      </c>
      <c r="B36" s="12">
        <f t="shared" si="3"/>
        <v>1108.75</v>
      </c>
      <c r="C36" s="25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>
        <f>+$S$8*$S$6/$S$3</f>
        <v>70</v>
      </c>
      <c r="U36" s="12"/>
      <c r="V36" s="13">
        <f>+$U$8*$U$6/$U$3</f>
        <v>237.5</v>
      </c>
      <c r="W36" s="12"/>
      <c r="X36" s="13"/>
      <c r="Y36" s="12"/>
      <c r="Z36" s="13">
        <f>+$Y$8*$Y$6/$Y$3</f>
        <v>320</v>
      </c>
      <c r="AA36" s="12"/>
      <c r="AB36" s="13">
        <f>+$AA$8*$AA$6/$AA$3</f>
        <v>481.24999999999994</v>
      </c>
      <c r="AC36" s="12"/>
      <c r="AD36" s="13"/>
      <c r="AE36" s="12"/>
      <c r="AF36" s="13"/>
      <c r="AG36" s="12"/>
      <c r="AH36" s="13"/>
    </row>
    <row r="37" spans="1:34" x14ac:dyDescent="0.25">
      <c r="A37" s="9">
        <v>46447</v>
      </c>
      <c r="B37" s="12">
        <f t="shared" si="3"/>
        <v>616.20000000000005</v>
      </c>
      <c r="C37" s="25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  <c r="AA37" s="12"/>
      <c r="AB37" s="13"/>
      <c r="AC37" s="12"/>
      <c r="AD37" s="13">
        <f>+$AC$8*$AC$6/$AA$3</f>
        <v>308.10000000000002</v>
      </c>
      <c r="AE37" s="12"/>
      <c r="AF37" s="13"/>
      <c r="AG37" s="12"/>
      <c r="AH37" s="13">
        <f>+$AC$8*$AC$6/$AA$3</f>
        <v>308.10000000000002</v>
      </c>
    </row>
    <row r="38" spans="1:34" x14ac:dyDescent="0.25">
      <c r="A38" s="9">
        <v>46478</v>
      </c>
      <c r="B38" s="12">
        <f t="shared" si="3"/>
        <v>1841.5900000000001</v>
      </c>
      <c r="C38" s="25">
        <f>+C8</f>
        <v>19000</v>
      </c>
      <c r="D38" s="13"/>
      <c r="E38" s="12"/>
      <c r="F38" s="13">
        <v>769.59</v>
      </c>
      <c r="G38" s="12"/>
      <c r="H38" s="13"/>
      <c r="I38" s="12"/>
      <c r="J38" s="13">
        <f>+$I$8*$I$6/$I$3</f>
        <v>612</v>
      </c>
      <c r="K38" s="12"/>
      <c r="L38" s="13"/>
      <c r="M38" s="12"/>
      <c r="N38" s="13"/>
      <c r="O38" s="12"/>
      <c r="P38" s="13">
        <f>+$O$8*$O$6/$O$3</f>
        <v>160</v>
      </c>
      <c r="Q38" s="12"/>
      <c r="R38" s="13">
        <f>+$Q$8*$Q$6/$Q$3</f>
        <v>300</v>
      </c>
      <c r="S38" s="12"/>
      <c r="T38" s="13"/>
      <c r="U38" s="12"/>
      <c r="V38" s="13"/>
      <c r="W38" s="12"/>
      <c r="X38" s="13"/>
      <c r="Y38" s="12"/>
      <c r="Z38" s="13"/>
      <c r="AA38" s="12"/>
      <c r="AB38" s="13"/>
      <c r="AC38" s="12"/>
      <c r="AD38" s="13"/>
      <c r="AE38" s="12"/>
      <c r="AF38" s="13"/>
      <c r="AG38" s="12"/>
      <c r="AH38" s="13"/>
    </row>
    <row r="39" spans="1:34" x14ac:dyDescent="0.25">
      <c r="A39" s="9">
        <v>46508</v>
      </c>
      <c r="B39" s="12">
        <f t="shared" si="3"/>
        <v>70</v>
      </c>
      <c r="C39" s="25"/>
      <c r="D39" s="13"/>
      <c r="E39" s="12"/>
      <c r="F39" s="13"/>
      <c r="G39" s="12"/>
      <c r="H39" s="13"/>
      <c r="I39" s="12"/>
      <c r="J39" s="13"/>
      <c r="K39" s="12">
        <f>+K32</f>
        <v>2000</v>
      </c>
      <c r="L39" s="13"/>
      <c r="M39" s="12"/>
      <c r="N39" s="13"/>
      <c r="O39" s="12"/>
      <c r="P39" s="13"/>
      <c r="Q39" s="12"/>
      <c r="R39" s="13"/>
      <c r="S39" s="12"/>
      <c r="T39" s="13">
        <f>+$S$8*$S$6/$S$3</f>
        <v>70</v>
      </c>
      <c r="U39" s="12"/>
      <c r="V39" s="13"/>
      <c r="W39" s="12"/>
      <c r="X39" s="13"/>
      <c r="Y39" s="12"/>
      <c r="Z39" s="13"/>
      <c r="AA39" s="12"/>
      <c r="AB39" s="13"/>
      <c r="AC39" s="12"/>
      <c r="AD39" s="13"/>
      <c r="AE39" s="12"/>
      <c r="AF39" s="13"/>
      <c r="AG39" s="12"/>
      <c r="AH39" s="13"/>
    </row>
    <row r="40" spans="1:34" x14ac:dyDescent="0.25">
      <c r="A40" s="9">
        <v>46539</v>
      </c>
      <c r="B40" s="12">
        <f t="shared" si="3"/>
        <v>0</v>
      </c>
      <c r="C40" s="25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  <c r="AC40" s="12"/>
      <c r="AD40" s="13"/>
      <c r="AE40" s="12"/>
      <c r="AF40" s="13"/>
      <c r="AG40" s="12"/>
      <c r="AH40" s="13"/>
    </row>
    <row r="41" spans="1:34" x14ac:dyDescent="0.25">
      <c r="A41" s="9">
        <v>46569</v>
      </c>
      <c r="B41" s="12">
        <f t="shared" si="3"/>
        <v>160</v>
      </c>
      <c r="C41" s="25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>
        <f>+$O$8*$O$6/$O$3</f>
        <v>160</v>
      </c>
      <c r="Q41" s="12"/>
      <c r="R41" s="13"/>
      <c r="S41" s="12"/>
      <c r="T41" s="13"/>
      <c r="U41" s="12"/>
      <c r="V41" s="13"/>
      <c r="W41" s="12"/>
      <c r="X41" s="13"/>
      <c r="Y41" s="12"/>
      <c r="Z41" s="13"/>
      <c r="AA41" s="12"/>
      <c r="AB41" s="13"/>
      <c r="AC41" s="12"/>
      <c r="AD41" s="13"/>
      <c r="AE41" s="12"/>
      <c r="AF41" s="13"/>
      <c r="AG41" s="12"/>
      <c r="AH41" s="13"/>
    </row>
    <row r="42" spans="1:34" x14ac:dyDescent="0.25">
      <c r="A42" s="9">
        <v>46600</v>
      </c>
      <c r="B42" s="12">
        <f t="shared" si="3"/>
        <v>390</v>
      </c>
      <c r="C42" s="25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>
        <f>+$S$8*$S$6/$S$3</f>
        <v>70</v>
      </c>
      <c r="U42" s="12"/>
      <c r="V42" s="13"/>
      <c r="W42" s="12"/>
      <c r="X42" s="13"/>
      <c r="Y42" s="12"/>
      <c r="Z42" s="13">
        <f>+$Y$8*$Y$6/$Y$3</f>
        <v>320</v>
      </c>
      <c r="AA42" s="12"/>
      <c r="AB42" s="13"/>
      <c r="AC42" s="12"/>
      <c r="AD42" s="13"/>
      <c r="AE42" s="12"/>
      <c r="AF42" s="13"/>
      <c r="AG42" s="12"/>
      <c r="AH42" s="13"/>
    </row>
    <row r="43" spans="1:34" x14ac:dyDescent="0.25">
      <c r="A43" s="9">
        <v>46631</v>
      </c>
      <c r="B43" s="12">
        <f t="shared" si="3"/>
        <v>616.20000000000005</v>
      </c>
      <c r="C43" s="25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2"/>
      <c r="AB43" s="13"/>
      <c r="AC43" s="12"/>
      <c r="AD43" s="13">
        <f>+$AC$8*$AC$6/$AA$3</f>
        <v>308.10000000000002</v>
      </c>
      <c r="AE43" s="12"/>
      <c r="AF43" s="13"/>
      <c r="AG43" s="12"/>
      <c r="AH43" s="13">
        <f>+$AC$8*$AC$6/$AA$3</f>
        <v>308.10000000000002</v>
      </c>
    </row>
    <row r="44" spans="1:34" x14ac:dyDescent="0.25">
      <c r="A44" s="9">
        <v>46661</v>
      </c>
      <c r="B44" s="12">
        <f t="shared" si="3"/>
        <v>1911.5900000000001</v>
      </c>
      <c r="C44" s="25"/>
      <c r="D44" s="13"/>
      <c r="E44" s="12"/>
      <c r="F44" s="13">
        <v>769.59</v>
      </c>
      <c r="G44" s="12"/>
      <c r="H44" s="13"/>
      <c r="I44" s="12"/>
      <c r="J44" s="13">
        <f>+$I$8*$I$6/$I$3</f>
        <v>612</v>
      </c>
      <c r="K44" s="12"/>
      <c r="L44" s="13"/>
      <c r="M44" s="12"/>
      <c r="N44" s="13"/>
      <c r="O44" s="12"/>
      <c r="P44" s="13">
        <f>+$O$8*$O$6/$O$3</f>
        <v>160</v>
      </c>
      <c r="Q44" s="12"/>
      <c r="R44" s="13">
        <f>+$Q$8*$Q$6/$Q$3</f>
        <v>300</v>
      </c>
      <c r="S44" s="12">
        <v>4000</v>
      </c>
      <c r="T44" s="13">
        <f>+$S$8*$S$6/$S$3</f>
        <v>70</v>
      </c>
      <c r="U44" s="12"/>
      <c r="V44" s="13"/>
      <c r="W44" s="12"/>
      <c r="X44" s="13"/>
      <c r="Y44" s="12"/>
      <c r="Z44" s="13"/>
      <c r="AA44" s="12"/>
      <c r="AB44" s="13"/>
      <c r="AC44" s="12"/>
      <c r="AD44" s="13"/>
      <c r="AE44" s="12"/>
      <c r="AF44" s="13"/>
      <c r="AG44" s="12"/>
      <c r="AH44" s="13"/>
    </row>
    <row r="45" spans="1:34" x14ac:dyDescent="0.25">
      <c r="A45" s="9">
        <v>46692</v>
      </c>
      <c r="B45" s="12">
        <f t="shared" si="3"/>
        <v>0</v>
      </c>
      <c r="C45" s="25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2"/>
      <c r="AB45" s="13"/>
      <c r="AC45" s="12"/>
      <c r="AD45" s="13"/>
      <c r="AE45" s="12"/>
      <c r="AF45" s="13"/>
      <c r="AG45" s="12"/>
      <c r="AH45" s="13"/>
    </row>
    <row r="46" spans="1:34" ht="15.75" thickBot="1" x14ac:dyDescent="0.3">
      <c r="A46" s="9">
        <v>46722</v>
      </c>
      <c r="B46" s="12">
        <f t="shared" si="3"/>
        <v>0</v>
      </c>
      <c r="C46" s="26"/>
      <c r="D46" s="15"/>
      <c r="E46" s="14"/>
      <c r="F46" s="15"/>
      <c r="G46" s="14"/>
      <c r="H46" s="15"/>
      <c r="I46" s="14"/>
      <c r="J46" s="15"/>
      <c r="K46" s="14"/>
      <c r="L46" s="15">
        <f>+$K$15*$K$6/$K$3</f>
        <v>0</v>
      </c>
      <c r="M46" s="14"/>
      <c r="N46" s="15">
        <f>+$K$15*$K$6/$K$3</f>
        <v>0</v>
      </c>
      <c r="O46" s="14"/>
      <c r="P46" s="15"/>
      <c r="Q46" s="14"/>
      <c r="R46" s="15"/>
      <c r="S46" s="14"/>
      <c r="T46" s="15"/>
      <c r="U46" s="14"/>
      <c r="V46" s="15"/>
      <c r="W46" s="14"/>
      <c r="X46" s="15"/>
      <c r="Y46" s="14"/>
      <c r="Z46" s="15"/>
      <c r="AA46" s="14"/>
      <c r="AB46" s="15"/>
      <c r="AC46" s="14"/>
      <c r="AD46" s="15"/>
      <c r="AE46" s="14"/>
      <c r="AF46" s="15"/>
      <c r="AG46" s="14"/>
      <c r="AH46" s="15"/>
    </row>
    <row r="47" spans="1:34" s="8" customFormat="1" ht="15.75" thickBot="1" x14ac:dyDescent="0.3">
      <c r="A47" s="6" t="s">
        <v>10</v>
      </c>
      <c r="B47" s="7">
        <f>SUM(C47:Q47)</f>
        <v>4335.68</v>
      </c>
      <c r="C47" s="41">
        <f>SUM(D35:D46)</f>
        <v>332.50000000000006</v>
      </c>
      <c r="D47" s="42"/>
      <c r="E47" s="41">
        <f>SUM(F35:F46)</f>
        <v>1539.18</v>
      </c>
      <c r="F47" s="42"/>
      <c r="G47" s="41">
        <f>SUM(H35:H46)</f>
        <v>0</v>
      </c>
      <c r="H47" s="42"/>
      <c r="I47" s="41">
        <f>SUM(J35:J46)</f>
        <v>1224</v>
      </c>
      <c r="J47" s="42"/>
      <c r="K47" s="41">
        <f>SUM(L35:L46)</f>
        <v>0</v>
      </c>
      <c r="L47" s="42"/>
      <c r="M47" s="41">
        <f>SUM(N35:N46)</f>
        <v>0</v>
      </c>
      <c r="N47" s="42"/>
      <c r="O47" s="41">
        <f>SUM(P35:P46)</f>
        <v>640</v>
      </c>
      <c r="P47" s="42"/>
      <c r="Q47" s="41">
        <f>SUM(R35:R46)</f>
        <v>600</v>
      </c>
      <c r="R47" s="42"/>
      <c r="S47" s="41">
        <f>SUM(T35:T46)</f>
        <v>280</v>
      </c>
      <c r="T47" s="42"/>
      <c r="U47" s="41">
        <f t="shared" ref="U47" si="4">SUM(V35:V46)</f>
        <v>237.5</v>
      </c>
      <c r="V47" s="42"/>
      <c r="W47" s="41">
        <f t="shared" ref="W47" si="5">SUM(X35:X46)</f>
        <v>0</v>
      </c>
      <c r="X47" s="42"/>
      <c r="Y47" s="41">
        <f t="shared" ref="Y47" si="6">SUM(Z35:Z46)</f>
        <v>640</v>
      </c>
      <c r="Z47" s="42"/>
      <c r="AA47" s="41">
        <f t="shared" ref="AA47" si="7">SUM(AB35:AB46)</f>
        <v>481.24999999999994</v>
      </c>
      <c r="AB47" s="42"/>
      <c r="AC47" s="41">
        <f t="shared" ref="AC47" si="8">SUM(AD35:AD46)</f>
        <v>616.20000000000005</v>
      </c>
      <c r="AD47" s="42"/>
      <c r="AE47" s="41">
        <f t="shared" ref="AE47" si="9">SUM(AF35:AF46)</f>
        <v>0</v>
      </c>
      <c r="AF47" s="42"/>
      <c r="AG47" s="41">
        <f t="shared" ref="AG47" si="10">SUM(AH35:AH46)</f>
        <v>616.20000000000005</v>
      </c>
      <c r="AH47" s="42"/>
    </row>
    <row r="48" spans="1:34" x14ac:dyDescent="0.25">
      <c r="A48" s="9">
        <v>46753</v>
      </c>
      <c r="B48" s="12">
        <f t="shared" ref="B48:B59" si="11">+D48+F48+H48+J48+L48+N48+P48+R48+T48+V48+X48+Z48+AB48+AD48+AF48+AH48</f>
        <v>160</v>
      </c>
      <c r="C48" s="24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>
        <f>+$O$8*$O$6/$O$3</f>
        <v>160</v>
      </c>
      <c r="Q48" s="10"/>
      <c r="R48" s="11"/>
      <c r="S48" s="10"/>
      <c r="T48" s="11"/>
      <c r="U48" s="10"/>
      <c r="V48" s="11"/>
      <c r="W48" s="10"/>
      <c r="X48" s="11"/>
      <c r="Y48" s="10"/>
      <c r="Z48" s="11"/>
      <c r="AA48" s="10"/>
      <c r="AB48" s="11"/>
      <c r="AC48" s="10"/>
      <c r="AD48" s="11"/>
      <c r="AE48" s="10"/>
      <c r="AF48" s="11"/>
      <c r="AG48" s="10"/>
      <c r="AH48" s="11"/>
    </row>
    <row r="49" spans="1:34" x14ac:dyDescent="0.25">
      <c r="A49" s="9">
        <v>46784</v>
      </c>
      <c r="B49" s="12">
        <f t="shared" si="11"/>
        <v>320</v>
      </c>
      <c r="C49" s="25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>
        <f>+$Y$8*$Y$6/$Y$3</f>
        <v>320</v>
      </c>
      <c r="AA49" s="12"/>
      <c r="AB49" s="13"/>
      <c r="AC49" s="12"/>
      <c r="AD49" s="13"/>
      <c r="AE49" s="12"/>
      <c r="AF49" s="13"/>
      <c r="AG49" s="12"/>
      <c r="AH49" s="13"/>
    </row>
    <row r="50" spans="1:34" x14ac:dyDescent="0.25">
      <c r="A50" s="9">
        <v>46813</v>
      </c>
      <c r="B50" s="12">
        <f t="shared" si="11"/>
        <v>0</v>
      </c>
      <c r="C50" s="25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  <c r="AA50" s="12"/>
      <c r="AB50" s="13"/>
      <c r="AC50" s="12"/>
      <c r="AD50" s="13"/>
      <c r="AE50" s="12"/>
      <c r="AF50" s="13"/>
      <c r="AG50" s="12"/>
      <c r="AH50" s="13"/>
    </row>
    <row r="51" spans="1:34" x14ac:dyDescent="0.25">
      <c r="A51" s="9">
        <v>46844</v>
      </c>
      <c r="B51" s="12">
        <f t="shared" si="11"/>
        <v>1541.5900000000001</v>
      </c>
      <c r="C51" s="25"/>
      <c r="D51" s="13"/>
      <c r="E51" s="12"/>
      <c r="F51" s="13">
        <v>769.59</v>
      </c>
      <c r="G51" s="12"/>
      <c r="H51" s="13"/>
      <c r="I51" s="12"/>
      <c r="J51" s="13">
        <f>+$I$8*$I$6/$I$3</f>
        <v>612</v>
      </c>
      <c r="K51" s="12"/>
      <c r="L51" s="13"/>
      <c r="M51" s="12"/>
      <c r="N51" s="13"/>
      <c r="O51" s="12"/>
      <c r="P51" s="13">
        <f>+$O$8*$O$6/$O$3</f>
        <v>160</v>
      </c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2"/>
      <c r="AB51" s="13"/>
      <c r="AC51" s="12"/>
      <c r="AD51" s="13"/>
      <c r="AE51" s="12"/>
      <c r="AF51" s="13"/>
      <c r="AG51" s="12"/>
      <c r="AH51" s="13"/>
    </row>
    <row r="52" spans="1:34" x14ac:dyDescent="0.25">
      <c r="A52" s="9">
        <v>46874</v>
      </c>
      <c r="B52" s="12">
        <f t="shared" si="11"/>
        <v>0</v>
      </c>
      <c r="C52" s="25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  <c r="AA52" s="12"/>
      <c r="AB52" s="13"/>
      <c r="AC52" s="12"/>
      <c r="AD52" s="13"/>
      <c r="AE52" s="12"/>
      <c r="AF52" s="13"/>
      <c r="AG52" s="12"/>
      <c r="AH52" s="13"/>
    </row>
    <row r="53" spans="1:34" x14ac:dyDescent="0.25">
      <c r="A53" s="9">
        <v>46905</v>
      </c>
      <c r="B53" s="12">
        <f t="shared" si="11"/>
        <v>0</v>
      </c>
      <c r="C53" s="25"/>
      <c r="D53" s="13"/>
      <c r="E53" s="12"/>
      <c r="F53" s="13"/>
      <c r="G53" s="12"/>
      <c r="H53" s="13"/>
      <c r="I53" s="12"/>
      <c r="J53" s="13"/>
      <c r="K53" s="12"/>
      <c r="L53" s="13">
        <f>+$K$15*$K$6/$K$3</f>
        <v>0</v>
      </c>
      <c r="M53" s="12"/>
      <c r="N53" s="13">
        <f>+$K$15*$K$6/$K$3</f>
        <v>0</v>
      </c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  <c r="AA53" s="12"/>
      <c r="AB53" s="13"/>
      <c r="AC53" s="12"/>
      <c r="AD53" s="13"/>
      <c r="AE53" s="12"/>
      <c r="AF53" s="13"/>
      <c r="AG53" s="12"/>
      <c r="AH53" s="13"/>
    </row>
    <row r="54" spans="1:34" x14ac:dyDescent="0.25">
      <c r="A54" s="9">
        <v>46935</v>
      </c>
      <c r="B54" s="12">
        <f t="shared" si="11"/>
        <v>160</v>
      </c>
      <c r="C54" s="25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>
        <f>+$O$8*$O$6/$O$3</f>
        <v>160</v>
      </c>
      <c r="Q54" s="12"/>
      <c r="R54" s="13"/>
      <c r="S54" s="12"/>
      <c r="T54" s="13"/>
      <c r="U54" s="12"/>
      <c r="V54" s="13"/>
      <c r="W54" s="12"/>
      <c r="X54" s="13"/>
      <c r="Y54" s="12"/>
      <c r="Z54" s="13"/>
      <c r="AA54" s="12"/>
      <c r="AB54" s="13"/>
      <c r="AC54" s="12"/>
      <c r="AD54" s="13"/>
      <c r="AE54" s="12"/>
      <c r="AF54" s="13"/>
      <c r="AG54" s="12"/>
      <c r="AH54" s="13"/>
    </row>
    <row r="55" spans="1:34" x14ac:dyDescent="0.25">
      <c r="A55" s="9">
        <v>46966</v>
      </c>
      <c r="B55" s="12">
        <f t="shared" si="11"/>
        <v>320</v>
      </c>
      <c r="C55" s="25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>
        <f>+$Y$8*$Y$6/$Y$3</f>
        <v>320</v>
      </c>
      <c r="AA55" s="12"/>
      <c r="AB55" s="13"/>
      <c r="AC55" s="12"/>
      <c r="AD55" s="13"/>
      <c r="AE55" s="12"/>
      <c r="AF55" s="13"/>
      <c r="AG55" s="12"/>
      <c r="AH55" s="13"/>
    </row>
    <row r="56" spans="1:34" x14ac:dyDescent="0.25">
      <c r="A56" s="9">
        <v>46997</v>
      </c>
      <c r="B56" s="12">
        <f t="shared" si="11"/>
        <v>0</v>
      </c>
      <c r="C56" s="25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2"/>
      <c r="AB56" s="13"/>
      <c r="AC56" s="12"/>
      <c r="AD56" s="13"/>
      <c r="AE56" s="12"/>
      <c r="AF56" s="13"/>
      <c r="AG56" s="12"/>
      <c r="AH56" s="13"/>
    </row>
    <row r="57" spans="1:34" x14ac:dyDescent="0.25">
      <c r="A57" s="9">
        <v>47027</v>
      </c>
      <c r="B57" s="12">
        <f t="shared" si="11"/>
        <v>772</v>
      </c>
      <c r="C57" s="25"/>
      <c r="D57" s="13"/>
      <c r="E57" s="12">
        <f>+E8</f>
        <v>20163</v>
      </c>
      <c r="F57" s="13"/>
      <c r="G57" s="12"/>
      <c r="H57" s="13"/>
      <c r="I57" s="12"/>
      <c r="J57" s="13">
        <f>+$I$8*$I$6/$I$3</f>
        <v>612</v>
      </c>
      <c r="K57" s="12"/>
      <c r="L57" s="13"/>
      <c r="M57" s="12"/>
      <c r="N57" s="13"/>
      <c r="O57" s="12"/>
      <c r="P57" s="13">
        <f>+$O$8*$O$6/$O$3</f>
        <v>160</v>
      </c>
      <c r="Q57" s="12"/>
      <c r="R57" s="13"/>
      <c r="S57" s="12"/>
      <c r="T57" s="13"/>
      <c r="U57" s="12"/>
      <c r="V57" s="13"/>
      <c r="W57" s="12"/>
      <c r="X57" s="13"/>
      <c r="Y57" s="12"/>
      <c r="Z57" s="13"/>
      <c r="AA57" s="12"/>
      <c r="AB57" s="13"/>
      <c r="AC57" s="12"/>
      <c r="AD57" s="13"/>
      <c r="AE57" s="12"/>
      <c r="AF57" s="13"/>
      <c r="AG57" s="12"/>
      <c r="AH57" s="13"/>
    </row>
    <row r="58" spans="1:34" x14ac:dyDescent="0.25">
      <c r="A58" s="9">
        <v>47058</v>
      </c>
      <c r="B58" s="12">
        <f t="shared" si="11"/>
        <v>0</v>
      </c>
      <c r="C58" s="25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  <c r="AA58" s="12"/>
      <c r="AB58" s="13"/>
      <c r="AC58" s="12"/>
      <c r="AD58" s="13"/>
      <c r="AE58" s="12"/>
      <c r="AF58" s="13"/>
      <c r="AG58" s="12"/>
      <c r="AH58" s="13"/>
    </row>
    <row r="59" spans="1:34" ht="15.75" thickBot="1" x14ac:dyDescent="0.3">
      <c r="A59" s="9">
        <v>47088</v>
      </c>
      <c r="B59" s="12">
        <f t="shared" si="11"/>
        <v>0</v>
      </c>
      <c r="C59" s="26"/>
      <c r="D59" s="15"/>
      <c r="E59" s="14"/>
      <c r="F59" s="15"/>
      <c r="G59" s="14"/>
      <c r="H59" s="15"/>
      <c r="I59" s="14"/>
      <c r="J59" s="15"/>
      <c r="K59" s="14"/>
      <c r="L59" s="15">
        <f>+$K$15*$K$6/$K$3</f>
        <v>0</v>
      </c>
      <c r="M59" s="14"/>
      <c r="N59" s="15">
        <f>+$K$15*$K$6/$K$3</f>
        <v>0</v>
      </c>
      <c r="O59" s="14"/>
      <c r="P59" s="15"/>
      <c r="Q59" s="14"/>
      <c r="R59" s="15"/>
      <c r="S59" s="14"/>
      <c r="T59" s="15"/>
      <c r="U59" s="14"/>
      <c r="V59" s="15"/>
      <c r="W59" s="14"/>
      <c r="X59" s="15"/>
      <c r="Y59" s="14"/>
      <c r="Z59" s="15"/>
      <c r="AA59" s="14"/>
      <c r="AB59" s="15"/>
      <c r="AC59" s="14"/>
      <c r="AD59" s="15"/>
      <c r="AE59" s="14"/>
      <c r="AF59" s="15"/>
      <c r="AG59" s="14"/>
      <c r="AH59" s="15"/>
    </row>
    <row r="60" spans="1:34" s="8" customFormat="1" ht="15.75" thickBot="1" x14ac:dyDescent="0.3">
      <c r="A60" s="6" t="s">
        <v>11</v>
      </c>
      <c r="B60" s="7">
        <f>SUM(C60:K60)</f>
        <v>1993.5900000000001</v>
      </c>
      <c r="C60" s="41">
        <f>SUM(D48:D59)</f>
        <v>0</v>
      </c>
      <c r="D60" s="42"/>
      <c r="E60" s="41">
        <f>SUM(F48:F59)</f>
        <v>769.59</v>
      </c>
      <c r="F60" s="42"/>
      <c r="G60" s="41">
        <f>SUM(H48:H59)</f>
        <v>0</v>
      </c>
      <c r="H60" s="42"/>
      <c r="I60" s="41">
        <f>SUM(J48:J59)</f>
        <v>1224</v>
      </c>
      <c r="J60" s="42"/>
      <c r="K60" s="41">
        <f>SUM(L48:L59)</f>
        <v>0</v>
      </c>
      <c r="L60" s="42"/>
      <c r="M60" s="41">
        <f>SUM(N48:N59)</f>
        <v>0</v>
      </c>
      <c r="N60" s="42"/>
      <c r="O60" s="41">
        <f>SUM(P48:P59)</f>
        <v>640</v>
      </c>
      <c r="P60" s="42"/>
      <c r="Q60" s="41"/>
      <c r="R60" s="42"/>
      <c r="S60" s="41"/>
      <c r="T60" s="42"/>
      <c r="U60" s="41"/>
      <c r="V60" s="42"/>
      <c r="W60" s="41"/>
      <c r="X60" s="42"/>
      <c r="Y60" s="41"/>
      <c r="Z60" s="42"/>
      <c r="AA60" s="41"/>
      <c r="AB60" s="42"/>
      <c r="AC60" s="41"/>
      <c r="AD60" s="42"/>
      <c r="AE60" s="41"/>
      <c r="AF60" s="42"/>
      <c r="AG60" s="41"/>
      <c r="AH60" s="42"/>
    </row>
    <row r="61" spans="1:34" x14ac:dyDescent="0.25">
      <c r="A61" s="9">
        <v>47119</v>
      </c>
      <c r="B61" s="12">
        <f t="shared" ref="B61:B72" si="12">+D61+F61+H61+J61+L61+N61+P61+R61+T61+V61+X61+Z61</f>
        <v>160</v>
      </c>
      <c r="C61" s="24"/>
      <c r="D61" s="11"/>
      <c r="E61" s="10"/>
      <c r="F61" s="11"/>
      <c r="G61" s="10"/>
      <c r="H61" s="11"/>
      <c r="I61" s="10"/>
      <c r="J61" s="11"/>
      <c r="K61" s="10"/>
      <c r="L61" s="11"/>
      <c r="M61" s="10"/>
      <c r="N61" s="11"/>
      <c r="O61" s="10"/>
      <c r="P61" s="11">
        <f>+$O$8*$O$6/$O$3</f>
        <v>160</v>
      </c>
      <c r="Q61" s="10"/>
      <c r="R61" s="11"/>
      <c r="S61" s="10"/>
      <c r="T61" s="11"/>
      <c r="U61" s="10"/>
      <c r="V61" s="11"/>
      <c r="W61" s="10"/>
      <c r="X61" s="11"/>
      <c r="Y61" s="10"/>
      <c r="Z61" s="11"/>
      <c r="AA61" s="10"/>
      <c r="AB61" s="11"/>
      <c r="AC61" s="10"/>
      <c r="AD61" s="11"/>
      <c r="AE61" s="10"/>
      <c r="AF61" s="11"/>
      <c r="AG61" s="10"/>
      <c r="AH61" s="11"/>
    </row>
    <row r="62" spans="1:34" x14ac:dyDescent="0.25">
      <c r="A62" s="9">
        <v>47150</v>
      </c>
      <c r="B62" s="12">
        <f t="shared" si="12"/>
        <v>0</v>
      </c>
      <c r="C62" s="25"/>
      <c r="D62" s="13"/>
      <c r="E62" s="12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  <c r="AA62" s="12"/>
      <c r="AB62" s="13"/>
      <c r="AC62" s="12"/>
      <c r="AD62" s="13"/>
      <c r="AE62" s="12"/>
      <c r="AF62" s="13"/>
      <c r="AG62" s="12"/>
      <c r="AH62" s="13"/>
    </row>
    <row r="63" spans="1:34" x14ac:dyDescent="0.25">
      <c r="A63" s="9">
        <v>47178</v>
      </c>
      <c r="B63" s="12">
        <f t="shared" si="12"/>
        <v>0</v>
      </c>
      <c r="C63" s="25"/>
      <c r="D63" s="13"/>
      <c r="E63" s="12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  <c r="AA63" s="12"/>
      <c r="AB63" s="13"/>
      <c r="AC63" s="12"/>
      <c r="AD63" s="13"/>
      <c r="AE63" s="12"/>
      <c r="AF63" s="13"/>
      <c r="AG63" s="12"/>
      <c r="AH63" s="13"/>
    </row>
    <row r="64" spans="1:34" x14ac:dyDescent="0.25">
      <c r="A64" s="9">
        <v>47209</v>
      </c>
      <c r="B64" s="12">
        <f t="shared" si="12"/>
        <v>772</v>
      </c>
      <c r="C64" s="25"/>
      <c r="D64" s="13"/>
      <c r="E64" s="12"/>
      <c r="F64" s="13"/>
      <c r="G64" s="12"/>
      <c r="H64" s="13"/>
      <c r="I64" s="12"/>
      <c r="J64" s="13">
        <f>+$I$8*$I$6/$I$3</f>
        <v>612</v>
      </c>
      <c r="K64" s="12"/>
      <c r="L64" s="13"/>
      <c r="M64" s="12"/>
      <c r="N64" s="13"/>
      <c r="O64" s="12"/>
      <c r="P64" s="13">
        <f>+$O$8*$O$6/$O$3</f>
        <v>160</v>
      </c>
      <c r="Q64" s="12"/>
      <c r="R64" s="13"/>
      <c r="S64" s="12"/>
      <c r="T64" s="13"/>
      <c r="U64" s="12"/>
      <c r="V64" s="13"/>
      <c r="W64" s="12"/>
      <c r="X64" s="13"/>
      <c r="Y64" s="12"/>
      <c r="Z64" s="13"/>
      <c r="AA64" s="12"/>
      <c r="AB64" s="13"/>
      <c r="AC64" s="12"/>
      <c r="AD64" s="13"/>
      <c r="AE64" s="12"/>
      <c r="AF64" s="13"/>
      <c r="AG64" s="12"/>
      <c r="AH64" s="13"/>
    </row>
    <row r="65" spans="1:34" x14ac:dyDescent="0.25">
      <c r="A65" s="9">
        <v>47239</v>
      </c>
      <c r="B65" s="12">
        <f t="shared" si="12"/>
        <v>0</v>
      </c>
      <c r="C65" s="25"/>
      <c r="D65" s="13"/>
      <c r="E65" s="12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  <c r="AA65" s="12"/>
      <c r="AB65" s="13"/>
      <c r="AC65" s="12"/>
      <c r="AD65" s="13"/>
      <c r="AE65" s="12"/>
      <c r="AF65" s="13"/>
      <c r="AG65" s="12"/>
      <c r="AH65" s="13"/>
    </row>
    <row r="66" spans="1:34" x14ac:dyDescent="0.25">
      <c r="A66" s="9">
        <v>47270</v>
      </c>
      <c r="B66" s="12">
        <f t="shared" si="12"/>
        <v>0</v>
      </c>
      <c r="C66" s="25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  <c r="AA66" s="12"/>
      <c r="AB66" s="13"/>
      <c r="AC66" s="12"/>
      <c r="AD66" s="13"/>
      <c r="AE66" s="12"/>
      <c r="AF66" s="13"/>
      <c r="AG66" s="12"/>
      <c r="AH66" s="13"/>
    </row>
    <row r="67" spans="1:34" x14ac:dyDescent="0.25">
      <c r="A67" s="9">
        <v>47300</v>
      </c>
      <c r="B67" s="12">
        <f t="shared" si="12"/>
        <v>160</v>
      </c>
      <c r="C67" s="25"/>
      <c r="D67" s="13"/>
      <c r="E67" s="12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>
        <f>+$O$8*$O$6/$O$3</f>
        <v>160</v>
      </c>
      <c r="Q67" s="12"/>
      <c r="R67" s="13"/>
      <c r="S67" s="12"/>
      <c r="T67" s="13"/>
      <c r="U67" s="12"/>
      <c r="V67" s="13"/>
      <c r="W67" s="12"/>
      <c r="X67" s="13"/>
      <c r="Y67" s="12"/>
      <c r="Z67" s="13"/>
      <c r="AA67" s="12"/>
      <c r="AB67" s="13"/>
      <c r="AC67" s="12"/>
      <c r="AD67" s="13"/>
      <c r="AE67" s="12"/>
      <c r="AF67" s="13"/>
      <c r="AG67" s="12"/>
      <c r="AH67" s="13"/>
    </row>
    <row r="68" spans="1:34" x14ac:dyDescent="0.25">
      <c r="A68" s="9">
        <v>47331</v>
      </c>
      <c r="B68" s="12">
        <f t="shared" si="12"/>
        <v>0</v>
      </c>
      <c r="C68" s="25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  <c r="AA68" s="12"/>
      <c r="AB68" s="13"/>
      <c r="AC68" s="12"/>
      <c r="AD68" s="13"/>
      <c r="AE68" s="12"/>
      <c r="AF68" s="13"/>
      <c r="AG68" s="12"/>
      <c r="AH68" s="13"/>
    </row>
    <row r="69" spans="1:34" x14ac:dyDescent="0.25">
      <c r="A69" s="9">
        <v>47362</v>
      </c>
      <c r="B69" s="12">
        <f t="shared" si="12"/>
        <v>0</v>
      </c>
      <c r="C69" s="25"/>
      <c r="D69" s="13"/>
      <c r="E69" s="12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  <c r="AA69" s="12"/>
      <c r="AB69" s="13"/>
      <c r="AC69" s="12"/>
      <c r="AD69" s="13"/>
      <c r="AE69" s="12"/>
      <c r="AF69" s="13"/>
      <c r="AG69" s="12"/>
      <c r="AH69" s="13"/>
    </row>
    <row r="70" spans="1:34" x14ac:dyDescent="0.25">
      <c r="A70" s="9">
        <v>47392</v>
      </c>
      <c r="B70" s="12">
        <f t="shared" si="12"/>
        <v>160</v>
      </c>
      <c r="C70" s="25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>
        <f>+$O$8*$O$6/$O$3</f>
        <v>160</v>
      </c>
      <c r="Q70" s="12"/>
      <c r="R70" s="13"/>
      <c r="S70" s="12"/>
      <c r="T70" s="13"/>
      <c r="U70" s="12"/>
      <c r="V70" s="13"/>
      <c r="W70" s="12"/>
      <c r="X70" s="13"/>
      <c r="Y70" s="12"/>
      <c r="Z70" s="13"/>
      <c r="AA70" s="12"/>
      <c r="AB70" s="13"/>
      <c r="AC70" s="12"/>
      <c r="AD70" s="13"/>
      <c r="AE70" s="12"/>
      <c r="AF70" s="13"/>
      <c r="AG70" s="12"/>
      <c r="AH70" s="13"/>
    </row>
    <row r="71" spans="1:34" x14ac:dyDescent="0.25">
      <c r="A71" s="9">
        <v>47423</v>
      </c>
      <c r="B71" s="12">
        <f t="shared" si="12"/>
        <v>0</v>
      </c>
      <c r="C71" s="25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2"/>
      <c r="AB71" s="13"/>
      <c r="AC71" s="12"/>
      <c r="AD71" s="13"/>
      <c r="AE71" s="12"/>
      <c r="AF71" s="13"/>
      <c r="AG71" s="12"/>
      <c r="AH71" s="13"/>
    </row>
    <row r="72" spans="1:34" ht="15.75" thickBot="1" x14ac:dyDescent="0.3">
      <c r="A72" s="9">
        <v>47453</v>
      </c>
      <c r="B72" s="12">
        <f t="shared" si="12"/>
        <v>0</v>
      </c>
      <c r="C72" s="26"/>
      <c r="D72" s="15"/>
      <c r="E72" s="14"/>
      <c r="F72" s="15"/>
      <c r="G72" s="14"/>
      <c r="H72" s="15"/>
      <c r="I72" s="14"/>
      <c r="J72" s="15"/>
      <c r="K72" s="14"/>
      <c r="L72" s="15"/>
      <c r="M72" s="14"/>
      <c r="N72" s="15"/>
      <c r="O72" s="14"/>
      <c r="P72" s="15"/>
      <c r="Q72" s="14"/>
      <c r="R72" s="15"/>
      <c r="S72" s="14"/>
      <c r="T72" s="15"/>
      <c r="U72" s="14"/>
      <c r="V72" s="15"/>
      <c r="W72" s="14"/>
      <c r="X72" s="15"/>
      <c r="Y72" s="14"/>
      <c r="Z72" s="15"/>
      <c r="AA72" s="14"/>
      <c r="AB72" s="15"/>
      <c r="AC72" s="14"/>
      <c r="AD72" s="15"/>
      <c r="AE72" s="14"/>
      <c r="AF72" s="15"/>
      <c r="AG72" s="14"/>
      <c r="AH72" s="15"/>
    </row>
    <row r="73" spans="1:34" s="8" customFormat="1" ht="15.75" thickBot="1" x14ac:dyDescent="0.3">
      <c r="A73" s="6" t="s">
        <v>11</v>
      </c>
      <c r="B73" s="7">
        <f>SUM(C73:K73)</f>
        <v>612</v>
      </c>
      <c r="C73" s="41">
        <f>SUM(D61:D72)</f>
        <v>0</v>
      </c>
      <c r="D73" s="42"/>
      <c r="E73" s="41">
        <f>SUM(F61:F72)</f>
        <v>0</v>
      </c>
      <c r="F73" s="42"/>
      <c r="G73" s="41">
        <f>SUM(H61:H72)</f>
        <v>0</v>
      </c>
      <c r="H73" s="42"/>
      <c r="I73" s="41">
        <f>SUM(J61:J72)</f>
        <v>612</v>
      </c>
      <c r="J73" s="42"/>
      <c r="K73" s="41">
        <f>SUM(L61:L72)</f>
        <v>0</v>
      </c>
      <c r="L73" s="42"/>
      <c r="M73" s="41">
        <f>SUM(N61:N72)</f>
        <v>0</v>
      </c>
      <c r="N73" s="42"/>
      <c r="O73" s="41">
        <f>SUM(P61:P72)</f>
        <v>640</v>
      </c>
      <c r="P73" s="42"/>
      <c r="Q73" s="41"/>
      <c r="R73" s="42"/>
      <c r="S73" s="41"/>
      <c r="T73" s="42"/>
      <c r="U73" s="41"/>
      <c r="V73" s="42"/>
      <c r="W73" s="41"/>
      <c r="X73" s="42"/>
      <c r="Y73" s="41"/>
      <c r="Z73" s="42"/>
      <c r="AA73" s="41"/>
      <c r="AB73" s="42"/>
      <c r="AC73" s="41"/>
      <c r="AD73" s="42"/>
      <c r="AE73" s="41"/>
      <c r="AF73" s="42"/>
      <c r="AG73" s="41"/>
      <c r="AH73" s="42"/>
    </row>
  </sheetData>
  <mergeCells count="208">
    <mergeCell ref="AG34:AH34"/>
    <mergeCell ref="AG47:AH47"/>
    <mergeCell ref="AG60:AH60"/>
    <mergeCell ref="AG73:AH73"/>
    <mergeCell ref="AG1:AH1"/>
    <mergeCell ref="AG2:AH2"/>
    <mergeCell ref="AG3:AH3"/>
    <mergeCell ref="AG4:AH4"/>
    <mergeCell ref="AG5:AH5"/>
    <mergeCell ref="AG6:AH6"/>
    <mergeCell ref="AG7:AH7"/>
    <mergeCell ref="AG8:AH8"/>
    <mergeCell ref="AG21:AH21"/>
    <mergeCell ref="AC34:AD34"/>
    <mergeCell ref="AC47:AD47"/>
    <mergeCell ref="AC60:AD60"/>
    <mergeCell ref="AC73:AD73"/>
    <mergeCell ref="AC1:AD1"/>
    <mergeCell ref="AC2:AD2"/>
    <mergeCell ref="AC3:AD3"/>
    <mergeCell ref="AC4:AD4"/>
    <mergeCell ref="AC5:AD5"/>
    <mergeCell ref="AC6:AD6"/>
    <mergeCell ref="AC7:AD7"/>
    <mergeCell ref="AC8:AD8"/>
    <mergeCell ref="AC21:AD21"/>
    <mergeCell ref="AA34:AB34"/>
    <mergeCell ref="AA47:AB47"/>
    <mergeCell ref="AA60:AB60"/>
    <mergeCell ref="AA73:AB73"/>
    <mergeCell ref="AA1:AB1"/>
    <mergeCell ref="AA2:AB2"/>
    <mergeCell ref="AA3:AB3"/>
    <mergeCell ref="AA4:AB4"/>
    <mergeCell ref="AA5:AB5"/>
    <mergeCell ref="AA6:AB6"/>
    <mergeCell ref="AA7:AB7"/>
    <mergeCell ref="AA8:AB8"/>
    <mergeCell ref="AA21:AB21"/>
    <mergeCell ref="Y34:Z34"/>
    <mergeCell ref="Y47:Z47"/>
    <mergeCell ref="Y60:Z60"/>
    <mergeCell ref="Y73:Z73"/>
    <mergeCell ref="Y1:Z1"/>
    <mergeCell ref="Y2:Z2"/>
    <mergeCell ref="Y3:Z3"/>
    <mergeCell ref="Y4:Z4"/>
    <mergeCell ref="Y5:Z5"/>
    <mergeCell ref="Y6:Z6"/>
    <mergeCell ref="Y7:Z7"/>
    <mergeCell ref="Y8:Z8"/>
    <mergeCell ref="Y21:Z21"/>
    <mergeCell ref="W60:X60"/>
    <mergeCell ref="W73:X73"/>
    <mergeCell ref="W6:X6"/>
    <mergeCell ref="W7:X7"/>
    <mergeCell ref="W8:X8"/>
    <mergeCell ref="W21:X21"/>
    <mergeCell ref="W34:X34"/>
    <mergeCell ref="W47:X47"/>
    <mergeCell ref="K73:L73"/>
    <mergeCell ref="S47:T47"/>
    <mergeCell ref="Q47:R47"/>
    <mergeCell ref="O47:P47"/>
    <mergeCell ref="M47:N47"/>
    <mergeCell ref="M21:N21"/>
    <mergeCell ref="O21:P21"/>
    <mergeCell ref="Q21:R21"/>
    <mergeCell ref="S21:T21"/>
    <mergeCell ref="U21:V21"/>
    <mergeCell ref="U34:V34"/>
    <mergeCell ref="S34:T34"/>
    <mergeCell ref="Q34:R34"/>
    <mergeCell ref="O34:P34"/>
    <mergeCell ref="M34:N34"/>
    <mergeCell ref="S7:T7"/>
    <mergeCell ref="I73:J73"/>
    <mergeCell ref="G73:H73"/>
    <mergeCell ref="E73:F73"/>
    <mergeCell ref="C73:D73"/>
    <mergeCell ref="W1:X1"/>
    <mergeCell ref="W2:X2"/>
    <mergeCell ref="W3:X3"/>
    <mergeCell ref="W4:X4"/>
    <mergeCell ref="W5:X5"/>
    <mergeCell ref="M60:N60"/>
    <mergeCell ref="O60:P60"/>
    <mergeCell ref="Q60:R60"/>
    <mergeCell ref="S60:T60"/>
    <mergeCell ref="U60:V60"/>
    <mergeCell ref="U73:V73"/>
    <mergeCell ref="S73:T73"/>
    <mergeCell ref="Q73:R73"/>
    <mergeCell ref="O73:P73"/>
    <mergeCell ref="M73:N73"/>
    <mergeCell ref="I47:J47"/>
    <mergeCell ref="G47:H47"/>
    <mergeCell ref="E47:F47"/>
    <mergeCell ref="C47:D47"/>
    <mergeCell ref="U47:V47"/>
    <mergeCell ref="C21:D21"/>
    <mergeCell ref="E21:F21"/>
    <mergeCell ref="G21:H21"/>
    <mergeCell ref="I21:J21"/>
    <mergeCell ref="K21:L21"/>
    <mergeCell ref="C60:D60"/>
    <mergeCell ref="E60:F60"/>
    <mergeCell ref="G60:H60"/>
    <mergeCell ref="I60:J60"/>
    <mergeCell ref="K60:L60"/>
    <mergeCell ref="K34:L34"/>
    <mergeCell ref="I34:J34"/>
    <mergeCell ref="G34:H34"/>
    <mergeCell ref="E34:F34"/>
    <mergeCell ref="C34:D34"/>
    <mergeCell ref="K47:L47"/>
    <mergeCell ref="S8:T8"/>
    <mergeCell ref="U1:V1"/>
    <mergeCell ref="U2:V2"/>
    <mergeCell ref="U3:V3"/>
    <mergeCell ref="U4:V4"/>
    <mergeCell ref="U5:V5"/>
    <mergeCell ref="U6:V6"/>
    <mergeCell ref="U7:V7"/>
    <mergeCell ref="U8:V8"/>
    <mergeCell ref="S1:T1"/>
    <mergeCell ref="S2:T2"/>
    <mergeCell ref="S3:T3"/>
    <mergeCell ref="S4:T4"/>
    <mergeCell ref="S5:T5"/>
    <mergeCell ref="S6:T6"/>
    <mergeCell ref="O8:P8"/>
    <mergeCell ref="Q2:R2"/>
    <mergeCell ref="Q3:R3"/>
    <mergeCell ref="Q4:R4"/>
    <mergeCell ref="Q5:R5"/>
    <mergeCell ref="Q6:R6"/>
    <mergeCell ref="Q7:R7"/>
    <mergeCell ref="Q8:R8"/>
    <mergeCell ref="O2:P2"/>
    <mergeCell ref="O3:P3"/>
    <mergeCell ref="O4:P4"/>
    <mergeCell ref="O5:P5"/>
    <mergeCell ref="O6:P6"/>
    <mergeCell ref="O7:P7"/>
    <mergeCell ref="M7:N7"/>
    <mergeCell ref="C8:D8"/>
    <mergeCell ref="E8:F8"/>
    <mergeCell ref="G8:H8"/>
    <mergeCell ref="I8:J8"/>
    <mergeCell ref="K8:L8"/>
    <mergeCell ref="M8:N8"/>
    <mergeCell ref="G5:H5"/>
    <mergeCell ref="I7:J7"/>
    <mergeCell ref="K5:L5"/>
    <mergeCell ref="K6:L6"/>
    <mergeCell ref="K7:L7"/>
    <mergeCell ref="E5:F5"/>
    <mergeCell ref="E6:F6"/>
    <mergeCell ref="M5:N5"/>
    <mergeCell ref="M6:N6"/>
    <mergeCell ref="K1:L1"/>
    <mergeCell ref="M1:N1"/>
    <mergeCell ref="O1:P1"/>
    <mergeCell ref="Q1:R1"/>
    <mergeCell ref="K2:L2"/>
    <mergeCell ref="K3:L3"/>
    <mergeCell ref="M2:N2"/>
    <mergeCell ref="M3:N3"/>
    <mergeCell ref="M4:N4"/>
    <mergeCell ref="K4:L4"/>
    <mergeCell ref="C1:D1"/>
    <mergeCell ref="C7:D7"/>
    <mergeCell ref="C2:D2"/>
    <mergeCell ref="C3:D3"/>
    <mergeCell ref="C4:D4"/>
    <mergeCell ref="C5:D5"/>
    <mergeCell ref="C6:D6"/>
    <mergeCell ref="I1:J1"/>
    <mergeCell ref="I2:J2"/>
    <mergeCell ref="I3:J3"/>
    <mergeCell ref="I4:J4"/>
    <mergeCell ref="I5:J5"/>
    <mergeCell ref="I6:J6"/>
    <mergeCell ref="E7:F7"/>
    <mergeCell ref="G1:H1"/>
    <mergeCell ref="G2:H2"/>
    <mergeCell ref="G3:H3"/>
    <mergeCell ref="G4:H4"/>
    <mergeCell ref="G6:H6"/>
    <mergeCell ref="G7:H7"/>
    <mergeCell ref="E1:F1"/>
    <mergeCell ref="E2:F2"/>
    <mergeCell ref="E3:F3"/>
    <mergeCell ref="E4:F4"/>
    <mergeCell ref="AE34:AF34"/>
    <mergeCell ref="AE47:AF47"/>
    <mergeCell ref="AE60:AF60"/>
    <mergeCell ref="AE73:AF73"/>
    <mergeCell ref="AE1:AF1"/>
    <mergeCell ref="AE2:AF2"/>
    <mergeCell ref="AE3:AF3"/>
    <mergeCell ref="AE4:AF4"/>
    <mergeCell ref="AE5:AF5"/>
    <mergeCell ref="AE6:AF6"/>
    <mergeCell ref="AE7:AF7"/>
    <mergeCell ref="AE8:AF8"/>
    <mergeCell ref="AE21:AF21"/>
  </mergeCells>
  <pageMargins left="0.25" right="0.25" top="0.75" bottom="0.75" header="0.3" footer="0.3"/>
  <pageSetup paperSize="9" scale="59" orientation="landscape" r:id="rId1"/>
  <headerFooter>
    <oddHeader>&amp;R&amp;"Calibri"&amp;10&amp;K000000 Documento: Personal&amp;1#_x000D_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03F3-7FF2-4F38-8363-870FC32BBC88}">
  <dimension ref="A1:H131"/>
  <sheetViews>
    <sheetView tabSelected="1" workbookViewId="0">
      <selection activeCell="G5" sqref="G5"/>
    </sheetView>
  </sheetViews>
  <sheetFormatPr baseColWidth="10" defaultRowHeight="15" x14ac:dyDescent="0.25"/>
  <cols>
    <col min="1" max="1" width="18" customWidth="1"/>
    <col min="2" max="7" width="11.42578125" style="1"/>
  </cols>
  <sheetData>
    <row r="1" spans="1:8" x14ac:dyDescent="0.25">
      <c r="A1" t="s">
        <v>44</v>
      </c>
      <c r="B1" s="1" t="s">
        <v>43</v>
      </c>
      <c r="C1" s="1" t="s">
        <v>42</v>
      </c>
      <c r="D1" s="1" t="s">
        <v>45</v>
      </c>
      <c r="E1" s="1" t="s">
        <v>46</v>
      </c>
      <c r="F1" s="1" t="s">
        <v>47</v>
      </c>
      <c r="G1" s="1" t="s">
        <v>48</v>
      </c>
      <c r="H1" t="s">
        <v>59</v>
      </c>
    </row>
    <row r="2" spans="1:8" x14ac:dyDescent="0.25">
      <c r="A2" t="s">
        <v>41</v>
      </c>
      <c r="B2" s="1" t="s">
        <v>57</v>
      </c>
      <c r="C2" s="1">
        <v>45000</v>
      </c>
      <c r="D2" s="1">
        <v>4</v>
      </c>
      <c r="E2" s="1">
        <v>7.9000000000000001E-2</v>
      </c>
      <c r="F2" s="40">
        <v>45867</v>
      </c>
      <c r="G2" s="1">
        <f>INT(C2*E2/D2)</f>
        <v>888</v>
      </c>
    </row>
    <row r="3" spans="1:8" x14ac:dyDescent="0.25">
      <c r="A3" t="s">
        <v>41</v>
      </c>
      <c r="B3" s="1" t="s">
        <v>57</v>
      </c>
      <c r="C3" s="1">
        <v>45000</v>
      </c>
      <c r="D3" s="1">
        <v>4</v>
      </c>
      <c r="E3" s="1">
        <v>7.9000000000000001E-2</v>
      </c>
      <c r="F3" s="40">
        <v>45960</v>
      </c>
      <c r="G3" s="1">
        <f t="shared" ref="G3:G9" si="0">INT(C3*E3/D3)</f>
        <v>888</v>
      </c>
    </row>
    <row r="4" spans="1:8" x14ac:dyDescent="0.25">
      <c r="A4" t="s">
        <v>41</v>
      </c>
      <c r="B4" s="1" t="s">
        <v>57</v>
      </c>
      <c r="C4" s="1">
        <v>45000</v>
      </c>
      <c r="D4" s="1">
        <v>4</v>
      </c>
      <c r="E4" s="1">
        <v>7.9000000000000001E-2</v>
      </c>
      <c r="F4" s="40">
        <v>46052</v>
      </c>
      <c r="G4" s="1">
        <f t="shared" si="0"/>
        <v>888</v>
      </c>
    </row>
    <row r="5" spans="1:8" x14ac:dyDescent="0.25">
      <c r="A5" t="s">
        <v>41</v>
      </c>
      <c r="B5" s="1" t="s">
        <v>57</v>
      </c>
      <c r="C5" s="1">
        <v>45000</v>
      </c>
      <c r="D5" s="1">
        <v>4</v>
      </c>
      <c r="E5" s="1">
        <v>7.9000000000000001E-2</v>
      </c>
      <c r="F5" s="40">
        <v>46142</v>
      </c>
      <c r="G5" s="1">
        <f t="shared" si="0"/>
        <v>888</v>
      </c>
    </row>
    <row r="6" spans="1:8" x14ac:dyDescent="0.25">
      <c r="A6" t="s">
        <v>41</v>
      </c>
      <c r="B6" s="1" t="s">
        <v>57</v>
      </c>
      <c r="C6" s="1">
        <v>45000</v>
      </c>
      <c r="D6" s="1">
        <v>4</v>
      </c>
      <c r="E6" s="1">
        <v>7.9000000000000001E-2</v>
      </c>
      <c r="F6" s="40">
        <v>46233</v>
      </c>
      <c r="G6" s="1">
        <f t="shared" si="0"/>
        <v>888</v>
      </c>
    </row>
    <row r="7" spans="1:8" x14ac:dyDescent="0.25">
      <c r="A7" t="s">
        <v>41</v>
      </c>
      <c r="B7" s="1" t="s">
        <v>57</v>
      </c>
      <c r="C7" s="1">
        <v>45000</v>
      </c>
      <c r="D7" s="1">
        <v>4</v>
      </c>
      <c r="E7" s="1">
        <v>7.9000000000000001E-2</v>
      </c>
      <c r="F7" s="40">
        <v>46325</v>
      </c>
      <c r="G7" s="1">
        <f t="shared" si="0"/>
        <v>888</v>
      </c>
    </row>
    <row r="8" spans="1:8" x14ac:dyDescent="0.25">
      <c r="A8" t="s">
        <v>41</v>
      </c>
      <c r="B8" s="1" t="s">
        <v>57</v>
      </c>
      <c r="C8" s="1">
        <v>45000</v>
      </c>
      <c r="D8" s="1">
        <v>4</v>
      </c>
      <c r="E8" s="1">
        <v>7.9000000000000001E-2</v>
      </c>
      <c r="F8" s="40">
        <v>46416</v>
      </c>
      <c r="G8" s="1">
        <f t="shared" si="0"/>
        <v>888</v>
      </c>
    </row>
    <row r="9" spans="1:8" x14ac:dyDescent="0.25">
      <c r="A9" t="s">
        <v>41</v>
      </c>
      <c r="B9" s="1" t="s">
        <v>57</v>
      </c>
      <c r="C9" s="1">
        <v>45000</v>
      </c>
      <c r="D9" s="1">
        <v>4</v>
      </c>
      <c r="E9" s="1">
        <v>7.9000000000000001E-2</v>
      </c>
      <c r="F9" s="40">
        <v>46507</v>
      </c>
      <c r="G9" s="1">
        <f t="shared" si="0"/>
        <v>888</v>
      </c>
    </row>
    <row r="10" spans="1:8" x14ac:dyDescent="0.25">
      <c r="A10" t="s">
        <v>50</v>
      </c>
      <c r="B10" s="1" t="s">
        <v>26</v>
      </c>
      <c r="C10" s="1">
        <v>20163</v>
      </c>
      <c r="D10" s="1">
        <v>2</v>
      </c>
      <c r="E10" s="1">
        <v>7.8799999999999995E-2</v>
      </c>
      <c r="F10" s="40">
        <v>45757</v>
      </c>
      <c r="G10" s="1">
        <v>770</v>
      </c>
      <c r="H10" t="s">
        <v>49</v>
      </c>
    </row>
    <row r="11" spans="1:8" x14ac:dyDescent="0.25">
      <c r="A11" t="s">
        <v>50</v>
      </c>
      <c r="B11" s="1" t="s">
        <v>26</v>
      </c>
      <c r="C11" s="1">
        <v>20163</v>
      </c>
      <c r="D11" s="1">
        <v>2</v>
      </c>
      <c r="E11" s="1">
        <v>7.8799999999999995E-2</v>
      </c>
      <c r="F11" s="40">
        <v>45940</v>
      </c>
      <c r="G11" s="1">
        <v>770</v>
      </c>
    </row>
    <row r="12" spans="1:8" x14ac:dyDescent="0.25">
      <c r="A12" t="s">
        <v>50</v>
      </c>
      <c r="B12" s="1" t="s">
        <v>26</v>
      </c>
      <c r="C12" s="1">
        <v>20163</v>
      </c>
      <c r="D12" s="1">
        <v>2</v>
      </c>
      <c r="E12" s="1">
        <v>7.8799999999999995E-2</v>
      </c>
      <c r="F12" s="40">
        <v>46122</v>
      </c>
      <c r="G12" s="1">
        <f>INT(C12*E12/D12)</f>
        <v>794</v>
      </c>
    </row>
    <row r="13" spans="1:8" x14ac:dyDescent="0.25">
      <c r="A13" t="s">
        <v>50</v>
      </c>
      <c r="B13" s="1" t="s">
        <v>26</v>
      </c>
      <c r="C13" s="1">
        <v>20163</v>
      </c>
      <c r="D13" s="1">
        <v>2</v>
      </c>
      <c r="E13" s="1">
        <v>7.8799999999999995E-2</v>
      </c>
      <c r="F13" s="40">
        <v>46308</v>
      </c>
      <c r="G13" s="1">
        <f t="shared" ref="G13:G17" si="1">INT(C13*E13/D13)</f>
        <v>794</v>
      </c>
    </row>
    <row r="14" spans="1:8" x14ac:dyDescent="0.25">
      <c r="A14" t="s">
        <v>50</v>
      </c>
      <c r="B14" s="1" t="s">
        <v>26</v>
      </c>
      <c r="C14" s="1">
        <v>20163</v>
      </c>
      <c r="D14" s="1">
        <v>2</v>
      </c>
      <c r="E14" s="1">
        <v>7.8799999999999995E-2</v>
      </c>
      <c r="F14" s="40">
        <v>46489</v>
      </c>
      <c r="G14" s="1">
        <f t="shared" si="1"/>
        <v>794</v>
      </c>
    </row>
    <row r="15" spans="1:8" x14ac:dyDescent="0.25">
      <c r="A15" t="s">
        <v>50</v>
      </c>
      <c r="B15" s="1" t="s">
        <v>26</v>
      </c>
      <c r="C15" s="1">
        <v>20163</v>
      </c>
      <c r="D15" s="1">
        <v>2</v>
      </c>
      <c r="E15" s="1">
        <v>7.8799999999999995E-2</v>
      </c>
      <c r="F15" s="40">
        <v>46671</v>
      </c>
      <c r="G15" s="1">
        <f t="shared" si="1"/>
        <v>794</v>
      </c>
    </row>
    <row r="16" spans="1:8" x14ac:dyDescent="0.25">
      <c r="A16" t="s">
        <v>50</v>
      </c>
      <c r="B16" s="1" t="s">
        <v>26</v>
      </c>
      <c r="C16" s="1">
        <v>20163</v>
      </c>
      <c r="D16" s="1">
        <v>2</v>
      </c>
      <c r="E16" s="1">
        <v>7.8799999999999995E-2</v>
      </c>
      <c r="F16" s="40">
        <v>46853</v>
      </c>
      <c r="G16" s="1">
        <f t="shared" si="1"/>
        <v>794</v>
      </c>
    </row>
    <row r="17" spans="1:8" x14ac:dyDescent="0.25">
      <c r="A17" t="s">
        <v>50</v>
      </c>
      <c r="B17" s="1" t="s">
        <v>26</v>
      </c>
      <c r="C17" s="1">
        <v>20163</v>
      </c>
      <c r="D17" s="1">
        <v>2</v>
      </c>
      <c r="E17" s="1">
        <v>7.8799999999999995E-2</v>
      </c>
      <c r="F17" s="40">
        <v>47036</v>
      </c>
      <c r="G17" s="1">
        <f t="shared" si="1"/>
        <v>794</v>
      </c>
    </row>
    <row r="18" spans="1:8" x14ac:dyDescent="0.25">
      <c r="A18" t="s">
        <v>4</v>
      </c>
      <c r="B18" s="1" t="s">
        <v>27</v>
      </c>
      <c r="C18" s="1">
        <v>19000</v>
      </c>
      <c r="D18" s="1">
        <v>4</v>
      </c>
      <c r="E18" s="1">
        <v>7.0000000000000007E-2</v>
      </c>
      <c r="F18" s="40">
        <v>45681</v>
      </c>
      <c r="G18" s="1">
        <v>987</v>
      </c>
      <c r="H18" t="s">
        <v>49</v>
      </c>
    </row>
    <row r="19" spans="1:8" x14ac:dyDescent="0.25">
      <c r="A19" t="s">
        <v>4</v>
      </c>
      <c r="B19" s="1" t="s">
        <v>27</v>
      </c>
      <c r="C19" s="1">
        <v>19000</v>
      </c>
      <c r="D19" s="1">
        <v>4</v>
      </c>
      <c r="E19" s="1">
        <v>7.0000000000000007E-2</v>
      </c>
      <c r="F19" s="40">
        <v>45771</v>
      </c>
      <c r="G19" s="1">
        <v>323</v>
      </c>
      <c r="H19" t="s">
        <v>49</v>
      </c>
    </row>
    <row r="20" spans="1:8" x14ac:dyDescent="0.25">
      <c r="A20" t="s">
        <v>4</v>
      </c>
      <c r="B20" s="1" t="s">
        <v>27</v>
      </c>
      <c r="C20" s="1">
        <v>19000</v>
      </c>
      <c r="D20" s="1">
        <v>4</v>
      </c>
      <c r="E20" s="1">
        <v>7.0000000000000007E-2</v>
      </c>
      <c r="F20" s="40">
        <v>45862</v>
      </c>
      <c r="G20" s="1">
        <f t="shared" ref="G20:G27" si="2">INT(C20*E20/D20)</f>
        <v>332</v>
      </c>
    </row>
    <row r="21" spans="1:8" x14ac:dyDescent="0.25">
      <c r="A21" t="s">
        <v>4</v>
      </c>
      <c r="B21" s="1" t="s">
        <v>27</v>
      </c>
      <c r="C21" s="1">
        <v>19000</v>
      </c>
      <c r="D21" s="1">
        <v>4</v>
      </c>
      <c r="E21" s="1">
        <v>7.0000000000000007E-2</v>
      </c>
      <c r="F21" s="40">
        <v>45954</v>
      </c>
      <c r="G21" s="1">
        <f t="shared" si="2"/>
        <v>332</v>
      </c>
    </row>
    <row r="22" spans="1:8" x14ac:dyDescent="0.25">
      <c r="A22" t="s">
        <v>4</v>
      </c>
      <c r="B22" s="1" t="s">
        <v>27</v>
      </c>
      <c r="C22" s="1">
        <v>19000</v>
      </c>
      <c r="D22" s="1">
        <v>4</v>
      </c>
      <c r="E22" s="1">
        <v>7.0000000000000007E-2</v>
      </c>
      <c r="F22" s="40">
        <v>46048</v>
      </c>
      <c r="G22" s="1">
        <f t="shared" si="2"/>
        <v>332</v>
      </c>
    </row>
    <row r="23" spans="1:8" x14ac:dyDescent="0.25">
      <c r="A23" t="s">
        <v>4</v>
      </c>
      <c r="B23" s="1" t="s">
        <v>27</v>
      </c>
      <c r="C23" s="1">
        <v>19000</v>
      </c>
      <c r="D23" s="1">
        <v>4</v>
      </c>
      <c r="E23" s="1">
        <v>7.0000000000000007E-2</v>
      </c>
      <c r="F23" s="40">
        <v>46136</v>
      </c>
      <c r="G23" s="1">
        <f t="shared" si="2"/>
        <v>332</v>
      </c>
    </row>
    <row r="24" spans="1:8" x14ac:dyDescent="0.25">
      <c r="A24" t="s">
        <v>4</v>
      </c>
      <c r="B24" s="1" t="s">
        <v>27</v>
      </c>
      <c r="C24" s="1">
        <v>19000</v>
      </c>
      <c r="D24" s="1">
        <v>4</v>
      </c>
      <c r="E24" s="1">
        <v>7.0000000000000007E-2</v>
      </c>
      <c r="F24" s="40">
        <v>46227</v>
      </c>
      <c r="G24" s="1">
        <f t="shared" si="2"/>
        <v>332</v>
      </c>
    </row>
    <row r="25" spans="1:8" x14ac:dyDescent="0.25">
      <c r="A25" t="s">
        <v>4</v>
      </c>
      <c r="B25" s="1" t="s">
        <v>27</v>
      </c>
      <c r="C25" s="1">
        <v>19000</v>
      </c>
      <c r="D25" s="1">
        <v>4</v>
      </c>
      <c r="E25" s="1">
        <v>7.0000000000000007E-2</v>
      </c>
      <c r="F25" s="40">
        <v>46321</v>
      </c>
      <c r="G25" s="1">
        <f t="shared" si="2"/>
        <v>332</v>
      </c>
    </row>
    <row r="26" spans="1:8" x14ac:dyDescent="0.25">
      <c r="A26" t="s">
        <v>4</v>
      </c>
      <c r="B26" s="1" t="s">
        <v>27</v>
      </c>
      <c r="C26" s="1">
        <v>19000</v>
      </c>
      <c r="D26" s="1">
        <v>4</v>
      </c>
      <c r="E26" s="1">
        <v>7.0000000000000007E-2</v>
      </c>
      <c r="F26" s="40">
        <v>46412</v>
      </c>
      <c r="G26" s="1">
        <f t="shared" si="2"/>
        <v>332</v>
      </c>
    </row>
    <row r="27" spans="1:8" x14ac:dyDescent="0.25">
      <c r="A27" t="s">
        <v>4</v>
      </c>
      <c r="B27" s="1" t="s">
        <v>27</v>
      </c>
      <c r="C27" s="1">
        <v>19000</v>
      </c>
      <c r="D27" s="1">
        <v>4</v>
      </c>
      <c r="E27" s="1">
        <v>7.0000000000000007E-2</v>
      </c>
      <c r="F27" s="40">
        <v>46503</v>
      </c>
      <c r="G27" s="1">
        <f t="shared" si="2"/>
        <v>332</v>
      </c>
    </row>
    <row r="28" spans="1:8" x14ac:dyDescent="0.25">
      <c r="A28" t="s">
        <v>51</v>
      </c>
      <c r="B28" s="1" t="s">
        <v>28</v>
      </c>
      <c r="C28" s="1">
        <v>18000</v>
      </c>
      <c r="D28" s="1">
        <v>2</v>
      </c>
      <c r="E28" s="1">
        <v>6.8000000000000005E-2</v>
      </c>
      <c r="F28" s="40">
        <v>45771</v>
      </c>
      <c r="G28" s="1">
        <v>601</v>
      </c>
      <c r="H28" t="s">
        <v>49</v>
      </c>
    </row>
    <row r="29" spans="1:8" x14ac:dyDescent="0.25">
      <c r="A29" t="s">
        <v>51</v>
      </c>
      <c r="B29" s="1" t="s">
        <v>28</v>
      </c>
      <c r="C29" s="1">
        <v>18000</v>
      </c>
      <c r="D29" s="1">
        <v>2</v>
      </c>
      <c r="E29" s="1">
        <v>6.8000000000000005E-2</v>
      </c>
      <c r="F29" s="40">
        <v>45954</v>
      </c>
      <c r="G29" s="1">
        <f t="shared" ref="G29:G42" si="3">INT(C29*E29/D29)</f>
        <v>612</v>
      </c>
    </row>
    <row r="30" spans="1:8" x14ac:dyDescent="0.25">
      <c r="A30" t="s">
        <v>51</v>
      </c>
      <c r="B30" s="1" t="s">
        <v>28</v>
      </c>
      <c r="C30" s="1">
        <v>18000</v>
      </c>
      <c r="D30" s="1">
        <v>2</v>
      </c>
      <c r="E30" s="1">
        <v>6.8000000000000005E-2</v>
      </c>
      <c r="F30" s="40">
        <v>46136</v>
      </c>
      <c r="G30" s="1">
        <f t="shared" si="3"/>
        <v>612</v>
      </c>
    </row>
    <row r="31" spans="1:8" x14ac:dyDescent="0.25">
      <c r="A31" t="s">
        <v>51</v>
      </c>
      <c r="B31" s="1" t="s">
        <v>28</v>
      </c>
      <c r="C31" s="1">
        <v>18000</v>
      </c>
      <c r="D31" s="1">
        <v>2</v>
      </c>
      <c r="E31" s="1">
        <v>6.8000000000000005E-2</v>
      </c>
      <c r="F31" s="40">
        <v>46321</v>
      </c>
      <c r="G31" s="1">
        <f t="shared" si="3"/>
        <v>612</v>
      </c>
    </row>
    <row r="32" spans="1:8" x14ac:dyDescent="0.25">
      <c r="A32" t="s">
        <v>51</v>
      </c>
      <c r="B32" s="1" t="s">
        <v>28</v>
      </c>
      <c r="C32" s="1">
        <v>18000</v>
      </c>
      <c r="D32" s="1">
        <v>2</v>
      </c>
      <c r="E32" s="1">
        <v>6.8000000000000005E-2</v>
      </c>
      <c r="F32" s="40">
        <v>46503</v>
      </c>
      <c r="G32" s="1">
        <f t="shared" si="3"/>
        <v>612</v>
      </c>
    </row>
    <row r="33" spans="1:8" x14ac:dyDescent="0.25">
      <c r="A33" t="s">
        <v>51</v>
      </c>
      <c r="B33" s="1" t="s">
        <v>28</v>
      </c>
      <c r="C33" s="1">
        <v>18000</v>
      </c>
      <c r="D33" s="1">
        <v>2</v>
      </c>
      <c r="E33" s="1">
        <v>6.8000000000000005E-2</v>
      </c>
      <c r="F33" s="40">
        <v>46685</v>
      </c>
      <c r="G33" s="1">
        <f t="shared" si="3"/>
        <v>612</v>
      </c>
    </row>
    <row r="34" spans="1:8" x14ac:dyDescent="0.25">
      <c r="A34" t="s">
        <v>51</v>
      </c>
      <c r="B34" s="1" t="s">
        <v>28</v>
      </c>
      <c r="C34" s="1">
        <v>18000</v>
      </c>
      <c r="D34" s="1">
        <v>2</v>
      </c>
      <c r="E34" s="1">
        <v>6.8000000000000005E-2</v>
      </c>
      <c r="F34" s="40">
        <v>46867</v>
      </c>
      <c r="G34" s="1">
        <f t="shared" si="3"/>
        <v>612</v>
      </c>
    </row>
    <row r="35" spans="1:8" x14ac:dyDescent="0.25">
      <c r="A35" t="s">
        <v>51</v>
      </c>
      <c r="B35" s="1" t="s">
        <v>28</v>
      </c>
      <c r="C35" s="1">
        <v>18000</v>
      </c>
      <c r="D35" s="1">
        <v>2</v>
      </c>
      <c r="E35" s="1">
        <v>6.8000000000000005E-2</v>
      </c>
      <c r="F35" s="40">
        <v>47050</v>
      </c>
      <c r="G35" s="1">
        <f t="shared" si="3"/>
        <v>612</v>
      </c>
    </row>
    <row r="36" spans="1:8" x14ac:dyDescent="0.25">
      <c r="A36" t="s">
        <v>51</v>
      </c>
      <c r="B36" s="1" t="s">
        <v>28</v>
      </c>
      <c r="C36" s="1">
        <v>18000</v>
      </c>
      <c r="D36" s="1">
        <v>2</v>
      </c>
      <c r="E36" s="1">
        <v>6.8000000000000005E-2</v>
      </c>
      <c r="F36" s="40">
        <v>47232</v>
      </c>
      <c r="G36" s="1">
        <f t="shared" si="3"/>
        <v>612</v>
      </c>
    </row>
    <row r="37" spans="1:8" x14ac:dyDescent="0.25">
      <c r="A37" t="s">
        <v>51</v>
      </c>
      <c r="B37" s="1" t="s">
        <v>28</v>
      </c>
      <c r="C37" s="1">
        <v>18000</v>
      </c>
      <c r="D37" s="1">
        <v>2</v>
      </c>
      <c r="E37" s="1">
        <v>6.8000000000000005E-2</v>
      </c>
      <c r="F37" s="40">
        <v>47415</v>
      </c>
      <c r="G37" s="1">
        <f t="shared" si="3"/>
        <v>612</v>
      </c>
    </row>
    <row r="38" spans="1:8" x14ac:dyDescent="0.25">
      <c r="A38" t="s">
        <v>39</v>
      </c>
      <c r="B38" s="1" t="s">
        <v>37</v>
      </c>
      <c r="C38" s="1">
        <v>11000</v>
      </c>
      <c r="D38" s="1">
        <v>2</v>
      </c>
      <c r="E38" s="1">
        <v>8.7499999999999994E-2</v>
      </c>
      <c r="F38" s="40">
        <v>45897</v>
      </c>
      <c r="G38" s="1">
        <f t="shared" si="3"/>
        <v>481</v>
      </c>
    </row>
    <row r="39" spans="1:8" x14ac:dyDescent="0.25">
      <c r="A39" t="s">
        <v>39</v>
      </c>
      <c r="B39" s="1" t="s">
        <v>37</v>
      </c>
      <c r="C39" s="1">
        <v>11000</v>
      </c>
      <c r="D39" s="1">
        <v>2</v>
      </c>
      <c r="E39" s="1">
        <v>8.7499999999999994E-2</v>
      </c>
      <c r="F39" s="40">
        <v>46083</v>
      </c>
      <c r="G39" s="1">
        <f t="shared" si="3"/>
        <v>481</v>
      </c>
    </row>
    <row r="40" spans="1:8" x14ac:dyDescent="0.25">
      <c r="A40" t="s">
        <v>39</v>
      </c>
      <c r="B40" s="1" t="s">
        <v>37</v>
      </c>
      <c r="C40" s="1">
        <v>11000</v>
      </c>
      <c r="D40" s="1">
        <v>2</v>
      </c>
      <c r="E40" s="1">
        <v>8.7499999999999994E-2</v>
      </c>
      <c r="F40" s="40">
        <v>46262</v>
      </c>
      <c r="G40" s="1">
        <f t="shared" si="3"/>
        <v>481</v>
      </c>
    </row>
    <row r="41" spans="1:8" x14ac:dyDescent="0.25">
      <c r="A41" t="s">
        <v>39</v>
      </c>
      <c r="B41" s="1" t="s">
        <v>37</v>
      </c>
      <c r="C41" s="1">
        <v>11000</v>
      </c>
      <c r="D41" s="1">
        <v>2</v>
      </c>
      <c r="E41" s="1">
        <v>8.7499999999999994E-2</v>
      </c>
      <c r="F41" s="40">
        <v>46447</v>
      </c>
      <c r="G41" s="1">
        <f t="shared" si="3"/>
        <v>481</v>
      </c>
    </row>
    <row r="42" spans="1:8" x14ac:dyDescent="0.25">
      <c r="A42" t="s">
        <v>39</v>
      </c>
      <c r="B42" s="1" t="s">
        <v>37</v>
      </c>
      <c r="C42" s="1">
        <v>11000</v>
      </c>
      <c r="D42" s="1">
        <v>2</v>
      </c>
      <c r="E42" s="1">
        <v>8.7499999999999994E-2</v>
      </c>
      <c r="F42" s="40">
        <v>46629</v>
      </c>
      <c r="G42" s="1">
        <f t="shared" si="3"/>
        <v>481</v>
      </c>
    </row>
    <row r="43" spans="1:8" x14ac:dyDescent="0.25">
      <c r="A43" t="s">
        <v>52</v>
      </c>
      <c r="B43" s="1" t="s">
        <v>6</v>
      </c>
      <c r="C43" s="1">
        <v>10000</v>
      </c>
      <c r="D43" s="1">
        <v>4</v>
      </c>
      <c r="E43" s="1">
        <v>0.03</v>
      </c>
      <c r="F43" s="40">
        <v>45718</v>
      </c>
      <c r="G43" s="1">
        <v>75</v>
      </c>
      <c r="H43" t="s">
        <v>49</v>
      </c>
    </row>
    <row r="44" spans="1:8" x14ac:dyDescent="0.25">
      <c r="A44" t="s">
        <v>52</v>
      </c>
      <c r="B44" s="1" t="s">
        <v>6</v>
      </c>
      <c r="C44" s="1">
        <v>10000</v>
      </c>
      <c r="D44" s="1">
        <v>4</v>
      </c>
      <c r="E44" s="1">
        <v>0.03</v>
      </c>
      <c r="F44" s="40">
        <v>45810</v>
      </c>
      <c r="G44" s="1">
        <v>75</v>
      </c>
    </row>
    <row r="45" spans="1:8" x14ac:dyDescent="0.25">
      <c r="A45" t="s">
        <v>52</v>
      </c>
      <c r="B45" s="1" t="s">
        <v>6</v>
      </c>
      <c r="C45" s="1">
        <v>10000</v>
      </c>
      <c r="D45" s="1">
        <v>4</v>
      </c>
      <c r="E45" s="1">
        <v>0.03</v>
      </c>
      <c r="F45" s="40">
        <v>45901</v>
      </c>
      <c r="G45" s="1">
        <v>75</v>
      </c>
    </row>
    <row r="46" spans="1:8" x14ac:dyDescent="0.25">
      <c r="A46" t="s">
        <v>52</v>
      </c>
      <c r="B46" s="1" t="s">
        <v>6</v>
      </c>
      <c r="C46" s="1">
        <v>10000</v>
      </c>
      <c r="D46" s="1">
        <v>4</v>
      </c>
      <c r="E46" s="1">
        <v>0.03</v>
      </c>
      <c r="F46" s="40">
        <v>45992</v>
      </c>
      <c r="G46" s="1">
        <v>75</v>
      </c>
    </row>
    <row r="47" spans="1:8" x14ac:dyDescent="0.25">
      <c r="A47" t="s">
        <v>52</v>
      </c>
      <c r="B47" s="1" t="s">
        <v>6</v>
      </c>
      <c r="C47" s="1">
        <v>10000</v>
      </c>
      <c r="D47" s="1">
        <v>4</v>
      </c>
      <c r="E47" s="1">
        <v>0.03</v>
      </c>
      <c r="F47" s="40">
        <v>46083</v>
      </c>
      <c r="G47" s="1">
        <v>50.3</v>
      </c>
    </row>
    <row r="48" spans="1:8" x14ac:dyDescent="0.25">
      <c r="A48" t="s">
        <v>52</v>
      </c>
      <c r="B48" s="1" t="s">
        <v>6</v>
      </c>
      <c r="C48" s="1">
        <v>10000</v>
      </c>
      <c r="D48" s="1">
        <v>4</v>
      </c>
      <c r="E48" s="1">
        <v>0.03</v>
      </c>
      <c r="F48" s="40">
        <v>46174</v>
      </c>
      <c r="G48" s="1">
        <v>25.500000000000004</v>
      </c>
    </row>
    <row r="49" spans="1:7" x14ac:dyDescent="0.25">
      <c r="A49" t="s">
        <v>53</v>
      </c>
      <c r="B49" s="1" t="s">
        <v>58</v>
      </c>
      <c r="C49" s="1">
        <v>8100</v>
      </c>
      <c r="D49" s="1">
        <v>2</v>
      </c>
      <c r="E49" s="1">
        <v>7.2499999999999995E-2</v>
      </c>
      <c r="F49" s="40">
        <v>46052</v>
      </c>
      <c r="G49" s="1">
        <f>INT(C49*E49/D49)</f>
        <v>293</v>
      </c>
    </row>
    <row r="50" spans="1:7" x14ac:dyDescent="0.25">
      <c r="A50" t="s">
        <v>53</v>
      </c>
      <c r="B50" s="1" t="s">
        <v>58</v>
      </c>
      <c r="C50" s="1">
        <v>8100</v>
      </c>
      <c r="D50" s="1">
        <v>2</v>
      </c>
      <c r="E50" s="1">
        <v>7.2499999999999995E-2</v>
      </c>
      <c r="F50" s="40">
        <v>46233</v>
      </c>
      <c r="G50" s="1">
        <f t="shared" ref="G50:G113" si="4">INT(C50*E50/D50)</f>
        <v>293</v>
      </c>
    </row>
    <row r="51" spans="1:7" x14ac:dyDescent="0.25">
      <c r="A51" t="s">
        <v>53</v>
      </c>
      <c r="B51" s="1" t="s">
        <v>58</v>
      </c>
      <c r="C51" s="1">
        <v>8100</v>
      </c>
      <c r="D51" s="1">
        <v>2</v>
      </c>
      <c r="E51" s="1">
        <v>7.2499999999999995E-2</v>
      </c>
      <c r="F51" s="40">
        <v>46419</v>
      </c>
      <c r="G51" s="1">
        <f t="shared" si="4"/>
        <v>293</v>
      </c>
    </row>
    <row r="52" spans="1:7" x14ac:dyDescent="0.25">
      <c r="A52" t="s">
        <v>53</v>
      </c>
      <c r="B52" s="1" t="s">
        <v>58</v>
      </c>
      <c r="C52" s="1">
        <v>8100</v>
      </c>
      <c r="D52" s="1">
        <v>2</v>
      </c>
      <c r="E52" s="1">
        <v>7.2499999999999995E-2</v>
      </c>
      <c r="F52" s="40">
        <v>46598</v>
      </c>
      <c r="G52" s="1">
        <f t="shared" si="4"/>
        <v>293</v>
      </c>
    </row>
    <row r="53" spans="1:7" x14ac:dyDescent="0.25">
      <c r="A53" t="s">
        <v>53</v>
      </c>
      <c r="B53" s="1" t="s">
        <v>58</v>
      </c>
      <c r="C53" s="1">
        <v>8100</v>
      </c>
      <c r="D53" s="1">
        <v>2</v>
      </c>
      <c r="E53" s="1">
        <v>7.2499999999999995E-2</v>
      </c>
      <c r="F53" s="40">
        <v>46783</v>
      </c>
      <c r="G53" s="1">
        <f t="shared" si="4"/>
        <v>293</v>
      </c>
    </row>
    <row r="54" spans="1:7" x14ac:dyDescent="0.25">
      <c r="A54" t="s">
        <v>53</v>
      </c>
      <c r="B54" s="1" t="s">
        <v>58</v>
      </c>
      <c r="C54" s="1">
        <v>8100</v>
      </c>
      <c r="D54" s="1">
        <v>2</v>
      </c>
      <c r="E54" s="1">
        <v>7.2499999999999995E-2</v>
      </c>
      <c r="F54" s="40">
        <v>46875</v>
      </c>
      <c r="G54" s="1">
        <f t="shared" si="4"/>
        <v>293</v>
      </c>
    </row>
    <row r="55" spans="1:7" x14ac:dyDescent="0.25">
      <c r="A55" t="s">
        <v>4</v>
      </c>
      <c r="B55" s="1" t="s">
        <v>30</v>
      </c>
      <c r="C55" s="1">
        <v>8000</v>
      </c>
      <c r="D55" s="1">
        <v>4</v>
      </c>
      <c r="E55" s="1">
        <v>0.08</v>
      </c>
      <c r="F55" s="40">
        <v>45947</v>
      </c>
      <c r="G55" s="1">
        <f t="shared" si="4"/>
        <v>160</v>
      </c>
    </row>
    <row r="56" spans="1:7" x14ac:dyDescent="0.25">
      <c r="A56" t="s">
        <v>4</v>
      </c>
      <c r="B56" s="1" t="s">
        <v>30</v>
      </c>
      <c r="C56" s="1">
        <v>8000</v>
      </c>
      <c r="D56" s="1">
        <v>4</v>
      </c>
      <c r="E56" s="1">
        <v>0.08</v>
      </c>
      <c r="F56" s="40">
        <v>46041</v>
      </c>
      <c r="G56" s="1">
        <f t="shared" si="4"/>
        <v>160</v>
      </c>
    </row>
    <row r="57" spans="1:7" x14ac:dyDescent="0.25">
      <c r="A57" t="s">
        <v>4</v>
      </c>
      <c r="B57" s="1" t="s">
        <v>30</v>
      </c>
      <c r="C57" s="1">
        <v>8000</v>
      </c>
      <c r="D57" s="1">
        <v>4</v>
      </c>
      <c r="E57" s="1">
        <v>0.08</v>
      </c>
      <c r="F57" s="40">
        <v>46129</v>
      </c>
      <c r="G57" s="1">
        <f t="shared" si="4"/>
        <v>160</v>
      </c>
    </row>
    <row r="58" spans="1:7" x14ac:dyDescent="0.25">
      <c r="A58" t="s">
        <v>4</v>
      </c>
      <c r="B58" s="1" t="s">
        <v>30</v>
      </c>
      <c r="C58" s="1">
        <v>8000</v>
      </c>
      <c r="D58" s="1">
        <v>4</v>
      </c>
      <c r="E58" s="1">
        <v>0.08</v>
      </c>
      <c r="F58" s="40">
        <v>46220</v>
      </c>
      <c r="G58" s="1">
        <f t="shared" si="4"/>
        <v>160</v>
      </c>
    </row>
    <row r="59" spans="1:7" x14ac:dyDescent="0.25">
      <c r="A59" t="s">
        <v>4</v>
      </c>
      <c r="B59" s="1" t="s">
        <v>30</v>
      </c>
      <c r="C59" s="1">
        <v>8000</v>
      </c>
      <c r="D59" s="1">
        <v>4</v>
      </c>
      <c r="E59" s="1">
        <v>0.08</v>
      </c>
      <c r="F59" s="40">
        <v>46314</v>
      </c>
      <c r="G59" s="1">
        <f t="shared" si="4"/>
        <v>160</v>
      </c>
    </row>
    <row r="60" spans="1:7" x14ac:dyDescent="0.25">
      <c r="A60" t="s">
        <v>4</v>
      </c>
      <c r="B60" s="1" t="s">
        <v>30</v>
      </c>
      <c r="C60" s="1">
        <v>8000</v>
      </c>
      <c r="D60" s="1">
        <v>4</v>
      </c>
      <c r="E60" s="1">
        <v>0.08</v>
      </c>
      <c r="F60" s="40">
        <v>46405</v>
      </c>
      <c r="G60" s="1">
        <f t="shared" si="4"/>
        <v>160</v>
      </c>
    </row>
    <row r="61" spans="1:7" x14ac:dyDescent="0.25">
      <c r="A61" t="s">
        <v>4</v>
      </c>
      <c r="B61" s="1" t="s">
        <v>30</v>
      </c>
      <c r="C61" s="1">
        <v>8000</v>
      </c>
      <c r="D61" s="1">
        <v>4</v>
      </c>
      <c r="E61" s="1">
        <v>0.08</v>
      </c>
      <c r="F61" s="40">
        <v>46496</v>
      </c>
      <c r="G61" s="1">
        <f t="shared" si="4"/>
        <v>160</v>
      </c>
    </row>
    <row r="62" spans="1:7" x14ac:dyDescent="0.25">
      <c r="A62" t="s">
        <v>4</v>
      </c>
      <c r="B62" s="1" t="s">
        <v>30</v>
      </c>
      <c r="C62" s="1">
        <v>8000</v>
      </c>
      <c r="D62" s="1">
        <v>4</v>
      </c>
      <c r="E62" s="1">
        <v>0.08</v>
      </c>
      <c r="F62" s="40">
        <v>46587</v>
      </c>
      <c r="G62" s="1">
        <f t="shared" si="4"/>
        <v>160</v>
      </c>
    </row>
    <row r="63" spans="1:7" x14ac:dyDescent="0.25">
      <c r="A63" t="s">
        <v>4</v>
      </c>
      <c r="B63" s="1" t="s">
        <v>30</v>
      </c>
      <c r="C63" s="1">
        <v>8000</v>
      </c>
      <c r="D63" s="1">
        <v>4</v>
      </c>
      <c r="E63" s="1">
        <v>0.08</v>
      </c>
      <c r="F63" s="40">
        <v>46678</v>
      </c>
      <c r="G63" s="1">
        <f t="shared" si="4"/>
        <v>160</v>
      </c>
    </row>
    <row r="64" spans="1:7" x14ac:dyDescent="0.25">
      <c r="A64" t="s">
        <v>4</v>
      </c>
      <c r="B64" s="1" t="s">
        <v>30</v>
      </c>
      <c r="C64" s="1">
        <v>8000</v>
      </c>
      <c r="D64" s="1">
        <v>4</v>
      </c>
      <c r="E64" s="1">
        <v>0.08</v>
      </c>
      <c r="F64" s="40">
        <v>46769</v>
      </c>
      <c r="G64" s="1">
        <f t="shared" si="4"/>
        <v>160</v>
      </c>
    </row>
    <row r="65" spans="1:7" x14ac:dyDescent="0.25">
      <c r="A65" t="s">
        <v>4</v>
      </c>
      <c r="B65" s="1" t="s">
        <v>30</v>
      </c>
      <c r="C65" s="1">
        <v>8000</v>
      </c>
      <c r="D65" s="1">
        <v>4</v>
      </c>
      <c r="E65" s="1">
        <v>0.08</v>
      </c>
      <c r="F65" s="40">
        <v>46860</v>
      </c>
      <c r="G65" s="1">
        <f t="shared" si="4"/>
        <v>160</v>
      </c>
    </row>
    <row r="66" spans="1:7" x14ac:dyDescent="0.25">
      <c r="A66" t="s">
        <v>4</v>
      </c>
      <c r="B66" s="1" t="s">
        <v>30</v>
      </c>
      <c r="C66" s="1">
        <v>8000</v>
      </c>
      <c r="D66" s="1">
        <v>4</v>
      </c>
      <c r="E66" s="1">
        <v>0.08</v>
      </c>
      <c r="F66" s="40">
        <v>46951</v>
      </c>
      <c r="G66" s="1">
        <f t="shared" si="4"/>
        <v>160</v>
      </c>
    </row>
    <row r="67" spans="1:7" x14ac:dyDescent="0.25">
      <c r="A67" t="s">
        <v>4</v>
      </c>
      <c r="B67" s="1" t="s">
        <v>30</v>
      </c>
      <c r="C67" s="1">
        <v>8000</v>
      </c>
      <c r="D67" s="1">
        <v>4</v>
      </c>
      <c r="E67" s="1">
        <v>0.08</v>
      </c>
      <c r="F67" s="40">
        <v>47043</v>
      </c>
      <c r="G67" s="1">
        <f t="shared" si="4"/>
        <v>160</v>
      </c>
    </row>
    <row r="68" spans="1:7" x14ac:dyDescent="0.25">
      <c r="A68" t="s">
        <v>4</v>
      </c>
      <c r="B68" s="1" t="s">
        <v>30</v>
      </c>
      <c r="C68" s="1">
        <v>8000</v>
      </c>
      <c r="D68" s="1">
        <v>4</v>
      </c>
      <c r="E68" s="1">
        <v>0.08</v>
      </c>
      <c r="F68" s="40">
        <v>47135</v>
      </c>
      <c r="G68" s="1">
        <f t="shared" si="4"/>
        <v>160</v>
      </c>
    </row>
    <row r="69" spans="1:7" x14ac:dyDescent="0.25">
      <c r="A69" t="s">
        <v>4</v>
      </c>
      <c r="B69" s="1" t="s">
        <v>30</v>
      </c>
      <c r="C69" s="1">
        <v>8000</v>
      </c>
      <c r="D69" s="1">
        <v>4</v>
      </c>
      <c r="E69" s="1">
        <v>0.08</v>
      </c>
      <c r="F69" s="40">
        <v>47225</v>
      </c>
      <c r="G69" s="1">
        <f t="shared" si="4"/>
        <v>160</v>
      </c>
    </row>
    <row r="70" spans="1:7" x14ac:dyDescent="0.25">
      <c r="A70" t="s">
        <v>4</v>
      </c>
      <c r="B70" s="1" t="s">
        <v>30</v>
      </c>
      <c r="C70" s="1">
        <v>8000</v>
      </c>
      <c r="D70" s="1">
        <v>4</v>
      </c>
      <c r="E70" s="1">
        <v>0.08</v>
      </c>
      <c r="F70" s="40">
        <v>47316</v>
      </c>
      <c r="G70" s="1">
        <f t="shared" si="4"/>
        <v>160</v>
      </c>
    </row>
    <row r="71" spans="1:7" x14ac:dyDescent="0.25">
      <c r="A71" t="s">
        <v>4</v>
      </c>
      <c r="B71" s="1" t="s">
        <v>30</v>
      </c>
      <c r="C71" s="1">
        <v>8000</v>
      </c>
      <c r="D71" s="1">
        <v>4</v>
      </c>
      <c r="E71" s="1">
        <v>0.08</v>
      </c>
      <c r="F71" s="40">
        <v>47408</v>
      </c>
      <c r="G71" s="1">
        <f t="shared" si="4"/>
        <v>160</v>
      </c>
    </row>
    <row r="72" spans="1:7" x14ac:dyDescent="0.25">
      <c r="A72" t="s">
        <v>4</v>
      </c>
      <c r="B72" s="1" t="s">
        <v>30</v>
      </c>
      <c r="C72" s="1">
        <v>8000</v>
      </c>
      <c r="D72" s="1">
        <v>4</v>
      </c>
      <c r="E72" s="1">
        <v>0.08</v>
      </c>
      <c r="F72" s="40">
        <v>47500</v>
      </c>
      <c r="G72" s="1">
        <f t="shared" si="4"/>
        <v>160</v>
      </c>
    </row>
    <row r="73" spans="1:7" x14ac:dyDescent="0.25">
      <c r="A73" t="s">
        <v>53</v>
      </c>
      <c r="B73" s="1" t="s">
        <v>31</v>
      </c>
      <c r="C73" s="1">
        <v>8000</v>
      </c>
      <c r="D73" s="1">
        <v>2</v>
      </c>
      <c r="E73" s="1">
        <v>7.4999999999999997E-2</v>
      </c>
      <c r="F73" s="40">
        <v>45957</v>
      </c>
      <c r="G73" s="1">
        <f t="shared" si="4"/>
        <v>300</v>
      </c>
    </row>
    <row r="74" spans="1:7" x14ac:dyDescent="0.25">
      <c r="A74" t="s">
        <v>53</v>
      </c>
      <c r="B74" s="1" t="s">
        <v>31</v>
      </c>
      <c r="C74" s="1">
        <v>8000</v>
      </c>
      <c r="D74" s="1">
        <v>2</v>
      </c>
      <c r="E74" s="1">
        <v>7.4999999999999997E-2</v>
      </c>
      <c r="F74" s="40">
        <v>46139</v>
      </c>
      <c r="G74" s="1">
        <f t="shared" si="4"/>
        <v>300</v>
      </c>
    </row>
    <row r="75" spans="1:7" x14ac:dyDescent="0.25">
      <c r="A75" t="s">
        <v>53</v>
      </c>
      <c r="B75" s="1" t="s">
        <v>31</v>
      </c>
      <c r="C75" s="1">
        <v>8000</v>
      </c>
      <c r="D75" s="1">
        <v>2</v>
      </c>
      <c r="E75" s="1">
        <v>7.4999999999999997E-2</v>
      </c>
      <c r="F75" s="40">
        <v>46322</v>
      </c>
      <c r="G75" s="1">
        <f t="shared" si="4"/>
        <v>300</v>
      </c>
    </row>
    <row r="76" spans="1:7" x14ac:dyDescent="0.25">
      <c r="A76" t="s">
        <v>53</v>
      </c>
      <c r="B76" s="1" t="s">
        <v>31</v>
      </c>
      <c r="C76" s="1">
        <v>8000</v>
      </c>
      <c r="D76" s="1">
        <v>2</v>
      </c>
      <c r="E76" s="1">
        <v>7.4999999999999997E-2</v>
      </c>
      <c r="F76" s="40">
        <v>46504</v>
      </c>
      <c r="G76" s="1">
        <f t="shared" si="4"/>
        <v>300</v>
      </c>
    </row>
    <row r="77" spans="1:7" x14ac:dyDescent="0.25">
      <c r="A77" t="s">
        <v>53</v>
      </c>
      <c r="B77" s="1" t="s">
        <v>31</v>
      </c>
      <c r="C77" s="1">
        <v>8000</v>
      </c>
      <c r="D77" s="1">
        <v>2</v>
      </c>
      <c r="E77" s="1">
        <v>7.4999999999999997E-2</v>
      </c>
      <c r="F77" s="40">
        <v>46687</v>
      </c>
      <c r="G77" s="1">
        <f t="shared" si="4"/>
        <v>300</v>
      </c>
    </row>
    <row r="78" spans="1:7" x14ac:dyDescent="0.25">
      <c r="A78" t="s">
        <v>53</v>
      </c>
      <c r="B78" s="1" t="s">
        <v>31</v>
      </c>
      <c r="C78" s="1">
        <v>8000</v>
      </c>
      <c r="D78" s="1">
        <v>2</v>
      </c>
      <c r="E78" s="1">
        <v>7.4999999999999997E-2</v>
      </c>
      <c r="F78" s="40">
        <v>46870</v>
      </c>
      <c r="G78" s="1">
        <f t="shared" si="4"/>
        <v>300</v>
      </c>
    </row>
    <row r="79" spans="1:7" x14ac:dyDescent="0.25">
      <c r="A79" t="s">
        <v>53</v>
      </c>
      <c r="B79" s="1" t="s">
        <v>31</v>
      </c>
      <c r="C79" s="1">
        <v>8000</v>
      </c>
      <c r="D79" s="1">
        <v>2</v>
      </c>
      <c r="E79" s="1">
        <v>7.4999999999999997E-2</v>
      </c>
      <c r="F79" s="40">
        <v>47053</v>
      </c>
      <c r="G79" s="1">
        <f t="shared" si="4"/>
        <v>300</v>
      </c>
    </row>
    <row r="80" spans="1:7" x14ac:dyDescent="0.25">
      <c r="A80" t="s">
        <v>53</v>
      </c>
      <c r="B80" s="1" t="s">
        <v>31</v>
      </c>
      <c r="C80" s="1">
        <v>8000</v>
      </c>
      <c r="D80" s="1">
        <v>2</v>
      </c>
      <c r="E80" s="1">
        <v>7.4999999999999997E-2</v>
      </c>
      <c r="F80" s="40">
        <v>47235</v>
      </c>
      <c r="G80" s="1">
        <f t="shared" si="4"/>
        <v>300</v>
      </c>
    </row>
    <row r="81" spans="1:7" x14ac:dyDescent="0.25">
      <c r="A81" t="s">
        <v>53</v>
      </c>
      <c r="B81" s="1" t="s">
        <v>31</v>
      </c>
      <c r="C81" s="1">
        <v>8000</v>
      </c>
      <c r="D81" s="1">
        <v>2</v>
      </c>
      <c r="E81" s="1">
        <v>7.4999999999999997E-2</v>
      </c>
      <c r="F81" s="40">
        <v>47420</v>
      </c>
      <c r="G81" s="1">
        <f t="shared" si="4"/>
        <v>300</v>
      </c>
    </row>
    <row r="82" spans="1:7" x14ac:dyDescent="0.25">
      <c r="A82" t="s">
        <v>53</v>
      </c>
      <c r="B82" s="1" t="s">
        <v>31</v>
      </c>
      <c r="C82" s="1">
        <v>8000</v>
      </c>
      <c r="D82" s="1">
        <v>2</v>
      </c>
      <c r="E82" s="1">
        <v>7.4999999999999997E-2</v>
      </c>
      <c r="F82" s="40">
        <v>47511</v>
      </c>
      <c r="G82" s="1">
        <f t="shared" si="4"/>
        <v>300</v>
      </c>
    </row>
    <row r="83" spans="1:7" x14ac:dyDescent="0.25">
      <c r="A83" t="s">
        <v>35</v>
      </c>
      <c r="B83" s="1" t="s">
        <v>36</v>
      </c>
      <c r="C83" s="1">
        <v>8000</v>
      </c>
      <c r="D83" s="1">
        <v>2</v>
      </c>
      <c r="E83" s="1">
        <v>0.08</v>
      </c>
      <c r="F83" s="40">
        <v>45887</v>
      </c>
      <c r="G83" s="1">
        <f t="shared" si="4"/>
        <v>320</v>
      </c>
    </row>
    <row r="84" spans="1:7" x14ac:dyDescent="0.25">
      <c r="A84" t="s">
        <v>35</v>
      </c>
      <c r="B84" s="1" t="s">
        <v>36</v>
      </c>
      <c r="C84" s="1">
        <v>8000</v>
      </c>
      <c r="D84" s="1">
        <v>2</v>
      </c>
      <c r="E84" s="1">
        <v>0.08</v>
      </c>
      <c r="F84" s="40">
        <v>46071</v>
      </c>
      <c r="G84" s="1">
        <f t="shared" si="4"/>
        <v>320</v>
      </c>
    </row>
    <row r="85" spans="1:7" x14ac:dyDescent="0.25">
      <c r="A85" t="s">
        <v>35</v>
      </c>
      <c r="B85" s="1" t="s">
        <v>36</v>
      </c>
      <c r="C85" s="1">
        <v>8000</v>
      </c>
      <c r="D85" s="1">
        <v>2</v>
      </c>
      <c r="E85" s="1">
        <v>0.08</v>
      </c>
      <c r="F85" s="40">
        <v>46251</v>
      </c>
      <c r="G85" s="1">
        <f t="shared" si="4"/>
        <v>320</v>
      </c>
    </row>
    <row r="86" spans="1:7" x14ac:dyDescent="0.25">
      <c r="A86" t="s">
        <v>35</v>
      </c>
      <c r="B86" s="1" t="s">
        <v>36</v>
      </c>
      <c r="C86" s="1">
        <v>8000</v>
      </c>
      <c r="D86" s="1">
        <v>2</v>
      </c>
      <c r="E86" s="1">
        <v>0.08</v>
      </c>
      <c r="F86" s="40">
        <v>46435</v>
      </c>
      <c r="G86" s="1">
        <f t="shared" si="4"/>
        <v>320</v>
      </c>
    </row>
    <row r="87" spans="1:7" x14ac:dyDescent="0.25">
      <c r="A87" t="s">
        <v>35</v>
      </c>
      <c r="B87" s="1" t="s">
        <v>36</v>
      </c>
      <c r="C87" s="1">
        <v>8000</v>
      </c>
      <c r="D87" s="1">
        <v>2</v>
      </c>
      <c r="E87" s="1">
        <v>0.08</v>
      </c>
      <c r="F87" s="40">
        <v>46616</v>
      </c>
      <c r="G87" s="1">
        <f t="shared" si="4"/>
        <v>320</v>
      </c>
    </row>
    <row r="88" spans="1:7" x14ac:dyDescent="0.25">
      <c r="A88" t="s">
        <v>35</v>
      </c>
      <c r="B88" s="1" t="s">
        <v>36</v>
      </c>
      <c r="C88" s="1">
        <v>8000</v>
      </c>
      <c r="D88" s="1">
        <v>2</v>
      </c>
      <c r="E88" s="1">
        <v>0.08</v>
      </c>
      <c r="F88" s="40">
        <v>46800</v>
      </c>
      <c r="G88" s="1">
        <f t="shared" si="4"/>
        <v>320</v>
      </c>
    </row>
    <row r="89" spans="1:7" x14ac:dyDescent="0.25">
      <c r="A89" t="s">
        <v>35</v>
      </c>
      <c r="B89" s="1" t="s">
        <v>36</v>
      </c>
      <c r="C89" s="1">
        <v>8000</v>
      </c>
      <c r="D89" s="1">
        <v>2</v>
      </c>
      <c r="E89" s="1">
        <v>0.08</v>
      </c>
      <c r="F89" s="40">
        <v>46982</v>
      </c>
      <c r="G89" s="1">
        <f t="shared" si="4"/>
        <v>320</v>
      </c>
    </row>
    <row r="90" spans="1:7" x14ac:dyDescent="0.25">
      <c r="A90" t="s">
        <v>35</v>
      </c>
      <c r="B90" s="1" t="s">
        <v>36</v>
      </c>
      <c r="C90" s="1">
        <v>8000</v>
      </c>
      <c r="D90" s="1">
        <v>2</v>
      </c>
      <c r="E90" s="1">
        <v>0.08</v>
      </c>
      <c r="F90" s="40">
        <v>47168</v>
      </c>
      <c r="G90" s="1">
        <f t="shared" si="4"/>
        <v>320</v>
      </c>
    </row>
    <row r="91" spans="1:7" x14ac:dyDescent="0.25">
      <c r="A91" t="s">
        <v>35</v>
      </c>
      <c r="B91" s="1" t="s">
        <v>36</v>
      </c>
      <c r="C91" s="1">
        <v>8000</v>
      </c>
      <c r="D91" s="1">
        <v>2</v>
      </c>
      <c r="E91" s="1">
        <v>0.08</v>
      </c>
      <c r="F91" s="40">
        <v>47347</v>
      </c>
      <c r="G91" s="1">
        <f t="shared" si="4"/>
        <v>320</v>
      </c>
    </row>
    <row r="92" spans="1:7" x14ac:dyDescent="0.25">
      <c r="A92" t="s">
        <v>35</v>
      </c>
      <c r="B92" s="1" t="s">
        <v>36</v>
      </c>
      <c r="C92" s="1">
        <v>8000</v>
      </c>
      <c r="D92" s="1">
        <v>2</v>
      </c>
      <c r="E92" s="1">
        <v>0.08</v>
      </c>
      <c r="F92" s="40">
        <v>47532</v>
      </c>
      <c r="G92" s="1">
        <f t="shared" si="4"/>
        <v>320</v>
      </c>
    </row>
    <row r="93" spans="1:7" x14ac:dyDescent="0.25">
      <c r="A93" t="s">
        <v>35</v>
      </c>
      <c r="B93" s="1" t="s">
        <v>36</v>
      </c>
      <c r="C93" s="1">
        <v>8000</v>
      </c>
      <c r="D93" s="1">
        <v>2</v>
      </c>
      <c r="E93" s="1">
        <v>0.08</v>
      </c>
      <c r="F93" s="40">
        <v>47896</v>
      </c>
      <c r="G93" s="1">
        <f t="shared" si="4"/>
        <v>320</v>
      </c>
    </row>
    <row r="94" spans="1:7" x14ac:dyDescent="0.25">
      <c r="A94" t="s">
        <v>38</v>
      </c>
      <c r="B94" s="1" t="s">
        <v>40</v>
      </c>
      <c r="C94" s="1">
        <v>7800</v>
      </c>
      <c r="D94" s="1">
        <v>2</v>
      </c>
      <c r="E94" s="1">
        <v>7.9000000000000001E-2</v>
      </c>
      <c r="F94" s="40">
        <v>45910</v>
      </c>
      <c r="G94" s="1">
        <f t="shared" si="4"/>
        <v>308</v>
      </c>
    </row>
    <row r="95" spans="1:7" x14ac:dyDescent="0.25">
      <c r="A95" t="s">
        <v>38</v>
      </c>
      <c r="B95" s="1" t="s">
        <v>40</v>
      </c>
      <c r="C95" s="1">
        <v>7800</v>
      </c>
      <c r="D95" s="1">
        <v>2</v>
      </c>
      <c r="E95" s="1">
        <v>7.9000000000000001E-2</v>
      </c>
      <c r="F95" s="40">
        <v>46091</v>
      </c>
      <c r="G95" s="1">
        <f t="shared" si="4"/>
        <v>308</v>
      </c>
    </row>
    <row r="96" spans="1:7" x14ac:dyDescent="0.25">
      <c r="A96" t="s">
        <v>38</v>
      </c>
      <c r="B96" s="1" t="s">
        <v>40</v>
      </c>
      <c r="C96" s="1">
        <v>7800</v>
      </c>
      <c r="D96" s="1">
        <v>2</v>
      </c>
      <c r="E96" s="1">
        <v>7.9000000000000001E-2</v>
      </c>
      <c r="F96" s="40">
        <v>46275</v>
      </c>
      <c r="G96" s="1">
        <f t="shared" si="4"/>
        <v>308</v>
      </c>
    </row>
    <row r="97" spans="1:7" x14ac:dyDescent="0.25">
      <c r="A97" t="s">
        <v>38</v>
      </c>
      <c r="B97" s="1" t="s">
        <v>40</v>
      </c>
      <c r="C97" s="1">
        <v>7800</v>
      </c>
      <c r="D97" s="1">
        <v>2</v>
      </c>
      <c r="E97" s="1">
        <v>7.9000000000000001E-2</v>
      </c>
      <c r="F97" s="40">
        <v>46456</v>
      </c>
      <c r="G97" s="1">
        <f t="shared" si="4"/>
        <v>308</v>
      </c>
    </row>
    <row r="98" spans="1:7" x14ac:dyDescent="0.25">
      <c r="A98" t="s">
        <v>38</v>
      </c>
      <c r="B98" s="1" t="s">
        <v>40</v>
      </c>
      <c r="C98" s="1">
        <v>7800</v>
      </c>
      <c r="D98" s="1">
        <v>2</v>
      </c>
      <c r="E98" s="1">
        <v>7.9000000000000001E-2</v>
      </c>
      <c r="F98" s="40">
        <v>46640</v>
      </c>
      <c r="G98" s="1">
        <f t="shared" si="4"/>
        <v>308</v>
      </c>
    </row>
    <row r="99" spans="1:7" x14ac:dyDescent="0.25">
      <c r="A99" t="s">
        <v>38</v>
      </c>
      <c r="B99" s="1" t="s">
        <v>40</v>
      </c>
      <c r="C99" s="1">
        <v>7800</v>
      </c>
      <c r="D99" s="1">
        <v>2</v>
      </c>
      <c r="E99" s="1">
        <v>7.9000000000000001E-2</v>
      </c>
      <c r="F99" s="40">
        <v>46822</v>
      </c>
      <c r="G99" s="1">
        <f t="shared" si="4"/>
        <v>308</v>
      </c>
    </row>
    <row r="100" spans="1:7" x14ac:dyDescent="0.25">
      <c r="A100" t="s">
        <v>38</v>
      </c>
      <c r="B100" s="1" t="s">
        <v>40</v>
      </c>
      <c r="C100" s="1">
        <v>7800</v>
      </c>
      <c r="D100" s="1">
        <v>2</v>
      </c>
      <c r="E100" s="1">
        <v>7.9000000000000001E-2</v>
      </c>
      <c r="F100" s="40">
        <v>47007</v>
      </c>
      <c r="G100" s="1">
        <f t="shared" si="4"/>
        <v>308</v>
      </c>
    </row>
    <row r="101" spans="1:7" x14ac:dyDescent="0.25">
      <c r="A101" t="s">
        <v>38</v>
      </c>
      <c r="B101" s="1" t="s">
        <v>40</v>
      </c>
      <c r="C101" s="1">
        <v>7800</v>
      </c>
      <c r="D101" s="1">
        <v>2</v>
      </c>
      <c r="E101" s="1">
        <v>7.9000000000000001E-2</v>
      </c>
      <c r="F101" s="40">
        <v>47189</v>
      </c>
      <c r="G101" s="1">
        <f t="shared" si="4"/>
        <v>308</v>
      </c>
    </row>
    <row r="102" spans="1:7" x14ac:dyDescent="0.25">
      <c r="A102" t="s">
        <v>23</v>
      </c>
      <c r="B102" s="1" t="s">
        <v>32</v>
      </c>
      <c r="C102" s="1">
        <v>5000</v>
      </c>
      <c r="D102" s="1">
        <v>2</v>
      </c>
      <c r="E102" s="1">
        <v>9.5000000000000001E-2</v>
      </c>
      <c r="F102" s="40">
        <v>45875</v>
      </c>
      <c r="G102" s="1">
        <f t="shared" si="4"/>
        <v>237</v>
      </c>
    </row>
    <row r="103" spans="1:7" x14ac:dyDescent="0.25">
      <c r="A103" t="s">
        <v>23</v>
      </c>
      <c r="B103" s="1" t="s">
        <v>32</v>
      </c>
      <c r="C103" s="1">
        <v>5000</v>
      </c>
      <c r="D103" s="1">
        <v>2</v>
      </c>
      <c r="E103" s="1">
        <v>9.5000000000000001E-2</v>
      </c>
      <c r="F103" s="40">
        <v>46059</v>
      </c>
      <c r="G103" s="1">
        <f t="shared" si="4"/>
        <v>237</v>
      </c>
    </row>
    <row r="104" spans="1:7" x14ac:dyDescent="0.25">
      <c r="A104" t="s">
        <v>23</v>
      </c>
      <c r="B104" s="1" t="s">
        <v>32</v>
      </c>
      <c r="C104" s="1">
        <v>5000</v>
      </c>
      <c r="D104" s="1">
        <v>2</v>
      </c>
      <c r="E104" s="1">
        <v>9.5000000000000001E-2</v>
      </c>
      <c r="F104" s="40">
        <v>46240</v>
      </c>
      <c r="G104" s="1">
        <f t="shared" si="4"/>
        <v>237</v>
      </c>
    </row>
    <row r="105" spans="1:7" x14ac:dyDescent="0.25">
      <c r="A105" t="s">
        <v>23</v>
      </c>
      <c r="B105" s="1" t="s">
        <v>32</v>
      </c>
      <c r="C105" s="1">
        <v>5000</v>
      </c>
      <c r="D105" s="1">
        <v>2</v>
      </c>
      <c r="E105" s="1">
        <v>9.5000000000000001E-2</v>
      </c>
      <c r="F105" s="40">
        <v>46428</v>
      </c>
      <c r="G105" s="1">
        <f t="shared" si="4"/>
        <v>237</v>
      </c>
    </row>
    <row r="106" spans="1:7" x14ac:dyDescent="0.25">
      <c r="A106" t="s">
        <v>54</v>
      </c>
      <c r="B106" s="1" t="s">
        <v>29</v>
      </c>
      <c r="C106" s="1">
        <v>4000</v>
      </c>
      <c r="D106" s="1">
        <v>2</v>
      </c>
      <c r="E106" s="1">
        <v>0.08</v>
      </c>
      <c r="F106" s="40">
        <v>45789</v>
      </c>
      <c r="G106" s="1">
        <f t="shared" si="4"/>
        <v>160</v>
      </c>
    </row>
    <row r="107" spans="1:7" x14ac:dyDescent="0.25">
      <c r="A107" t="s">
        <v>54</v>
      </c>
      <c r="B107" s="1" t="s">
        <v>29</v>
      </c>
      <c r="C107" s="1">
        <v>4000</v>
      </c>
      <c r="D107" s="1">
        <v>2</v>
      </c>
      <c r="E107" s="1">
        <v>0.08</v>
      </c>
      <c r="F107" s="40">
        <v>45972</v>
      </c>
      <c r="G107" s="1">
        <f t="shared" si="4"/>
        <v>160</v>
      </c>
    </row>
    <row r="108" spans="1:7" x14ac:dyDescent="0.25">
      <c r="A108" t="s">
        <v>54</v>
      </c>
      <c r="B108" s="1" t="s">
        <v>29</v>
      </c>
      <c r="C108" s="1">
        <v>4000</v>
      </c>
      <c r="D108" s="1">
        <v>2</v>
      </c>
      <c r="E108" s="1">
        <v>0.08</v>
      </c>
      <c r="F108" s="40">
        <v>46153</v>
      </c>
      <c r="G108" s="1">
        <f t="shared" si="4"/>
        <v>160</v>
      </c>
    </row>
    <row r="109" spans="1:7" x14ac:dyDescent="0.25">
      <c r="A109" t="s">
        <v>54</v>
      </c>
      <c r="B109" s="1" t="s">
        <v>29</v>
      </c>
      <c r="C109" s="1">
        <v>4000</v>
      </c>
      <c r="D109" s="1">
        <v>2</v>
      </c>
      <c r="E109" s="1">
        <v>0.08</v>
      </c>
      <c r="F109" s="40">
        <v>46337</v>
      </c>
      <c r="G109" s="1">
        <f t="shared" si="4"/>
        <v>160</v>
      </c>
    </row>
    <row r="110" spans="1:7" x14ac:dyDescent="0.25">
      <c r="A110" t="s">
        <v>54</v>
      </c>
      <c r="B110" s="1" t="s">
        <v>29</v>
      </c>
      <c r="C110" s="1">
        <v>4000</v>
      </c>
      <c r="D110" s="1">
        <v>2</v>
      </c>
      <c r="E110" s="1">
        <v>0.08</v>
      </c>
      <c r="F110" s="40">
        <v>46518</v>
      </c>
      <c r="G110" s="1">
        <f t="shared" si="4"/>
        <v>160</v>
      </c>
    </row>
    <row r="111" spans="1:7" x14ac:dyDescent="0.25">
      <c r="A111" t="s">
        <v>54</v>
      </c>
      <c r="B111" s="1" t="s">
        <v>29</v>
      </c>
      <c r="C111" s="1">
        <v>4000</v>
      </c>
      <c r="D111" s="1">
        <v>2</v>
      </c>
      <c r="E111" s="1">
        <v>0.08</v>
      </c>
      <c r="F111" s="40">
        <v>46702</v>
      </c>
      <c r="G111" s="1">
        <f t="shared" si="4"/>
        <v>160</v>
      </c>
    </row>
    <row r="112" spans="1:7" x14ac:dyDescent="0.25">
      <c r="A112" t="s">
        <v>22</v>
      </c>
      <c r="B112" s="1" t="s">
        <v>24</v>
      </c>
      <c r="C112" s="1">
        <v>4000</v>
      </c>
      <c r="D112" s="1">
        <v>4</v>
      </c>
      <c r="E112" s="1">
        <v>7.0000000000000007E-2</v>
      </c>
      <c r="F112" s="40">
        <v>45782</v>
      </c>
      <c r="G112" s="1">
        <f t="shared" si="4"/>
        <v>70</v>
      </c>
    </row>
    <row r="113" spans="1:7" x14ac:dyDescent="0.25">
      <c r="A113" t="s">
        <v>22</v>
      </c>
      <c r="B113" s="1" t="s">
        <v>24</v>
      </c>
      <c r="C113" s="1">
        <v>4000</v>
      </c>
      <c r="D113" s="1">
        <v>4</v>
      </c>
      <c r="E113" s="1">
        <v>7.0000000000000007E-2</v>
      </c>
      <c r="F113" s="40">
        <v>45873</v>
      </c>
      <c r="G113" s="1">
        <f t="shared" si="4"/>
        <v>70</v>
      </c>
    </row>
    <row r="114" spans="1:7" x14ac:dyDescent="0.25">
      <c r="A114" t="s">
        <v>22</v>
      </c>
      <c r="B114" s="1" t="s">
        <v>24</v>
      </c>
      <c r="C114" s="1">
        <v>4000</v>
      </c>
      <c r="D114" s="1">
        <v>4</v>
      </c>
      <c r="E114" s="1">
        <v>7.0000000000000007E-2</v>
      </c>
      <c r="F114" s="40">
        <v>45965</v>
      </c>
      <c r="G114" s="1">
        <f t="shared" ref="G114:G131" si="5">INT(C114*E114/D114)</f>
        <v>70</v>
      </c>
    </row>
    <row r="115" spans="1:7" x14ac:dyDescent="0.25">
      <c r="A115" t="s">
        <v>22</v>
      </c>
      <c r="B115" s="1" t="s">
        <v>24</v>
      </c>
      <c r="C115" s="1">
        <v>4000</v>
      </c>
      <c r="D115" s="1">
        <v>4</v>
      </c>
      <c r="E115" s="1">
        <v>7.0000000000000007E-2</v>
      </c>
      <c r="F115" s="40">
        <v>46057</v>
      </c>
      <c r="G115" s="1">
        <f t="shared" si="5"/>
        <v>70</v>
      </c>
    </row>
    <row r="116" spans="1:7" x14ac:dyDescent="0.25">
      <c r="A116" t="s">
        <v>22</v>
      </c>
      <c r="B116" s="1" t="s">
        <v>24</v>
      </c>
      <c r="C116" s="1">
        <v>4000</v>
      </c>
      <c r="D116" s="1">
        <v>4</v>
      </c>
      <c r="E116" s="1">
        <v>7.0000000000000007E-2</v>
      </c>
      <c r="F116" s="40">
        <v>46146</v>
      </c>
      <c r="G116" s="1">
        <f t="shared" si="5"/>
        <v>70</v>
      </c>
    </row>
    <row r="117" spans="1:7" x14ac:dyDescent="0.25">
      <c r="A117" t="s">
        <v>22</v>
      </c>
      <c r="B117" s="1" t="s">
        <v>24</v>
      </c>
      <c r="C117" s="1">
        <v>4000</v>
      </c>
      <c r="D117" s="1">
        <v>4</v>
      </c>
      <c r="E117" s="1">
        <v>7.0000000000000007E-2</v>
      </c>
      <c r="F117" s="40">
        <v>46238</v>
      </c>
      <c r="G117" s="1">
        <f t="shared" si="5"/>
        <v>70</v>
      </c>
    </row>
    <row r="118" spans="1:7" x14ac:dyDescent="0.25">
      <c r="A118" t="s">
        <v>22</v>
      </c>
      <c r="B118" s="1" t="s">
        <v>24</v>
      </c>
      <c r="C118" s="1">
        <v>4000</v>
      </c>
      <c r="D118" s="1">
        <v>4</v>
      </c>
      <c r="E118" s="1">
        <v>7.0000000000000007E-2</v>
      </c>
      <c r="F118" s="40">
        <v>46330</v>
      </c>
      <c r="G118" s="1">
        <f t="shared" si="5"/>
        <v>70</v>
      </c>
    </row>
    <row r="119" spans="1:7" x14ac:dyDescent="0.25">
      <c r="A119" t="s">
        <v>22</v>
      </c>
      <c r="B119" s="1" t="s">
        <v>24</v>
      </c>
      <c r="C119" s="1">
        <v>4000</v>
      </c>
      <c r="D119" s="1">
        <v>4</v>
      </c>
      <c r="E119" s="1">
        <v>7.0000000000000007E-2</v>
      </c>
      <c r="F119" s="40">
        <v>46422</v>
      </c>
      <c r="G119" s="1">
        <f t="shared" si="5"/>
        <v>70</v>
      </c>
    </row>
    <row r="120" spans="1:7" x14ac:dyDescent="0.25">
      <c r="A120" t="s">
        <v>22</v>
      </c>
      <c r="B120" s="1" t="s">
        <v>24</v>
      </c>
      <c r="C120" s="1">
        <v>4000</v>
      </c>
      <c r="D120" s="1">
        <v>4</v>
      </c>
      <c r="E120" s="1">
        <v>7.0000000000000007E-2</v>
      </c>
      <c r="F120" s="40">
        <v>46511</v>
      </c>
      <c r="G120" s="1">
        <f t="shared" si="5"/>
        <v>70</v>
      </c>
    </row>
    <row r="121" spans="1:7" x14ac:dyDescent="0.25">
      <c r="A121" t="s">
        <v>22</v>
      </c>
      <c r="B121" s="1" t="s">
        <v>24</v>
      </c>
      <c r="C121" s="1">
        <v>4000</v>
      </c>
      <c r="D121" s="1">
        <v>4</v>
      </c>
      <c r="E121" s="1">
        <v>7.0000000000000007E-2</v>
      </c>
      <c r="F121" s="40">
        <v>46603</v>
      </c>
      <c r="G121" s="1">
        <f t="shared" si="5"/>
        <v>70</v>
      </c>
    </row>
    <row r="122" spans="1:7" x14ac:dyDescent="0.25">
      <c r="A122" t="s">
        <v>22</v>
      </c>
      <c r="B122" s="1" t="s">
        <v>24</v>
      </c>
      <c r="C122" s="1">
        <v>4000</v>
      </c>
      <c r="D122" s="1">
        <v>4</v>
      </c>
      <c r="E122" s="1">
        <v>7.0000000000000007E-2</v>
      </c>
      <c r="F122" s="40">
        <v>46664</v>
      </c>
      <c r="G122" s="1">
        <f t="shared" si="5"/>
        <v>70</v>
      </c>
    </row>
    <row r="123" spans="1:7" x14ac:dyDescent="0.25">
      <c r="A123" t="s">
        <v>13</v>
      </c>
      <c r="B123" s="1" t="s">
        <v>25</v>
      </c>
      <c r="C123" s="1">
        <v>4000</v>
      </c>
      <c r="D123" s="1">
        <v>2</v>
      </c>
      <c r="E123" s="1">
        <v>0.06</v>
      </c>
      <c r="F123" s="40">
        <v>45789</v>
      </c>
      <c r="G123" s="1">
        <f t="shared" si="5"/>
        <v>120</v>
      </c>
    </row>
    <row r="124" spans="1:7" x14ac:dyDescent="0.25">
      <c r="A124" t="s">
        <v>13</v>
      </c>
      <c r="B124" s="1" t="s">
        <v>25</v>
      </c>
      <c r="C124" s="1">
        <v>4000</v>
      </c>
      <c r="D124" s="1">
        <v>2</v>
      </c>
      <c r="E124" s="1">
        <v>0.06</v>
      </c>
      <c r="F124" s="40">
        <v>45973</v>
      </c>
      <c r="G124" s="1">
        <f t="shared" si="5"/>
        <v>120</v>
      </c>
    </row>
    <row r="125" spans="1:7" x14ac:dyDescent="0.25">
      <c r="A125" t="s">
        <v>13</v>
      </c>
      <c r="B125" s="1" t="s">
        <v>25</v>
      </c>
      <c r="C125" s="1">
        <v>4000</v>
      </c>
      <c r="D125" s="1">
        <v>2</v>
      </c>
      <c r="E125" s="1">
        <v>0.06</v>
      </c>
      <c r="F125" s="40">
        <v>46154</v>
      </c>
      <c r="G125" s="1">
        <f t="shared" si="5"/>
        <v>120</v>
      </c>
    </row>
    <row r="126" spans="1:7" x14ac:dyDescent="0.25">
      <c r="A126" t="s">
        <v>13</v>
      </c>
      <c r="B126" s="1" t="s">
        <v>25</v>
      </c>
      <c r="C126" s="1">
        <v>4000</v>
      </c>
      <c r="D126" s="1">
        <v>2</v>
      </c>
      <c r="E126" s="1">
        <v>0.06</v>
      </c>
      <c r="F126" s="40">
        <v>46338</v>
      </c>
      <c r="G126" s="1">
        <f t="shared" si="5"/>
        <v>120</v>
      </c>
    </row>
    <row r="127" spans="1:7" x14ac:dyDescent="0.25">
      <c r="A127" t="s">
        <v>55</v>
      </c>
      <c r="B127" s="1" t="s">
        <v>56</v>
      </c>
      <c r="C127" s="1">
        <v>935</v>
      </c>
      <c r="D127" s="1">
        <v>4</v>
      </c>
      <c r="E127" s="1">
        <v>0.1095</v>
      </c>
      <c r="F127" s="40">
        <v>45838</v>
      </c>
      <c r="G127" s="1">
        <f t="shared" si="5"/>
        <v>25</v>
      </c>
    </row>
    <row r="128" spans="1:7" x14ac:dyDescent="0.25">
      <c r="A128" t="s">
        <v>55</v>
      </c>
      <c r="B128" s="1" t="s">
        <v>56</v>
      </c>
      <c r="C128" s="1">
        <v>935</v>
      </c>
      <c r="D128" s="1">
        <v>4</v>
      </c>
      <c r="E128" s="1">
        <v>0.1095</v>
      </c>
      <c r="F128" s="40">
        <v>45930</v>
      </c>
      <c r="G128" s="1">
        <f t="shared" si="5"/>
        <v>25</v>
      </c>
    </row>
    <row r="129" spans="1:7" x14ac:dyDescent="0.25">
      <c r="A129" t="s">
        <v>55</v>
      </c>
      <c r="B129" s="1" t="s">
        <v>56</v>
      </c>
      <c r="C129" s="1">
        <v>935</v>
      </c>
      <c r="D129" s="1">
        <v>4</v>
      </c>
      <c r="E129" s="1">
        <v>0.1095</v>
      </c>
      <c r="F129" s="40">
        <v>46021</v>
      </c>
      <c r="G129" s="1">
        <f t="shared" si="5"/>
        <v>25</v>
      </c>
    </row>
    <row r="130" spans="1:7" x14ac:dyDescent="0.25">
      <c r="A130" t="s">
        <v>55</v>
      </c>
      <c r="B130" s="1" t="s">
        <v>56</v>
      </c>
      <c r="C130" s="1">
        <v>935</v>
      </c>
      <c r="D130" s="1">
        <v>4</v>
      </c>
      <c r="E130" s="1">
        <v>0.1095</v>
      </c>
      <c r="F130" s="40">
        <v>46111</v>
      </c>
      <c r="G130" s="1">
        <f t="shared" si="5"/>
        <v>25</v>
      </c>
    </row>
    <row r="131" spans="1:7" x14ac:dyDescent="0.25">
      <c r="A131" t="s">
        <v>55</v>
      </c>
      <c r="B131" s="1" t="s">
        <v>56</v>
      </c>
      <c r="C131" s="1">
        <v>935</v>
      </c>
      <c r="D131" s="1">
        <v>4</v>
      </c>
      <c r="E131" s="1">
        <v>0.1095</v>
      </c>
      <c r="F131" s="40">
        <v>46203</v>
      </c>
      <c r="G131" s="1">
        <f t="shared" si="5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38A-F672-4D30-A69A-75917CC1E7A8}">
  <dimension ref="A2:E22"/>
  <sheetViews>
    <sheetView topLeftCell="A4" zoomScale="130" zoomScaleNormal="130" workbookViewId="0">
      <selection activeCell="B22" sqref="B22"/>
    </sheetView>
  </sheetViews>
  <sheetFormatPr baseColWidth="10" defaultColWidth="9.140625" defaultRowHeight="15" x14ac:dyDescent="0.25"/>
  <cols>
    <col min="1" max="1" width="18.5703125" customWidth="1"/>
    <col min="2" max="5" width="9.140625" style="1"/>
  </cols>
  <sheetData>
    <row r="2" spans="1:5" x14ac:dyDescent="0.25">
      <c r="A2">
        <v>10000</v>
      </c>
      <c r="B2" s="1">
        <f>+A2/0.6789</f>
        <v>14729.709824716454</v>
      </c>
    </row>
    <row r="3" spans="1:5" x14ac:dyDescent="0.25">
      <c r="A3">
        <v>1208</v>
      </c>
    </row>
    <row r="5" spans="1:5" x14ac:dyDescent="0.25">
      <c r="A5" t="s">
        <v>16</v>
      </c>
      <c r="B5" s="60" t="s">
        <v>18</v>
      </c>
      <c r="C5" s="60"/>
      <c r="D5" s="60"/>
      <c r="E5" s="60"/>
    </row>
    <row r="6" spans="1:5" x14ac:dyDescent="0.25">
      <c r="B6" s="3">
        <v>0.04</v>
      </c>
      <c r="C6" s="3">
        <v>0.05</v>
      </c>
      <c r="D6" s="31">
        <v>6.25E-2</v>
      </c>
      <c r="E6" s="3">
        <v>0.08</v>
      </c>
    </row>
    <row r="7" spans="1:5" x14ac:dyDescent="0.25">
      <c r="A7" t="s">
        <v>17</v>
      </c>
      <c r="B7" s="59" t="s">
        <v>21</v>
      </c>
      <c r="C7" s="59"/>
      <c r="D7" s="59"/>
      <c r="E7" s="59"/>
    </row>
    <row r="8" spans="1:5" x14ac:dyDescent="0.25">
      <c r="A8" s="2">
        <v>5000</v>
      </c>
      <c r="B8" s="4">
        <f>+$A$8*B6/12</f>
        <v>16.666666666666668</v>
      </c>
      <c r="C8" s="4">
        <f t="shared" ref="C8:E8" si="0">+$A$8*C6/12</f>
        <v>20.833333333333332</v>
      </c>
      <c r="D8" s="4">
        <f t="shared" si="0"/>
        <v>26.041666666666668</v>
      </c>
      <c r="E8" s="4">
        <f t="shared" si="0"/>
        <v>33.333333333333336</v>
      </c>
    </row>
    <row r="9" spans="1:5" x14ac:dyDescent="0.25">
      <c r="A9" s="2">
        <v>110000</v>
      </c>
      <c r="B9" s="4">
        <f>+$A$9*B6/12</f>
        <v>366.66666666666669</v>
      </c>
      <c r="C9" s="4">
        <f t="shared" ref="C9:E9" si="1">+$A$9*C6/12</f>
        <v>458.33333333333331</v>
      </c>
      <c r="D9" s="4">
        <f t="shared" si="1"/>
        <v>572.91666666666663</v>
      </c>
      <c r="E9" s="4">
        <f t="shared" si="1"/>
        <v>733.33333333333337</v>
      </c>
    </row>
    <row r="11" spans="1:5" x14ac:dyDescent="0.25">
      <c r="B11" s="60" t="s">
        <v>18</v>
      </c>
      <c r="C11" s="60"/>
      <c r="D11" s="60"/>
      <c r="E11" s="60"/>
    </row>
    <row r="12" spans="1:5" x14ac:dyDescent="0.25">
      <c r="A12" t="s">
        <v>17</v>
      </c>
      <c r="B12" s="3">
        <v>0.04</v>
      </c>
      <c r="C12" s="3">
        <v>0.05</v>
      </c>
      <c r="D12" s="3">
        <v>7.0000000000000007E-2</v>
      </c>
      <c r="E12" s="3">
        <v>0.08</v>
      </c>
    </row>
    <row r="13" spans="1:5" x14ac:dyDescent="0.25">
      <c r="B13" s="59" t="s">
        <v>20</v>
      </c>
      <c r="C13" s="59"/>
      <c r="D13" s="59"/>
      <c r="E13" s="59"/>
    </row>
    <row r="14" spans="1:5" x14ac:dyDescent="0.25">
      <c r="A14" t="s">
        <v>19</v>
      </c>
    </row>
    <row r="15" spans="1:5" x14ac:dyDescent="0.25">
      <c r="A15" s="5">
        <f t="shared" ref="A15:E16" si="2">+A8*$A$3</f>
        <v>6040000</v>
      </c>
      <c r="B15" s="5">
        <f t="shared" si="2"/>
        <v>20133.333333333336</v>
      </c>
      <c r="C15" s="5">
        <f t="shared" si="2"/>
        <v>25166.666666666664</v>
      </c>
      <c r="D15" s="5">
        <f t="shared" si="2"/>
        <v>31458.333333333336</v>
      </c>
      <c r="E15" s="5">
        <f t="shared" si="2"/>
        <v>40266.666666666672</v>
      </c>
    </row>
    <row r="16" spans="1:5" x14ac:dyDescent="0.25">
      <c r="A16" s="5">
        <f>+A9*$A$3</f>
        <v>132880000</v>
      </c>
      <c r="B16" s="5">
        <f t="shared" si="2"/>
        <v>442933.33333333337</v>
      </c>
      <c r="C16" s="5">
        <f t="shared" si="2"/>
        <v>553666.66666666663</v>
      </c>
      <c r="D16" s="5">
        <f>+D9*$A$3</f>
        <v>692083.33333333326</v>
      </c>
      <c r="E16" s="5">
        <f t="shared" si="2"/>
        <v>885866.66666666674</v>
      </c>
    </row>
    <row r="17" spans="2:4" x14ac:dyDescent="0.25">
      <c r="D17" s="5">
        <v>600000</v>
      </c>
    </row>
    <row r="20" spans="2:4" x14ac:dyDescent="0.25">
      <c r="B20" s="2">
        <f>+'Bco Galicia'!B8</f>
        <v>172898</v>
      </c>
    </row>
    <row r="21" spans="2:4" x14ac:dyDescent="0.25">
      <c r="B21" s="2">
        <f>+'Bco Galicia'!B34</f>
        <v>12548.87125</v>
      </c>
    </row>
    <row r="22" spans="2:4" x14ac:dyDescent="0.25">
      <c r="B22" s="1">
        <f>+B21/B20</f>
        <v>7.257962064338512E-2</v>
      </c>
    </row>
  </sheetData>
  <mergeCells count="4">
    <mergeCell ref="B7:E7"/>
    <mergeCell ref="B5:E5"/>
    <mergeCell ref="B11:E11"/>
    <mergeCell ref="B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FFED-05C1-45F0-8C76-2F40B9529DBA}">
  <dimension ref="A2:M12"/>
  <sheetViews>
    <sheetView workbookViewId="0">
      <selection activeCell="M5" sqref="M5"/>
    </sheetView>
  </sheetViews>
  <sheetFormatPr baseColWidth="10" defaultColWidth="9.140625" defaultRowHeight="15" x14ac:dyDescent="0.25"/>
  <cols>
    <col min="4" max="4" width="9.42578125" bestFit="1" customWidth="1"/>
    <col min="7" max="7" width="9.42578125" bestFit="1" customWidth="1"/>
  </cols>
  <sheetData>
    <row r="2" spans="1:13" x14ac:dyDescent="0.25">
      <c r="B2">
        <v>0.98499999999999999</v>
      </c>
      <c r="D2" s="30"/>
    </row>
    <row r="3" spans="1:13" x14ac:dyDescent="0.25">
      <c r="A3">
        <v>10000</v>
      </c>
      <c r="C3">
        <f>+A3/B2</f>
        <v>10152.284263959391</v>
      </c>
      <c r="D3" s="39">
        <f>+C3-A3</f>
        <v>152.28426395939096</v>
      </c>
      <c r="J3">
        <f>0.08/100</f>
        <v>8.0000000000000004E-4</v>
      </c>
      <c r="K3">
        <v>30.5</v>
      </c>
      <c r="L3">
        <v>12</v>
      </c>
      <c r="M3">
        <f>+J3*K3*L3</f>
        <v>0.2928</v>
      </c>
    </row>
    <row r="4" spans="1:13" x14ac:dyDescent="0.25">
      <c r="D4">
        <v>210</v>
      </c>
    </row>
    <row r="5" spans="1:13" x14ac:dyDescent="0.25">
      <c r="D5" s="39">
        <f>+D4+D3</f>
        <v>362.28426395939096</v>
      </c>
      <c r="E5">
        <v>2000</v>
      </c>
      <c r="F5">
        <f>+D5*E5</f>
        <v>724568.52791878185</v>
      </c>
    </row>
    <row r="7" spans="1:13" x14ac:dyDescent="0.25">
      <c r="E7">
        <v>1230</v>
      </c>
      <c r="F7">
        <f>+A3*E7</f>
        <v>12300000</v>
      </c>
      <c r="H7">
        <f>+F7*J3*G12</f>
        <v>1456320</v>
      </c>
    </row>
    <row r="10" spans="1:13" x14ac:dyDescent="0.25">
      <c r="G10" s="30">
        <v>45910</v>
      </c>
    </row>
    <row r="11" spans="1:13" x14ac:dyDescent="0.25">
      <c r="G11" s="30">
        <v>45762</v>
      </c>
    </row>
    <row r="12" spans="1:13" x14ac:dyDescent="0.25">
      <c r="G12" s="39">
        <f>+G10-G11</f>
        <v>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FD46-7295-460C-A00F-5772AADF8EB8}">
  <sheetPr>
    <pageSetUpPr fitToPage="1"/>
  </sheetPr>
  <dimension ref="A1"/>
  <sheetViews>
    <sheetView workbookViewId="0">
      <selection activeCell="R11" sqref="R11"/>
    </sheetView>
  </sheetViews>
  <sheetFormatPr baseColWidth="10" defaultColWidth="9.140625" defaultRowHeight="15" x14ac:dyDescent="0.25"/>
  <sheetData/>
  <pageMargins left="0.7" right="0.7" top="0.75" bottom="0.75" header="0.3" footer="0.3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Bco Galicia</vt:lpstr>
      <vt:lpstr>TABLA</vt:lpstr>
      <vt:lpstr>Sheet3</vt:lpstr>
      <vt:lpstr>Sheet2</vt:lpstr>
      <vt:lpstr>Sheet1</vt:lpstr>
      <vt:lpstr>'Bco Galicia'!Área_de_impresión</vt:lpstr>
      <vt:lpstr>Sheet1!Área_de_impresión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cp:lastPrinted>2025-03-28T12:50:46Z</cp:lastPrinted>
  <dcterms:created xsi:type="dcterms:W3CDTF">2024-10-21T17:43:11Z</dcterms:created>
  <dcterms:modified xsi:type="dcterms:W3CDTF">2025-05-05T17:01:26Z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