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429F03A6-9CAC-4A1C-AC48-30BEB02BF0AA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<sst xmlns="http://schemas.openxmlformats.org/spreadsheetml/2006/main" count="3298" uniqueCount="384">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</sst>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R16" sqref="R16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opLeftCell="A15" zoomScaleNormal="100" workbookViewId="0">
      <selection activeCell="J24" sqref="J24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>
        <v>1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>
        <v>2</v>
      </c>
      <c r="K19" s="27" t="s">
        <v>11</v>
      </c>
      <c r="L19" s="28">
        <v>0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>
        <v>1</v>
      </c>
      <c r="K20" s="27" t="s">
        <v>11</v>
      </c>
      <c r="L20" s="28">
        <v>0</v>
      </c>
      <c r="M20" s="29" t="str">
        <f>Scheids!$F$6</f>
        <v>Peter Lips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Peter Lips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>
        <v>1</v>
      </c>
      <c r="K22" s="27" t="s">
        <v>11</v>
      </c>
      <c r="L22" s="28">
        <v>0</v>
      </c>
      <c r="M22" s="29" t="str">
        <f>Scheids!$F$6</f>
        <v>Peter Lips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>
        <v>0</v>
      </c>
      <c r="K23" s="27" t="s">
        <v>11</v>
      </c>
      <c r="L23" s="28">
        <v>0</v>
      </c>
      <c r="M23" s="29" t="str">
        <f>Scheids!$D$6</f>
        <v xml:space="preserve">Theo Dessens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>
        <v>0</v>
      </c>
      <c r="K24" s="27" t="s">
        <v>11</v>
      </c>
      <c r="L24" s="28">
        <v>3</v>
      </c>
      <c r="M24" s="29" t="str">
        <f>Scheids!$D$6</f>
        <v xml:space="preserve">Theo Dessens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>
        <v>4</v>
      </c>
      <c r="K25" s="27" t="s">
        <v>11</v>
      </c>
      <c r="L25" s="28">
        <v>0</v>
      </c>
      <c r="M25" s="29" t="str">
        <f>Scheids!$D$6</f>
        <v xml:space="preserve">Theo Dessens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>
        <v>0</v>
      </c>
      <c r="K26" s="27" t="s">
        <v>11</v>
      </c>
      <c r="L26" s="28">
        <v>0</v>
      </c>
      <c r="M26" s="29" t="str">
        <f>Scheids!$F$6</f>
        <v>Peter Lips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>
        <v>1</v>
      </c>
      <c r="K27" s="27" t="s">
        <v>11</v>
      </c>
      <c r="L27" s="28">
        <v>0</v>
      </c>
      <c r="M27" s="29" t="str">
        <f>Scheids!$F$6</f>
        <v>Peter Lips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>
        <v>0</v>
      </c>
      <c r="K28" s="27" t="s">
        <v>11</v>
      </c>
      <c r="L28" s="28">
        <v>0</v>
      </c>
      <c r="M28" s="29" t="str">
        <f>Scheids!$F$6</f>
        <v>Peter Lips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>
        <v>1</v>
      </c>
      <c r="K29" s="27" t="s">
        <v>11</v>
      </c>
      <c r="L29" s="28">
        <v>1</v>
      </c>
      <c r="M29" s="29" t="str">
        <f>Scheids!$D$6</f>
        <v xml:space="preserve">Theo Dessens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>
        <v>1</v>
      </c>
      <c r="K30" s="27" t="s">
        <v>11</v>
      </c>
      <c r="L30" s="28">
        <v>0</v>
      </c>
      <c r="M30" s="29" t="str">
        <f>Scheids!$D$6</f>
        <v xml:space="preserve">Theo Dessens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>
        <v>0</v>
      </c>
      <c r="K31" s="27" t="s">
        <v>11</v>
      </c>
      <c r="L31" s="28">
        <v>3</v>
      </c>
      <c r="M31" s="29" t="str">
        <f>Scheids!$D$6</f>
        <v xml:space="preserve">Theo Dessens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>
        <v>0</v>
      </c>
      <c r="K32" s="27" t="s">
        <v>11</v>
      </c>
      <c r="L32" s="28">
        <v>0</v>
      </c>
      <c r="M32" s="29" t="str">
        <f>Scheids!$F$6</f>
        <v>Peter Lips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>
        <v>0</v>
      </c>
      <c r="K33" s="27" t="s">
        <v>11</v>
      </c>
      <c r="L33" s="28">
        <v>1</v>
      </c>
      <c r="M33" s="29" t="str">
        <f>Scheids!$F$6</f>
        <v>Peter Lips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>
        <v>2</v>
      </c>
      <c r="K34" s="27" t="s">
        <v>11</v>
      </c>
      <c r="L34" s="28">
        <v>0</v>
      </c>
      <c r="M34" s="29" t="str">
        <f>Scheids!$F$6</f>
        <v>Peter Lips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2</v>
      </c>
      <c r="T41" s="85">
        <f>COUNTIFS(E41:N41,1)</f>
        <v>3</v>
      </c>
      <c r="U41" s="85">
        <f>J11+L18+J21+J23+L29+J34+L36</f>
        <v>3</v>
      </c>
      <c r="V41" s="85">
        <f>L11+J18+L21+L23+J29+L34+J36</f>
        <v>3</v>
      </c>
      <c r="W41" s="85">
        <f>Q11+R18+Q21+Q23+R29+Q34+R36</f>
        <v>6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>
        <f>IF(AND($J$28&lt;&gt;"",$L$28&lt;&gt;""),IF($J$28&gt;$L$28,3,IF($J$28=$L$28,1,0)),"")</f>
        <v>1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3</v>
      </c>
      <c r="T42" s="85">
        <f t="shared" ref="T42:T48" si="4">COUNTIFS(E42:N42,1)</f>
        <v>2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6</v>
      </c>
      <c r="X42" s="93">
        <f t="shared" si="1"/>
        <v>7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1</v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12</v>
      </c>
      <c r="Q43" s="85">
        <f t="shared" si="0"/>
        <v>6</v>
      </c>
      <c r="R43" s="85">
        <f t="shared" si="2"/>
        <v>3</v>
      </c>
      <c r="S43" s="85">
        <f t="shared" si="3"/>
        <v>0</v>
      </c>
      <c r="T43" s="85">
        <f t="shared" si="4"/>
        <v>3</v>
      </c>
      <c r="U43" s="85">
        <f>J12+L15+J20+L23+J27+J32+L35</f>
        <v>3</v>
      </c>
      <c r="V43" s="85">
        <f>L12+J15+L20+J23+L27+L32+J35</f>
        <v>0</v>
      </c>
      <c r="W43" s="85">
        <f>Q12+R15+Q20+R23+Q27+Q32+R35</f>
        <v>6</v>
      </c>
      <c r="X43" s="93">
        <f t="shared" si="1"/>
        <v>2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1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14</v>
      </c>
      <c r="Q44" s="85">
        <f t="shared" si="0"/>
        <v>6</v>
      </c>
      <c r="R44" s="85">
        <f t="shared" si="2"/>
        <v>4</v>
      </c>
      <c r="S44" s="85">
        <f t="shared" si="3"/>
        <v>0</v>
      </c>
      <c r="T44" s="85">
        <f t="shared" si="4"/>
        <v>2</v>
      </c>
      <c r="U44" s="85">
        <f>L12+J16+J19+L24+J29+L31+L38</f>
        <v>10</v>
      </c>
      <c r="V44" s="85">
        <f>J12+L16+L19+J24+L29+J31+J38</f>
        <v>1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6</v>
      </c>
      <c r="R45" s="85">
        <f t="shared" si="2"/>
        <v>0</v>
      </c>
      <c r="S45" s="85">
        <f t="shared" si="3"/>
        <v>5</v>
      </c>
      <c r="T45" s="85">
        <f t="shared" si="4"/>
        <v>1</v>
      </c>
      <c r="U45" s="85">
        <f>J13+L16+L20+J26+L30+L34+J37</f>
        <v>0</v>
      </c>
      <c r="V45" s="85">
        <f>L13+J16+J20+L26+J30+J34+L37</f>
        <v>6</v>
      </c>
      <c r="W45" s="85">
        <f>Q13+R16+R20+Q26+R30+R34+Q37</f>
        <v>6</v>
      </c>
      <c r="X45" s="93">
        <f t="shared" si="1"/>
        <v>8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6</v>
      </c>
      <c r="R46" s="85">
        <f t="shared" si="2"/>
        <v>4</v>
      </c>
      <c r="S46" s="85">
        <f t="shared" si="3"/>
        <v>2</v>
      </c>
      <c r="T46" s="85">
        <f t="shared" si="4"/>
        <v>0</v>
      </c>
      <c r="U46" s="85">
        <f>L13+J17+J22+J24+L27+L33+J36</f>
        <v>4</v>
      </c>
      <c r="V46" s="85">
        <f>J13+L17+L22+L24+J27+J33+L36</f>
        <v>4</v>
      </c>
      <c r="W46" s="85">
        <f>R13+Q17+Q22+Q24+R27+R33+Q36</f>
        <v>6</v>
      </c>
      <c r="X46" s="93">
        <f t="shared" si="1"/>
        <v>2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8</v>
      </c>
      <c r="Q47" s="85">
        <f t="shared" si="0"/>
        <v>6</v>
      </c>
      <c r="R47" s="85">
        <f t="shared" si="2"/>
        <v>2</v>
      </c>
      <c r="S47" s="85">
        <f t="shared" si="3"/>
        <v>2</v>
      </c>
      <c r="T47" s="85">
        <f t="shared" si="4"/>
        <v>2</v>
      </c>
      <c r="U47" s="85">
        <f>J14+L17+L21+L25+J30+L32+J38</f>
        <v>2</v>
      </c>
      <c r="V47" s="85">
        <f>L14+J17+J21+J25+L30+J32+L38</f>
        <v>5</v>
      </c>
      <c r="W47" s="85">
        <f>Q14+R17+R21+R25+Q30+R32+Q38</f>
        <v>6</v>
      </c>
      <c r="X47" s="93">
        <f t="shared" si="1"/>
        <v>4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6</v>
      </c>
      <c r="R48" s="85">
        <f t="shared" si="2"/>
        <v>1</v>
      </c>
      <c r="S48" s="85">
        <f t="shared" si="3"/>
        <v>2</v>
      </c>
      <c r="T48" s="85">
        <f t="shared" si="4"/>
        <v>3</v>
      </c>
      <c r="U48" s="85">
        <f>L14+J18+L22+L26+L28+J31+J35</f>
        <v>1</v>
      </c>
      <c r="V48" s="85">
        <f>J14+L18+J22+J26+J28+L31+L35</f>
        <v>4</v>
      </c>
      <c r="W48" s="85">
        <f>+R14+Q18+R22+R26+R28+Q31+Q35</f>
        <v>6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>
        <v>0</v>
      </c>
      <c r="K17" s="27" t="s">
        <v>11</v>
      </c>
      <c r="L17" s="28">
        <v>0</v>
      </c>
      <c r="M17" s="29" t="str">
        <f>Scheids!$D$7</f>
        <v>Chris van Noordwijk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>
        <v>0</v>
      </c>
      <c r="K18" s="27" t="s">
        <v>11</v>
      </c>
      <c r="L18" s="28">
        <v>0</v>
      </c>
      <c r="M18" s="29" t="str">
        <f>Scheids!$D$7</f>
        <v>Chris van Noordwijk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Chris van Noordwijk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>
        <v>0</v>
      </c>
      <c r="K20" s="27" t="s">
        <v>11</v>
      </c>
      <c r="L20" s="28">
        <v>0</v>
      </c>
      <c r="M20" s="29" t="str">
        <f>Scheids!$F$7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>
        <v>0</v>
      </c>
      <c r="K21" s="27" t="s">
        <v>11</v>
      </c>
      <c r="L21" s="28">
        <v>1</v>
      </c>
      <c r="M21" s="29" t="str">
        <f>Scheids!$F$7</f>
        <v xml:space="preserve">Anita Schouten 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>
        <v>1</v>
      </c>
      <c r="K22" s="27" t="s">
        <v>11</v>
      </c>
      <c r="L22" s="28">
        <v>0</v>
      </c>
      <c r="M22" s="29" t="str">
        <f>Scheids!$F$7</f>
        <v xml:space="preserve">Anita Schouten 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>
        <v>1</v>
      </c>
      <c r="K23" s="27" t="s">
        <v>11</v>
      </c>
      <c r="L23" s="28">
        <v>0</v>
      </c>
      <c r="M23" s="29" t="str">
        <f>Scheids!$D$7</f>
        <v>Chris van Noordwijk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>
        <v>0</v>
      </c>
      <c r="K24" s="27" t="s">
        <v>11</v>
      </c>
      <c r="L24" s="28">
        <v>0</v>
      </c>
      <c r="M24" s="29" t="str">
        <f>Scheids!$D$7</f>
        <v>Chris van Noordwijk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>
        <v>0</v>
      </c>
      <c r="K25" s="27" t="s">
        <v>11</v>
      </c>
      <c r="L25" s="28">
        <v>0</v>
      </c>
      <c r="M25" s="29" t="str">
        <f>Scheids!$D$7</f>
        <v>Chris van Noordwijk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>
        <v>0</v>
      </c>
      <c r="K26" s="27" t="s">
        <v>11</v>
      </c>
      <c r="L26" s="28">
        <v>1</v>
      </c>
      <c r="M26" s="29" t="str">
        <f>Scheids!$F$7</f>
        <v xml:space="preserve">Anita Schouten 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>
        <v>0</v>
      </c>
      <c r="K27" s="27" t="s">
        <v>11</v>
      </c>
      <c r="L27" s="28">
        <v>1</v>
      </c>
      <c r="M27" s="29" t="str">
        <f>Scheids!$F$7</f>
        <v xml:space="preserve">Anita Schouten 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>
        <v>3</v>
      </c>
      <c r="K28" s="27" t="s">
        <v>11</v>
      </c>
      <c r="L28" s="28">
        <v>1</v>
      </c>
      <c r="M28" s="29" t="str">
        <f>Scheids!$F$7</f>
        <v xml:space="preserve">Anita Schouten 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>
        <v>2</v>
      </c>
      <c r="K29" s="27" t="s">
        <v>11</v>
      </c>
      <c r="L29" s="28">
        <v>0</v>
      </c>
      <c r="M29" s="29" t="str">
        <f>Scheids!$D$7</f>
        <v>Chris van Noordwijk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>
        <v>0</v>
      </c>
      <c r="K30" s="27" t="s">
        <v>11</v>
      </c>
      <c r="L30" s="28">
        <v>0</v>
      </c>
      <c r="M30" s="29" t="str">
        <f>Scheids!$D$7</f>
        <v>Chris van Noordwijk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>
        <v>0</v>
      </c>
      <c r="K31" s="27" t="s">
        <v>11</v>
      </c>
      <c r="L31" s="28">
        <v>3</v>
      </c>
      <c r="M31" s="29" t="str">
        <f>Scheids!$D$7</f>
        <v>Chris van Noordwijk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>
        <v>0</v>
      </c>
      <c r="K32" s="27" t="s">
        <v>11</v>
      </c>
      <c r="L32" s="28">
        <v>0</v>
      </c>
      <c r="M32" s="29" t="str">
        <f>Scheids!$F$7</f>
        <v xml:space="preserve">Anita Schouten 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>
        <v>2</v>
      </c>
      <c r="K33" s="27" t="s">
        <v>11</v>
      </c>
      <c r="L33" s="28">
        <v>0</v>
      </c>
      <c r="M33" s="29" t="str">
        <f>Scheids!$F$7</f>
        <v xml:space="preserve">Anita Schouten 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>
        <v>0</v>
      </c>
      <c r="K34" s="27" t="s">
        <v>11</v>
      </c>
      <c r="L34" s="28">
        <v>0</v>
      </c>
      <c r="M34" s="29" t="str">
        <f>Scheids!$F$7</f>
        <v xml:space="preserve">Anita Schouten 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1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2</v>
      </c>
      <c r="T41" s="85">
        <f>COUNTIFS(E41:N41,1)</f>
        <v>3</v>
      </c>
      <c r="U41" s="85">
        <f>J11+L18+J21+J23+L29+J34+L36</f>
        <v>1</v>
      </c>
      <c r="V41" s="85">
        <f>L11+J18+L21+L23+J29+L34+J36</f>
        <v>3</v>
      </c>
      <c r="W41" s="85">
        <f>Q11+R18+Q21+Q23+R29+Q34+R36</f>
        <v>9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3</v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6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6</v>
      </c>
      <c r="V42" s="85">
        <f>J11+L15+J19+L25+L28+L33+J37</f>
        <v>1</v>
      </c>
      <c r="W42" s="85">
        <f>R11+Q15+R19+Q25+Q28+Q33+R37</f>
        <v>8</v>
      </c>
      <c r="X42" s="93">
        <f t="shared" si="1"/>
        <v>2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1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2</v>
      </c>
      <c r="Q43" s="85">
        <f t="shared" si="0"/>
        <v>6</v>
      </c>
      <c r="R43" s="85">
        <f t="shared" si="2"/>
        <v>0</v>
      </c>
      <c r="S43" s="85">
        <f t="shared" si="3"/>
        <v>4</v>
      </c>
      <c r="T43" s="85">
        <f t="shared" si="4"/>
        <v>2</v>
      </c>
      <c r="U43" s="85">
        <f>J12+L15+J20+L23+J27+J32+L35</f>
        <v>0</v>
      </c>
      <c r="V43" s="85">
        <f>L12+J15+L20+J23+L27+L32+J35</f>
        <v>4</v>
      </c>
      <c r="W43" s="85">
        <f>Q12+R15+Q20+R23+Q27+Q32+R35</f>
        <v>10</v>
      </c>
      <c r="X43" s="93">
        <f t="shared" si="1"/>
        <v>8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14</v>
      </c>
      <c r="Q44" s="85">
        <f t="shared" si="0"/>
        <v>6</v>
      </c>
      <c r="R44" s="85">
        <f t="shared" si="2"/>
        <v>4</v>
      </c>
      <c r="S44" s="85">
        <f t="shared" si="3"/>
        <v>0</v>
      </c>
      <c r="T44" s="85">
        <f t="shared" si="4"/>
        <v>2</v>
      </c>
      <c r="U44" s="85">
        <f>L12+J16+J19+L24+J29+L31+L38</f>
        <v>8</v>
      </c>
      <c r="V44" s="85">
        <f>J12+L16+L19+J24+L29+J31+J38</f>
        <v>0</v>
      </c>
      <c r="W44" s="85">
        <f>R12+Q16+Q19+R24+Q29+R31+R38</f>
        <v>9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6</v>
      </c>
      <c r="R45" s="85">
        <f t="shared" si="2"/>
        <v>0</v>
      </c>
      <c r="S45" s="85">
        <f t="shared" si="3"/>
        <v>3</v>
      </c>
      <c r="T45" s="85">
        <f t="shared" si="4"/>
        <v>3</v>
      </c>
      <c r="U45" s="85">
        <f>J13+L16+L20+J26+L30+L34+J37</f>
        <v>0</v>
      </c>
      <c r="V45" s="85">
        <f>L13+J16+J20+L26+J30+J34+L37</f>
        <v>4</v>
      </c>
      <c r="W45" s="85">
        <f>Q13+R16+R20+Q26+R30+R34+Q37</f>
        <v>11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11</v>
      </c>
      <c r="Q46" s="85">
        <f t="shared" si="0"/>
        <v>6</v>
      </c>
      <c r="R46" s="85">
        <f t="shared" si="2"/>
        <v>3</v>
      </c>
      <c r="S46" s="85">
        <f t="shared" si="3"/>
        <v>1</v>
      </c>
      <c r="T46" s="85">
        <f t="shared" si="4"/>
        <v>2</v>
      </c>
      <c r="U46" s="85">
        <f>L13+J17+J22+J24+L27+L33+J36</f>
        <v>3</v>
      </c>
      <c r="V46" s="85">
        <f>J13+L17+L22+L24+J27+J33+L36</f>
        <v>2</v>
      </c>
      <c r="W46" s="85">
        <f>R13+Q17+Q22+Q24+R27+R33+Q36</f>
        <v>8</v>
      </c>
      <c r="X46" s="93">
        <f t="shared" si="1"/>
        <v>3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8</v>
      </c>
      <c r="Q47" s="85">
        <f t="shared" si="0"/>
        <v>6</v>
      </c>
      <c r="R47" s="85">
        <f t="shared" si="2"/>
        <v>1</v>
      </c>
      <c r="S47" s="85">
        <f t="shared" si="3"/>
        <v>0</v>
      </c>
      <c r="T47" s="85">
        <f t="shared" si="4"/>
        <v>5</v>
      </c>
      <c r="U47" s="85">
        <f>J14+L17+L21+L25+J30+L32+J38</f>
        <v>1</v>
      </c>
      <c r="V47" s="85">
        <f>L14+J17+J21+J25+L30+J32+L38</f>
        <v>0</v>
      </c>
      <c r="W47" s="85">
        <f>Q14+R17+R21+R25+Q30+R32+Q38</f>
        <v>10</v>
      </c>
      <c r="X47" s="93">
        <f t="shared" si="1"/>
        <v>4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5</v>
      </c>
      <c r="Q48" s="85">
        <f t="shared" si="0"/>
        <v>6</v>
      </c>
      <c r="R48" s="85">
        <f t="shared" si="2"/>
        <v>1</v>
      </c>
      <c r="S48" s="85">
        <f t="shared" si="3"/>
        <v>3</v>
      </c>
      <c r="T48" s="85">
        <f t="shared" si="4"/>
        <v>2</v>
      </c>
      <c r="U48" s="85">
        <f>L14+J18+L22+L26+L28+J31+J35</f>
        <v>2</v>
      </c>
      <c r="V48" s="85">
        <f>J14+L18+J22+J26+J28+L31+L35</f>
        <v>7</v>
      </c>
      <c r="W48" s="85">
        <f>+R14+Q18+R22+R26+R28+Q31+Q35</f>
        <v>10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>
        <v>1</v>
      </c>
      <c r="K17" s="27" t="s">
        <v>11</v>
      </c>
      <c r="L17" s="28">
        <v>1</v>
      </c>
      <c r="M17" s="29" t="str">
        <f>Scheids!$D$8</f>
        <v>Diana Schouten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>
        <v>2</v>
      </c>
      <c r="K18" s="27" t="s">
        <v>11</v>
      </c>
      <c r="L18" s="28">
        <v>0</v>
      </c>
      <c r="M18" s="29" t="str">
        <f>Scheids!$D$8</f>
        <v>Diana Schouten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>
        <v>1</v>
      </c>
      <c r="K20" s="27" t="s">
        <v>11</v>
      </c>
      <c r="L20" s="28">
        <v>0</v>
      </c>
      <c r="M20" s="29" t="str">
        <f>Scheids!$F$8</f>
        <v>Frank Maat</v>
      </c>
      <c r="N20" s="30"/>
      <c r="O20" s="31"/>
      <c r="Q20" s="93">
        <v>2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>
        <v>2</v>
      </c>
      <c r="K21" s="27" t="s">
        <v>11</v>
      </c>
      <c r="L21" s="28">
        <v>0</v>
      </c>
      <c r="M21" s="29" t="str">
        <f>Scheids!$F$8</f>
        <v>Frank Maat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>
        <v>0</v>
      </c>
      <c r="K22" s="27" t="s">
        <v>11</v>
      </c>
      <c r="L22" s="28">
        <v>0</v>
      </c>
      <c r="M22" s="29" t="str">
        <f>Scheids!$F$8</f>
        <v>Frank Maat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>
        <v>0</v>
      </c>
      <c r="K23" s="27" t="s">
        <v>11</v>
      </c>
      <c r="L23" s="28">
        <v>2</v>
      </c>
      <c r="M23" s="29" t="str">
        <f>Scheids!$D$8</f>
        <v>Diana Schouten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>
        <v>1</v>
      </c>
      <c r="K24" s="27" t="s">
        <v>11</v>
      </c>
      <c r="L24" s="28">
        <v>1</v>
      </c>
      <c r="M24" s="29" t="str">
        <f>Scheids!$D$8</f>
        <v>Diana Schouten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>
        <v>1</v>
      </c>
      <c r="K25" s="27" t="s">
        <v>11</v>
      </c>
      <c r="L25" s="28">
        <v>0</v>
      </c>
      <c r="M25" s="29" t="str">
        <f>Scheids!$D$8</f>
        <v>Diana Schouten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>
        <v>1</v>
      </c>
      <c r="K26" s="27" t="s">
        <v>11</v>
      </c>
      <c r="L26" s="28">
        <v>0</v>
      </c>
      <c r="M26" s="29" t="str">
        <f>Scheids!$F$8</f>
        <v>Frank Maat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>
        <v>2</v>
      </c>
      <c r="K27" s="27" t="s">
        <v>11</v>
      </c>
      <c r="L27" s="28">
        <v>0</v>
      </c>
      <c r="M27" s="29" t="str">
        <f>Scheids!$F$8</f>
        <v>Frank Maat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>
        <v>0</v>
      </c>
      <c r="K28" s="27" t="s">
        <v>11</v>
      </c>
      <c r="L28" s="28">
        <v>1</v>
      </c>
      <c r="M28" s="29" t="str">
        <f>Scheids!$F$8</f>
        <v>Frank Maat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>
        <v>1</v>
      </c>
      <c r="K29" s="27" t="s">
        <v>11</v>
      </c>
      <c r="L29" s="28">
        <v>0</v>
      </c>
      <c r="M29" s="29" t="str">
        <f>Scheids!$D$8</f>
        <v>Diana Schouten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>
        <v>0</v>
      </c>
      <c r="K30" s="27" t="s">
        <v>11</v>
      </c>
      <c r="L30" s="28">
        <v>4</v>
      </c>
      <c r="M30" s="29" t="str">
        <f>Scheids!$D$8</f>
        <v>Diana Schouten</v>
      </c>
      <c r="N30" s="30"/>
      <c r="O30" s="31"/>
      <c r="Q30" s="93">
        <v>0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>
        <v>1</v>
      </c>
      <c r="K31" s="27" t="s">
        <v>11</v>
      </c>
      <c r="L31" s="28">
        <v>0</v>
      </c>
      <c r="M31" s="29" t="str">
        <f>Scheids!$D$8</f>
        <v>Diana Schouten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>
        <v>1</v>
      </c>
      <c r="K32" s="27" t="s">
        <v>11</v>
      </c>
      <c r="L32" s="28">
        <v>0</v>
      </c>
      <c r="M32" s="29" t="str">
        <f>Scheids!$F$8</f>
        <v>Frank Maat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>
        <v>0</v>
      </c>
      <c r="K33" s="27" t="s">
        <v>11</v>
      </c>
      <c r="L33" s="28">
        <v>0</v>
      </c>
      <c r="M33" s="29" t="str">
        <f>Scheids!$F$8</f>
        <v>Frank Maat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>
        <v>0</v>
      </c>
      <c r="K34" s="27" t="s">
        <v>11</v>
      </c>
      <c r="L34" s="28">
        <v>0</v>
      </c>
      <c r="M34" s="29" t="str">
        <f>Scheids!$F$8</f>
        <v>Frank Maat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1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3</v>
      </c>
      <c r="T41" s="85">
        <f>COUNTIFS(E41:N41,1)</f>
        <v>2</v>
      </c>
      <c r="U41" s="85">
        <f>J11+L18+J21+J23+L29+J34+L36</f>
        <v>2</v>
      </c>
      <c r="V41" s="85">
        <f>L11+J18+L21+L23+J29+L34+J36</f>
        <v>5</v>
      </c>
      <c r="W41" s="85">
        <f>Q11+R18+Q21+Q23+R29+Q34+R36</f>
        <v>10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0</v>
      </c>
      <c r="L42" s="149"/>
      <c r="M42" s="147">
        <f>IF(AND($J$33&lt;&gt;"",$L$33&lt;&gt;""),IF($J$33&gt;$L$33,3,IF($J$33=$L$33,1,0)),"")</f>
        <v>1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3</v>
      </c>
      <c r="U42" s="85">
        <f>L11+J15+L19+J25+J28+J33+L37</f>
        <v>1</v>
      </c>
      <c r="V42" s="85">
        <f>J11+L15+J19+L25+L28+L33+J37</f>
        <v>4</v>
      </c>
      <c r="W42" s="85">
        <f>R11+Q15+R19+Q25+Q28+Q33+R37</f>
        <v>10</v>
      </c>
      <c r="X42" s="93">
        <f t="shared" si="1"/>
        <v>4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3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18</v>
      </c>
      <c r="Q43" s="85">
        <f t="shared" si="0"/>
        <v>6</v>
      </c>
      <c r="R43" s="85">
        <f t="shared" si="2"/>
        <v>6</v>
      </c>
      <c r="S43" s="85">
        <f t="shared" si="3"/>
        <v>0</v>
      </c>
      <c r="T43" s="85">
        <f t="shared" si="4"/>
        <v>0</v>
      </c>
      <c r="U43" s="85">
        <f>J12+L15+J20+L23+J27+J32+L35</f>
        <v>11</v>
      </c>
      <c r="V43" s="85">
        <f>L12+J15+L20+J23+L27+L32+J35</f>
        <v>1</v>
      </c>
      <c r="W43" s="85">
        <f>Q12+R15+Q20+R23+Q27+Q32+R35</f>
        <v>11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5</v>
      </c>
      <c r="Q44" s="85">
        <f t="shared" si="0"/>
        <v>6</v>
      </c>
      <c r="R44" s="85">
        <f t="shared" si="2"/>
        <v>1</v>
      </c>
      <c r="S44" s="85">
        <f t="shared" si="3"/>
        <v>3</v>
      </c>
      <c r="T44" s="85">
        <f t="shared" si="4"/>
        <v>2</v>
      </c>
      <c r="U44" s="85">
        <f>L12+J16+J19+L24+J29+L31+L38</f>
        <v>3</v>
      </c>
      <c r="V44" s="85">
        <f>J12+L16+L19+J24+L29+J31+J38</f>
        <v>5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>
        <f>IF(AND($J$34&lt;&gt;"",$L$34&lt;&gt;""),IF($J$34&lt;$L$34,3,IF($J$34=$L$34,1,0)),"")</f>
        <v>1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13</v>
      </c>
      <c r="Q45" s="85">
        <f t="shared" si="0"/>
        <v>6</v>
      </c>
      <c r="R45" s="85">
        <f t="shared" si="2"/>
        <v>4</v>
      </c>
      <c r="S45" s="85">
        <f t="shared" si="3"/>
        <v>1</v>
      </c>
      <c r="T45" s="85">
        <f t="shared" si="4"/>
        <v>1</v>
      </c>
      <c r="U45" s="85">
        <f>J13+L16+L20+J26+L30+L34+J37</f>
        <v>8</v>
      </c>
      <c r="V45" s="85">
        <f>L13+J16+J20+L26+J30+J34+L37</f>
        <v>1</v>
      </c>
      <c r="W45" s="85">
        <f>Q13+R16+R20+Q26+R30+R34+Q37</f>
        <v>10</v>
      </c>
      <c r="X45" s="93">
        <f t="shared" si="1"/>
        <v>2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1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4</v>
      </c>
      <c r="Q46" s="85">
        <f t="shared" si="0"/>
        <v>6</v>
      </c>
      <c r="R46" s="85">
        <f t="shared" si="2"/>
        <v>0</v>
      </c>
      <c r="S46" s="85">
        <f t="shared" si="3"/>
        <v>2</v>
      </c>
      <c r="T46" s="85">
        <f t="shared" si="4"/>
        <v>4</v>
      </c>
      <c r="U46" s="85">
        <f>L13+J17+J22+J24+L27+L33+J36</f>
        <v>2</v>
      </c>
      <c r="V46" s="85">
        <f>J13+L17+L22+L24+J27+J33+L36</f>
        <v>6</v>
      </c>
      <c r="W46" s="85">
        <f>R13+Q17+Q22+Q24+R27+R33+Q36</f>
        <v>10</v>
      </c>
      <c r="X46" s="93">
        <f t="shared" si="1"/>
        <v>7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6</v>
      </c>
      <c r="R47" s="85">
        <f t="shared" si="2"/>
        <v>0</v>
      </c>
      <c r="S47" s="85">
        <f t="shared" si="3"/>
        <v>5</v>
      </c>
      <c r="T47" s="85">
        <f t="shared" si="4"/>
        <v>1</v>
      </c>
      <c r="U47" s="85">
        <f>J14+L17+L21+L25+J30+L32+J38</f>
        <v>1</v>
      </c>
      <c r="V47" s="85">
        <f>L14+J17+J21+J25+L30+J32+L38</f>
        <v>12</v>
      </c>
      <c r="W47" s="85">
        <f>Q14+R17+R21+R25+Q30+R32+Q38</f>
        <v>9</v>
      </c>
      <c r="X47" s="93">
        <f t="shared" si="1"/>
        <v>8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13</v>
      </c>
      <c r="Q48" s="85">
        <f t="shared" si="0"/>
        <v>6</v>
      </c>
      <c r="R48" s="85">
        <f t="shared" si="2"/>
        <v>4</v>
      </c>
      <c r="S48" s="85">
        <f t="shared" si="3"/>
        <v>1</v>
      </c>
      <c r="T48" s="85">
        <f t="shared" si="4"/>
        <v>1</v>
      </c>
      <c r="U48" s="85">
        <f>L14+J18+L22+L26+L28+J31+J35</f>
        <v>7</v>
      </c>
      <c r="V48" s="85">
        <f>J14+L18+J22+J26+J28+L31+L35</f>
        <v>1</v>
      </c>
      <c r="W48" s="85">
        <f>+R14+Q18+R22+R26+R28+Q31+Q35</f>
        <v>11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Sturtz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>
        <v>4</v>
      </c>
      <c r="K19" s="27" t="s">
        <v>11</v>
      </c>
      <c r="L19" s="28">
        <v>0</v>
      </c>
      <c r="M19" s="29" t="str">
        <f>Scheids!$D$9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>
        <v>0</v>
      </c>
      <c r="K20" s="27" t="s">
        <v>11</v>
      </c>
      <c r="L20" s="28">
        <v>0</v>
      </c>
      <c r="M20" s="29" t="str">
        <f>Scheids!$D$9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>
        <v>0</v>
      </c>
      <c r="K21" s="27" t="s">
        <v>11</v>
      </c>
      <c r="L21" s="28">
        <v>1</v>
      </c>
      <c r="M21" s="29" t="str">
        <f>Scheids!$D$9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>
        <v>0</v>
      </c>
      <c r="K23" s="27" t="s">
        <v>11</v>
      </c>
      <c r="L23" s="28">
        <v>2</v>
      </c>
      <c r="M23" s="29" t="str">
        <f>Scheids!$F$9</f>
        <v>Stefan Sturtz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>
        <v>2</v>
      </c>
      <c r="K24" s="27" t="s">
        <v>11</v>
      </c>
      <c r="L24" s="28">
        <v>0</v>
      </c>
      <c r="M24" s="29" t="str">
        <f>Scheids!$F$9</f>
        <v>Stefan Sturtz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>
        <v>1</v>
      </c>
      <c r="K25" s="27" t="s">
        <v>11</v>
      </c>
      <c r="L25" s="28">
        <v>0</v>
      </c>
      <c r="M25" s="29" t="str">
        <f>Scheids!$F$9</f>
        <v>Stefan Sturtz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>
        <v>0</v>
      </c>
      <c r="K27" s="27" t="s">
        <v>11</v>
      </c>
      <c r="L27" s="28">
        <v>1</v>
      </c>
      <c r="M27" s="29" t="str">
        <f>Scheids!$D$9</f>
        <v>Leo Boer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>
        <v>2</v>
      </c>
      <c r="K29" s="27" t="s">
        <v>11</v>
      </c>
      <c r="L29" s="28">
        <v>0</v>
      </c>
      <c r="M29" s="29" t="str">
        <f>Scheids!$D$9</f>
        <v>Leo Boer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>
        <v>0</v>
      </c>
      <c r="K30" s="27" t="s">
        <v>11</v>
      </c>
      <c r="L30" s="28">
        <v>1</v>
      </c>
      <c r="M30" s="29" t="str">
        <f>Scheids!$D$9</f>
        <v>Leo Boer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>
        <v>1</v>
      </c>
      <c r="K32" s="27" t="s">
        <v>11</v>
      </c>
      <c r="L32" s="28">
        <v>0</v>
      </c>
      <c r="M32" s="29" t="str">
        <f>Scheids!$F$9</f>
        <v>Stefan Sturtz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>
        <v>0</v>
      </c>
      <c r="K33" s="27" t="s">
        <v>11</v>
      </c>
      <c r="L33" s="28">
        <v>4</v>
      </c>
      <c r="M33" s="29" t="str">
        <f>Scheids!$F$9</f>
        <v>Stefan Sturtz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>
        <v>0</v>
      </c>
      <c r="K34" s="27" t="s">
        <v>11</v>
      </c>
      <c r="L34" s="28">
        <v>1</v>
      </c>
      <c r="M34" s="29" t="str">
        <f>Scheids!$F$9</f>
        <v>Stefan Sturtz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0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5</v>
      </c>
      <c r="T41" s="85">
        <f>COUNTIFS(E41:N41,1)</f>
        <v>0</v>
      </c>
      <c r="U41" s="85">
        <f>J11+L18+J21+J23+L29+J34+L36</f>
        <v>0</v>
      </c>
      <c r="V41" s="85">
        <f>L11+J18+L21+L23+J29+L34+J36</f>
        <v>7</v>
      </c>
      <c r="W41" s="85">
        <f>Q11+R18+Q21+Q23+R29+Q34+R36</f>
        <v>8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5</v>
      </c>
      <c r="R42" s="85">
        <f t="shared" ref="R42:R48" si="2">COUNTIFS(E42:N42,3)</f>
        <v>3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8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3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10</v>
      </c>
      <c r="Q43" s="85">
        <f t="shared" si="0"/>
        <v>6</v>
      </c>
      <c r="R43" s="85">
        <f t="shared" si="2"/>
        <v>3</v>
      </c>
      <c r="S43" s="85">
        <f t="shared" si="3"/>
        <v>2</v>
      </c>
      <c r="T43" s="85">
        <f t="shared" si="4"/>
        <v>1</v>
      </c>
      <c r="U43" s="85">
        <f>J12+L15+J20+L23+J27+J32+L35</f>
        <v>4</v>
      </c>
      <c r="V43" s="85">
        <f>L12+J15+L20+J23+L27+L32+J35</f>
        <v>2</v>
      </c>
      <c r="W43" s="85">
        <f>Q12+R15+Q20+R23+Q27+Q32+R35</f>
        <v>9</v>
      </c>
      <c r="X43" s="93">
        <f t="shared" si="1"/>
        <v>2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5</v>
      </c>
      <c r="R44" s="85">
        <f t="shared" si="2"/>
        <v>2</v>
      </c>
      <c r="S44" s="85">
        <f t="shared" si="3"/>
        <v>3</v>
      </c>
      <c r="T44" s="85">
        <f t="shared" si="4"/>
        <v>0</v>
      </c>
      <c r="U44" s="85">
        <f>L12+J16+J19+L24+J29+L31+L38</f>
        <v>6</v>
      </c>
      <c r="V44" s="85">
        <f>J12+L16+L19+J24+L29+J31+J38</f>
        <v>4</v>
      </c>
      <c r="W44" s="85">
        <f>R12+Q16+Q19+R24+Q29+R31+R38</f>
        <v>8</v>
      </c>
      <c r="X44" s="93">
        <f t="shared" si="1"/>
        <v>5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49"/>
      <c r="M45" s="147">
        <f>IF(AND($J$34&lt;&gt;"",$L$34&lt;&gt;""),IF($J$34&lt;$L$34,3,IF($J$34=$L$34,1,0)),"")</f>
        <v>3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10</v>
      </c>
      <c r="Q45" s="85">
        <f t="shared" si="0"/>
        <v>5</v>
      </c>
      <c r="R45" s="85">
        <f t="shared" si="2"/>
        <v>3</v>
      </c>
      <c r="S45" s="85">
        <f t="shared" si="3"/>
        <v>1</v>
      </c>
      <c r="T45" s="85">
        <f t="shared" si="4"/>
        <v>1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8</v>
      </c>
      <c r="X45" s="93">
        <f t="shared" si="1"/>
        <v>2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15</v>
      </c>
      <c r="Q46" s="85">
        <f t="shared" si="0"/>
        <v>5</v>
      </c>
      <c r="R46" s="85">
        <f t="shared" si="2"/>
        <v>5</v>
      </c>
      <c r="S46" s="85">
        <f t="shared" si="3"/>
        <v>0</v>
      </c>
      <c r="T46" s="85">
        <f t="shared" si="4"/>
        <v>0</v>
      </c>
      <c r="U46" s="85">
        <f>L13+J17+J22+J24+L27+L33+J36</f>
        <v>9</v>
      </c>
      <c r="V46" s="85">
        <f>J13+L17+L22+L24+J27+J33+L36</f>
        <v>0</v>
      </c>
      <c r="W46" s="85">
        <f>R13+Q17+Q22+Q24+R27+R33+Q36</f>
        <v>7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5</v>
      </c>
      <c r="R47" s="85">
        <f t="shared" si="2"/>
        <v>1</v>
      </c>
      <c r="S47" s="85">
        <f t="shared" si="3"/>
        <v>4</v>
      </c>
      <c r="T47" s="85">
        <f t="shared" si="4"/>
        <v>0</v>
      </c>
      <c r="U47" s="85">
        <f>J14+L17+L21+L25+J30+L32+J38</f>
        <v>1</v>
      </c>
      <c r="V47" s="85">
        <f>L14+J17+J21+J25+L30+J32+L38</f>
        <v>4</v>
      </c>
      <c r="W47" s="85">
        <f>Q14+R17+R21+R25+Q30+R32+Q38</f>
        <v>7</v>
      </c>
      <c r="X47" s="93">
        <f t="shared" si="1"/>
        <v>6</v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>
        <v>2</v>
      </c>
      <c r="K17" s="27" t="s">
        <v>11</v>
      </c>
      <c r="L17" s="28">
        <v>1</v>
      </c>
      <c r="M17" s="29" t="str">
        <f>Scheids!$D$10</f>
        <v>Ruud Bakas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>
        <v>0</v>
      </c>
      <c r="K18" s="27" t="s">
        <v>11</v>
      </c>
      <c r="L18" s="28">
        <v>1</v>
      </c>
      <c r="M18" s="29" t="str">
        <f>Scheids!$D$10</f>
        <v>Ruud Bakas</v>
      </c>
      <c r="N18" s="30"/>
      <c r="O18" s="31"/>
      <c r="Q18" s="93">
        <v>0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>
        <v>2</v>
      </c>
      <c r="K19" s="27" t="s">
        <v>11</v>
      </c>
      <c r="L19" s="28">
        <v>0</v>
      </c>
      <c r="M19" s="29" t="str">
        <f>Scheids!$D$10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0</v>
      </c>
      <c r="M20" s="29" t="str">
        <f>Scheids!$F$10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>
        <v>2</v>
      </c>
      <c r="K21" s="27" t="s">
        <v>11</v>
      </c>
      <c r="L21" s="28">
        <v>0</v>
      </c>
      <c r="M21" s="29" t="str">
        <f>Scheids!$F$10</f>
        <v>Michael Koster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>
        <v>0</v>
      </c>
      <c r="K22" s="27" t="s">
        <v>11</v>
      </c>
      <c r="L22" s="28">
        <v>4</v>
      </c>
      <c r="M22" s="29" t="str">
        <f>Scheids!$F$10</f>
        <v>Michael Koster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>
        <v>2</v>
      </c>
      <c r="K23" s="27" t="s">
        <v>11</v>
      </c>
      <c r="L23" s="28">
        <v>2</v>
      </c>
      <c r="M23" s="29" t="str">
        <f>Scheids!$D$10</f>
        <v>Ruud Bakas</v>
      </c>
      <c r="N23" s="30"/>
      <c r="O23" s="31"/>
      <c r="Q23" s="93">
        <v>0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>
        <v>0</v>
      </c>
      <c r="K24" s="27" t="s">
        <v>11</v>
      </c>
      <c r="L24" s="28">
        <v>3</v>
      </c>
      <c r="M24" s="29" t="str">
        <f>Scheids!$D$10</f>
        <v>Ruud Bakas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>
        <v>2</v>
      </c>
      <c r="K25" s="27" t="s">
        <v>11</v>
      </c>
      <c r="L25" s="28">
        <v>1</v>
      </c>
      <c r="M25" s="29" t="str">
        <f>Scheids!$D$10</f>
        <v>Ruud Bakas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>
        <v>0</v>
      </c>
      <c r="K26" s="27" t="s">
        <v>11</v>
      </c>
      <c r="L26" s="28">
        <v>1</v>
      </c>
      <c r="M26" s="29" t="str">
        <f>Scheids!$F$10</f>
        <v>Michael Koster</v>
      </c>
      <c r="N26" s="30"/>
      <c r="O26" s="31"/>
      <c r="Q26" s="93">
        <v>0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>
        <v>6</v>
      </c>
      <c r="K27" s="27" t="s">
        <v>11</v>
      </c>
      <c r="L27" s="28">
        <v>1</v>
      </c>
      <c r="M27" s="29" t="str">
        <f>Scheids!$F$10</f>
        <v>Michael Koster</v>
      </c>
      <c r="N27" s="30"/>
      <c r="O27" s="31"/>
      <c r="Q27" s="93">
        <v>2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>
        <v>0</v>
      </c>
      <c r="K28" s="27" t="s">
        <v>11</v>
      </c>
      <c r="L28" s="28">
        <v>2</v>
      </c>
      <c r="M28" s="29" t="str">
        <f>Scheids!$F$10</f>
        <v>Michael Koster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>
        <v>0</v>
      </c>
      <c r="K29" s="27" t="s">
        <v>11</v>
      </c>
      <c r="L29" s="28">
        <v>4</v>
      </c>
      <c r="M29" s="29" t="str">
        <f>Scheids!$D$10</f>
        <v>Ruud Bakas</v>
      </c>
      <c r="N29" s="30"/>
      <c r="O29" s="31"/>
      <c r="Q29" s="93">
        <v>2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>
        <v>1</v>
      </c>
      <c r="K30" s="27" t="s">
        <v>11</v>
      </c>
      <c r="L30" s="28">
        <v>0</v>
      </c>
      <c r="M30" s="29" t="str">
        <f>Scheids!$D$10</f>
        <v>Ruud Bakas</v>
      </c>
      <c r="N30" s="30"/>
      <c r="O30" s="31"/>
      <c r="Q30" s="93">
        <v>2</v>
      </c>
      <c r="R30" s="93">
        <v>0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>
        <v>1</v>
      </c>
      <c r="K31" s="27" t="s">
        <v>11</v>
      </c>
      <c r="L31" s="28">
        <v>0</v>
      </c>
      <c r="M31" s="29" t="str">
        <f>Scheids!$D$10</f>
        <v>Ruud Bakas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>
        <v>3</v>
      </c>
      <c r="K32" s="27" t="s">
        <v>11</v>
      </c>
      <c r="L32" s="28">
        <v>0</v>
      </c>
      <c r="M32" s="29" t="str">
        <f>Scheids!$F$10</f>
        <v>Michael Koster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>
        <v>0</v>
      </c>
      <c r="K33" s="27" t="s">
        <v>11</v>
      </c>
      <c r="L33" s="28">
        <v>0</v>
      </c>
      <c r="M33" s="29" t="str">
        <f>Scheids!$F$10</f>
        <v>Michael Koster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>
        <v>5</v>
      </c>
      <c r="K34" s="27" t="s">
        <v>11</v>
      </c>
      <c r="L34" s="28">
        <v>1</v>
      </c>
      <c r="M34" s="29" t="str">
        <f>Scheids!$F$10</f>
        <v>Michael Koster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16</v>
      </c>
      <c r="Q41" s="85">
        <f t="shared" ref="Q41:Q48" si="0">COUNT(E41:N41)</f>
        <v>6</v>
      </c>
      <c r="R41" s="85">
        <f>COUNTIFS(E41:N41,3)</f>
        <v>5</v>
      </c>
      <c r="S41" s="85">
        <f>COUNTIFS(E41:N41,0)</f>
        <v>0</v>
      </c>
      <c r="T41" s="85">
        <f>COUNTIFS(E41:N41,1)</f>
        <v>1</v>
      </c>
      <c r="U41" s="85">
        <f>J11+L18+J21+J23+L29+J34+L36</f>
        <v>17</v>
      </c>
      <c r="V41" s="85">
        <f>L11+J18+L21+L23+J29+L34+J36</f>
        <v>3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0</v>
      </c>
      <c r="L42" s="149"/>
      <c r="M42" s="147">
        <f>IF(AND($J$33&lt;&gt;"",$L$33&lt;&gt;""),IF($J$33&gt;$L$33,3,IF($J$33=$L$33,1,0)),"")</f>
        <v>1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12</v>
      </c>
      <c r="W42" s="85">
        <f>R11+Q15+R19+Q25+Q28+Q33+R37</f>
        <v>12</v>
      </c>
      <c r="X42" s="93">
        <f t="shared" si="1"/>
        <v>6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3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14</v>
      </c>
      <c r="Q43" s="85">
        <f t="shared" si="0"/>
        <v>6</v>
      </c>
      <c r="R43" s="85">
        <f t="shared" si="2"/>
        <v>4</v>
      </c>
      <c r="S43" s="85">
        <f t="shared" si="3"/>
        <v>0</v>
      </c>
      <c r="T43" s="85">
        <f t="shared" si="4"/>
        <v>2</v>
      </c>
      <c r="U43" s="85">
        <f>J12+L15+J20+L23+J27+J32+L35</f>
        <v>18</v>
      </c>
      <c r="V43" s="85">
        <f>L12+J15+L20+J23+L27+L32+J35</f>
        <v>3</v>
      </c>
      <c r="W43" s="85">
        <f>Q12+R15+Q20+R23+Q27+Q32+R35</f>
        <v>11</v>
      </c>
      <c r="X43" s="93">
        <f t="shared" si="1"/>
        <v>3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2"/>
        <v>2</v>
      </c>
      <c r="S44" s="85">
        <f t="shared" si="3"/>
        <v>4</v>
      </c>
      <c r="T44" s="85">
        <f t="shared" si="4"/>
        <v>0</v>
      </c>
      <c r="U44" s="85">
        <f>L12+J16+J19+L24+J29+L31+L38</f>
        <v>5</v>
      </c>
      <c r="V44" s="85">
        <f>J12+L16+L19+J24+L29+J31+J38</f>
        <v>10</v>
      </c>
      <c r="W44" s="85">
        <f>R12+Q16+Q19+R24+Q29+R31+R38</f>
        <v>11</v>
      </c>
      <c r="X44" s="93">
        <f t="shared" si="1"/>
        <v>5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7</v>
      </c>
      <c r="Q45" s="85">
        <f t="shared" si="0"/>
        <v>6</v>
      </c>
      <c r="R45" s="85">
        <f t="shared" si="2"/>
        <v>2</v>
      </c>
      <c r="S45" s="85">
        <f t="shared" si="3"/>
        <v>3</v>
      </c>
      <c r="T45" s="85">
        <f t="shared" si="4"/>
        <v>1</v>
      </c>
      <c r="U45" s="85">
        <f>J13+L16+L20+J26+L30+L34+J37</f>
        <v>4</v>
      </c>
      <c r="V45" s="85">
        <f>L13+J16+J20+L26+J30+J34+L37</f>
        <v>7</v>
      </c>
      <c r="W45" s="85">
        <f>Q13+R16+R20+Q26+R30+R34+Q37</f>
        <v>5</v>
      </c>
      <c r="X45" s="93">
        <f t="shared" si="1"/>
        <v>4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1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4</v>
      </c>
      <c r="Q46" s="85">
        <f t="shared" si="0"/>
        <v>6</v>
      </c>
      <c r="R46" s="85">
        <f t="shared" si="2"/>
        <v>1</v>
      </c>
      <c r="S46" s="85">
        <f t="shared" si="3"/>
        <v>4</v>
      </c>
      <c r="T46" s="85">
        <f t="shared" si="4"/>
        <v>1</v>
      </c>
      <c r="U46" s="85">
        <f>L13+J17+J22+J24+L27+L33+J36</f>
        <v>3</v>
      </c>
      <c r="V46" s="85">
        <f>J13+L17+L22+L24+J27+J33+L36</f>
        <v>15</v>
      </c>
      <c r="W46" s="85">
        <f>R13+Q17+Q22+Q24+R27+R33+Q36</f>
        <v>9</v>
      </c>
      <c r="X46" s="93">
        <f t="shared" si="1"/>
        <v>6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6</v>
      </c>
      <c r="R47" s="85">
        <f t="shared" si="2"/>
        <v>1</v>
      </c>
      <c r="S47" s="85">
        <f t="shared" si="3"/>
        <v>5</v>
      </c>
      <c r="T47" s="85">
        <f t="shared" si="4"/>
        <v>0</v>
      </c>
      <c r="U47" s="85">
        <f>J14+L17+L21+L25+J30+L32+J38</f>
        <v>3</v>
      </c>
      <c r="V47" s="85">
        <f>L14+J17+J21+J25+L30+J32+L38</f>
        <v>10</v>
      </c>
      <c r="W47" s="85">
        <f>Q14+R17+R21+R25+Q30+R32+Q38</f>
        <v>11</v>
      </c>
      <c r="X47" s="93">
        <f t="shared" si="1"/>
        <v>8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15</v>
      </c>
      <c r="Q48" s="85">
        <f t="shared" si="0"/>
        <v>6</v>
      </c>
      <c r="R48" s="85">
        <f t="shared" si="2"/>
        <v>5</v>
      </c>
      <c r="S48" s="85">
        <f t="shared" si="3"/>
        <v>1</v>
      </c>
      <c r="T48" s="85">
        <f t="shared" si="4"/>
        <v>0</v>
      </c>
      <c r="U48" s="85">
        <f>L14+J18+L22+L26+L28+J31+J35</f>
        <v>9</v>
      </c>
      <c r="V48" s="85">
        <f>J14+L18+J22+J26+J28+L31+L35</f>
        <v>1</v>
      </c>
      <c r="W48" s="85">
        <f>+R14+Q18+R22+R26+R28+Q31+Q35</f>
        <v>9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>
        <v>1</v>
      </c>
      <c r="K17" s="27" t="s">
        <v>11</v>
      </c>
      <c r="L17" s="28">
        <v>1</v>
      </c>
      <c r="M17" s="29" t="str">
        <f>Scheids!$D$11</f>
        <v>Dennis vd Geest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>
        <v>1</v>
      </c>
      <c r="K18" s="27" t="s">
        <v>11</v>
      </c>
      <c r="L18" s="28">
        <v>0</v>
      </c>
      <c r="M18" s="29" t="str">
        <f>Scheids!$D$11</f>
        <v>Dennis vd Geest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>
        <v>0</v>
      </c>
      <c r="K19" s="27" t="s">
        <v>11</v>
      </c>
      <c r="L19" s="28">
        <v>4</v>
      </c>
      <c r="M19" s="29" t="str">
        <f>Scheids!$D$11</f>
        <v>Dennis vd Geest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>
        <v>2</v>
      </c>
      <c r="K20" s="27" t="s">
        <v>11</v>
      </c>
      <c r="L20" s="28">
        <v>0</v>
      </c>
      <c r="M20" s="29" t="str">
        <f>Scheids!$F$11</f>
        <v>Marcel de Letter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>
        <v>3</v>
      </c>
      <c r="K21" s="27" t="s">
        <v>11</v>
      </c>
      <c r="L21" s="28">
        <v>0</v>
      </c>
      <c r="M21" s="29" t="str">
        <f>Scheids!$F$11</f>
        <v>Marcel de Letter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>
        <v>3</v>
      </c>
      <c r="K22" s="27" t="s">
        <v>11</v>
      </c>
      <c r="L22" s="28">
        <v>0</v>
      </c>
      <c r="M22" s="29" t="str">
        <f>Scheids!$F$11</f>
        <v>Marcel de Letter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>
        <v>0</v>
      </c>
      <c r="K23" s="27" t="s">
        <v>11</v>
      </c>
      <c r="L23" s="28">
        <v>4</v>
      </c>
      <c r="M23" s="29" t="str">
        <f>Scheids!$D$11</f>
        <v>Dennis vd Geest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>
        <v>1</v>
      </c>
      <c r="K24" s="27" t="s">
        <v>11</v>
      </c>
      <c r="L24" s="28">
        <v>0</v>
      </c>
      <c r="M24" s="29" t="str">
        <f>Scheids!$D$11</f>
        <v>Dennis vd Geest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>
        <v>2</v>
      </c>
      <c r="K25" s="27" t="s">
        <v>11</v>
      </c>
      <c r="L25" s="28">
        <v>2</v>
      </c>
      <c r="M25" s="29" t="str">
        <f>Scheids!$D$11</f>
        <v>Dennis vd Geest</v>
      </c>
      <c r="N25" s="30"/>
      <c r="O25" s="31"/>
      <c r="Q25" s="93">
        <v>0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>
        <v>3</v>
      </c>
      <c r="K26" s="27" t="s">
        <v>11</v>
      </c>
      <c r="L26" s="28">
        <v>0</v>
      </c>
      <c r="M26" s="29" t="str">
        <f>Scheids!$F$11</f>
        <v>Marcel de Letter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>
        <v>4</v>
      </c>
      <c r="K27" s="27" t="s">
        <v>11</v>
      </c>
      <c r="L27" s="28">
        <v>0</v>
      </c>
      <c r="M27" s="29" t="str">
        <f>Scheids!$F$11</f>
        <v>Marcel de Letter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>
        <v>0</v>
      </c>
      <c r="K28" s="27" t="s">
        <v>11</v>
      </c>
      <c r="L28" s="28">
        <v>2</v>
      </c>
      <c r="M28" s="29" t="str">
        <f>Scheids!$F$11</f>
        <v>Marcel de Letter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>
        <v>1</v>
      </c>
      <c r="K29" s="27" t="s">
        <v>11</v>
      </c>
      <c r="L29" s="28">
        <v>0</v>
      </c>
      <c r="M29" s="29" t="str">
        <f>Scheids!$D$11</f>
        <v>Dennis vd Geest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>
        <v>1</v>
      </c>
      <c r="K30" s="27" t="s">
        <v>11</v>
      </c>
      <c r="L30" s="28">
        <v>3</v>
      </c>
      <c r="M30" s="29" t="str">
        <f>Scheids!$D$11</f>
        <v>Dennis vd Geest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>
        <v>1</v>
      </c>
      <c r="K31" s="27" t="s">
        <v>11</v>
      </c>
      <c r="L31" s="28">
        <v>1</v>
      </c>
      <c r="M31" s="29" t="str">
        <f>Scheids!$D$11</f>
        <v>Dennis vd Geest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>
        <v>6</v>
      </c>
      <c r="K32" s="27" t="s">
        <v>11</v>
      </c>
      <c r="L32" s="28">
        <v>1</v>
      </c>
      <c r="M32" s="29" t="str">
        <f>Scheids!$F$11</f>
        <v>Marcel de Letter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>
        <v>0</v>
      </c>
      <c r="K33" s="27" t="s">
        <v>11</v>
      </c>
      <c r="L33" s="28">
        <v>1</v>
      </c>
      <c r="M33" s="29" t="str">
        <f>Scheids!$F$11</f>
        <v>Marcel de Letter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>
        <v>0</v>
      </c>
      <c r="K34" s="27" t="s">
        <v>11</v>
      </c>
      <c r="L34" s="28">
        <v>2</v>
      </c>
      <c r="M34" s="29" t="str">
        <f>Scheids!$F$11</f>
        <v>Marcel de Letter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0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2</v>
      </c>
      <c r="S41" s="85">
        <f>COUNTIFS(E41:N41,0)</f>
        <v>4</v>
      </c>
      <c r="T41" s="85">
        <f>COUNTIFS(E41:N41,1)</f>
        <v>0</v>
      </c>
      <c r="U41" s="85">
        <f>J11+L18+J21+J23+L29+J34+L36</f>
        <v>4</v>
      </c>
      <c r="V41" s="85">
        <f>L11+J18+L21+L23+J29+L34+J36</f>
        <v>8</v>
      </c>
      <c r="W41" s="85">
        <f>Q11+R18+Q21+Q23+R29+Q34+R36</f>
        <v>12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0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1</v>
      </c>
      <c r="U42" s="85">
        <f>L11+J15+L19+J25+J28+J33+L37</f>
        <v>6</v>
      </c>
      <c r="V42" s="85">
        <f>J11+L15+J19+L25+L28+L33+J37</f>
        <v>9</v>
      </c>
      <c r="W42" s="85">
        <f>R11+Q15+R19+Q25+Q28+Q33+R37</f>
        <v>10</v>
      </c>
      <c r="X42" s="93">
        <f t="shared" si="1"/>
        <v>7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3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18</v>
      </c>
      <c r="Q43" s="85">
        <f t="shared" si="0"/>
        <v>6</v>
      </c>
      <c r="R43" s="85">
        <f t="shared" si="2"/>
        <v>6</v>
      </c>
      <c r="S43" s="85">
        <f t="shared" si="3"/>
        <v>0</v>
      </c>
      <c r="T43" s="85">
        <f t="shared" si="4"/>
        <v>0</v>
      </c>
      <c r="U43" s="85">
        <f>J12+L15+J20+L23+J27+J32+L35</f>
        <v>21</v>
      </c>
      <c r="V43" s="85">
        <f>L12+J15+L20+J23+L27+L32+J35</f>
        <v>1</v>
      </c>
      <c r="W43" s="85">
        <f>Q12+R15+Q20+R23+Q27+Q32+R35</f>
        <v>12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6</v>
      </c>
      <c r="R44" s="85">
        <f t="shared" si="2"/>
        <v>1</v>
      </c>
      <c r="S44" s="85">
        <f t="shared" si="3"/>
        <v>4</v>
      </c>
      <c r="T44" s="85">
        <f t="shared" si="4"/>
        <v>1</v>
      </c>
      <c r="U44" s="85">
        <f>L12+J16+J19+L24+J29+L31+L38</f>
        <v>3</v>
      </c>
      <c r="V44" s="85">
        <f>J12+L16+L19+J24+L29+J31+J38</f>
        <v>10</v>
      </c>
      <c r="W44" s="85">
        <f>R12+Q16+Q19+R24+Q29+R31+R38</f>
        <v>12</v>
      </c>
      <c r="X44" s="93">
        <f t="shared" si="1"/>
        <v>7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>
        <f>IF(AND($J$34&lt;&gt;"",$L$34&lt;&gt;""),IF($J$34&lt;$L$34,3,IF($J$34=$L$34,1,0)),"")</f>
        <v>3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15</v>
      </c>
      <c r="Q45" s="85">
        <f t="shared" si="0"/>
        <v>6</v>
      </c>
      <c r="R45" s="85">
        <f t="shared" si="2"/>
        <v>5</v>
      </c>
      <c r="S45" s="85">
        <f t="shared" si="3"/>
        <v>1</v>
      </c>
      <c r="T45" s="85">
        <f t="shared" si="4"/>
        <v>0</v>
      </c>
      <c r="U45" s="85">
        <f>J13+L16+L20+J26+L30+L34+J37</f>
        <v>11</v>
      </c>
      <c r="V45" s="85">
        <f>L13+J16+J20+L26+J30+J34+L37</f>
        <v>4</v>
      </c>
      <c r="W45" s="85">
        <f>Q13+R16+R20+Q26+R30+R34+Q37</f>
        <v>12</v>
      </c>
      <c r="X45" s="93">
        <f t="shared" si="1"/>
        <v>2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10</v>
      </c>
      <c r="Q46" s="85">
        <f t="shared" si="0"/>
        <v>6</v>
      </c>
      <c r="R46" s="85">
        <f t="shared" si="2"/>
        <v>3</v>
      </c>
      <c r="S46" s="85">
        <f t="shared" si="3"/>
        <v>2</v>
      </c>
      <c r="T46" s="85">
        <f t="shared" si="4"/>
        <v>1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12</v>
      </c>
      <c r="X46" s="93">
        <f t="shared" si="1"/>
        <v>3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0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6</v>
      </c>
      <c r="R47" s="85">
        <f t="shared" si="2"/>
        <v>1</v>
      </c>
      <c r="S47" s="85">
        <f t="shared" si="3"/>
        <v>3</v>
      </c>
      <c r="T47" s="85">
        <f t="shared" si="4"/>
        <v>2</v>
      </c>
      <c r="U47" s="85">
        <f>J14+L17+L21+L25+J30+L32+J38</f>
        <v>8</v>
      </c>
      <c r="V47" s="85">
        <f>L14+J17+J21+J25+L30+J32+L38</f>
        <v>16</v>
      </c>
      <c r="W47" s="85">
        <f>Q14+R17+R21+R25+Q30+R32+Q38</f>
        <v>12</v>
      </c>
      <c r="X47" s="93">
        <f t="shared" si="1"/>
        <v>6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6</v>
      </c>
      <c r="R48" s="85">
        <f t="shared" si="2"/>
        <v>2</v>
      </c>
      <c r="S48" s="85">
        <f t="shared" si="3"/>
        <v>3</v>
      </c>
      <c r="T48" s="85">
        <f t="shared" si="4"/>
        <v>1</v>
      </c>
      <c r="U48" s="85">
        <f>L14+J18+L22+L26+L28+J31+J35</f>
        <v>5</v>
      </c>
      <c r="V48" s="85">
        <f>J14+L18+J22+J26+J28+L31+L35</f>
        <v>10</v>
      </c>
      <c r="W48" s="85">
        <f>+R14+Q18+R22+R26+R28+Q31+Q35</f>
        <v>12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>
        <v>2</v>
      </c>
      <c r="K17" s="27" t="s">
        <v>11</v>
      </c>
      <c r="L17" s="28">
        <v>1</v>
      </c>
      <c r="M17" s="29" t="str">
        <f>Scheids!$D$12</f>
        <v>Gerard Zoet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>
        <v>2</v>
      </c>
      <c r="K18" s="27" t="s">
        <v>11</v>
      </c>
      <c r="L18" s="28">
        <v>1</v>
      </c>
      <c r="M18" s="29" t="str">
        <f>Scheids!$D$12</f>
        <v>Gerard Zoet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>
        <v>2</v>
      </c>
      <c r="K19" s="27" t="s">
        <v>11</v>
      </c>
      <c r="L19" s="28">
        <v>1</v>
      </c>
      <c r="M19" s="29" t="str">
        <f>Scheids!$D$12</f>
        <v>Gerard Zoet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>
        <v>2</v>
      </c>
      <c r="K20" s="27" t="s">
        <v>11</v>
      </c>
      <c r="L20" s="28">
        <v>0</v>
      </c>
      <c r="M20" s="29" t="str">
        <f>Scheids!$F$12</f>
        <v>Cock Smink</v>
      </c>
      <c r="N20" s="30"/>
      <c r="O20" s="31"/>
      <c r="Q20" s="93">
        <v>0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>
        <v>0</v>
      </c>
      <c r="K21" s="27" t="s">
        <v>11</v>
      </c>
      <c r="L21" s="28">
        <v>2</v>
      </c>
      <c r="M21" s="29" t="str">
        <f>Scheids!$F$12</f>
        <v>Cock Smink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>
        <v>1</v>
      </c>
      <c r="K22" s="27" t="s">
        <v>11</v>
      </c>
      <c r="L22" s="28">
        <v>1</v>
      </c>
      <c r="M22" s="29" t="str">
        <f>Scheids!$F$12</f>
        <v>Cock Smink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>
        <v>0</v>
      </c>
      <c r="K23" s="27" t="s">
        <v>11</v>
      </c>
      <c r="L23" s="28">
        <v>3</v>
      </c>
      <c r="M23" s="29" t="str">
        <f>Scheids!$D$12</f>
        <v>Gerard Zoet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>
        <v>0</v>
      </c>
      <c r="K24" s="27" t="s">
        <v>11</v>
      </c>
      <c r="L24" s="28">
        <v>1</v>
      </c>
      <c r="M24" s="29" t="str">
        <f>Scheids!$D$12</f>
        <v>Gerard Zoet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>
        <v>1</v>
      </c>
      <c r="K25" s="27" t="s">
        <v>11</v>
      </c>
      <c r="L25" s="28">
        <v>2</v>
      </c>
      <c r="M25" s="29" t="str">
        <f>Scheids!$D$12</f>
        <v>Gerard Zoet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>
        <v>0</v>
      </c>
      <c r="K26" s="27" t="s">
        <v>11</v>
      </c>
      <c r="L26" s="28">
        <v>0</v>
      </c>
      <c r="M26" s="29" t="str">
        <f>Scheids!$F$12</f>
        <v>Cock Smink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>
        <v>1</v>
      </c>
      <c r="K27" s="27" t="s">
        <v>11</v>
      </c>
      <c r="L27" s="28">
        <v>1</v>
      </c>
      <c r="M27" s="29" t="str">
        <f>Scheids!$F$12</f>
        <v>Cock Smink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>
        <v>1</v>
      </c>
      <c r="K28" s="27" t="s">
        <v>11</v>
      </c>
      <c r="L28" s="28">
        <v>1</v>
      </c>
      <c r="M28" s="29" t="str">
        <f>Scheids!$F$12</f>
        <v>Cock Smink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>
        <v>3</v>
      </c>
      <c r="K29" s="27" t="s">
        <v>11</v>
      </c>
      <c r="L29" s="28">
        <v>3</v>
      </c>
      <c r="M29" s="29" t="str">
        <f>Scheids!$D$12</f>
        <v>Gerard Zoet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>
        <v>1</v>
      </c>
      <c r="K30" s="27" t="s">
        <v>11</v>
      </c>
      <c r="L30" s="28">
        <v>1</v>
      </c>
      <c r="M30" s="29" t="str">
        <f>Scheids!$D$12</f>
        <v>Gerard Zoet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>
        <v>2</v>
      </c>
      <c r="K31" s="27" t="s">
        <v>11</v>
      </c>
      <c r="L31" s="28">
        <v>1</v>
      </c>
      <c r="M31" s="29" t="str">
        <f>Scheids!$D$12</f>
        <v>Gerard Zoet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>
        <v>1</v>
      </c>
      <c r="K32" s="27" t="s">
        <v>11</v>
      </c>
      <c r="L32" s="28">
        <v>0</v>
      </c>
      <c r="M32" s="29" t="str">
        <f>Scheids!$F$12</f>
        <v>Cock Smink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>
        <v>0</v>
      </c>
      <c r="K33" s="27" t="s">
        <v>11</v>
      </c>
      <c r="L33" s="28">
        <v>2</v>
      </c>
      <c r="M33" s="29" t="str">
        <f>Scheids!$F$12</f>
        <v>Cock Smink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>
        <v>5</v>
      </c>
      <c r="K34" s="27" t="s">
        <v>11</v>
      </c>
      <c r="L34" s="28">
        <v>0</v>
      </c>
      <c r="M34" s="29" t="str">
        <f>Scheids!$F$12</f>
        <v>Cock Smink</v>
      </c>
      <c r="N34" s="30"/>
      <c r="O34" s="31"/>
      <c r="Q34" s="93">
        <v>0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3</v>
      </c>
      <c r="T41" s="85">
        <f>COUNTIFS(E41:N41,1)</f>
        <v>2</v>
      </c>
      <c r="U41" s="85">
        <f>J11+L18+J21+J23+L29+J34+L36</f>
        <v>9</v>
      </c>
      <c r="V41" s="85">
        <f>L11+J18+L21+L23+J29+L34+J36</f>
        <v>10</v>
      </c>
      <c r="W41" s="85">
        <f>Q11+R18+Q21+Q23+R29+Q34+R36</f>
        <v>9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1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2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4</v>
      </c>
      <c r="T42" s="85">
        <f t="shared" ref="T42:T48" si="4">COUNTIFS(E42:N42,1)</f>
        <v>2</v>
      </c>
      <c r="U42" s="85">
        <f>L11+J15+L19+J25+J28+J33+L37</f>
        <v>3</v>
      </c>
      <c r="V42" s="85">
        <f>J11+L15+J19+L25+L28+L33+J37</f>
        <v>11</v>
      </c>
      <c r="W42" s="85">
        <f>R11+Q15+R19+Q25+Q28+Q33+R37</f>
        <v>9</v>
      </c>
      <c r="X42" s="93">
        <f t="shared" si="1"/>
        <v>8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3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16</v>
      </c>
      <c r="Q43" s="85">
        <f t="shared" si="0"/>
        <v>6</v>
      </c>
      <c r="R43" s="85">
        <f t="shared" si="2"/>
        <v>5</v>
      </c>
      <c r="S43" s="85">
        <f t="shared" si="3"/>
        <v>0</v>
      </c>
      <c r="T43" s="85">
        <f t="shared" si="4"/>
        <v>1</v>
      </c>
      <c r="U43" s="85">
        <f>J12+L15+J20+L23+J27+J32+L35</f>
        <v>13</v>
      </c>
      <c r="V43" s="85">
        <f>L12+J15+L20+J23+L27+L32+J35</f>
        <v>2</v>
      </c>
      <c r="W43" s="85">
        <f>Q12+R15+Q20+R23+Q27+Q32+R35</f>
        <v>6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1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6</v>
      </c>
      <c r="R44" s="85">
        <f t="shared" si="2"/>
        <v>2</v>
      </c>
      <c r="S44" s="85">
        <f t="shared" si="3"/>
        <v>3</v>
      </c>
      <c r="T44" s="85">
        <f t="shared" si="4"/>
        <v>1</v>
      </c>
      <c r="U44" s="85">
        <f>L12+J16+J19+L24+J29+L31+L38</f>
        <v>8</v>
      </c>
      <c r="V44" s="85">
        <f>J12+L16+L19+J24+L29+J31+J38</f>
        <v>10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6</v>
      </c>
      <c r="R45" s="85">
        <f t="shared" si="2"/>
        <v>1</v>
      </c>
      <c r="S45" s="85">
        <f t="shared" si="3"/>
        <v>3</v>
      </c>
      <c r="T45" s="85">
        <f t="shared" si="4"/>
        <v>2</v>
      </c>
      <c r="U45" s="85">
        <f>J13+L16+L20+J26+L30+L34+J37</f>
        <v>3</v>
      </c>
      <c r="V45" s="85">
        <f>L13+J16+J20+L26+J30+J34+L37</f>
        <v>10</v>
      </c>
      <c r="W45" s="85">
        <f>Q13+R16+R20+Q26+R30+R34+Q37</f>
        <v>10</v>
      </c>
      <c r="X45" s="93">
        <f t="shared" si="1"/>
        <v>6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11</v>
      </c>
      <c r="Q46" s="85">
        <f t="shared" si="0"/>
        <v>6</v>
      </c>
      <c r="R46" s="85">
        <f t="shared" si="2"/>
        <v>3</v>
      </c>
      <c r="S46" s="85">
        <f t="shared" si="3"/>
        <v>1</v>
      </c>
      <c r="T46" s="85">
        <f t="shared" si="4"/>
        <v>2</v>
      </c>
      <c r="U46" s="85">
        <f>L13+J17+J22+J24+L27+L33+J36</f>
        <v>8</v>
      </c>
      <c r="V46" s="85">
        <f>J13+L17+L22+L24+J27+J33+L36</f>
        <v>4</v>
      </c>
      <c r="W46" s="85">
        <f>R13+Q17+Q22+Q24+R27+R33+Q36</f>
        <v>8</v>
      </c>
      <c r="X46" s="93">
        <f t="shared" si="1"/>
        <v>2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8</v>
      </c>
      <c r="Q47" s="85">
        <f t="shared" si="0"/>
        <v>6</v>
      </c>
      <c r="R47" s="85">
        <f t="shared" si="2"/>
        <v>2</v>
      </c>
      <c r="S47" s="85">
        <f t="shared" si="3"/>
        <v>2</v>
      </c>
      <c r="T47" s="85">
        <f t="shared" si="4"/>
        <v>2</v>
      </c>
      <c r="U47" s="85">
        <f>J14+L17+L21+L25+J30+L32+J38</f>
        <v>8</v>
      </c>
      <c r="V47" s="85">
        <f>L14+J17+J21+J25+L30+J32+L38</f>
        <v>7</v>
      </c>
      <c r="W47" s="85">
        <f>Q14+R17+R21+R25+Q30+R32+Q38</f>
        <v>9</v>
      </c>
      <c r="X47" s="93">
        <f t="shared" si="1"/>
        <v>4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2</v>
      </c>
      <c r="S48" s="85">
        <f t="shared" si="3"/>
        <v>0</v>
      </c>
      <c r="T48" s="85">
        <f t="shared" si="4"/>
        <v>4</v>
      </c>
      <c r="U48" s="85">
        <f>L14+J18+L22+L26+L28+J31+J35</f>
        <v>8</v>
      </c>
      <c r="V48" s="85">
        <f>J14+L18+J22+J26+J28+L31+L35</f>
        <v>6</v>
      </c>
      <c r="W48" s="85">
        <f>+R14+Q18+R22+R26+R28+Q31+Q35</f>
        <v>10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>
        <v>1</v>
      </c>
      <c r="K17" s="27" t="s">
        <v>11</v>
      </c>
      <c r="L17" s="28">
        <v>2</v>
      </c>
      <c r="M17" s="29" t="str">
        <f>Scheids!$D$13</f>
        <v>John Kortekaas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>
        <v>1</v>
      </c>
      <c r="K18" s="27" t="s">
        <v>11</v>
      </c>
      <c r="L18" s="28">
        <v>1</v>
      </c>
      <c r="M18" s="29" t="str">
        <f>Scheids!$D$13</f>
        <v>John Kortekaas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John Kortekaas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>
        <v>0</v>
      </c>
      <c r="K20" s="27" t="s">
        <v>11</v>
      </c>
      <c r="L20" s="28">
        <v>4</v>
      </c>
      <c r="M20" s="29" t="str">
        <f>Scheids!$F$13</f>
        <v>Joyce Hupkes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>
        <v>1</v>
      </c>
      <c r="K21" s="27" t="s">
        <v>11</v>
      </c>
      <c r="L21" s="28">
        <v>2</v>
      </c>
      <c r="M21" s="29" t="str">
        <f>Scheids!$F$13</f>
        <v>Joyce Hupkes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>
        <v>1</v>
      </c>
      <c r="K22" s="27" t="s">
        <v>11</v>
      </c>
      <c r="L22" s="28">
        <v>0</v>
      </c>
      <c r="M22" s="29" t="str">
        <f>Scheids!$F$13</f>
        <v>Joyce Hupkes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>
        <v>1</v>
      </c>
      <c r="K23" s="27" t="s">
        <v>11</v>
      </c>
      <c r="L23" s="28">
        <v>4</v>
      </c>
      <c r="M23" s="29" t="str">
        <f>Scheids!$D$13</f>
        <v>John Kortekaas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>
        <v>1</v>
      </c>
      <c r="K24" s="27" t="s">
        <v>11</v>
      </c>
      <c r="L24" s="28">
        <v>0</v>
      </c>
      <c r="M24" s="29" t="str">
        <f>Scheids!$D$13</f>
        <v>John Kortekaas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>
        <v>0</v>
      </c>
      <c r="K25" s="27" t="s">
        <v>11</v>
      </c>
      <c r="L25" s="28">
        <v>3</v>
      </c>
      <c r="M25" s="29" t="str">
        <f>Scheids!$D$13</f>
        <v>John Kortekaas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>
        <v>2</v>
      </c>
      <c r="K26" s="27" t="s">
        <v>11</v>
      </c>
      <c r="L26" s="28">
        <v>0</v>
      </c>
      <c r="M26" s="29" t="str">
        <f>Scheids!$F$13</f>
        <v>Joyce Hupkes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>
        <v>0</v>
      </c>
      <c r="K27" s="27" t="s">
        <v>11</v>
      </c>
      <c r="L27" s="28">
        <v>1</v>
      </c>
      <c r="M27" s="29" t="str">
        <f>Scheids!$F$13</f>
        <v>Joyce Hupkes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>
        <v>1</v>
      </c>
      <c r="K28" s="27" t="s">
        <v>11</v>
      </c>
      <c r="L28" s="28">
        <v>1</v>
      </c>
      <c r="M28" s="29" t="str">
        <f>Scheids!$F$13</f>
        <v>Joyce Hupkes</v>
      </c>
      <c r="N28" s="30"/>
      <c r="O28" s="31"/>
      <c r="Q28" s="93">
        <v>1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>
        <v>1</v>
      </c>
      <c r="K29" s="27" t="s">
        <v>11</v>
      </c>
      <c r="L29" s="28">
        <v>0</v>
      </c>
      <c r="M29" s="29" t="str">
        <f>Scheids!$D$13</f>
        <v>John Kortekaas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>
        <v>2</v>
      </c>
      <c r="K30" s="27" t="s">
        <v>11</v>
      </c>
      <c r="L30" s="28">
        <v>0</v>
      </c>
      <c r="M30" s="29" t="str">
        <f>Scheids!$D$13</f>
        <v>John Kortekaas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>
        <v>0</v>
      </c>
      <c r="K31" s="27" t="s">
        <v>11</v>
      </c>
      <c r="L31" s="28">
        <v>1</v>
      </c>
      <c r="M31" s="29" t="str">
        <f>Scheids!$D$13</f>
        <v>John Kortekaas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>
        <v>0</v>
      </c>
      <c r="K32" s="27" t="s">
        <v>11</v>
      </c>
      <c r="L32" s="28">
        <v>3</v>
      </c>
      <c r="M32" s="29" t="str">
        <f>Scheids!$F$13</f>
        <v>Joyce Hupkes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>
        <v>1</v>
      </c>
      <c r="K33" s="27" t="s">
        <v>11</v>
      </c>
      <c r="L33" s="28">
        <v>1</v>
      </c>
      <c r="M33" s="29" t="str">
        <f>Scheids!$F$13</f>
        <v>Joyce Hupkes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>
        <v>0</v>
      </c>
      <c r="K34" s="27" t="s">
        <v>11</v>
      </c>
      <c r="L34" s="28">
        <v>4</v>
      </c>
      <c r="M34" s="29" t="str">
        <f>Scheids!$F$13</f>
        <v>Joyce Hupkes</v>
      </c>
      <c r="N34" s="30"/>
      <c r="O34" s="31"/>
      <c r="Q34" s="93">
        <v>2</v>
      </c>
      <c r="R34" s="93">
        <v>0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0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4</v>
      </c>
      <c r="T41" s="85">
        <f>COUNTIFS(E41:N41,1)</f>
        <v>1</v>
      </c>
      <c r="U41" s="85">
        <f>J11+L18+J21+J23+L29+J34+L36</f>
        <v>6</v>
      </c>
      <c r="V41" s="85">
        <f>L11+J18+L21+L23+J29+L34+J36</f>
        <v>12</v>
      </c>
      <c r="W41" s="85">
        <f>Q11+R18+Q21+Q23+R29+Q34+R36</f>
        <v>12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1</v>
      </c>
      <c r="L42" s="149"/>
      <c r="M42" s="147">
        <f>IF(AND($J$33&lt;&gt;"",$L$33&lt;&gt;""),IF($J$33&gt;$L$33,3,IF($J$33=$L$33,1,0)),"")</f>
        <v>1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3</v>
      </c>
      <c r="U42" s="85">
        <f>L11+J15+L19+J25+J28+J33+L37</f>
        <v>4</v>
      </c>
      <c r="V42" s="85">
        <f>J11+L15+J19+L25+L28+L33+J37</f>
        <v>9</v>
      </c>
      <c r="W42" s="85">
        <f>R11+Q15+R19+Q25+Q28+Q33+R37</f>
        <v>11</v>
      </c>
      <c r="X42" s="93">
        <f t="shared" si="1"/>
        <v>5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0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6</v>
      </c>
      <c r="R43" s="85">
        <f t="shared" si="2"/>
        <v>1</v>
      </c>
      <c r="S43" s="85">
        <f t="shared" si="3"/>
        <v>4</v>
      </c>
      <c r="T43" s="85">
        <f t="shared" si="4"/>
        <v>1</v>
      </c>
      <c r="U43" s="85">
        <f>J12+L15+J20+L23+J27+J32+L35</f>
        <v>4</v>
      </c>
      <c r="V43" s="85">
        <f>L12+J15+L20+J23+L27+L32+J35</f>
        <v>10</v>
      </c>
      <c r="W43" s="85">
        <f>Q12+R15+Q20+R23+Q27+Q32+R35</f>
        <v>9</v>
      </c>
      <c r="X43" s="93">
        <f t="shared" si="1"/>
        <v>6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12</v>
      </c>
      <c r="X44" s="93">
        <f t="shared" si="1"/>
        <v>2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3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12</v>
      </c>
      <c r="Q45" s="85">
        <f t="shared" si="0"/>
        <v>6</v>
      </c>
      <c r="R45" s="85">
        <f t="shared" si="2"/>
        <v>4</v>
      </c>
      <c r="S45" s="85">
        <f t="shared" si="3"/>
        <v>2</v>
      </c>
      <c r="T45" s="85">
        <f t="shared" si="4"/>
        <v>0</v>
      </c>
      <c r="U45" s="85">
        <f>J13+L16+L20+J26+L30+L34+J37</f>
        <v>12</v>
      </c>
      <c r="V45" s="85">
        <f>L13+J16+J20+L26+J30+J34+L37</f>
        <v>4</v>
      </c>
      <c r="W45" s="85">
        <f>Q13+R16+R20+Q26+R30+R34+Q37</f>
        <v>7</v>
      </c>
      <c r="X45" s="93">
        <f t="shared" si="1"/>
        <v>2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1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10</v>
      </c>
      <c r="Q46" s="85">
        <f t="shared" si="0"/>
        <v>6</v>
      </c>
      <c r="R46" s="85">
        <f t="shared" si="2"/>
        <v>3</v>
      </c>
      <c r="S46" s="85">
        <f t="shared" si="3"/>
        <v>2</v>
      </c>
      <c r="T46" s="85">
        <f t="shared" si="4"/>
        <v>1</v>
      </c>
      <c r="U46" s="85">
        <f>L13+J17+J22+J24+L27+L33+J36</f>
        <v>6</v>
      </c>
      <c r="V46" s="85">
        <f>J13+L17+L22+L24+J27+J33+L36</f>
        <v>5</v>
      </c>
      <c r="W46" s="85">
        <f>R13+Q17+Q22+Q24+R27+R33+Q36</f>
        <v>12</v>
      </c>
      <c r="X46" s="93">
        <f t="shared" si="1"/>
        <v>4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3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18</v>
      </c>
      <c r="Q47" s="85">
        <f t="shared" si="0"/>
        <v>6</v>
      </c>
      <c r="R47" s="85">
        <f t="shared" si="2"/>
        <v>6</v>
      </c>
      <c r="S47" s="85">
        <f t="shared" si="3"/>
        <v>0</v>
      </c>
      <c r="T47" s="85">
        <f t="shared" si="4"/>
        <v>0</v>
      </c>
      <c r="U47" s="85">
        <f>J14+L17+L21+L25+J30+L32+J38</f>
        <v>13</v>
      </c>
      <c r="V47" s="85">
        <f>L14+J17+J21+J25+L30+J32+L38</f>
        <v>2</v>
      </c>
      <c r="W47" s="85">
        <f>Q14+R17+R21+R25+Q30+R32+Q38</f>
        <v>10</v>
      </c>
      <c r="X47" s="93">
        <f t="shared" si="1"/>
        <v>1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2</v>
      </c>
      <c r="Q48" s="85">
        <f t="shared" si="0"/>
        <v>6</v>
      </c>
      <c r="R48" s="85">
        <f t="shared" si="2"/>
        <v>0</v>
      </c>
      <c r="S48" s="85">
        <f t="shared" si="3"/>
        <v>4</v>
      </c>
      <c r="T48" s="85">
        <f t="shared" si="4"/>
        <v>2</v>
      </c>
      <c r="U48" s="85">
        <f>L14+J18+L22+L26+L28+J31+J35</f>
        <v>2</v>
      </c>
      <c r="V48" s="85">
        <f>J14+L18+J22+J26+J28+L31+L35</f>
        <v>7</v>
      </c>
      <c r="W48" s="85">
        <f>+R14+Q18+R22+R26+R28+Q31+Q35</f>
        <v>12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>
        <v>0</v>
      </c>
      <c r="K17" s="27" t="s">
        <v>11</v>
      </c>
      <c r="L17" s="28">
        <v>3</v>
      </c>
      <c r="M17" s="29" t="str">
        <f>Scheids!$D$14</f>
        <v>Ton Haanappel</v>
      </c>
      <c r="N17" s="30"/>
      <c r="O17" s="31"/>
      <c r="Q17" s="93">
        <v>0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>
        <v>1</v>
      </c>
      <c r="K18" s="27" t="s">
        <v>11</v>
      </c>
      <c r="L18" s="28">
        <v>1</v>
      </c>
      <c r="M18" s="29" t="str">
        <f>Scheids!$D$14</f>
        <v>Ton Haanappel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>
        <v>3</v>
      </c>
      <c r="K19" s="27" t="s">
        <v>11</v>
      </c>
      <c r="L19" s="28">
        <v>0</v>
      </c>
      <c r="M19" s="29" t="str">
        <f>Scheids!$D$14</f>
        <v>Ton Haanappel</v>
      </c>
      <c r="N19" s="30"/>
      <c r="O19" s="31"/>
      <c r="Q19" s="93">
        <v>2</v>
      </c>
      <c r="R19" s="93">
        <v>0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>
        <v>2</v>
      </c>
      <c r="K20" s="27" t="s">
        <v>11</v>
      </c>
      <c r="L20" s="28">
        <v>1</v>
      </c>
      <c r="M20" s="29" t="str">
        <f>Scheids!$F$14</f>
        <v>Marcel den Os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>
        <v>1</v>
      </c>
      <c r="K21" s="27" t="s">
        <v>11</v>
      </c>
      <c r="L21" s="28">
        <v>1</v>
      </c>
      <c r="M21" s="29" t="str">
        <f>Scheids!$F$14</f>
        <v>Marcel den 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>
        <v>0</v>
      </c>
      <c r="K22" s="27" t="s">
        <v>11</v>
      </c>
      <c r="L22" s="28">
        <v>1</v>
      </c>
      <c r="M22" s="29" t="str">
        <f>Scheids!$F$14</f>
        <v>Marcel den Os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>
        <v>2</v>
      </c>
      <c r="K23" s="27" t="s">
        <v>11</v>
      </c>
      <c r="L23" s="28">
        <v>0</v>
      </c>
      <c r="M23" s="29" t="str">
        <f>Scheids!$D$14</f>
        <v>Ton Haanappel</v>
      </c>
      <c r="N23" s="30"/>
      <c r="O23" s="31"/>
      <c r="Q23" s="93">
        <v>2</v>
      </c>
      <c r="R23" s="93">
        <v>0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>
        <v>0</v>
      </c>
      <c r="K24" s="27" t="s">
        <v>11</v>
      </c>
      <c r="L24" s="28">
        <v>2</v>
      </c>
      <c r="M24" s="29" t="str">
        <f>Scheids!$D$14</f>
        <v>Ton Haanappel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>
        <v>0</v>
      </c>
      <c r="K25" s="27" t="s">
        <v>11</v>
      </c>
      <c r="L25" s="28">
        <v>2</v>
      </c>
      <c r="M25" s="29" t="str">
        <f>Scheids!$D$14</f>
        <v>Ton Haanappel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>
        <v>1</v>
      </c>
      <c r="K26" s="27" t="s">
        <v>11</v>
      </c>
      <c r="L26" s="28">
        <v>2</v>
      </c>
      <c r="M26" s="29" t="str">
        <f>Scheids!$F$14</f>
        <v>Marcel den Os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>
        <v>2</v>
      </c>
      <c r="K27" s="27" t="s">
        <v>11</v>
      </c>
      <c r="L27" s="28">
        <v>0</v>
      </c>
      <c r="M27" s="29" t="str">
        <f>Scheids!$F$14</f>
        <v>Marcel den Os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>
        <v>2</v>
      </c>
      <c r="K28" s="27" t="s">
        <v>11</v>
      </c>
      <c r="L28" s="28">
        <v>0</v>
      </c>
      <c r="M28" s="29" t="str">
        <f>Scheids!$F$14</f>
        <v>Marcel den Os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>
        <v>2</v>
      </c>
      <c r="K29" s="27" t="s">
        <v>11</v>
      </c>
      <c r="L29" s="28">
        <v>1</v>
      </c>
      <c r="M29" s="29" t="str">
        <f>Scheids!$D$14</f>
        <v>Ton Haanappel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>
        <v>2</v>
      </c>
      <c r="K30" s="27" t="s">
        <v>11</v>
      </c>
      <c r="L30" s="28">
        <v>0</v>
      </c>
      <c r="M30" s="29" t="str">
        <f>Scheids!$D$14</f>
        <v>Ton Haanappel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>
        <v>0</v>
      </c>
      <c r="K31" s="27" t="s">
        <v>11</v>
      </c>
      <c r="L31" s="28">
        <v>1</v>
      </c>
      <c r="M31" s="29" t="str">
        <f>Scheids!$D$14</f>
        <v>Ton Haanappel</v>
      </c>
      <c r="N31" s="30"/>
      <c r="O31" s="31"/>
      <c r="Q31" s="93">
        <v>2</v>
      </c>
      <c r="R31" s="93">
        <v>0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>
        <v>1</v>
      </c>
      <c r="K32" s="27" t="s">
        <v>11</v>
      </c>
      <c r="L32" s="28">
        <v>1</v>
      </c>
      <c r="M32" s="29" t="str">
        <f>Scheids!$F$14</f>
        <v>Marcel den Os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>
        <v>3</v>
      </c>
      <c r="K33" s="27" t="s">
        <v>11</v>
      </c>
      <c r="L33" s="28">
        <v>1</v>
      </c>
      <c r="M33" s="29" t="str">
        <f>Scheids!$F$14</f>
        <v>Marcel den Os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>
        <v>0</v>
      </c>
      <c r="K34" s="27" t="s">
        <v>11</v>
      </c>
      <c r="L34" s="28">
        <v>0</v>
      </c>
      <c r="M34" s="29" t="str">
        <f>Scheids!$F$14</f>
        <v>Marcel den Os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1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9</v>
      </c>
      <c r="Q41" s="85">
        <f t="shared" ref="Q41:Q48" si="0">COUNT(E41:N41)</f>
        <v>6</v>
      </c>
      <c r="R41" s="85">
        <f>COUNTIFS(E41:N41,3)</f>
        <v>2</v>
      </c>
      <c r="S41" s="85">
        <f>COUNTIFS(E41:N41,0)</f>
        <v>1</v>
      </c>
      <c r="T41" s="85">
        <f>COUNTIFS(E41:N41,1)</f>
        <v>3</v>
      </c>
      <c r="U41" s="85">
        <f>J11+L18+J21+J23+L29+J34+L36</f>
        <v>8</v>
      </c>
      <c r="V41" s="85">
        <f>L11+J18+L21+L23+J29+L34+J36</f>
        <v>4</v>
      </c>
      <c r="W41" s="85">
        <f>Q11+R18+Q21+Q23+R29+Q34+R36</f>
        <v>11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49"/>
      <c r="K42" s="147">
        <f>IF(AND($J$28&lt;&gt;"",$L$28&lt;&gt;""),IF($J$28&gt;$L$28,3,IF($J$28=$L$28,1,0)),"")</f>
        <v>3</v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2">COUNTIFS(E42:N42,3)</f>
        <v>2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5</v>
      </c>
      <c r="V42" s="85">
        <f>J11+L15+J19+L25+L28+L33+J37</f>
        <v>10</v>
      </c>
      <c r="W42" s="85">
        <f>R11+Q15+R19+Q25+Q28+Q33+R37</f>
        <v>9</v>
      </c>
      <c r="X42" s="93">
        <f t="shared" si="1"/>
        <v>6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1</v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10</v>
      </c>
      <c r="Q43" s="85">
        <f t="shared" si="0"/>
        <v>6</v>
      </c>
      <c r="R43" s="85">
        <f t="shared" si="2"/>
        <v>3</v>
      </c>
      <c r="S43" s="85">
        <f t="shared" si="3"/>
        <v>2</v>
      </c>
      <c r="T43" s="85">
        <f t="shared" si="4"/>
        <v>1</v>
      </c>
      <c r="U43" s="85">
        <f>J12+L15+J20+L23+J27+J32+L35</f>
        <v>6</v>
      </c>
      <c r="V43" s="85">
        <f>L12+J15+L20+J23+L27+L32+J35</f>
        <v>5</v>
      </c>
      <c r="W43" s="85">
        <f>Q12+R15+Q20+R23+Q27+Q32+R35</f>
        <v>10</v>
      </c>
      <c r="X43" s="93">
        <f t="shared" si="1"/>
        <v>3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3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18</v>
      </c>
      <c r="Q44" s="85">
        <f t="shared" si="0"/>
        <v>6</v>
      </c>
      <c r="R44" s="85">
        <f t="shared" si="2"/>
        <v>6</v>
      </c>
      <c r="S44" s="85">
        <f t="shared" si="3"/>
        <v>0</v>
      </c>
      <c r="T44" s="85">
        <f t="shared" si="4"/>
        <v>0</v>
      </c>
      <c r="U44" s="85">
        <f>L12+J16+J19+L24+J29+L31+L38</f>
        <v>11</v>
      </c>
      <c r="V44" s="85">
        <f>J12+L16+L19+J24+L29+J31+J38</f>
        <v>1</v>
      </c>
      <c r="W44" s="85">
        <f>R12+Q16+Q19+R24+Q29+R31+R38</f>
        <v>8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1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4</v>
      </c>
      <c r="Q45" s="85">
        <f t="shared" si="0"/>
        <v>6</v>
      </c>
      <c r="R45" s="85">
        <f t="shared" si="2"/>
        <v>1</v>
      </c>
      <c r="S45" s="85">
        <f t="shared" si="3"/>
        <v>4</v>
      </c>
      <c r="T45" s="85">
        <f t="shared" si="4"/>
        <v>1</v>
      </c>
      <c r="U45" s="85">
        <f>J13+L16+L20+J26+L30+L34+J37</f>
        <v>3</v>
      </c>
      <c r="V45" s="85">
        <f>L13+J16+J20+L26+J30+J34+L37</f>
        <v>8</v>
      </c>
      <c r="W45" s="85">
        <f>Q13+R16+R20+Q26+R30+R34+Q37</f>
        <v>11</v>
      </c>
      <c r="X45" s="93">
        <f t="shared" si="1"/>
        <v>7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6</v>
      </c>
      <c r="R46" s="85">
        <f t="shared" si="2"/>
        <v>0</v>
      </c>
      <c r="S46" s="85">
        <f t="shared" si="3"/>
        <v>6</v>
      </c>
      <c r="T46" s="85">
        <f t="shared" si="4"/>
        <v>0</v>
      </c>
      <c r="U46" s="85">
        <f>L13+J17+J22+J24+L27+L33+J36</f>
        <v>1</v>
      </c>
      <c r="V46" s="85">
        <f>J13+L17+L22+L24+J27+J33+L36</f>
        <v>12</v>
      </c>
      <c r="W46" s="85">
        <f>R13+Q17+Q22+Q24+R27+R33+Q36</f>
        <v>7</v>
      </c>
      <c r="X46" s="93">
        <f t="shared" si="1"/>
        <v>8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14</v>
      </c>
      <c r="Q47" s="85">
        <f t="shared" si="0"/>
        <v>6</v>
      </c>
      <c r="R47" s="85">
        <f t="shared" si="2"/>
        <v>4</v>
      </c>
      <c r="S47" s="85">
        <f t="shared" si="3"/>
        <v>0</v>
      </c>
      <c r="T47" s="85">
        <f t="shared" si="4"/>
        <v>2</v>
      </c>
      <c r="U47" s="85">
        <f>J14+L17+L21+L25+J30+L32+J38</f>
        <v>13</v>
      </c>
      <c r="V47" s="85">
        <f>L14+J17+J21+J25+L30+J32+L38</f>
        <v>3</v>
      </c>
      <c r="W47" s="85">
        <f>Q14+R17+R21+R25+Q30+R32+Q38</f>
        <v>12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6</v>
      </c>
      <c r="R48" s="85">
        <f t="shared" si="2"/>
        <v>2</v>
      </c>
      <c r="S48" s="85">
        <f t="shared" si="3"/>
        <v>3</v>
      </c>
      <c r="T48" s="85">
        <f t="shared" si="4"/>
        <v>1</v>
      </c>
      <c r="U48" s="85">
        <f>L14+J18+L22+L26+L28+J31+J35</f>
        <v>5</v>
      </c>
      <c r="V48" s="85">
        <f>J14+L18+J22+J26+J28+L31+L35</f>
        <v>9</v>
      </c>
      <c r="W48" s="85">
        <f>+R14+Q18+R22+R26+R28+Q31+Q35</f>
        <v>11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Rien Beenen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>
        <v>0</v>
      </c>
      <c r="K18" s="27" t="s">
        <v>11</v>
      </c>
      <c r="L18" s="28">
        <v>0</v>
      </c>
      <c r="M18" s="29" t="str">
        <f>Scheids!$D$15</f>
        <v>Rien Beenen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>
        <v>2</v>
      </c>
      <c r="K19" s="27" t="s">
        <v>11</v>
      </c>
      <c r="L19" s="28">
        <v>0</v>
      </c>
      <c r="M19" s="29" t="str">
        <f>Scheids!$D$15</f>
        <v>Rien Beenen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>
        <v>0</v>
      </c>
      <c r="K20" s="27" t="s">
        <v>11</v>
      </c>
      <c r="L20" s="28">
        <v>3</v>
      </c>
      <c r="M20" s="29" t="str">
        <f>Scheids!$F$15</f>
        <v>Henk Priem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>
        <v>3</v>
      </c>
      <c r="K21" s="27" t="s">
        <v>11</v>
      </c>
      <c r="L21" s="28">
        <v>0</v>
      </c>
      <c r="M21" s="29" t="str">
        <f>Scheids!$F$15</f>
        <v>Henk Priem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>
        <v>1</v>
      </c>
      <c r="K22" s="27" t="s">
        <v>11</v>
      </c>
      <c r="L22" s="28">
        <v>4</v>
      </c>
      <c r="M22" s="29" t="str">
        <f>Scheids!$F$15</f>
        <v>Henk Priem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>
        <v>4</v>
      </c>
      <c r="K23" s="27" t="s">
        <v>11</v>
      </c>
      <c r="L23" s="28">
        <v>0</v>
      </c>
      <c r="M23" s="29" t="str">
        <f>Scheids!$D$15</f>
        <v>Rien Beenen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>
        <v>0</v>
      </c>
      <c r="K24" s="27" t="s">
        <v>11</v>
      </c>
      <c r="L24" s="28">
        <v>3</v>
      </c>
      <c r="M24" s="29" t="str">
        <f>Scheids!$D$15</f>
        <v>Rien Beenen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>
        <v>1</v>
      </c>
      <c r="K25" s="27" t="s">
        <v>11</v>
      </c>
      <c r="L25" s="28">
        <v>0</v>
      </c>
      <c r="M25" s="29" t="str">
        <f>Scheids!$D$15</f>
        <v>Rien Beenen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>
        <v>1</v>
      </c>
      <c r="K26" s="27" t="s">
        <v>11</v>
      </c>
      <c r="L26" s="28">
        <v>0</v>
      </c>
      <c r="M26" s="29" t="str">
        <f>Scheids!$F$15</f>
        <v>Henk Priem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>
        <v>0</v>
      </c>
      <c r="K27" s="27" t="s">
        <v>11</v>
      </c>
      <c r="L27" s="28">
        <v>4</v>
      </c>
      <c r="M27" s="29" t="str">
        <f>Scheids!$F$15</f>
        <v>Henk Priem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>
        <v>0</v>
      </c>
      <c r="K28" s="27" t="s">
        <v>11</v>
      </c>
      <c r="L28" s="28">
        <v>3</v>
      </c>
      <c r="M28" s="29" t="str">
        <f>Scheids!$F$15</f>
        <v>Henk Priem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>
        <v>0</v>
      </c>
      <c r="K29" s="27" t="s">
        <v>11</v>
      </c>
      <c r="L29" s="28">
        <v>1</v>
      </c>
      <c r="M29" s="29" t="str">
        <f>Scheids!$D$15</f>
        <v>Rien Beenen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>
        <v>0</v>
      </c>
      <c r="K30" s="27" t="s">
        <v>11</v>
      </c>
      <c r="L30" s="28">
        <v>3</v>
      </c>
      <c r="M30" s="29" t="str">
        <f>Scheids!$D$15</f>
        <v>Rien Beenen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>
        <v>0</v>
      </c>
      <c r="K31" s="27" t="s">
        <v>11</v>
      </c>
      <c r="L31" s="28">
        <v>2</v>
      </c>
      <c r="M31" s="29" t="str">
        <f>Scheids!$D$15</f>
        <v>Rien Beenen</v>
      </c>
      <c r="N31" s="30"/>
      <c r="O31" s="31"/>
      <c r="Q31" s="93">
        <v>2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>
        <v>0</v>
      </c>
      <c r="K32" s="27" t="s">
        <v>11</v>
      </c>
      <c r="L32" s="28">
        <v>0</v>
      </c>
      <c r="M32" s="29" t="str">
        <f>Scheids!$F$15</f>
        <v>Henk Priem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>
        <v>0</v>
      </c>
      <c r="K33" s="27" t="s">
        <v>11</v>
      </c>
      <c r="L33" s="28">
        <v>3</v>
      </c>
      <c r="M33" s="29" t="str">
        <f>Scheids!$F$15</f>
        <v>Henk Priem</v>
      </c>
      <c r="N33" s="30"/>
      <c r="O33" s="31"/>
      <c r="Q33" s="93">
        <v>1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>
        <v>0</v>
      </c>
      <c r="K34" s="27" t="s">
        <v>11</v>
      </c>
      <c r="L34" s="28">
        <v>0</v>
      </c>
      <c r="M34" s="29" t="str">
        <f>Scheids!$F$15</f>
        <v>Henk Priem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1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14</v>
      </c>
      <c r="Q41" s="85">
        <f t="shared" ref="Q41:Q48" si="0">COUNT(E41:N41)</f>
        <v>6</v>
      </c>
      <c r="R41" s="85">
        <f>COUNTIFS(E41:N41,3)</f>
        <v>4</v>
      </c>
      <c r="S41" s="85">
        <f>COUNTIFS(E41:N41,0)</f>
        <v>0</v>
      </c>
      <c r="T41" s="85">
        <f>COUNTIFS(E41:N41,1)</f>
        <v>2</v>
      </c>
      <c r="U41" s="85">
        <f>J11+L18+J21+J23+L29+J34+L36</f>
        <v>15</v>
      </c>
      <c r="V41" s="85">
        <f>L11+J18+L21+L23+J29+L34+J36</f>
        <v>0</v>
      </c>
      <c r="W41" s="85">
        <f>Q11+R18+Q21+Q23+R29+Q34+R36</f>
        <v>8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>
        <f>IF(AND($J$28&lt;&gt;"",$L$28&lt;&gt;""),IF($J$28&gt;$L$28,3,IF($J$28=$L$28,1,0)),"")</f>
        <v>0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6</v>
      </c>
      <c r="R42" s="85">
        <f t="shared" ref="R42:R48" si="2">COUNTIFS(E42:N42,3)</f>
        <v>1</v>
      </c>
      <c r="S42" s="85">
        <f t="shared" ref="S42:S48" si="3">COUNTIFS(E42:N42,0)</f>
        <v>5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17</v>
      </c>
      <c r="W42" s="85">
        <f>R11+Q15+R19+Q25+Q28+Q33+R37</f>
        <v>8</v>
      </c>
      <c r="X42" s="93">
        <f t="shared" si="1"/>
        <v>7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1</v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6</v>
      </c>
      <c r="R43" s="85">
        <f t="shared" si="2"/>
        <v>1</v>
      </c>
      <c r="S43" s="85">
        <f t="shared" si="3"/>
        <v>4</v>
      </c>
      <c r="T43" s="85">
        <f t="shared" si="4"/>
        <v>1</v>
      </c>
      <c r="U43" s="85">
        <f>J12+L15+J20+L23+J27+J32+L35</f>
        <v>3</v>
      </c>
      <c r="V43" s="85">
        <f>L12+J15+L20+J23+L27+L32+J35</f>
        <v>14</v>
      </c>
      <c r="W43" s="85">
        <f>Q12+R15+Q20+R23+Q27+Q32+R35</f>
        <v>9</v>
      </c>
      <c r="X43" s="93">
        <f t="shared" si="1"/>
        <v>6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10</v>
      </c>
      <c r="V44" s="85">
        <f>J12+L16+L19+J24+L29+J31+J38</f>
        <v>4</v>
      </c>
      <c r="W44" s="85">
        <f>R12+Q16+Q19+R24+Q29+R31+R38</f>
        <v>9</v>
      </c>
      <c r="X44" s="93">
        <f t="shared" si="1"/>
        <v>3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4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>
        <f>IF(AND($J$34&lt;&gt;"",$L$34&lt;&gt;""),IF($J$34&lt;$L$34,3,IF($J$34=$L$34,1,0)),"")</f>
        <v>1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16</v>
      </c>
      <c r="Q45" s="85">
        <f t="shared" si="0"/>
        <v>6</v>
      </c>
      <c r="R45" s="85">
        <f t="shared" si="2"/>
        <v>5</v>
      </c>
      <c r="S45" s="85">
        <f t="shared" si="3"/>
        <v>0</v>
      </c>
      <c r="T45" s="85">
        <f t="shared" si="4"/>
        <v>1</v>
      </c>
      <c r="U45" s="85">
        <f>J13+L16+L20+J26+L30+L34+J37</f>
        <v>10</v>
      </c>
      <c r="V45" s="85">
        <f>L13+J16+J20+L26+J30+J34+L37</f>
        <v>0</v>
      </c>
      <c r="W45" s="85">
        <f>Q13+R16+R20+Q26+R30+R34+Q37</f>
        <v>8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6</v>
      </c>
      <c r="R46" s="85">
        <f t="shared" si="2"/>
        <v>3</v>
      </c>
      <c r="S46" s="85">
        <f t="shared" si="3"/>
        <v>3</v>
      </c>
      <c r="T46" s="85">
        <f t="shared" si="4"/>
        <v>0</v>
      </c>
      <c r="U46" s="85">
        <f>L13+J17+J22+J24+L27+L33+J36</f>
        <v>11</v>
      </c>
      <c r="V46" s="85">
        <f>J13+L17+L22+L24+J27+J33+L36</f>
        <v>8</v>
      </c>
      <c r="W46" s="85">
        <f>R13+Q17+Q22+Q24+R27+R33+Q36</f>
        <v>12</v>
      </c>
      <c r="X46" s="93">
        <f t="shared" si="1"/>
        <v>5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6</v>
      </c>
      <c r="R47" s="85">
        <f t="shared" si="2"/>
        <v>0</v>
      </c>
      <c r="S47" s="85">
        <f t="shared" si="3"/>
        <v>5</v>
      </c>
      <c r="T47" s="85">
        <f t="shared" si="4"/>
        <v>1</v>
      </c>
      <c r="U47" s="85">
        <f>J14+L17+L21+L25+J30+L32+J38</f>
        <v>1</v>
      </c>
      <c r="V47" s="85">
        <f>L14+J17+J21+J25+L30+J32+L38</f>
        <v>12</v>
      </c>
      <c r="W47" s="85">
        <f>Q14+R17+R21+R25+Q30+R32+Q38</f>
        <v>8</v>
      </c>
      <c r="X47" s="93">
        <f t="shared" si="1"/>
        <v>8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9</v>
      </c>
      <c r="V48" s="85">
        <f>J14+L18+J22+J26+J28+L31+L35</f>
        <v>5</v>
      </c>
      <c r="W48" s="85">
        <f>+R14+Q18+R22+R26+R28+Q31+Q35</f>
        <v>8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>
        <v>1</v>
      </c>
      <c r="K17" s="27" t="s">
        <v>11</v>
      </c>
      <c r="L17" s="28">
        <v>1</v>
      </c>
      <c r="M17" s="29" t="str">
        <f>Scheids!$D$16</f>
        <v>Barry Smits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>
        <v>0</v>
      </c>
      <c r="K18" s="27" t="s">
        <v>11</v>
      </c>
      <c r="L18" s="28">
        <v>3</v>
      </c>
      <c r="M18" s="29" t="str">
        <f>Scheids!$D$16</f>
        <v>Barry Smits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>
        <v>1</v>
      </c>
      <c r="K19" s="27" t="s">
        <v>11</v>
      </c>
      <c r="L19" s="28">
        <v>2</v>
      </c>
      <c r="M19" s="29" t="str">
        <f>Scheids!$D$16</f>
        <v>Barry Smits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>
        <v>0</v>
      </c>
      <c r="K20" s="27" t="s">
        <v>11</v>
      </c>
      <c r="L20" s="28">
        <v>0</v>
      </c>
      <c r="M20" s="29" t="str">
        <f>Scheids!$F$16</f>
        <v>Martin van Blitterswijk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>
        <v>0</v>
      </c>
      <c r="K21" s="27" t="s">
        <v>11</v>
      </c>
      <c r="L21" s="28">
        <v>2</v>
      </c>
      <c r="M21" s="29" t="str">
        <f>Scheids!$F$16</f>
        <v>Martin van Blitterswijk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>
        <v>0</v>
      </c>
      <c r="K22" s="27" t="s">
        <v>11</v>
      </c>
      <c r="L22" s="28">
        <v>1</v>
      </c>
      <c r="M22" s="29" t="str">
        <f>Scheids!$F$16</f>
        <v>Martin van Blitterswijk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>
        <v>3</v>
      </c>
      <c r="K23" s="27" t="s">
        <v>11</v>
      </c>
      <c r="L23" s="28">
        <v>0</v>
      </c>
      <c r="M23" s="29" t="str">
        <f>Scheids!$D$16</f>
        <v>Barry Smits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>
        <v>0</v>
      </c>
      <c r="K24" s="27" t="s">
        <v>11</v>
      </c>
      <c r="L24" s="28">
        <v>1</v>
      </c>
      <c r="M24" s="29" t="str">
        <f>Scheids!$D$16</f>
        <v>Barry Smits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>
        <v>0</v>
      </c>
      <c r="K25" s="27" t="s">
        <v>11</v>
      </c>
      <c r="L25" s="28">
        <v>1</v>
      </c>
      <c r="M25" s="29" t="str">
        <f>Scheids!$D$16</f>
        <v>Barry Smits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>
        <v>0</v>
      </c>
      <c r="K26" s="27" t="s">
        <v>11</v>
      </c>
      <c r="L26" s="28">
        <v>1</v>
      </c>
      <c r="M26" s="29" t="str">
        <f>Scheids!$F$16</f>
        <v>Martin van Blitterswijk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>
        <v>0</v>
      </c>
      <c r="K27" s="27" t="s">
        <v>11</v>
      </c>
      <c r="L27" s="28">
        <v>1</v>
      </c>
      <c r="M27" s="29" t="str">
        <f>Scheids!$F$16</f>
        <v>Martin van Blitterswijk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>
        <v>2</v>
      </c>
      <c r="K28" s="27" t="s">
        <v>11</v>
      </c>
      <c r="L28" s="28">
        <v>0</v>
      </c>
      <c r="M28" s="29" t="str">
        <f>Scheids!$F$16</f>
        <v>Martin van Blitterswijk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>
        <v>0</v>
      </c>
      <c r="K29" s="27" t="s">
        <v>11</v>
      </c>
      <c r="L29" s="28">
        <v>1</v>
      </c>
      <c r="M29" s="29" t="str">
        <f>Scheids!$D$16</f>
        <v>Barry Smits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>
        <v>8</v>
      </c>
      <c r="K30" s="27" t="s">
        <v>11</v>
      </c>
      <c r="L30" s="28">
        <v>0</v>
      </c>
      <c r="M30" s="29" t="str">
        <f>Scheids!$D$16</f>
        <v>Barry Smits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>
        <v>0</v>
      </c>
      <c r="K31" s="27" t="s">
        <v>11</v>
      </c>
      <c r="L31" s="28">
        <v>0</v>
      </c>
      <c r="M31" s="29" t="str">
        <f>Scheids!$D$16</f>
        <v>Barry Smits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>
        <v>0</v>
      </c>
      <c r="K32" s="27" t="s">
        <v>11</v>
      </c>
      <c r="L32" s="28">
        <v>2</v>
      </c>
      <c r="M32" s="29" t="str">
        <f>Scheids!$F$16</f>
        <v>Martin van Blitterswijk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>
        <v>2</v>
      </c>
      <c r="K33" s="27" t="s">
        <v>11</v>
      </c>
      <c r="L33" s="28">
        <v>0</v>
      </c>
      <c r="M33" s="29" t="str">
        <f>Scheids!$F$16</f>
        <v>Martin van Blitterswijk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>
        <v>2</v>
      </c>
      <c r="K34" s="27" t="s">
        <v>11</v>
      </c>
      <c r="L34" s="28">
        <v>0</v>
      </c>
      <c r="M34" s="29" t="str">
        <f>Scheids!$F$16</f>
        <v>Martin van Blitterswijk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15</v>
      </c>
      <c r="Q41" s="85">
        <f t="shared" ref="Q41:Q48" si="0">COUNT(E41:N41)</f>
        <v>6</v>
      </c>
      <c r="R41" s="85">
        <f>COUNTIFS(E41:N41,3)</f>
        <v>5</v>
      </c>
      <c r="S41" s="85">
        <f>COUNTIFS(E41:N41,0)</f>
        <v>1</v>
      </c>
      <c r="T41" s="85">
        <f>COUNTIFS(E41:N41,1)</f>
        <v>0</v>
      </c>
      <c r="U41" s="85">
        <f>J11+L18+J21+J23+L29+J34+L36</f>
        <v>10</v>
      </c>
      <c r="V41" s="85">
        <f>L11+J18+L21+L23+J29+L34+J36</f>
        <v>2</v>
      </c>
      <c r="W41" s="85">
        <f>Q11+R18+Q21+Q23+R29+Q34+R36</f>
        <v>10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3</v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6</v>
      </c>
      <c r="R42" s="85">
        <f t="shared" ref="R42:R48" si="2">COUNTIFS(E42:N42,3)</f>
        <v>4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8</v>
      </c>
      <c r="V42" s="85">
        <f>J11+L15+J19+L25+L28+L33+J37</f>
        <v>3</v>
      </c>
      <c r="W42" s="85">
        <f>R11+Q15+R19+Q25+Q28+Q33+R37</f>
        <v>9</v>
      </c>
      <c r="X42" s="93">
        <f t="shared" si="1"/>
        <v>3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0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6</v>
      </c>
      <c r="R43" s="85">
        <f t="shared" si="2"/>
        <v>0</v>
      </c>
      <c r="S43" s="85">
        <f t="shared" si="3"/>
        <v>5</v>
      </c>
      <c r="T43" s="85">
        <f t="shared" si="4"/>
        <v>1</v>
      </c>
      <c r="U43" s="85">
        <f>J12+L15+J20+L23+J27+J32+L35</f>
        <v>0</v>
      </c>
      <c r="V43" s="85">
        <f>L12+J15+L20+J23+L27+L32+J35</f>
        <v>9</v>
      </c>
      <c r="W43" s="85">
        <f>Q12+R15+Q20+R23+Q27+Q32+R35</f>
        <v>7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10</v>
      </c>
      <c r="Q44" s="85">
        <f t="shared" si="0"/>
        <v>6</v>
      </c>
      <c r="R44" s="85">
        <f t="shared" si="2"/>
        <v>3</v>
      </c>
      <c r="S44" s="85">
        <f t="shared" si="3"/>
        <v>2</v>
      </c>
      <c r="T44" s="85">
        <f t="shared" si="4"/>
        <v>1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10</v>
      </c>
      <c r="X44" s="93">
        <f t="shared" si="1"/>
        <v>4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6</v>
      </c>
      <c r="R45" s="85">
        <f t="shared" si="2"/>
        <v>0</v>
      </c>
      <c r="S45" s="85">
        <f t="shared" si="3"/>
        <v>4</v>
      </c>
      <c r="T45" s="85">
        <f t="shared" si="4"/>
        <v>2</v>
      </c>
      <c r="U45" s="85">
        <f>J13+L16+L20+J26+L30+L34+J37</f>
        <v>1</v>
      </c>
      <c r="V45" s="85">
        <f>L13+J16+J20+L26+J30+J34+L37</f>
        <v>13</v>
      </c>
      <c r="W45" s="85">
        <f>Q13+R16+R20+Q26+R30+R34+Q37</f>
        <v>9</v>
      </c>
      <c r="X45" s="93">
        <f t="shared" si="1"/>
        <v>7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5</v>
      </c>
      <c r="Q46" s="85">
        <f t="shared" si="0"/>
        <v>6</v>
      </c>
      <c r="R46" s="85">
        <f t="shared" si="2"/>
        <v>1</v>
      </c>
      <c r="S46" s="85">
        <f t="shared" si="3"/>
        <v>3</v>
      </c>
      <c r="T46" s="85">
        <f t="shared" si="4"/>
        <v>2</v>
      </c>
      <c r="U46" s="85">
        <f>L13+J17+J22+J24+L27+L33+J36</f>
        <v>3</v>
      </c>
      <c r="V46" s="85">
        <f>J13+L17+L22+L24+J27+J33+L36</f>
        <v>6</v>
      </c>
      <c r="W46" s="85">
        <f>R13+Q17+Q22+Q24+R27+R33+Q36</f>
        <v>9</v>
      </c>
      <c r="X46" s="93">
        <f t="shared" si="1"/>
        <v>6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3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14</v>
      </c>
      <c r="Q47" s="85">
        <f t="shared" si="0"/>
        <v>6</v>
      </c>
      <c r="R47" s="85">
        <f t="shared" si="2"/>
        <v>4</v>
      </c>
      <c r="S47" s="85">
        <f t="shared" si="3"/>
        <v>0</v>
      </c>
      <c r="T47" s="85">
        <f t="shared" si="4"/>
        <v>2</v>
      </c>
      <c r="U47" s="85">
        <f>J14+L17+L21+L25+J30+L32+J38</f>
        <v>15</v>
      </c>
      <c r="V47" s="85">
        <f>L14+J17+J21+J25+L30+J32+L38</f>
        <v>2</v>
      </c>
      <c r="W47" s="85">
        <f>Q14+R17+R21+R25+Q30+R32+Q38</f>
        <v>9</v>
      </c>
      <c r="X47" s="93">
        <f t="shared" si="1"/>
        <v>2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8</v>
      </c>
      <c r="Q48" s="85">
        <f t="shared" si="0"/>
        <v>6</v>
      </c>
      <c r="R48" s="85">
        <f t="shared" si="2"/>
        <v>2</v>
      </c>
      <c r="S48" s="85">
        <f t="shared" si="3"/>
        <v>2</v>
      </c>
      <c r="T48" s="85">
        <f t="shared" si="4"/>
        <v>2</v>
      </c>
      <c r="U48" s="85">
        <f>L14+J18+L22+L26+L28+J31+J35</f>
        <v>3</v>
      </c>
      <c r="V48" s="85">
        <f>J14+L18+J22+J26+J28+L31+L35</f>
        <v>6</v>
      </c>
      <c r="W48" s="85">
        <f>+R14+Q18+R22+R26+R28+Q31+Q35</f>
        <v>9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>
        <v>0</v>
      </c>
      <c r="K17" s="27" t="s">
        <v>11</v>
      </c>
      <c r="L17" s="28">
        <v>3</v>
      </c>
      <c r="M17" s="29" t="str">
        <f>Scheids!$D$17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>
        <v>0</v>
      </c>
      <c r="K18" s="27" t="s">
        <v>11</v>
      </c>
      <c r="L18" s="28">
        <v>3</v>
      </c>
      <c r="M18" s="29" t="str">
        <f>Scheids!$D$17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>
        <v>0</v>
      </c>
      <c r="K19" s="27" t="s">
        <v>11</v>
      </c>
      <c r="L19" s="28">
        <v>1</v>
      </c>
      <c r="M19" s="29" t="str">
        <f>Scheids!$D$17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1</v>
      </c>
      <c r="M20" s="29" t="str">
        <f>Scheids!$F$17</f>
        <v>Frank van Dam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>
        <v>4</v>
      </c>
      <c r="K21" s="27" t="s">
        <v>11</v>
      </c>
      <c r="L21" s="28">
        <v>2</v>
      </c>
      <c r="M21" s="29" t="str">
        <f>Scheids!$F$17</f>
        <v>Frank van Dam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>
        <v>3</v>
      </c>
      <c r="K22" s="27" t="s">
        <v>11</v>
      </c>
      <c r="L22" s="28">
        <v>0</v>
      </c>
      <c r="M22" s="29" t="str">
        <f>Scheids!$F$17</f>
        <v>Frank van Dam</v>
      </c>
      <c r="N22" s="30"/>
      <c r="O22" s="31"/>
      <c r="Q22" s="93">
        <v>0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>
        <v>3</v>
      </c>
      <c r="K23" s="27" t="s">
        <v>11</v>
      </c>
      <c r="L23" s="28">
        <v>0</v>
      </c>
      <c r="M23" s="29" t="str">
        <f>Scheids!$D$17</f>
        <v>Ruud van Oosten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>
        <v>0</v>
      </c>
      <c r="K24" s="27" t="s">
        <v>11</v>
      </c>
      <c r="L24" s="28">
        <v>3</v>
      </c>
      <c r="M24" s="29" t="str">
        <f>Scheids!$D$17</f>
        <v>Ruud van Oosten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>
        <v>0</v>
      </c>
      <c r="K25" s="27" t="s">
        <v>11</v>
      </c>
      <c r="L25" s="28">
        <v>0</v>
      </c>
      <c r="M25" s="29" t="str">
        <f>Scheids!$D$17</f>
        <v>Ruud van Oosten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>
        <v>3</v>
      </c>
      <c r="K26" s="27" t="s">
        <v>11</v>
      </c>
      <c r="L26" s="28">
        <v>0</v>
      </c>
      <c r="M26" s="29" t="str">
        <f>Scheids!$F$17</f>
        <v>Frank van Dam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>
        <v>0</v>
      </c>
      <c r="K27" s="27" t="s">
        <v>11</v>
      </c>
      <c r="L27" s="28">
        <v>3</v>
      </c>
      <c r="M27" s="29" t="str">
        <f>Scheids!$F$17</f>
        <v>Frank van Dam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>
        <v>3</v>
      </c>
      <c r="K28" s="27" t="s">
        <v>11</v>
      </c>
      <c r="L28" s="28">
        <v>0</v>
      </c>
      <c r="M28" s="29" t="str">
        <f>Scheids!$F$17</f>
        <v>Frank van Dam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>
        <v>0</v>
      </c>
      <c r="K29" s="27" t="s">
        <v>11</v>
      </c>
      <c r="L29" s="28">
        <v>3</v>
      </c>
      <c r="M29" s="29" t="str">
        <f>Scheids!$D$17</f>
        <v>Ruud van Oosten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>
        <v>4</v>
      </c>
      <c r="K30" s="27" t="s">
        <v>11</v>
      </c>
      <c r="L30" s="28">
        <v>1</v>
      </c>
      <c r="M30" s="29" t="str">
        <f>Scheids!$D$17</f>
        <v>Ruud van Oosten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>
        <v>0</v>
      </c>
      <c r="K31" s="27" t="s">
        <v>11</v>
      </c>
      <c r="L31" s="28">
        <v>3</v>
      </c>
      <c r="M31" s="29" t="str">
        <f>Scheids!$D$17</f>
        <v>Ruud van Oosten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>
        <v>0</v>
      </c>
      <c r="K32" s="27" t="s">
        <v>11</v>
      </c>
      <c r="L32" s="28">
        <v>5</v>
      </c>
      <c r="M32" s="29" t="str">
        <f>Scheids!$F$17</f>
        <v>Frank van Dam</v>
      </c>
      <c r="N32" s="30"/>
      <c r="O32" s="31"/>
      <c r="Q32" s="93">
        <v>2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>
        <v>5</v>
      </c>
      <c r="K33" s="27" t="s">
        <v>11</v>
      </c>
      <c r="L33" s="28">
        <v>0</v>
      </c>
      <c r="M33" s="29" t="str">
        <f>Scheids!$F$17</f>
        <v>Frank van Dam</v>
      </c>
      <c r="N33" s="30"/>
      <c r="O33" s="31"/>
      <c r="Q33" s="93">
        <v>1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>
        <v>5</v>
      </c>
      <c r="K34" s="27" t="s">
        <v>11</v>
      </c>
      <c r="L34" s="28">
        <v>0</v>
      </c>
      <c r="M34" s="29" t="str">
        <f>Scheids!$F$17</f>
        <v>Frank van Dam</v>
      </c>
      <c r="N34" s="30"/>
      <c r="O34" s="31"/>
      <c r="Q34" s="93">
        <v>1</v>
      </c>
      <c r="R34" s="93">
        <v>2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18</v>
      </c>
      <c r="Q41" s="85">
        <f t="shared" ref="Q41:Q48" si="0">COUNT(E41:N41)</f>
        <v>6</v>
      </c>
      <c r="R41" s="85">
        <f>COUNTIFS(E41:N41,3)</f>
        <v>6</v>
      </c>
      <c r="S41" s="85">
        <f>COUNTIFS(E41:N41,0)</f>
        <v>0</v>
      </c>
      <c r="T41" s="85">
        <f>COUNTIFS(E41:N41,1)</f>
        <v>0</v>
      </c>
      <c r="U41" s="85">
        <f>J11+L18+J21+J23+L29+J34+L36</f>
        <v>22</v>
      </c>
      <c r="V41" s="85">
        <f>L11+J18+L21+L23+J29+L34+J36</f>
        <v>2</v>
      </c>
      <c r="W41" s="85">
        <f>Q11+R18+Q21+Q23+R29+Q34+R36</f>
        <v>10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3</v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13</v>
      </c>
      <c r="Q42" s="85">
        <f t="shared" si="0"/>
        <v>6</v>
      </c>
      <c r="R42" s="85">
        <f t="shared" ref="R42:R48" si="2">COUNTIFS(E42:N42,3)</f>
        <v>4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12</v>
      </c>
      <c r="V42" s="85">
        <f>J11+L15+J19+L25+L28+L33+J37</f>
        <v>4</v>
      </c>
      <c r="W42" s="85">
        <f>R11+Q15+R19+Q25+Q28+Q33+R37</f>
        <v>8</v>
      </c>
      <c r="X42" s="93">
        <f t="shared" si="1"/>
        <v>2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0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6</v>
      </c>
      <c r="R43" s="85">
        <f t="shared" si="2"/>
        <v>0</v>
      </c>
      <c r="S43" s="85">
        <f t="shared" si="3"/>
        <v>5</v>
      </c>
      <c r="T43" s="85">
        <f t="shared" si="4"/>
        <v>1</v>
      </c>
      <c r="U43" s="85">
        <f>J12+L15+J20+L23+J27+J32+L35</f>
        <v>0</v>
      </c>
      <c r="V43" s="85">
        <f>L12+J15+L20+J23+L27+L32+J35</f>
        <v>15</v>
      </c>
      <c r="W43" s="85">
        <f>Q12+R15+Q20+R23+Q27+Q32+R35</f>
        <v>9</v>
      </c>
      <c r="X43" s="93">
        <f t="shared" si="1"/>
        <v>7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10</v>
      </c>
      <c r="Q44" s="85">
        <f t="shared" si="0"/>
        <v>6</v>
      </c>
      <c r="R44" s="85">
        <f t="shared" si="2"/>
        <v>3</v>
      </c>
      <c r="S44" s="85">
        <f t="shared" si="3"/>
        <v>2</v>
      </c>
      <c r="T44" s="85">
        <f t="shared" si="4"/>
        <v>1</v>
      </c>
      <c r="U44" s="85">
        <f>L12+J16+J19+L24+J29+L31+L38</f>
        <v>7</v>
      </c>
      <c r="V44" s="85">
        <f>J12+L16+L19+J24+L29+J31+J38</f>
        <v>4</v>
      </c>
      <c r="W44" s="85">
        <f>R12+Q16+Q19+R24+Q29+R31+R38</f>
        <v>11</v>
      </c>
      <c r="X44" s="93">
        <f t="shared" si="1"/>
        <v>4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6</v>
      </c>
      <c r="R45" s="85">
        <f t="shared" si="2"/>
        <v>3</v>
      </c>
      <c r="S45" s="85">
        <f t="shared" si="3"/>
        <v>3</v>
      </c>
      <c r="T45" s="85">
        <f t="shared" si="4"/>
        <v>0</v>
      </c>
      <c r="U45" s="85">
        <f>J13+L16+L20+J26+L30+L34+J37</f>
        <v>8</v>
      </c>
      <c r="V45" s="85">
        <f>L13+J16+J20+L26+J30+J34+L37</f>
        <v>10</v>
      </c>
      <c r="W45" s="85">
        <f>Q13+R16+R20+Q26+R30+R34+Q37</f>
        <v>9</v>
      </c>
      <c r="X45" s="93">
        <f t="shared" si="1"/>
        <v>5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2"/>
        <v>2</v>
      </c>
      <c r="S46" s="85">
        <f t="shared" si="3"/>
        <v>4</v>
      </c>
      <c r="T46" s="85">
        <f t="shared" si="4"/>
        <v>0</v>
      </c>
      <c r="U46" s="85">
        <f>L13+J17+J22+J24+L27+L33+J36</f>
        <v>6</v>
      </c>
      <c r="V46" s="85">
        <f>J13+L17+L22+L24+J27+J33+L36</f>
        <v>14</v>
      </c>
      <c r="W46" s="85">
        <f>R13+Q17+Q22+Q24+R27+R33+Q36</f>
        <v>9</v>
      </c>
      <c r="X46" s="93">
        <f t="shared" si="1"/>
        <v>6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3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13</v>
      </c>
      <c r="Q47" s="85">
        <f t="shared" si="0"/>
        <v>6</v>
      </c>
      <c r="R47" s="85">
        <f t="shared" si="2"/>
        <v>4</v>
      </c>
      <c r="S47" s="85">
        <f t="shared" si="3"/>
        <v>1</v>
      </c>
      <c r="T47" s="85">
        <f t="shared" si="4"/>
        <v>1</v>
      </c>
      <c r="U47" s="85">
        <f>J14+L17+L21+L25+J30+L32+J38</f>
        <v>17</v>
      </c>
      <c r="V47" s="85">
        <f>L14+J17+J21+J25+L30+J32+L38</f>
        <v>5</v>
      </c>
      <c r="W47" s="85">
        <f>Q14+R17+R21+R25+Q30+R32+Q38</f>
        <v>9</v>
      </c>
      <c r="X47" s="93">
        <f t="shared" si="1"/>
        <v>2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6</v>
      </c>
      <c r="R48" s="85">
        <f t="shared" si="2"/>
        <v>0</v>
      </c>
      <c r="S48" s="85">
        <f t="shared" si="3"/>
        <v>6</v>
      </c>
      <c r="T48" s="85">
        <f t="shared" si="4"/>
        <v>0</v>
      </c>
      <c r="U48" s="85">
        <f>L14+J18+L22+L26+L28+J31+J35</f>
        <v>0</v>
      </c>
      <c r="V48" s="85">
        <f>J14+L18+J22+J26+J28+L31+L35</f>
        <v>18</v>
      </c>
      <c r="W48" s="85">
        <f>+R14+Q18+R22+R26+R28+Q31+Q35</f>
        <v>8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0</v>
      </c>
      <c r="K12" s="27" t="s">
        <v>11</v>
      </c>
      <c r="L12" s="28">
        <v>1</v>
      </c>
      <c r="M12" s="29" t="str">
        <f>Scheids!$D$18</f>
        <v>Louis vd Weijde</v>
      </c>
      <c r="N12" s="30"/>
      <c r="O12" s="31"/>
      <c r="Q12" s="93">
        <v>0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5</v>
      </c>
      <c r="K13" s="27" t="s">
        <v>11</v>
      </c>
      <c r="L13" s="28">
        <v>0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>
        <v>8</v>
      </c>
      <c r="K17" s="27" t="s">
        <v>11</v>
      </c>
      <c r="L17" s="28">
        <v>0</v>
      </c>
      <c r="M17" s="29" t="str">
        <f>Scheids!$D$18</f>
        <v>Louis vd Weijde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Louis vd Weijde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>
        <v>2</v>
      </c>
      <c r="K19" s="27" t="s">
        <v>11</v>
      </c>
      <c r="L19" s="28">
        <v>2</v>
      </c>
      <c r="M19" s="29" t="str">
        <f>Scheids!$D$18</f>
        <v>Louis vd Weijde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>
        <v>0</v>
      </c>
      <c r="K20" s="27" t="s">
        <v>11</v>
      </c>
      <c r="L20" s="28">
        <v>5</v>
      </c>
      <c r="M20" s="29" t="str">
        <f>Scheids!$F$18</f>
        <v>Gennaro vd Kan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>
        <v>0</v>
      </c>
      <c r="K21" s="27" t="s">
        <v>11</v>
      </c>
      <c r="L21" s="28">
        <v>1</v>
      </c>
      <c r="M21" s="29" t="str">
        <f>Scheids!$F$18</f>
        <v>Gennaro vd Kan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>
        <v>3</v>
      </c>
      <c r="K22" s="27" t="s">
        <v>11</v>
      </c>
      <c r="L22" s="28">
        <v>1</v>
      </c>
      <c r="M22" s="29" t="str">
        <f>Scheids!$F$18</f>
        <v>Gennaro vd Kan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>
        <v>0</v>
      </c>
      <c r="K23" s="27" t="s">
        <v>11</v>
      </c>
      <c r="L23" s="28">
        <v>4</v>
      </c>
      <c r="M23" s="29" t="str">
        <f>Scheids!$D$18</f>
        <v>Louis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>
        <v>2</v>
      </c>
      <c r="K24" s="27" t="s">
        <v>11</v>
      </c>
      <c r="L24" s="28">
        <v>0</v>
      </c>
      <c r="M24" s="29" t="str">
        <f>Scheids!$D$18</f>
        <v>Louis vd Weijde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>
        <v>2</v>
      </c>
      <c r="K25" s="27" t="s">
        <v>11</v>
      </c>
      <c r="L25" s="28">
        <v>0</v>
      </c>
      <c r="M25" s="29" t="str">
        <f>Scheids!$D$18</f>
        <v>Louis vd Weijde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>
        <v>0</v>
      </c>
      <c r="K26" s="27" t="s">
        <v>11</v>
      </c>
      <c r="L26" s="28">
        <v>0</v>
      </c>
      <c r="M26" s="29" t="str">
        <f>Scheids!$F$18</f>
        <v>Gennaro vd Kan</v>
      </c>
      <c r="N26" s="30"/>
      <c r="O26" s="31"/>
      <c r="Q26" s="93">
        <v>0</v>
      </c>
      <c r="R26" s="93">
        <v>0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>
        <v>0</v>
      </c>
      <c r="K27" s="27" t="s">
        <v>11</v>
      </c>
      <c r="L27" s="28">
        <v>3</v>
      </c>
      <c r="M27" s="29" t="str">
        <f>Scheids!$F$18</f>
        <v>Gennaro vd Kan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>
        <v>3</v>
      </c>
      <c r="K28" s="27" t="s">
        <v>11</v>
      </c>
      <c r="L28" s="28">
        <v>1</v>
      </c>
      <c r="M28" s="29" t="str">
        <f>Scheids!$F$18</f>
        <v>Gennaro vd Kan</v>
      </c>
      <c r="N28" s="30"/>
      <c r="O28" s="31"/>
      <c r="Q28" s="93">
        <v>0</v>
      </c>
      <c r="R28" s="93">
        <v>0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>
        <v>1</v>
      </c>
      <c r="K29" s="27" t="s">
        <v>11</v>
      </c>
      <c r="L29" s="28">
        <v>0</v>
      </c>
      <c r="M29" s="29" t="str">
        <f>Scheids!$D$18</f>
        <v>Louis vd Weijde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>
        <v>0</v>
      </c>
      <c r="K30" s="27" t="s">
        <v>11</v>
      </c>
      <c r="L30" s="28">
        <v>5</v>
      </c>
      <c r="M30" s="29" t="str">
        <f>Scheids!$D$18</f>
        <v>Louis vd Weijde</v>
      </c>
      <c r="N30" s="30"/>
      <c r="O30" s="31"/>
      <c r="Q30" s="93">
        <v>2</v>
      </c>
      <c r="R30" s="93">
        <v>1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>
        <v>2</v>
      </c>
      <c r="K31" s="27" t="s">
        <v>11</v>
      </c>
      <c r="L31" s="28">
        <v>0</v>
      </c>
      <c r="M31" s="29" t="str">
        <f>Scheids!$D$18</f>
        <v>Louis vd Weijde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>
        <v>1</v>
      </c>
      <c r="K32" s="27" t="s">
        <v>11</v>
      </c>
      <c r="L32" s="28">
        <v>1</v>
      </c>
      <c r="M32" s="29" t="str">
        <f>Scheids!$F$18</f>
        <v>Gennaro vd Kan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>
        <v>0</v>
      </c>
      <c r="K33" s="27" t="s">
        <v>11</v>
      </c>
      <c r="L33" s="28">
        <v>4</v>
      </c>
      <c r="M33" s="29" t="str">
        <f>Scheids!$F$18</f>
        <v>Gennaro vd Kan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>
        <v>0</v>
      </c>
      <c r="K34" s="27" t="s">
        <v>11</v>
      </c>
      <c r="L34" s="28">
        <v>5</v>
      </c>
      <c r="M34" s="29" t="str">
        <f>Scheids!$F$18</f>
        <v>Gennaro vd Kan</v>
      </c>
      <c r="N34" s="30"/>
      <c r="O34" s="31"/>
      <c r="Q34" s="93">
        <v>2</v>
      </c>
      <c r="R34" s="93">
        <v>0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0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6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15</v>
      </c>
      <c r="W41" s="85">
        <f>Q11+R18+Q21+Q23+R29+Q34+R36</f>
        <v>7</v>
      </c>
      <c r="X41" s="93">
        <f t="shared" ref="X41:X48" si="1">IF(Y41="",IF(O41&lt;&gt;"",_xlfn.RANK.EQ(O41,$O$41:$O$48),""),Y41)</f>
        <v>8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3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13</v>
      </c>
      <c r="Q42" s="85">
        <f t="shared" si="0"/>
        <v>6</v>
      </c>
      <c r="R42" s="85">
        <f t="shared" ref="R42:R48" si="2">COUNTIFS(E42:N42,3)</f>
        <v>4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15</v>
      </c>
      <c r="V42" s="85">
        <f>J11+L15+J19+L25+L28+L33+J37</f>
        <v>8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1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6</v>
      </c>
      <c r="R43" s="85">
        <f t="shared" si="2"/>
        <v>1</v>
      </c>
      <c r="S43" s="85">
        <f t="shared" si="3"/>
        <v>4</v>
      </c>
      <c r="T43" s="85">
        <f t="shared" si="4"/>
        <v>1</v>
      </c>
      <c r="U43" s="85">
        <f>J12+L15+J20+L23+J27+J32+L35</f>
        <v>6</v>
      </c>
      <c r="V43" s="85">
        <f>L12+J15+L20+J23+L27+L32+J35</f>
        <v>15</v>
      </c>
      <c r="W43" s="85">
        <f>Q12+R15+Q20+R23+Q27+Q32+R35</f>
        <v>6</v>
      </c>
      <c r="X43" s="93">
        <f t="shared" si="1"/>
        <v>6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6</v>
      </c>
      <c r="R44" s="85">
        <f t="shared" si="2"/>
        <v>2</v>
      </c>
      <c r="S44" s="85">
        <f t="shared" si="3"/>
        <v>3</v>
      </c>
      <c r="T44" s="85">
        <f t="shared" si="4"/>
        <v>1</v>
      </c>
      <c r="U44" s="85">
        <f>L12+J16+J19+L24+J29+L31+L38</f>
        <v>4</v>
      </c>
      <c r="V44" s="85">
        <f>J12+L16+L19+J24+L29+J31+J38</f>
        <v>10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49"/>
      <c r="M45" s="147">
        <f>IF(AND($J$34&lt;&gt;"",$L$34&lt;&gt;""),IF($J$34&lt;$L$34,3,IF($J$34=$L$34,1,0)),"")</f>
        <v>3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16</v>
      </c>
      <c r="Q45" s="85">
        <f t="shared" si="0"/>
        <v>6</v>
      </c>
      <c r="R45" s="85">
        <f t="shared" si="2"/>
        <v>5</v>
      </c>
      <c r="S45" s="85">
        <f t="shared" si="3"/>
        <v>0</v>
      </c>
      <c r="T45" s="85">
        <f t="shared" si="4"/>
        <v>1</v>
      </c>
      <c r="U45" s="85">
        <f>J13+L16+L20+J26+L30+L34+J37</f>
        <v>24</v>
      </c>
      <c r="V45" s="85">
        <f>L13+J16+J20+L26+J30+J34+L37</f>
        <v>0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15</v>
      </c>
      <c r="Q46" s="85">
        <f t="shared" si="0"/>
        <v>6</v>
      </c>
      <c r="R46" s="85">
        <f t="shared" si="2"/>
        <v>5</v>
      </c>
      <c r="S46" s="85">
        <f t="shared" si="3"/>
        <v>1</v>
      </c>
      <c r="T46" s="85">
        <f t="shared" si="4"/>
        <v>0</v>
      </c>
      <c r="U46" s="85">
        <f>L13+J17+J22+J24+L27+L33+J36</f>
        <v>20</v>
      </c>
      <c r="V46" s="85">
        <f>J13+L17+L22+L24+J27+J33+L36</f>
        <v>6</v>
      </c>
      <c r="W46" s="85">
        <f>R13+Q17+Q22+Q24+R27+R33+Q36</f>
        <v>8</v>
      </c>
      <c r="X46" s="93">
        <f t="shared" si="1"/>
        <v>2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6</v>
      </c>
      <c r="R47" s="85">
        <f t="shared" si="2"/>
        <v>1</v>
      </c>
      <c r="S47" s="85">
        <f t="shared" si="3"/>
        <v>4</v>
      </c>
      <c r="T47" s="85">
        <f t="shared" si="4"/>
        <v>1</v>
      </c>
      <c r="U47" s="85">
        <f>J14+L17+L21+L25+J30+L32+J38</f>
        <v>2</v>
      </c>
      <c r="V47" s="85">
        <f>L14+J17+J21+J25+L30+J32+L38</f>
        <v>17</v>
      </c>
      <c r="W47" s="85">
        <f>Q14+R17+R21+R25+Q30+R32+Q38</f>
        <v>9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6</v>
      </c>
      <c r="V48" s="85">
        <f>J14+L18+J22+J26+J28+L31+L35</f>
        <v>6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>
        <v>3</v>
      </c>
      <c r="K17" s="27" t="s">
        <v>11</v>
      </c>
      <c r="L17" s="28">
        <v>0</v>
      </c>
      <c r="M17" s="29" t="str">
        <f>Scheids!$D$19</f>
        <v>Bas Kers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>
        <v>2</v>
      </c>
      <c r="K18" s="27" t="s">
        <v>11</v>
      </c>
      <c r="L18" s="28">
        <v>1</v>
      </c>
      <c r="M18" s="29" t="str">
        <f>Scheids!$D$19</f>
        <v>Bas Kers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2</v>
      </c>
      <c r="M19" s="29" t="str">
        <f>Scheids!$D$19</f>
        <v>Bas Kers</v>
      </c>
      <c r="N19" s="30"/>
      <c r="O19" s="31"/>
      <c r="Q19" s="93">
        <v>2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>
        <v>2</v>
      </c>
      <c r="K20" s="27" t="s">
        <v>11</v>
      </c>
      <c r="L20" s="28">
        <v>0</v>
      </c>
      <c r="M20" s="29" t="str">
        <f>Scheids!$F$19</f>
        <v>Marco de Kok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>
        <v>0</v>
      </c>
      <c r="K21" s="27" t="s">
        <v>11</v>
      </c>
      <c r="L21" s="28">
        <v>0</v>
      </c>
      <c r="M21" s="29" t="str">
        <f>Scheids!$F$19</f>
        <v>Marco de Kok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>
        <v>2</v>
      </c>
      <c r="K22" s="27" t="s">
        <v>11</v>
      </c>
      <c r="L22" s="28">
        <v>0</v>
      </c>
      <c r="M22" s="29" t="str">
        <f>Scheids!$F$19</f>
        <v>Marco de Kok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>
        <v>0</v>
      </c>
      <c r="K23" s="27" t="s">
        <v>11</v>
      </c>
      <c r="L23" s="28">
        <v>3</v>
      </c>
      <c r="M23" s="29" t="str">
        <f>Scheids!$D$19</f>
        <v>Bas Kers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>
        <v>6</v>
      </c>
      <c r="K24" s="27" t="s">
        <v>11</v>
      </c>
      <c r="L24" s="28">
        <v>0</v>
      </c>
      <c r="M24" s="29" t="str">
        <f>Scheids!$D$19</f>
        <v>Bas Kers</v>
      </c>
      <c r="N24" s="30"/>
      <c r="O24" s="31"/>
      <c r="Q24" s="93">
        <v>1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>
        <v>0</v>
      </c>
      <c r="K25" s="27" t="s">
        <v>11</v>
      </c>
      <c r="L25" s="28">
        <v>1</v>
      </c>
      <c r="M25" s="29" t="str">
        <f>Scheids!$D$19</f>
        <v>Bas Kers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>
        <v>0</v>
      </c>
      <c r="K26" s="27" t="s">
        <v>11</v>
      </c>
      <c r="L26" s="28">
        <v>0</v>
      </c>
      <c r="M26" s="29" t="str">
        <f>Scheids!$F$19</f>
        <v>Marco de Kok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>
        <v>1</v>
      </c>
      <c r="K27" s="27" t="s">
        <v>11</v>
      </c>
      <c r="L27" s="28">
        <v>4</v>
      </c>
      <c r="M27" s="29" t="str">
        <f>Scheids!$F$19</f>
        <v>Marco de Kok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>
        <v>2</v>
      </c>
      <c r="K28" s="27" t="s">
        <v>11</v>
      </c>
      <c r="L28" s="28">
        <v>0</v>
      </c>
      <c r="M28" s="29" t="str">
        <f>Scheids!$F$19</f>
        <v>Marco de Kok</v>
      </c>
      <c r="N28" s="30"/>
      <c r="O28" s="31"/>
      <c r="Q28" s="93">
        <v>0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>
        <v>3</v>
      </c>
      <c r="K29" s="27" t="s">
        <v>11</v>
      </c>
      <c r="L29" s="28">
        <v>4</v>
      </c>
      <c r="M29" s="29" t="str">
        <f>Scheids!$D$19</f>
        <v>Bas Kers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>
        <v>0</v>
      </c>
      <c r="K30" s="27" t="s">
        <v>11</v>
      </c>
      <c r="L30" s="28">
        <v>0</v>
      </c>
      <c r="M30" s="29" t="str">
        <f>Scheids!$D$19</f>
        <v>Bas Kers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>
        <v>4</v>
      </c>
      <c r="K31" s="27" t="s">
        <v>11</v>
      </c>
      <c r="L31" s="28">
        <v>0</v>
      </c>
      <c r="M31" s="29" t="str">
        <f>Scheids!$D$19</f>
        <v>Bas Kers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3</v>
      </c>
      <c r="T41" s="85">
        <f>COUNTIFS(E41:N41,1)</f>
        <v>1</v>
      </c>
      <c r="U41" s="85">
        <f>J11+L18+J21+J23+L29+J34+L36</f>
        <v>5</v>
      </c>
      <c r="V41" s="85">
        <f>L11+J18+L21+L23+J29+L34+J36</f>
        <v>11</v>
      </c>
      <c r="W41" s="85">
        <f>Q11+R18+Q21+Q23+R29+Q34+R36</f>
        <v>9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5</v>
      </c>
      <c r="R42" s="85">
        <f t="shared" ref="R42:R48" si="2">COUNTIFS(E42:N42,3)</f>
        <v>4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9</v>
      </c>
      <c r="V42" s="85">
        <f>J11+L15+J19+L25+L28+L33+J37</f>
        <v>2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5</v>
      </c>
      <c r="R43" s="85">
        <f t="shared" si="2"/>
        <v>3</v>
      </c>
      <c r="S43" s="85">
        <f t="shared" si="3"/>
        <v>2</v>
      </c>
      <c r="T43" s="85">
        <f t="shared" si="4"/>
        <v>0</v>
      </c>
      <c r="U43" s="85">
        <f>J12+L15+J20+L23+J27+J32+L35</f>
        <v>11</v>
      </c>
      <c r="V43" s="85">
        <f>L12+J15+L20+J23+L27+L32+J35</f>
        <v>7</v>
      </c>
      <c r="W43" s="85">
        <f>Q12+R15+Q20+R23+Q27+Q32+R35</f>
        <v>8</v>
      </c>
      <c r="X43" s="93">
        <f t="shared" si="1"/>
        <v>4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6</v>
      </c>
      <c r="R44" s="85">
        <f t="shared" si="2"/>
        <v>0</v>
      </c>
      <c r="S44" s="85">
        <f t="shared" si="3"/>
        <v>6</v>
      </c>
      <c r="T44" s="85">
        <f t="shared" si="4"/>
        <v>0</v>
      </c>
      <c r="U44" s="85">
        <f>L12+J16+J19+L24+J29+L31+L38</f>
        <v>4</v>
      </c>
      <c r="V44" s="85">
        <f>J12+L16+L19+J24+L29+J31+J38</f>
        <v>21</v>
      </c>
      <c r="W44" s="85">
        <f>R12+Q16+Q19+R24+Q29+R31+R38</f>
        <v>11</v>
      </c>
      <c r="X44" s="93">
        <f t="shared" si="1"/>
        <v>8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1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5</v>
      </c>
      <c r="R45" s="85">
        <f t="shared" si="2"/>
        <v>1</v>
      </c>
      <c r="S45" s="85">
        <f t="shared" si="3"/>
        <v>2</v>
      </c>
      <c r="T45" s="85">
        <f t="shared" si="4"/>
        <v>2</v>
      </c>
      <c r="U45" s="85">
        <f>J13+L16+L20+J26+L30+L34+J37</f>
        <v>1</v>
      </c>
      <c r="V45" s="85">
        <f>L13+J16+J20+L26+J30+J34+L37</f>
        <v>6</v>
      </c>
      <c r="W45" s="85">
        <f>Q13+R16+R20+Q26+R30+R34+Q37</f>
        <v>7</v>
      </c>
      <c r="X45" s="93">
        <f t="shared" si="1"/>
        <v>5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15</v>
      </c>
      <c r="Q46" s="85">
        <f t="shared" si="0"/>
        <v>5</v>
      </c>
      <c r="R46" s="85">
        <f t="shared" si="2"/>
        <v>5</v>
      </c>
      <c r="S46" s="85">
        <f t="shared" si="3"/>
        <v>0</v>
      </c>
      <c r="T46" s="85">
        <f t="shared" si="4"/>
        <v>0</v>
      </c>
      <c r="U46" s="85">
        <f>L13+J17+J22+J24+L27+L33+J36</f>
        <v>19</v>
      </c>
      <c r="V46" s="85">
        <f>J13+L17+L22+L24+J27+J33+L36</f>
        <v>1</v>
      </c>
      <c r="W46" s="85">
        <f>R13+Q17+Q22+Q24+R27+R33+Q36</f>
        <v>6</v>
      </c>
      <c r="X46" s="93">
        <f t="shared" si="1"/>
        <v>1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1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5</v>
      </c>
      <c r="R47" s="85">
        <f t="shared" si="2"/>
        <v>1</v>
      </c>
      <c r="S47" s="85">
        <f t="shared" si="3"/>
        <v>2</v>
      </c>
      <c r="T47" s="85">
        <f t="shared" si="4"/>
        <v>2</v>
      </c>
      <c r="U47" s="85">
        <f>J14+L17+L21+L25+J30+L32+J38</f>
        <v>1</v>
      </c>
      <c r="V47" s="85">
        <f>L14+J17+J21+J25+L30+J32+L38</f>
        <v>7</v>
      </c>
      <c r="W47" s="85">
        <f>Q14+R17+R21+R25+Q30+R32+Q38</f>
        <v>10</v>
      </c>
      <c r="X47" s="93">
        <f t="shared" si="1"/>
        <v>5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10</v>
      </c>
      <c r="V48" s="85">
        <f>J14+L18+J22+J26+J28+L31+L35</f>
        <v>5</v>
      </c>
      <c r="W48" s="85">
        <f>+R14+Q18+R22+R26+R28+Q31+Q35</f>
        <v>10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>
        <v>1</v>
      </c>
      <c r="K17" s="27" t="s">
        <v>11</v>
      </c>
      <c r="L17" s="28">
        <v>4</v>
      </c>
      <c r="M17" s="29" t="str">
        <f>Scheids!$D$20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>
        <v>3</v>
      </c>
      <c r="K18" s="27" t="s">
        <v>11</v>
      </c>
      <c r="L18" s="28">
        <v>0</v>
      </c>
      <c r="M18" s="29" t="str">
        <f>Scheids!$D$20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>
        <v>1</v>
      </c>
      <c r="K19" s="27" t="s">
        <v>11</v>
      </c>
      <c r="L19" s="28">
        <v>1</v>
      </c>
      <c r="M19" s="29" t="str">
        <f>Scheids!$D$20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>
        <v>0</v>
      </c>
      <c r="K20" s="27" t="s">
        <v>11</v>
      </c>
      <c r="L20" s="28">
        <v>0</v>
      </c>
      <c r="M20" s="29" t="str">
        <f>Scheids!$F$20</f>
        <v>Martijn Noordhuizen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>
        <v>0</v>
      </c>
      <c r="K21" s="27" t="s">
        <v>11</v>
      </c>
      <c r="L21" s="28">
        <v>6</v>
      </c>
      <c r="M21" s="29" t="str">
        <f>Scheids!$F$20</f>
        <v>Martijn Noordhuizen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>
        <v>0</v>
      </c>
      <c r="K22" s="27" t="s">
        <v>11</v>
      </c>
      <c r="L22" s="28">
        <v>2</v>
      </c>
      <c r="M22" s="29" t="str">
        <f>Scheids!$F$20</f>
        <v>Martijn Noordhuizen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>
        <v>0</v>
      </c>
      <c r="K23" s="27" t="s">
        <v>11</v>
      </c>
      <c r="L23" s="28">
        <v>1</v>
      </c>
      <c r="M23" s="29" t="str">
        <f>Scheids!$D$20</f>
        <v>Michel vd Vlist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>
        <v>1</v>
      </c>
      <c r="K24" s="27" t="s">
        <v>11</v>
      </c>
      <c r="L24" s="28">
        <v>0</v>
      </c>
      <c r="M24" s="29" t="str">
        <f>Scheids!$D$20</f>
        <v>Michel vd Vlist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>
        <v>0</v>
      </c>
      <c r="K25" s="27" t="s">
        <v>11</v>
      </c>
      <c r="L25" s="28">
        <v>4</v>
      </c>
      <c r="M25" s="29" t="str">
        <f>Scheids!$D$20</f>
        <v>Michel vd Vlist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>
        <v>0</v>
      </c>
      <c r="K26" s="27" t="s">
        <v>11</v>
      </c>
      <c r="L26" s="28">
        <v>5</v>
      </c>
      <c r="M26" s="29" t="str">
        <f>Scheids!$F$20</f>
        <v>Martijn Noordhuizen</v>
      </c>
      <c r="N26" s="30"/>
      <c r="O26" s="31"/>
      <c r="Q26" s="93">
        <v>1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>
        <v>0</v>
      </c>
      <c r="K27" s="27" t="s">
        <v>11</v>
      </c>
      <c r="L27" s="28">
        <v>3</v>
      </c>
      <c r="M27" s="29" t="str">
        <f>Scheids!$F$20</f>
        <v>Martijn Noordhuizen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>
        <v>0</v>
      </c>
      <c r="K28" s="27" t="s">
        <v>11</v>
      </c>
      <c r="L28" s="28">
        <v>4</v>
      </c>
      <c r="M28" s="29" t="str">
        <f>Scheids!$F$20</f>
        <v>Martijn Noordhuizen</v>
      </c>
      <c r="N28" s="30"/>
      <c r="O28" s="31"/>
      <c r="Q28" s="93">
        <v>1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>
        <v>3</v>
      </c>
      <c r="K29" s="27" t="s">
        <v>11</v>
      </c>
      <c r="L29" s="28">
        <v>0</v>
      </c>
      <c r="M29" s="29" t="str">
        <f>Scheids!$D$20</f>
        <v>Michel vd Vlist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>
        <v>3</v>
      </c>
      <c r="K30" s="27" t="s">
        <v>11</v>
      </c>
      <c r="L30" s="28">
        <v>0</v>
      </c>
      <c r="M30" s="29" t="str">
        <f>Scheids!$D$20</f>
        <v>Michel vd Vlist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>
        <v>1</v>
      </c>
      <c r="K31" s="27" t="s">
        <v>11</v>
      </c>
      <c r="L31" s="28">
        <v>1</v>
      </c>
      <c r="M31" s="29" t="str">
        <f>Scheids!$D$20</f>
        <v>Michel vd Vlist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>
        <v>2</v>
      </c>
      <c r="K32" s="27" t="s">
        <v>11</v>
      </c>
      <c r="L32" s="28">
        <v>1</v>
      </c>
      <c r="M32" s="29" t="str">
        <f>Scheids!$F$20</f>
        <v>Martijn Noordhuizen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>
        <v>0</v>
      </c>
      <c r="K33" s="27" t="s">
        <v>11</v>
      </c>
      <c r="L33" s="28">
        <v>1</v>
      </c>
      <c r="M33" s="29" t="str">
        <f>Scheids!$F$20</f>
        <v>Martijn Noordhuizen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>
        <v>0</v>
      </c>
      <c r="K34" s="27" t="s">
        <v>11</v>
      </c>
      <c r="L34" s="28">
        <v>0</v>
      </c>
      <c r="M34" s="29" t="str">
        <f>Scheids!$F$20</f>
        <v>Martijn Noordhuizen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1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4</v>
      </c>
      <c r="T41" s="85">
        <f>COUNTIFS(E41:N41,1)</f>
        <v>2</v>
      </c>
      <c r="U41" s="85">
        <f>J11+L18+J21+J23+L29+J34+L36</f>
        <v>1</v>
      </c>
      <c r="V41" s="85">
        <f>L11+J18+L21+L23+J29+L34+J36</f>
        <v>14</v>
      </c>
      <c r="W41" s="85">
        <f>Q11+R18+Q21+Q23+R29+Q34+R36</f>
        <v>11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0</v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3</v>
      </c>
      <c r="U42" s="85">
        <f>L11+J15+L19+J25+J28+J33+L37</f>
        <v>2</v>
      </c>
      <c r="V42" s="85">
        <f>J11+L15+J19+L25+L28+L33+J37</f>
        <v>11</v>
      </c>
      <c r="W42" s="85">
        <f>R11+Q15+R19+Q25+Q28+Q33+R37</f>
        <v>9</v>
      </c>
      <c r="X42" s="93">
        <f t="shared" si="1"/>
        <v>6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3</v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11</v>
      </c>
      <c r="Q43" s="85">
        <f t="shared" si="0"/>
        <v>6</v>
      </c>
      <c r="R43" s="85">
        <f t="shared" si="2"/>
        <v>3</v>
      </c>
      <c r="S43" s="85">
        <f t="shared" si="3"/>
        <v>1</v>
      </c>
      <c r="T43" s="85">
        <f t="shared" si="4"/>
        <v>2</v>
      </c>
      <c r="U43" s="85">
        <f>J12+L15+J20+L23+J27+J32+L35</f>
        <v>5</v>
      </c>
      <c r="V43" s="85">
        <f>L12+J15+L20+J23+L27+L32+J35</f>
        <v>5</v>
      </c>
      <c r="W43" s="85">
        <f>Q12+R15+Q20+R23+Q27+Q32+R35</f>
        <v>8</v>
      </c>
      <c r="X43" s="93">
        <f t="shared" si="1"/>
        <v>4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8</v>
      </c>
      <c r="Q44" s="85">
        <f t="shared" si="0"/>
        <v>6</v>
      </c>
      <c r="R44" s="85">
        <f t="shared" si="2"/>
        <v>2</v>
      </c>
      <c r="S44" s="85">
        <f t="shared" si="3"/>
        <v>2</v>
      </c>
      <c r="T44" s="85">
        <f t="shared" si="4"/>
        <v>2</v>
      </c>
      <c r="U44" s="85">
        <f>L12+J16+J19+L24+J29+L31+L38</f>
        <v>11</v>
      </c>
      <c r="V44" s="85">
        <f>J12+L16+L19+J24+L29+J31+J38</f>
        <v>5</v>
      </c>
      <c r="W44" s="85">
        <f>R12+Q16+Q19+R24+Q29+R31+R38</f>
        <v>12</v>
      </c>
      <c r="X44" s="93">
        <f t="shared" si="1"/>
        <v>5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1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6</v>
      </c>
      <c r="R45" s="85">
        <f t="shared" si="2"/>
        <v>0</v>
      </c>
      <c r="S45" s="85">
        <f t="shared" si="3"/>
        <v>4</v>
      </c>
      <c r="T45" s="85">
        <f t="shared" si="4"/>
        <v>2</v>
      </c>
      <c r="U45" s="85">
        <f>J13+L16+L20+J26+L30+L34+J37</f>
        <v>0</v>
      </c>
      <c r="V45" s="85">
        <f>L13+J16+J20+L26+J30+J34+L37</f>
        <v>19</v>
      </c>
      <c r="W45" s="85">
        <f>Q13+R16+R20+Q26+R30+R34+Q37</f>
        <v>8</v>
      </c>
      <c r="X45" s="93">
        <f t="shared" si="1"/>
        <v>7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6</v>
      </c>
      <c r="R46" s="85">
        <f t="shared" si="2"/>
        <v>4</v>
      </c>
      <c r="S46" s="85">
        <f t="shared" si="3"/>
        <v>2</v>
      </c>
      <c r="T46" s="85">
        <f t="shared" si="4"/>
        <v>0</v>
      </c>
      <c r="U46" s="85">
        <f>L13+J17+J22+J24+L27+L33+J36</f>
        <v>12</v>
      </c>
      <c r="V46" s="85">
        <f>J13+L17+L22+L24+J27+J33+L36</f>
        <v>6</v>
      </c>
      <c r="W46" s="85">
        <f>R13+Q17+Q22+Q24+R27+R33+Q36</f>
        <v>9</v>
      </c>
      <c r="X46" s="93">
        <f t="shared" si="1"/>
        <v>3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0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13</v>
      </c>
      <c r="Q47" s="85">
        <f t="shared" si="0"/>
        <v>6</v>
      </c>
      <c r="R47" s="85">
        <f t="shared" si="2"/>
        <v>4</v>
      </c>
      <c r="S47" s="85">
        <f t="shared" si="3"/>
        <v>1</v>
      </c>
      <c r="T47" s="85">
        <f t="shared" si="4"/>
        <v>1</v>
      </c>
      <c r="U47" s="85">
        <f>J14+L17+L21+L25+J30+L32+J38</f>
        <v>20</v>
      </c>
      <c r="V47" s="85">
        <f>L14+J17+J21+J25+L30+J32+L38</f>
        <v>5</v>
      </c>
      <c r="W47" s="85">
        <f>Q14+R17+R21+R25+Q30+R32+Q38</f>
        <v>11</v>
      </c>
      <c r="X47" s="93">
        <f t="shared" si="1"/>
        <v>2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14</v>
      </c>
      <c r="Q48" s="85">
        <f t="shared" si="0"/>
        <v>6</v>
      </c>
      <c r="R48" s="85">
        <f t="shared" si="2"/>
        <v>4</v>
      </c>
      <c r="S48" s="85">
        <f t="shared" si="3"/>
        <v>0</v>
      </c>
      <c r="T48" s="85">
        <f t="shared" si="4"/>
        <v>2</v>
      </c>
      <c r="U48" s="85">
        <f>L14+J18+L22+L26+L28+J31+J35</f>
        <v>17</v>
      </c>
      <c r="V48" s="85">
        <f>J14+L18+J22+J26+J28+L31+L35</f>
        <v>3</v>
      </c>
      <c r="W48" s="85">
        <f>+R14+Q18+R22+R26+R28+Q31+Q35</f>
        <v>12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>
        <v>0</v>
      </c>
      <c r="K17" s="27" t="s">
        <v>11</v>
      </c>
      <c r="L17" s="28">
        <v>3</v>
      </c>
      <c r="M17" s="29" t="str">
        <f>Scheids!$F$21</f>
        <v>Iris Klein Bog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>
        <v>0</v>
      </c>
      <c r="K19" s="27" t="s">
        <v>11</v>
      </c>
      <c r="L19" s="28">
        <v>2</v>
      </c>
      <c r="M19" s="29" t="str">
        <f>Scheids!$D$21</f>
        <v>Andrew Kube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>
        <v>0</v>
      </c>
      <c r="K20" s="27" t="s">
        <v>11</v>
      </c>
      <c r="L20" s="28">
        <v>0</v>
      </c>
      <c r="M20" s="29" t="str">
        <f>Scheids!$D$21</f>
        <v>Andrew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>
        <v>0</v>
      </c>
      <c r="K21" s="27" t="s">
        <v>11</v>
      </c>
      <c r="L21" s="28">
        <v>4</v>
      </c>
      <c r="M21" s="29" t="str">
        <f>Scheids!$D$21</f>
        <v>Andrew Kube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>
        <v>0</v>
      </c>
      <c r="K23" s="27" t="s">
        <v>11</v>
      </c>
      <c r="L23" s="28">
        <v>2</v>
      </c>
      <c r="M23" s="29" t="str">
        <f>Scheids!$F$21</f>
        <v>Iris Klein Bog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>
        <v>1</v>
      </c>
      <c r="K24" s="27" t="s">
        <v>11</v>
      </c>
      <c r="L24" s="28">
        <v>0</v>
      </c>
      <c r="M24" s="29" t="str">
        <f>Scheids!$F$21</f>
        <v>Iris Klein Bog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>
        <v>3</v>
      </c>
      <c r="K25" s="27" t="s">
        <v>11</v>
      </c>
      <c r="L25" s="28">
        <v>0</v>
      </c>
      <c r="M25" s="29" t="str">
        <f>Scheids!$F$21</f>
        <v>Iris Klein Bog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>
        <v>0</v>
      </c>
      <c r="K27" s="27" t="s">
        <v>11</v>
      </c>
      <c r="L27" s="28">
        <v>3</v>
      </c>
      <c r="M27" s="29" t="str">
        <f>Scheids!$D$21</f>
        <v>Andrew Kube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>
        <v>5</v>
      </c>
      <c r="K29" s="27" t="s">
        <v>11</v>
      </c>
      <c r="L29" s="28">
        <v>0</v>
      </c>
      <c r="M29" s="29" t="str">
        <f>Scheids!$D$21</f>
        <v>Andrew Kube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>
        <v>1</v>
      </c>
      <c r="K30" s="27" t="s">
        <v>11</v>
      </c>
      <c r="L30" s="28">
        <v>0</v>
      </c>
      <c r="M30" s="29" t="str">
        <f>Scheids!$D$21</f>
        <v>Andrew Kube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>
        <v>0</v>
      </c>
      <c r="K32" s="27" t="s">
        <v>11</v>
      </c>
      <c r="L32" s="28">
        <v>2</v>
      </c>
      <c r="M32" s="29" t="str">
        <f>Scheids!$F$21</f>
        <v>Iris Klein Bog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>
        <v>3</v>
      </c>
      <c r="K33" s="27" t="s">
        <v>11</v>
      </c>
      <c r="L33" s="28">
        <v>0</v>
      </c>
      <c r="M33" s="29" t="str">
        <f>Scheids!$F$21</f>
        <v>Iris Klein Bog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>
        <v>0</v>
      </c>
      <c r="K34" s="27" t="s">
        <v>11</v>
      </c>
      <c r="L34" s="28">
        <v>2</v>
      </c>
      <c r="M34" s="29" t="str">
        <f>Scheids!$F$21</f>
        <v>Iris Klein Bog</v>
      </c>
      <c r="N34" s="30"/>
      <c r="O34" s="31"/>
      <c r="Q34" s="93">
        <v>1</v>
      </c>
      <c r="R34" s="93">
        <v>2</v>
      </c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>
        <f>IF(AND($J$34&lt;&gt;"",$L$34&lt;&gt;""),IF($J$34&gt;$L$34,3,IF($J$34=$L$34,1,0)),"")</f>
        <v>0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5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16</v>
      </c>
      <c r="W41" s="85">
        <f>Q11+R18+Q21+Q23+R29+Q34+R36</f>
        <v>7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15</v>
      </c>
      <c r="Q42" s="85">
        <f t="shared" si="0"/>
        <v>5</v>
      </c>
      <c r="R42" s="85">
        <f t="shared" ref="R42:R48" si="2">COUNTIFS(E42:N42,3)</f>
        <v>5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13</v>
      </c>
      <c r="V42" s="85">
        <f>J11+L15+J19+L25+L28+L33+J37</f>
        <v>0</v>
      </c>
      <c r="W42" s="85">
        <f>R11+Q15+R19+Q25+Q28+Q33+R37</f>
        <v>7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0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6</v>
      </c>
      <c r="R43" s="85">
        <f t="shared" si="2"/>
        <v>1</v>
      </c>
      <c r="S43" s="85">
        <f t="shared" si="3"/>
        <v>4</v>
      </c>
      <c r="T43" s="85">
        <f t="shared" si="4"/>
        <v>1</v>
      </c>
      <c r="U43" s="85">
        <f>J12+L15+J20+L23+J27+J32+L35</f>
        <v>2</v>
      </c>
      <c r="V43" s="85">
        <f>L12+J15+L20+J23+L27+L32+J35</f>
        <v>10</v>
      </c>
      <c r="W43" s="85">
        <f>Q12+R15+Q20+R23+Q27+Q32+R35</f>
        <v>8</v>
      </c>
      <c r="X43" s="93">
        <f t="shared" si="1"/>
        <v>6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5</v>
      </c>
      <c r="R44" s="85">
        <f t="shared" si="2"/>
        <v>2</v>
      </c>
      <c r="S44" s="85">
        <f t="shared" si="3"/>
        <v>2</v>
      </c>
      <c r="T44" s="85">
        <f t="shared" si="4"/>
        <v>1</v>
      </c>
      <c r="U44" s="85">
        <f>L12+J16+J19+L24+J29+L31+L38</f>
        <v>9</v>
      </c>
      <c r="V44" s="85">
        <f>J12+L16+L19+J24+L29+J31+J38</f>
        <v>4</v>
      </c>
      <c r="W44" s="85">
        <f>R12+Q16+Q19+R24+Q29+R31+R38</f>
        <v>8</v>
      </c>
      <c r="X44" s="93">
        <f t="shared" si="1"/>
        <v>4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3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8</v>
      </c>
      <c r="Q45" s="85">
        <f t="shared" si="0"/>
        <v>5</v>
      </c>
      <c r="R45" s="85">
        <f t="shared" si="2"/>
        <v>2</v>
      </c>
      <c r="S45" s="85">
        <f t="shared" si="3"/>
        <v>1</v>
      </c>
      <c r="T45" s="85">
        <f t="shared" si="4"/>
        <v>2</v>
      </c>
      <c r="U45" s="85">
        <f>J13+L16+L20+J26+L30+L34+J37</f>
        <v>4</v>
      </c>
      <c r="V45" s="85">
        <f>L13+J16+J20+L26+J30+J34+L37</f>
        <v>2</v>
      </c>
      <c r="W45" s="85">
        <f>Q13+R16+R20+Q26+R30+R34+Q37</f>
        <v>10</v>
      </c>
      <c r="X45" s="93">
        <f t="shared" si="1"/>
        <v>3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5</v>
      </c>
      <c r="R46" s="85">
        <f t="shared" si="2"/>
        <v>2</v>
      </c>
      <c r="S46" s="85">
        <f t="shared" si="3"/>
        <v>3</v>
      </c>
      <c r="T46" s="85">
        <f t="shared" si="4"/>
        <v>0</v>
      </c>
      <c r="U46" s="85">
        <f>L13+J17+J22+J24+L27+L33+J36</f>
        <v>4</v>
      </c>
      <c r="V46" s="85">
        <f>J13+L17+L22+L24+J27+J33+L36</f>
        <v>7</v>
      </c>
      <c r="W46" s="85">
        <f>R13+Q17+Q22+Q24+R27+R33+Q36</f>
        <v>7</v>
      </c>
      <c r="X46" s="93">
        <f t="shared" si="1"/>
        <v>5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3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12</v>
      </c>
      <c r="Q47" s="85">
        <f t="shared" si="0"/>
        <v>5</v>
      </c>
      <c r="R47" s="85">
        <f t="shared" si="2"/>
        <v>4</v>
      </c>
      <c r="S47" s="85">
        <f t="shared" si="3"/>
        <v>1</v>
      </c>
      <c r="T47" s="85">
        <f t="shared" si="4"/>
        <v>0</v>
      </c>
      <c r="U47" s="85">
        <f>J14+L17+L21+L25+J30+L32+J38</f>
        <v>10</v>
      </c>
      <c r="V47" s="85">
        <f>L14+J17+J21+J25+L30+J32+L38</f>
        <v>3</v>
      </c>
      <c r="W47" s="85">
        <f>Q14+R17+R21+R25+Q30+R32+Q38</f>
        <v>5</v>
      </c>
      <c r="X47" s="93">
        <f t="shared" si="1"/>
        <v>2</v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>
        <v>0</v>
      </c>
      <c r="K17" s="27" t="s">
        <v>11</v>
      </c>
      <c r="L17" s="28">
        <v>2</v>
      </c>
      <c r="M17" s="29" t="str">
        <f>Scheids!$F$22</f>
        <v>Remco vd Weijde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>
        <v>1</v>
      </c>
      <c r="K19" s="27" t="s">
        <v>11</v>
      </c>
      <c r="L19" s="28">
        <v>7</v>
      </c>
      <c r="M19" s="29" t="str">
        <f>Scheids!$D$22</f>
        <v>Quinten Kube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>
        <v>0</v>
      </c>
      <c r="K20" s="27" t="s">
        <v>11</v>
      </c>
      <c r="L20" s="28">
        <v>0</v>
      </c>
      <c r="M20" s="29" t="str">
        <f>Scheids!$D$22</f>
        <v>Quinten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>
        <v>1</v>
      </c>
      <c r="K21" s="27" t="s">
        <v>11</v>
      </c>
      <c r="L21" s="28">
        <v>2</v>
      </c>
      <c r="M21" s="29" t="str">
        <f>Scheids!$D$22</f>
        <v>Quinten Kube</v>
      </c>
      <c r="N21" s="30"/>
      <c r="O21" s="31"/>
      <c r="Q21" s="93">
        <v>1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>
        <v>0</v>
      </c>
      <c r="K23" s="27" t="s">
        <v>11</v>
      </c>
      <c r="L23" s="28">
        <v>0</v>
      </c>
      <c r="M23" s="29" t="str">
        <f>Scheids!$F$22</f>
        <v>Remco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>
        <v>0</v>
      </c>
      <c r="K24" s="27" t="s">
        <v>11</v>
      </c>
      <c r="L24" s="28">
        <v>6</v>
      </c>
      <c r="M24" s="29" t="str">
        <f>Scheids!$F$22</f>
        <v>Remco vd Weijde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>
        <v>2</v>
      </c>
      <c r="K25" s="27" t="s">
        <v>11</v>
      </c>
      <c r="L25" s="28">
        <v>0</v>
      </c>
      <c r="M25" s="29" t="str">
        <f>Scheids!$F$22</f>
        <v>Remco vd Weijde</v>
      </c>
      <c r="N25" s="30"/>
      <c r="O25" s="31"/>
      <c r="Q25" s="93">
        <v>2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>
        <v>1</v>
      </c>
      <c r="K27" s="27" t="s">
        <v>11</v>
      </c>
      <c r="L27" s="28">
        <v>0</v>
      </c>
      <c r="M27" s="29" t="str">
        <f>Scheids!$D$22</f>
        <v>Quinten Kube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>
        <v>0</v>
      </c>
      <c r="K29" s="27" t="s">
        <v>11</v>
      </c>
      <c r="L29" s="28">
        <v>5</v>
      </c>
      <c r="M29" s="29" t="str">
        <f>Scheids!$D$22</f>
        <v>Quinten Kube</v>
      </c>
      <c r="N29" s="30"/>
      <c r="O29" s="31"/>
      <c r="Q29" s="93">
        <v>0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>
        <v>4</v>
      </c>
      <c r="K30" s="27" t="s">
        <v>11</v>
      </c>
      <c r="L30" s="28">
        <v>0</v>
      </c>
      <c r="M30" s="29" t="str">
        <f>Scheids!$D$22</f>
        <v>Quinten Kube</v>
      </c>
      <c r="N30" s="30"/>
      <c r="O30" s="31"/>
      <c r="Q30" s="93">
        <v>0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>
        <v>0</v>
      </c>
      <c r="K32" s="27" t="s">
        <v>11</v>
      </c>
      <c r="L32" s="28">
        <v>2</v>
      </c>
      <c r="M32" s="29" t="str">
        <f>Scheids!$F$22</f>
        <v>Remco vd Weijde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>
        <v>7</v>
      </c>
      <c r="K33" s="27" t="s">
        <v>11</v>
      </c>
      <c r="L33" s="28">
        <v>1</v>
      </c>
      <c r="M33" s="29" t="str">
        <f>Scheids!$F$22</f>
        <v>Remco vd Weijde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>
        <v>6</v>
      </c>
      <c r="K34" s="27" t="s">
        <v>11</v>
      </c>
      <c r="L34" s="28">
        <v>0</v>
      </c>
      <c r="M34" s="29" t="str">
        <f>Scheids!$F$22</f>
        <v>Remco vd Weijde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8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1</v>
      </c>
      <c r="T41" s="85">
        <f>COUNTIFS(E41:N41,1)</f>
        <v>2</v>
      </c>
      <c r="U41" s="85">
        <f>J11+L18+J21+J23+L29+J34+L36</f>
        <v>14</v>
      </c>
      <c r="V41" s="85">
        <f>L11+J18+L21+L23+J29+L34+J36</f>
        <v>4</v>
      </c>
      <c r="W41" s="85">
        <f>Q11+R18+Q21+Q23+R29+Q34+R36</f>
        <v>5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3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13</v>
      </c>
      <c r="Q42" s="85">
        <f t="shared" si="0"/>
        <v>5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22</v>
      </c>
      <c r="V42" s="85">
        <f>J11+L15+J19+L25+L28+L33+J37</f>
        <v>4</v>
      </c>
      <c r="W42" s="85">
        <f>R11+Q15+R19+Q25+Q28+Q33+R37</f>
        <v>7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>
        <f>IF(AND($J$32&lt;&gt;"",$L$32&lt;&gt;""),IF($J$32&gt;$L$32,3,IF($J$32=$L$32,1,0)),"")</f>
        <v>0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2"/>
        <v>1</v>
      </c>
      <c r="S43" s="85">
        <f t="shared" si="3"/>
        <v>2</v>
      </c>
      <c r="T43" s="85">
        <f t="shared" si="4"/>
        <v>3</v>
      </c>
      <c r="U43" s="85">
        <f>J12+L15+J20+L23+J27+J32+L35</f>
        <v>2</v>
      </c>
      <c r="V43" s="85">
        <f>L12+J15+L20+J23+L27+L32+J35</f>
        <v>7</v>
      </c>
      <c r="W43" s="85">
        <f>Q12+R15+Q20+R23+Q27+Q32+R35</f>
        <v>8</v>
      </c>
      <c r="X43" s="93">
        <f t="shared" si="1"/>
        <v>4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5</v>
      </c>
      <c r="Q44" s="85">
        <f t="shared" si="0"/>
        <v>5</v>
      </c>
      <c r="R44" s="85">
        <f t="shared" si="2"/>
        <v>1</v>
      </c>
      <c r="S44" s="85">
        <f t="shared" si="3"/>
        <v>2</v>
      </c>
      <c r="T44" s="85">
        <f t="shared" si="4"/>
        <v>2</v>
      </c>
      <c r="U44" s="85">
        <f>L12+J16+J19+L24+J29+L31+L38</f>
        <v>9</v>
      </c>
      <c r="V44" s="85">
        <f>J12+L16+L19+J24+L29+J31+J38</f>
        <v>14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5</v>
      </c>
      <c r="R45" s="85">
        <f t="shared" si="2"/>
        <v>0</v>
      </c>
      <c r="S45" s="85">
        <f t="shared" si="3"/>
        <v>3</v>
      </c>
      <c r="T45" s="85">
        <f t="shared" si="4"/>
        <v>2</v>
      </c>
      <c r="U45" s="85">
        <f>J13+L16+L20+J26+L30+L34+J37</f>
        <v>1</v>
      </c>
      <c r="V45" s="85">
        <f>L13+J16+J20+L26+J30+J34+L37</f>
        <v>12</v>
      </c>
      <c r="W45" s="85">
        <f>Q13+R16+R20+Q26+R30+R34+Q37</f>
        <v>9</v>
      </c>
      <c r="X45" s="93">
        <f t="shared" si="1"/>
        <v>7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>
        <f>IF(AND($J$33&lt;&gt;"",$L$33&lt;&gt;""),IF($J$33&lt;$L$33,3,IF($J$33=$L$33,1,0)),"")</f>
        <v>0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5</v>
      </c>
      <c r="R46" s="85">
        <f t="shared" si="2"/>
        <v>1</v>
      </c>
      <c r="S46" s="85">
        <f t="shared" si="3"/>
        <v>4</v>
      </c>
      <c r="T46" s="85">
        <f t="shared" si="4"/>
        <v>0</v>
      </c>
      <c r="U46" s="85">
        <f>L13+J17+J22+J24+L27+L33+J36</f>
        <v>2</v>
      </c>
      <c r="V46" s="85">
        <f>J13+L17+L22+L24+J27+J33+L36</f>
        <v>16</v>
      </c>
      <c r="W46" s="85">
        <f>R13+Q17+Q22+Q24+R27+R33+Q36</f>
        <v>8</v>
      </c>
      <c r="X46" s="93">
        <f t="shared" si="1"/>
        <v>6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3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12</v>
      </c>
      <c r="Q47" s="85">
        <f t="shared" si="0"/>
        <v>5</v>
      </c>
      <c r="R47" s="85">
        <f t="shared" si="2"/>
        <v>4</v>
      </c>
      <c r="S47" s="85">
        <f t="shared" si="3"/>
        <v>1</v>
      </c>
      <c r="T47" s="85">
        <f t="shared" si="4"/>
        <v>0</v>
      </c>
      <c r="U47" s="85">
        <f>J14+L17+L21+L25+J30+L32+J38</f>
        <v>10</v>
      </c>
      <c r="V47" s="85">
        <f>L14+J17+J21+J25+L30+J32+L38</f>
        <v>3</v>
      </c>
      <c r="W47" s="85">
        <f>Q14+R17+R21+R25+Q30+R32+Q38</f>
        <v>4</v>
      </c>
      <c r="X47" s="93">
        <f t="shared" si="1"/>
        <v>2</v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>
        <v>3</v>
      </c>
      <c r="K17" s="27" t="s">
        <v>11</v>
      </c>
      <c r="L17" s="27">
        <v>0</v>
      </c>
      <c r="M17" s="29" t="str">
        <f>Scheids!$F$23</f>
        <v>Dion Dingler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>
        <v>0</v>
      </c>
      <c r="K19" s="27" t="s">
        <v>11</v>
      </c>
      <c r="L19" s="27">
        <v>1</v>
      </c>
      <c r="M19" s="29" t="str">
        <f>Scheids!$D$23</f>
        <v>Dik vd Mast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>
        <v>2</v>
      </c>
      <c r="K20" s="27" t="s">
        <v>11</v>
      </c>
      <c r="L20" s="27">
        <v>1</v>
      </c>
      <c r="M20" s="29" t="str">
        <f>Scheids!$D$23</f>
        <v>Dik vd Mast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>
        <v>2</v>
      </c>
      <c r="K21" s="27" t="s">
        <v>11</v>
      </c>
      <c r="L21" s="27">
        <v>0</v>
      </c>
      <c r="M21" s="29" t="str">
        <f>Scheids!$D$23</f>
        <v>Dik vd Mast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>
        <v>2</v>
      </c>
      <c r="K23" s="27" t="s">
        <v>11</v>
      </c>
      <c r="L23" s="27">
        <v>0</v>
      </c>
      <c r="M23" s="29" t="str">
        <f>Scheids!$F$23</f>
        <v>Dion Dingler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>
        <v>3</v>
      </c>
      <c r="K24" s="27" t="s">
        <v>11</v>
      </c>
      <c r="L24" s="27">
        <v>0</v>
      </c>
      <c r="M24" s="29" t="str">
        <f>Scheids!$F$23</f>
        <v>Dion Dingler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>
        <v>1</v>
      </c>
      <c r="K25" s="27" t="s">
        <v>11</v>
      </c>
      <c r="L25" s="27">
        <v>0</v>
      </c>
      <c r="M25" s="29" t="str">
        <f>Scheids!$F$23</f>
        <v>Dion Dingler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>
        <v>0</v>
      </c>
      <c r="K27" s="27" t="s">
        <v>11</v>
      </c>
      <c r="L27" s="27">
        <v>5</v>
      </c>
      <c r="M27" s="29" t="str">
        <f>Scheids!$D$23</f>
        <v>Dik vd Mast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>
        <v>0</v>
      </c>
      <c r="K29" s="27" t="s">
        <v>11</v>
      </c>
      <c r="L29" s="27">
        <v>5</v>
      </c>
      <c r="M29" s="29" t="str">
        <f>Scheids!$D$23</f>
        <v>Dik vd Mast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>
        <v>4</v>
      </c>
      <c r="K30" s="27" t="s">
        <v>11</v>
      </c>
      <c r="L30" s="27">
        <v>0</v>
      </c>
      <c r="M30" s="29" t="str">
        <f>Scheids!$D$23</f>
        <v>Dik vd Mast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>
        <v>1</v>
      </c>
      <c r="K32" s="27" t="s">
        <v>11</v>
      </c>
      <c r="L32" s="27">
        <v>1</v>
      </c>
      <c r="M32" s="29" t="str">
        <f>Scheids!$F$23</f>
        <v>Dion Dingler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>
        <v>1</v>
      </c>
      <c r="K33" s="27" t="s">
        <v>11</v>
      </c>
      <c r="L33" s="27">
        <v>5</v>
      </c>
      <c r="M33" s="29" t="str">
        <f>Scheids!$F$23</f>
        <v>Dion Dingler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>
        <v>3</v>
      </c>
      <c r="K34" s="27" t="s">
        <v>11</v>
      </c>
      <c r="L34" s="27">
        <v>0</v>
      </c>
      <c r="M34" s="29" t="str">
        <f>Scheids!$F$23</f>
        <v>Dion Dingler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>
        <f>IF(AND($J$34&lt;&gt;"",$L$34&lt;&gt;""),IF($J$34&gt;$L$34,3,IF($J$34=$L$34,1,0)),"")</f>
        <v>3</v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15</v>
      </c>
      <c r="Q41" s="85">
        <f t="shared" ref="Q41:Q48" si="0">COUNT(E41:N41)</f>
        <v>5</v>
      </c>
      <c r="R41" s="85">
        <f>COUNTIFS(E41:N41,3)</f>
        <v>5</v>
      </c>
      <c r="S41" s="85">
        <f>COUNTIFS(E41:N41,0)</f>
        <v>0</v>
      </c>
      <c r="T41" s="85">
        <f>COUNTIFS(E41:N41,1)</f>
        <v>0</v>
      </c>
      <c r="U41" s="85">
        <f>J11+L18+J21+J23+L29+J34+L36</f>
        <v>14</v>
      </c>
      <c r="V41" s="85">
        <f>L11+J18+L21+L23+J29+L34+J36</f>
        <v>1</v>
      </c>
      <c r="W41" s="85">
        <f>Q11+R18+Q21+Q23+R29+Q34+R36</f>
        <v>8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0</v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5</v>
      </c>
      <c r="V42" s="85">
        <f>J11+L15+J19+L25+L28+L33+J37</f>
        <v>8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8</v>
      </c>
      <c r="Q43" s="85">
        <f t="shared" si="0"/>
        <v>6</v>
      </c>
      <c r="R43" s="85">
        <f t="shared" si="2"/>
        <v>2</v>
      </c>
      <c r="S43" s="85">
        <f t="shared" si="3"/>
        <v>2</v>
      </c>
      <c r="T43" s="85">
        <f t="shared" si="4"/>
        <v>2</v>
      </c>
      <c r="U43" s="85">
        <f>J12+L15+J20+L23+J27+J32+L35</f>
        <v>6</v>
      </c>
      <c r="V43" s="85">
        <f>L12+J15+L20+J23+L27+L32+J35</f>
        <v>10</v>
      </c>
      <c r="W43" s="85">
        <f>Q12+R15+Q20+R23+Q27+Q32+R35</f>
        <v>9</v>
      </c>
      <c r="X43" s="93">
        <f t="shared" si="1"/>
        <v>3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0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5</v>
      </c>
      <c r="R44" s="85">
        <f t="shared" si="2"/>
        <v>1</v>
      </c>
      <c r="S44" s="85">
        <f t="shared" si="3"/>
        <v>4</v>
      </c>
      <c r="T44" s="85">
        <f t="shared" si="4"/>
        <v>0</v>
      </c>
      <c r="U44" s="85">
        <f>L12+J16+J19+L24+J29+L31+L38</f>
        <v>3</v>
      </c>
      <c r="V44" s="85">
        <f>J12+L16+L19+J24+L29+J31+J38</f>
        <v>11</v>
      </c>
      <c r="W44" s="85">
        <f>R12+Q16+Q19+R24+Q29+R31+R38</f>
        <v>8</v>
      </c>
      <c r="X44" s="93">
        <f t="shared" si="1"/>
        <v>6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>
        <f>IF(AND($J$34&lt;&gt;"",$L$34&lt;&gt;""),IF($J$34&lt;$L$34,3,IF($J$34=$L$34,1,0)),"")</f>
        <v>0</v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5</v>
      </c>
      <c r="R45" s="85">
        <f t="shared" si="2"/>
        <v>0</v>
      </c>
      <c r="S45" s="85">
        <f t="shared" si="3"/>
        <v>5</v>
      </c>
      <c r="T45" s="85">
        <f t="shared" si="4"/>
        <v>0</v>
      </c>
      <c r="U45" s="85">
        <f>J13+L16+L20+J26+L30+L34+J37</f>
        <v>1</v>
      </c>
      <c r="V45" s="85">
        <f>L13+J16+J20+L26+J30+J34+L37</f>
        <v>15</v>
      </c>
      <c r="W45" s="85">
        <f>Q13+R16+R20+Q26+R30+R34+Q37</f>
        <v>8</v>
      </c>
      <c r="X45" s="93">
        <f t="shared" si="1"/>
        <v>7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>
        <f>IF(AND($J$33&lt;&gt;"",$L$33&lt;&gt;""),IF($J$33&lt;$L$33,3,IF($J$33=$L$33,1,0)),"")</f>
        <v>3</v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15</v>
      </c>
      <c r="Q46" s="85">
        <f t="shared" si="0"/>
        <v>5</v>
      </c>
      <c r="R46" s="85">
        <f t="shared" si="2"/>
        <v>5</v>
      </c>
      <c r="S46" s="85">
        <f t="shared" si="3"/>
        <v>0</v>
      </c>
      <c r="T46" s="85">
        <f t="shared" si="4"/>
        <v>0</v>
      </c>
      <c r="U46" s="85">
        <f>L13+J17+J22+J24+L27+L33+J36</f>
        <v>19</v>
      </c>
      <c r="V46" s="85">
        <f>J13+L17+L22+L24+J27+J33+L36</f>
        <v>1</v>
      </c>
      <c r="W46" s="85">
        <f>R13+Q17+Q22+Q24+R27+R33+Q36</f>
        <v>7</v>
      </c>
      <c r="X46" s="93">
        <f t="shared" si="1"/>
        <v>1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>
        <f>IF(AND($J$32&lt;&gt;"",$L$32&lt;&gt;""),IF($J$32&lt;$L$32,3,IF($J$32=$L$32,1,0)),"")</f>
        <v>1</v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5</v>
      </c>
      <c r="R47" s="85">
        <f t="shared" si="2"/>
        <v>1</v>
      </c>
      <c r="S47" s="85">
        <f t="shared" si="3"/>
        <v>3</v>
      </c>
      <c r="T47" s="85">
        <f t="shared" si="4"/>
        <v>1</v>
      </c>
      <c r="U47" s="85">
        <f>J14+L17+L21+L25+J30+L32+J38</f>
        <v>5</v>
      </c>
      <c r="V47" s="85">
        <f>L14+J17+J21+J25+L30+J32+L38</f>
        <v>7</v>
      </c>
      <c r="W47" s="85">
        <f>Q14+R17+R21+R25+Q30+R32+Q38</f>
        <v>7</v>
      </c>
      <c r="X47" s="93">
        <f t="shared" si="1"/>
        <v>5</v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2026-04-08T14:40:05Z</dcterms:modified>
</cp:coreProperties>
</file>