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choolManagement-\Exel files\"/>
    </mc:Choice>
  </mc:AlternateContent>
  <bookViews>
    <workbookView xWindow="0" yWindow="0" windowWidth="25125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E25" i="1"/>
  <c r="B24" i="1"/>
  <c r="G22" i="1"/>
  <c r="E21" i="1"/>
  <c r="B20" i="1"/>
  <c r="G18" i="1"/>
  <c r="E17" i="1"/>
  <c r="B16" i="1"/>
  <c r="G14" i="1"/>
  <c r="E13" i="1"/>
  <c r="B12" i="1"/>
  <c r="G10" i="1"/>
  <c r="E9" i="1"/>
  <c r="B8" i="1"/>
  <c r="G6" i="1"/>
  <c r="E5" i="1"/>
  <c r="B4" i="1"/>
  <c r="G2" i="1"/>
  <c r="E2" i="1"/>
  <c r="E20" i="1"/>
  <c r="G17" i="1"/>
  <c r="G9" i="1"/>
  <c r="G5" i="1"/>
  <c r="A23" i="1"/>
  <c r="F17" i="1"/>
  <c r="F9" i="1"/>
  <c r="F26" i="1"/>
  <c r="C25" i="1"/>
  <c r="A24" i="1"/>
  <c r="F22" i="1"/>
  <c r="C21" i="1"/>
  <c r="A20" i="1"/>
  <c r="F18" i="1"/>
  <c r="C17" i="1"/>
  <c r="A16" i="1"/>
  <c r="F14" i="1"/>
  <c r="C13" i="1"/>
  <c r="A12" i="1"/>
  <c r="F10" i="1"/>
  <c r="C9" i="1"/>
  <c r="A8" i="1"/>
  <c r="F6" i="1"/>
  <c r="C5" i="1"/>
  <c r="A4" i="1"/>
  <c r="F2" i="1"/>
  <c r="B5" i="1"/>
  <c r="G25" i="1"/>
  <c r="G13" i="1"/>
  <c r="E4" i="1"/>
  <c r="A19" i="1"/>
  <c r="A15" i="1"/>
  <c r="A7" i="1"/>
  <c r="E26" i="1"/>
  <c r="B25" i="1"/>
  <c r="G23" i="1"/>
  <c r="E22" i="1"/>
  <c r="B21" i="1"/>
  <c r="G19" i="1"/>
  <c r="E18" i="1"/>
  <c r="B17" i="1"/>
  <c r="G15" i="1"/>
  <c r="E14" i="1"/>
  <c r="B13" i="1"/>
  <c r="G11" i="1"/>
  <c r="E10" i="1"/>
  <c r="B9" i="1"/>
  <c r="G7" i="1"/>
  <c r="E6" i="1"/>
  <c r="G3" i="1"/>
  <c r="B19" i="1"/>
  <c r="B11" i="1"/>
  <c r="F21" i="1"/>
  <c r="C8" i="1"/>
  <c r="C26" i="1"/>
  <c r="A25" i="1"/>
  <c r="F23" i="1"/>
  <c r="C22" i="1"/>
  <c r="A21" i="1"/>
  <c r="F19" i="1"/>
  <c r="C18" i="1"/>
  <c r="A17" i="1"/>
  <c r="F15" i="1"/>
  <c r="C14" i="1"/>
  <c r="A13" i="1"/>
  <c r="F11" i="1"/>
  <c r="C10" i="1"/>
  <c r="A9" i="1"/>
  <c r="F7" i="1"/>
  <c r="C6" i="1"/>
  <c r="A5" i="1"/>
  <c r="F3" i="1"/>
  <c r="C2" i="1"/>
  <c r="E3" i="1"/>
  <c r="A2" i="1"/>
  <c r="E24" i="1"/>
  <c r="E16" i="1"/>
  <c r="B7" i="1"/>
  <c r="F25" i="1"/>
  <c r="C16" i="1"/>
  <c r="A11" i="1"/>
  <c r="F5" i="1"/>
  <c r="B26" i="1"/>
  <c r="G24" i="1"/>
  <c r="E23" i="1"/>
  <c r="B22" i="1"/>
  <c r="G20" i="1"/>
  <c r="E19" i="1"/>
  <c r="B18" i="1"/>
  <c r="G16" i="1"/>
  <c r="E15" i="1"/>
  <c r="B14" i="1"/>
  <c r="G12" i="1"/>
  <c r="E11" i="1"/>
  <c r="B10" i="1"/>
  <c r="G8" i="1"/>
  <c r="E7" i="1"/>
  <c r="B6" i="1"/>
  <c r="G4" i="1"/>
  <c r="B2" i="1"/>
  <c r="B23" i="1"/>
  <c r="B15" i="1"/>
  <c r="E8" i="1"/>
  <c r="B3" i="1"/>
  <c r="C20" i="1"/>
  <c r="C12" i="1"/>
  <c r="C4" i="1"/>
  <c r="A26" i="1"/>
  <c r="F24" i="1"/>
  <c r="C23" i="1"/>
  <c r="A22" i="1"/>
  <c r="F20" i="1"/>
  <c r="C19" i="1"/>
  <c r="A18" i="1"/>
  <c r="F16" i="1"/>
  <c r="C15" i="1"/>
  <c r="A14" i="1"/>
  <c r="F12" i="1"/>
  <c r="C11" i="1"/>
  <c r="A10" i="1"/>
  <c r="F8" i="1"/>
  <c r="C7" i="1"/>
  <c r="A6" i="1"/>
  <c r="F4" i="1"/>
  <c r="C3" i="1"/>
  <c r="G21" i="1"/>
  <c r="E12" i="1"/>
  <c r="C24" i="1"/>
  <c r="F13" i="1"/>
  <c r="A3" i="1"/>
</calcChain>
</file>

<file path=xl/sharedStrings.xml><?xml version="1.0" encoding="utf-8"?>
<sst xmlns="http://schemas.openxmlformats.org/spreadsheetml/2006/main" count="159" uniqueCount="62">
  <si>
    <t>STUDENT NO</t>
  </si>
  <si>
    <t xml:space="preserve">SURNAME </t>
  </si>
  <si>
    <t>INITIALS</t>
  </si>
  <si>
    <t>SUBJECT CODE</t>
  </si>
  <si>
    <t>CONTACT NO</t>
  </si>
  <si>
    <t>EMAIL ADDRESS</t>
  </si>
  <si>
    <t>REASON FOR READMISSION</t>
  </si>
  <si>
    <t xml:space="preserve"> Student Condition</t>
  </si>
  <si>
    <t>Information Session</t>
  </si>
  <si>
    <t>Information Session Attendance</t>
  </si>
  <si>
    <t>WhatsApp Status</t>
  </si>
  <si>
    <t>Supported Subjects</t>
  </si>
  <si>
    <t>Additional Subjects to be supported</t>
  </si>
  <si>
    <t>Assigned Tutor</t>
  </si>
  <si>
    <t>Added</t>
  </si>
  <si>
    <t>Present</t>
  </si>
  <si>
    <t xml:space="preserve">Communicated </t>
  </si>
  <si>
    <t> </t>
  </si>
  <si>
    <t>Not added</t>
  </si>
  <si>
    <t>DSO17BT</t>
  </si>
  <si>
    <t>Student registered conditional subjects (DSO17BT, COB30AT, COB30BT, IIE20BT, ITT10BT). However there was an agreement to support other registered subjects (DSO17BT, IIE20BT, ITT10BT).</t>
  </si>
  <si>
    <t>DSO17BT (Lindokuhle, Teleki), IIE20BT (Mapitso, Nhlalala), ITT10BT (Teleki, Lelethu)</t>
  </si>
  <si>
    <t xml:space="preserve">Unreachable </t>
  </si>
  <si>
    <t>Student registered conditional subjects (DSO17T). However there was an agreement to support other registered subjects (DSO17BT, IIE20BT, ITT10BT).</t>
  </si>
  <si>
    <t>IIE20BT
ITT10BT</t>
  </si>
  <si>
    <t>Student registered conditional
 subjects (DSO17BT)</t>
  </si>
  <si>
    <t>DSO17BT
 (Lindokuhle, Teleki)</t>
  </si>
  <si>
    <t>Student registered conditional
 subjects (DSO17BT).</t>
  </si>
  <si>
    <t>Student registered conditional subjects (DSO17BT). However there was an agreement to support other registered subjects (DSO17BT).</t>
  </si>
  <si>
    <t>DSO17BT (Lindokuhle, Teleki)</t>
  </si>
  <si>
    <t>Student registered conditional subjects (DSO17BT). However there was an agreement to support other registered subjects (DSO17BT)</t>
  </si>
  <si>
    <t>Student registered conditional subjects (DSO17BT). However there was an agreement to support other registered subjects (DSO17BT, ISY23AT)</t>
  </si>
  <si>
    <t>ISY23AT</t>
  </si>
  <si>
    <t>DSO17BT (Lindokuhle, Teleki), ISY23AT (Sevezile</t>
  </si>
  <si>
    <t>Student registered conditional
 subjects (DSO17BT).However there was an agreement to support other registered subjects (GUI10BT)</t>
  </si>
  <si>
    <t>GUI10BT</t>
  </si>
  <si>
    <t>DSO17BT
 (Lindokuhle, Teleki),GUI10BT(Philemon)</t>
  </si>
  <si>
    <t>Lindokuhle Mwandla(DSO17BT)
Teleki Thobejane(DSO17BT)</t>
  </si>
  <si>
    <t>Student registered conditional
 subjects (DSO17BT,ISY23AT).</t>
  </si>
  <si>
    <t>DSO17BT
 (Lindokuhle, Teleki),ISY23AT(Sevezile)</t>
  </si>
  <si>
    <t>219939108@tut4life.ac.za</t>
  </si>
  <si>
    <t>Student should register and pass the following modules i.e CMK10BT DSO17BT, DSA20BT, COB30BT and ITT10BT in 2022 Academic Year.</t>
  </si>
  <si>
    <t>not added</t>
  </si>
  <si>
    <t>Ngobeni</t>
  </si>
  <si>
    <t>FL</t>
  </si>
  <si>
    <t>lebogangf.ngobeni@gmail.com</t>
  </si>
  <si>
    <t>Student passes DSO17BT, BUA20BT, and MIS22AT. (a 2019 student, passed all modules registered in 2021 except DSO17BT. Give one last chance based on 2021 perfomance)</t>
  </si>
  <si>
    <t>Shivambu</t>
  </si>
  <si>
    <t>N</t>
  </si>
  <si>
    <t>nsovoshivabu@gmail.com</t>
  </si>
  <si>
    <t>Student wont finish within the teach out phase. DOS17BT failed twice, on probation, registered in 2017 (5 years on system)</t>
  </si>
  <si>
    <t>Maelane</t>
  </si>
  <si>
    <t>MK</t>
  </si>
  <si>
    <t>076 441 5654</t>
  </si>
  <si>
    <t>matIawa75@gmail.com</t>
  </si>
  <si>
    <t>Student passes DSO17BT, ASDC11AT, BUA20BT and is to add MIS22AT and must pass it DURING S1 2022 AND REPORT FOR ACADEMIC INTERVENTION FOR DSO17BT.</t>
  </si>
  <si>
    <t>Ngcobo</t>
  </si>
  <si>
    <t>SZ</t>
  </si>
  <si>
    <t>Sibongakonkez75@gmail.co m</t>
  </si>
  <si>
    <t>LIFT EXCLUSION: CONDITION: DSO17BT SPECIAL CASE - STUDENT IS CURRENTLY ON THE MASTER FILE NOTED AS EXCLUDED</t>
  </si>
  <si>
    <t>Mr Masethe: Student passed DSO17BT. LIFT EXCLUSION</t>
  </si>
  <si>
    <t>LIFT EXCLUSION: CONDITION: DSO17BT SPECIAL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</si>
</sst>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</font>
    <font>
      <sz val="10"/>
      <color rgb="FF000000"/>
      <name val="Arial MT"/>
      <family val="2"/>
      <charset val="1"/>
    </font>
    <font>
      <sz val="10"/>
      <color rgb="FF00000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0" fillId="4" borderId="4" xfId="0" applyFill="1" applyBorder="1"/>
    <xf numFmtId="0" fontId="3" fillId="5" borderId="3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4" fillId="0" borderId="0" xfId="0" applyFont="1"/>
    <xf numFmtId="0" fontId="3" fillId="4" borderId="3" xfId="0" applyFont="1" applyFill="1" applyBorder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4" fillId="4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3" borderId="0" xfId="0" applyFont="1" applyFill="1" applyAlignment="1">
      <alignment wrapText="1"/>
    </xf>
    <xf numFmtId="0" fontId="4" fillId="3" borderId="0" xfId="0" applyFont="1" applyFill="1"/>
    <xf numFmtId="0" fontId="0" fillId="0" borderId="0" xfId="0" applyAlignment="1">
      <alignment wrapText="1"/>
    </xf>
    <xf numFmtId="0" fontId="3" fillId="0" borderId="3" xfId="0" applyFont="1" applyBorder="1" applyAlignment="1">
      <alignment wrapText="1"/>
    </xf>
    <xf numFmtId="0" fontId="5" fillId="5" borderId="7" xfId="0" applyFont="1" applyFill="1" applyBorder="1"/>
    <xf numFmtId="0" fontId="6" fillId="5" borderId="8" xfId="0" applyFont="1" applyFill="1" applyBorder="1"/>
    <xf numFmtId="0" fontId="6" fillId="5" borderId="0" xfId="0" applyFont="1" applyFill="1"/>
    <xf numFmtId="0" fontId="6" fillId="5" borderId="7" xfId="0" applyFont="1" applyFill="1" applyBorder="1"/>
    <xf numFmtId="0" fontId="5" fillId="5" borderId="9" xfId="0" applyFont="1" applyFill="1" applyBorder="1" applyAlignment="1">
      <alignment wrapText="1"/>
    </xf>
    <xf numFmtId="0" fontId="6" fillId="3" borderId="0" xfId="0" applyFont="1" applyFill="1"/>
    <xf numFmtId="0" fontId="4" fillId="0" borderId="0" xfId="0" applyFont="1" applyAlignment="1">
      <alignment wrapText="1"/>
    </xf>
    <xf numFmtId="0" fontId="4" fillId="4" borderId="0" xfId="0" applyFont="1" applyFill="1"/>
    <xf numFmtId="0" fontId="3" fillId="6" borderId="3" xfId="0" applyFont="1" applyFill="1" applyBorder="1" applyAlignment="1">
      <alignment wrapText="1"/>
    </xf>
    <xf numFmtId="0" fontId="2" fillId="5" borderId="8" xfId="1" applyFill="1" applyBorder="1" applyAlignment="1"/>
    <xf numFmtId="0" fontId="5" fillId="3" borderId="7" xfId="0" applyFont="1" applyFill="1" applyBorder="1"/>
    <xf numFmtId="0" fontId="5" fillId="3" borderId="8" xfId="0" applyFont="1" applyFill="1" applyBorder="1"/>
    <xf numFmtId="0" fontId="2" fillId="3" borderId="8" xfId="1" applyFill="1" applyBorder="1" applyAlignment="1"/>
    <xf numFmtId="0" fontId="5" fillId="3" borderId="9" xfId="0" applyFont="1" applyFill="1" applyBorder="1" applyAlignment="1">
      <alignment wrapText="1"/>
    </xf>
    <xf numFmtId="0" fontId="5" fillId="0" borderId="7" xfId="0" applyFont="1" applyBorder="1"/>
    <xf numFmtId="0" fontId="5" fillId="0" borderId="8" xfId="0" applyFont="1" applyBorder="1"/>
    <xf numFmtId="0" fontId="6" fillId="0" borderId="0" xfId="0" applyFont="1"/>
    <xf numFmtId="0" fontId="2" fillId="0" borderId="8" xfId="1" applyFill="1" applyBorder="1" applyAlignment="1"/>
    <xf numFmtId="0" fontId="5" fillId="0" borderId="9" xfId="0" applyFont="1" applyBorder="1" applyAlignment="1">
      <alignment wrapText="1"/>
    </xf>
    <xf numFmtId="0" fontId="5" fillId="3" borderId="10" xfId="0" applyFont="1" applyFill="1" applyBorder="1" applyAlignment="1">
      <alignment wrapText="1"/>
    </xf>
    <xf numFmtId="0" fontId="6" fillId="0" borderId="5" xfId="0" applyFont="1" applyBorder="1"/>
    <xf numFmtId="0" fontId="6" fillId="0" borderId="9" xfId="0" applyFont="1" applyBorder="1"/>
    <xf numFmtId="0" fontId="6" fillId="0" borderId="11" xfId="0" applyFont="1" applyBorder="1"/>
    <xf numFmtId="0" fontId="6" fillId="0" borderId="3" xfId="0" applyFont="1" applyBorder="1"/>
    <xf numFmtId="0" fontId="7" fillId="0" borderId="9" xfId="0" applyFont="1" applyBorder="1"/>
    <xf numFmtId="0" fontId="2" fillId="0" borderId="9" xfId="1" applyFill="1" applyBorder="1" applyAlignment="1"/>
    <xf numFmtId="0" fontId="7" fillId="0" borderId="9" xfId="0" applyFont="1" applyBorder="1" applyAlignment="1">
      <alignment wrapText="1"/>
    </xf>
    <xf numFmtId="0" fontId="7" fillId="4" borderId="3" xfId="0" applyFont="1" applyFill="1" applyBorder="1"/>
    <xf numFmtId="0" fontId="8" fillId="4" borderId="10" xfId="0" applyFont="1" applyFill="1" applyBorder="1"/>
    <xf numFmtId="0" fontId="8" fillId="4" borderId="12" xfId="0" applyFont="1" applyFill="1" applyBorder="1"/>
    <xf numFmtId="0" fontId="6" fillId="4" borderId="13" xfId="0" applyFont="1" applyFill="1" applyBorder="1"/>
    <xf numFmtId="0" fontId="7" fillId="4" borderId="12" xfId="0" applyFont="1" applyFill="1" applyBorder="1"/>
    <xf numFmtId="0" fontId="0" fillId="4" borderId="6" xfId="0" applyFill="1" applyBorder="1"/>
    <xf numFmtId="0" fontId="0" fillId="4" borderId="5" xfId="0" applyFill="1" applyBorder="1"/>
    <xf numFmtId="0" fontId="7" fillId="4" borderId="7" xfId="0" applyFont="1" applyFill="1" applyBorder="1"/>
    <xf numFmtId="0" fontId="8" fillId="4" borderId="8" xfId="0" applyFont="1" applyFill="1" applyBorder="1"/>
    <xf numFmtId="0" fontId="8" fillId="4" borderId="14" xfId="0" applyFont="1" applyFill="1" applyBorder="1"/>
    <xf numFmtId="0" fontId="6" fillId="4" borderId="3" xfId="0" applyFont="1" applyFill="1" applyBorder="1"/>
    <xf numFmtId="0" fontId="7" fillId="4" borderId="14" xfId="0" applyFont="1" applyFill="1" applyBorder="1"/>
    <xf numFmtId="0" fontId="0" fillId="4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sovoshivabu@gmail.com" TargetMode="External"/><Relationship Id="rId2" Type="http://schemas.openxmlformats.org/officeDocument/2006/relationships/hyperlink" Target="mailto:lebogangf.ngobeni@gmail.com" TargetMode="External"/><Relationship Id="rId1" Type="http://schemas.openxmlformats.org/officeDocument/2006/relationships/hyperlink" Target="mailto:219939108@tut4life.ac.za" TargetMode="External"/><Relationship Id="rId5" Type="http://schemas.openxmlformats.org/officeDocument/2006/relationships/hyperlink" Target="mailto:Sibongakonkez75@gmail.co" TargetMode="External"/><Relationship Id="rId4" Type="http://schemas.openxmlformats.org/officeDocument/2006/relationships/hyperlink" Target="mailto:matIawa7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sqref="A1:XFD1048576"/>
    </sheetView>
  </sheetViews>
  <sheetFormatPr defaultRowHeight="15"/>
  <cols>
    <col min="1" max="1" width="16.42578125" customWidth="1"/>
    <col min="2" max="2" width="21.42578125" customWidth="1"/>
    <col min="3" max="3" width="15.42578125" customWidth="1"/>
    <col min="4" max="4" width="16" customWidth="1"/>
    <col min="5" max="5" width="18.85546875" customWidth="1"/>
    <col min="6" max="6" width="23.7109375" customWidth="1"/>
    <col min="7" max="7" width="30.7109375" customWidth="1"/>
    <col min="8" max="8" width="27" customWidth="1"/>
    <col min="9" max="9" width="21" customWidth="1"/>
    <col min="10" max="10" width="32.5703125" customWidth="1"/>
    <col min="11" max="11" width="19.42578125" customWidth="1"/>
    <col min="12" max="12" width="25.85546875" customWidth="1"/>
    <col min="13" max="13" width="24.28515625" customWidth="1"/>
    <col min="14" max="14" width="17.28515625" customWidth="1"/>
  </cols>
  <sheetData>
    <row r="1" spans="1:14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</row>
    <row r="2" spans="1:14" ht="77.25">
      <c r="A2" s="7">
        <f ca="1">IFERROR(__xludf.DUMMYFUNCTION("""COMPUTED_VALUE"""),219114648)</f>
        <v>219114648</v>
      </c>
      <c r="B2" s="7" t="str">
        <f ca="1">IFERROR(__xludf.DUMMYFUNCTION("""COMPUTED_VALUE"""),"Ramango ")</f>
        <v xml:space="preserve">Ramango </v>
      </c>
      <c r="C2" s="7" t="str">
        <f ca="1">IFERROR(__xludf.DUMMYFUNCTION("""COMPUTED_VALUE"""),"T.U")</f>
        <v>T.U</v>
      </c>
      <c r="D2" s="7" t="s">
        <v>19</v>
      </c>
      <c r="E2" s="7" t="str">
        <f ca="1">IFERROR(__xludf.DUMMYFUNCTION("""COMPUTED_VALUE"""),"0762384765")</f>
        <v>0762384765</v>
      </c>
      <c r="F2" s="7" t="str">
        <f ca="1">IFERROR(__xludf.DUMMYFUNCTION("""COMPUTED_VALUE"""),"unitymessina@gmail.com")</f>
        <v>unitymessina@gmail.com</v>
      </c>
      <c r="G2" s="7" t="str">
        <f ca="1">IFERROR(__xludf.DUMMYFUNCTION("""COMPUTED_VALUE"""),"The student must report for academic intervention.  Student should register and pass the following DSO17BT, IIE20BT, ITT10BT, COB20BT, DSA20BT, TPG12AT in 2022 Academic Year.")</f>
        <v>The student must report for academic intervention.  Student should register and pass the following DSO17BT, IIE20BT, ITT10BT, COB20BT, DSA20BT, TPG12AT in 2022 Academic Year.</v>
      </c>
      <c r="I2" t="s">
        <v>16</v>
      </c>
      <c r="K2" t="s">
        <v>14</v>
      </c>
    </row>
    <row r="3" spans="1:14" ht="135">
      <c r="A3" s="7">
        <f ca="1">IFERROR(__xludf.DUMMYFUNCTION("""COMPUTED_VALUE"""),216185021)</f>
        <v>216185021</v>
      </c>
      <c r="B3" s="7" t="str">
        <f ca="1">IFERROR(__xludf.DUMMYFUNCTION("""COMPUTED_VALUE"""),"Sibiya")</f>
        <v>Sibiya</v>
      </c>
      <c r="C3" s="7" t="str">
        <f ca="1">IFERROR(__xludf.DUMMYFUNCTION("""COMPUTED_VALUE"""),"JT")</f>
        <v>JT</v>
      </c>
      <c r="D3" s="7" t="s">
        <v>19</v>
      </c>
      <c r="E3" s="7" t="str">
        <f ca="1">IFERROR(__xludf.DUMMYFUNCTION("""COMPUTED_VALUE"""),"0710294350")</f>
        <v>0710294350</v>
      </c>
      <c r="F3" s="7" t="str">
        <f ca="1">IFERROR(__xludf.DUMMYFUNCTION("""COMPUTED_VALUE"""),"216185021@tut4life.ac.za")</f>
        <v>216185021@tut4life.ac.za</v>
      </c>
      <c r="G3" s="7" t="str">
        <f ca="1">IFERROR(__xludf.DUMMYFUNCTION("""COMPUTED_VALUE"""),"STUDENT MUST REPORT FOR ACADEMIC INTERVENTION. Student should register and pass the following modules i.e. DSO17BT, COB30AT, COB30BT, IIE20BT and ITT10BT in 2022 Academic Year.")</f>
        <v>STUDENT MUST REPORT FOR ACADEMIC INTERVENTION. Student should register and pass the following modules i.e. DSO17BT, COB30AT, COB30BT, IIE20BT and ITT10BT in 2022 Academic Year.</v>
      </c>
      <c r="I3" t="s">
        <v>16</v>
      </c>
      <c r="J3" t="s">
        <v>15</v>
      </c>
      <c r="K3" s="8" t="s">
        <v>14</v>
      </c>
      <c r="L3" s="17" t="s">
        <v>20</v>
      </c>
      <c r="N3" s="25" t="s">
        <v>21</v>
      </c>
    </row>
    <row r="4" spans="1:14" s="10" customFormat="1" ht="105">
      <c r="A4" s="9">
        <f ca="1">IFERROR(__xludf.DUMMYFUNCTION("""COMPUTED_VALUE"""),220034372)</f>
        <v>220034372</v>
      </c>
      <c r="B4" s="9" t="str">
        <f ca="1">IFERROR(__xludf.DUMMYFUNCTION("""COMPUTED_VALUE"""),"Kekana")</f>
        <v>Kekana</v>
      </c>
      <c r="C4" s="9" t="str">
        <f ca="1">IFERROR(__xludf.DUMMYFUNCTION("""COMPUTED_VALUE"""),"L.P")</f>
        <v>L.P</v>
      </c>
      <c r="D4" s="9" t="s">
        <v>19</v>
      </c>
      <c r="E4" s="9" t="str">
        <f ca="1">IFERROR(__xludf.DUMMYFUNCTION("""COMPUTED_VALUE"""),"0607997164")</f>
        <v>0607997164</v>
      </c>
      <c r="F4" s="9" t="str">
        <f ca="1">IFERROR(__xludf.DUMMYFUNCTION("""COMPUTED_VALUE"""),"plesego334@gmail.com")</f>
        <v>plesego334@gmail.com</v>
      </c>
      <c r="G4" s="9" t="str">
        <f ca="1">IFERROR(__xludf.DUMMYFUNCTION("""COMPUTED_VALUE"""),"Student should report for academic intervention. Student should register and pass the following modules i.e DSO17BT, ITT10BT, IIE20BT, DSA20BT and IDc30AT in 2022 Academic Year.")</f>
        <v>Student should report for academic intervention. Student should register and pass the following modules i.e DSO17BT, ITT10BT, IIE20BT, DSA20BT and IDc30AT in 2022 Academic Year.</v>
      </c>
      <c r="I4" s="10" t="s">
        <v>22</v>
      </c>
      <c r="J4" s="10" t="s">
        <v>15</v>
      </c>
      <c r="K4" s="26" t="s">
        <v>14</v>
      </c>
      <c r="L4" s="12" t="s">
        <v>23</v>
      </c>
      <c r="M4" s="11" t="s">
        <v>24</v>
      </c>
      <c r="N4" s="12" t="s">
        <v>21</v>
      </c>
    </row>
    <row r="5" spans="1:14" ht="77.25">
      <c r="A5" s="18">
        <f ca="1">IFERROR(__xludf.DUMMYFUNCTION("""COMPUTED_VALUE"""),218152155)</f>
        <v>218152155</v>
      </c>
      <c r="B5" s="18" t="str">
        <f ca="1">IFERROR(__xludf.DUMMYFUNCTION("""COMPUTED_VALUE"""),"Komape ")</f>
        <v xml:space="preserve">Komape </v>
      </c>
      <c r="C5" s="18" t="str">
        <f ca="1">IFERROR(__xludf.DUMMYFUNCTION("""COMPUTED_VALUE"""),"U")</f>
        <v>U</v>
      </c>
      <c r="D5" s="18" t="s">
        <v>19</v>
      </c>
      <c r="E5" s="18" t="str">
        <f ca="1">IFERROR(__xludf.DUMMYFUNCTION("""COMPUTED_VALUE"""),"0792765450")</f>
        <v>0792765450</v>
      </c>
      <c r="F5" s="18" t="str">
        <f ca="1">IFERROR(__xludf.DUMMYFUNCTION("""COMPUTED_VALUE"""),"218152155@tut4life.ac.za")</f>
        <v>218152155@tut4life.ac.za</v>
      </c>
      <c r="G5" s="18" t="str">
        <f ca="1">IFERROR(__xludf.DUMMYFUNCTION("""COMPUTED_VALUE"""),"Student should report for academic intervention. Student should register and pass the following modules i.e DSO17BT, IIE20BT, DSA20BT, COB30AT, DSA30AT in 2022 Academic Year.")</f>
        <v>Student should report for academic intervention. Student should register and pass the following modules i.e DSO17BT, IIE20BT, DSA20BT, COB30AT, DSA30AT in 2022 Academic Year.</v>
      </c>
      <c r="I5" t="s">
        <v>22</v>
      </c>
      <c r="K5" s="8" t="s">
        <v>14</v>
      </c>
    </row>
    <row r="6" spans="1:14" ht="77.25">
      <c r="A6" s="7">
        <f ca="1">IFERROR(__xludf.DUMMYFUNCTION("""COMPUTED_VALUE"""),218315780)</f>
        <v>218315780</v>
      </c>
      <c r="B6" s="7" t="str">
        <f ca="1">IFERROR(__xludf.DUMMYFUNCTION("""COMPUTED_VALUE"""),"Mashwama ")</f>
        <v xml:space="preserve">Mashwama </v>
      </c>
      <c r="C6" s="7" t="str">
        <f ca="1">IFERROR(__xludf.DUMMYFUNCTION("""COMPUTED_VALUE"""),"BH")</f>
        <v>BH</v>
      </c>
      <c r="D6" s="7" t="s">
        <v>19</v>
      </c>
      <c r="E6" s="7" t="str">
        <f ca="1">IFERROR(__xludf.DUMMYFUNCTION("""COMPUTED_VALUE"""),"714609774")</f>
        <v>714609774</v>
      </c>
      <c r="F6" s="7" t="str">
        <f ca="1">IFERROR(__xludf.DUMMYFUNCTION("""COMPUTED_VALUE"""),"218315780@tut4life.ac.za")</f>
        <v>218315780@tut4life.ac.za</v>
      </c>
      <c r="G6" s="7" t="str">
        <f ca="1">IFERROR(__xludf.DUMMYFUNCTION("""COMPUTED_VALUE"""),"Student should report for academic intervention. Student should register and pass the following module COB20BT, DSO17BT, ITT10BT, DSA20BT, COB20BT &amp; , IDC30AT in 2022 Academic Year.")</f>
        <v>Student should report for academic intervention. Student should register and pass the following module COB20BT, DSO17BT, ITT10BT, DSA20BT, COB20BT &amp; , IDC30AT in 2022 Academic Year.</v>
      </c>
      <c r="I6" t="s">
        <v>16</v>
      </c>
      <c r="J6" t="s">
        <v>15</v>
      </c>
      <c r="K6" s="8" t="s">
        <v>14</v>
      </c>
    </row>
    <row r="7" spans="1:14" ht="77.25">
      <c r="A7" s="6">
        <f ca="1">IFERROR(__xludf.DUMMYFUNCTION("""COMPUTED_VALUE"""),218595782)</f>
        <v>218595782</v>
      </c>
      <c r="B7" s="6" t="str">
        <f ca="1">IFERROR(__xludf.DUMMYFUNCTION("""COMPUTED_VALUE"""),"Masingi ")</f>
        <v xml:space="preserve">Masingi </v>
      </c>
      <c r="C7" s="6" t="str">
        <f ca="1">IFERROR(__xludf.DUMMYFUNCTION("""COMPUTED_VALUE"""),"A")</f>
        <v>A</v>
      </c>
      <c r="D7" s="6" t="s">
        <v>19</v>
      </c>
      <c r="E7" s="6" t="str">
        <f ca="1">IFERROR(__xludf.DUMMYFUNCTION("""COMPUTED_VALUE"""),"0603364048")</f>
        <v>0603364048</v>
      </c>
      <c r="F7" s="6" t="str">
        <f ca="1">IFERROR(__xludf.DUMMYFUNCTION("""COMPUTED_VALUE"""),"auberdinho11@gmail.com")</f>
        <v>auberdinho11@gmail.com</v>
      </c>
      <c r="G7" s="6" t="str">
        <f ca="1">IFERROR(__xludf.DUMMYFUNCTION("""COMPUTED_VALUE"""),"Student should report for academic intervention.  Student should register and pass the following module DSO17BT, IIE20BT, DSA20BT, COB20BT and IDC30AT in 2022 Academic Year.")</f>
        <v>Student should report for academic intervention.  Student should register and pass the following module DSO17BT, IIE20BT, DSA20BT, COB20BT and IDC30AT in 2022 Academic Year.</v>
      </c>
      <c r="I7" t="s">
        <v>22</v>
      </c>
      <c r="K7" s="8" t="s">
        <v>14</v>
      </c>
    </row>
    <row r="8" spans="1:14" ht="77.25">
      <c r="A8" s="7">
        <f ca="1">IFERROR(__xludf.DUMMYFUNCTION("""COMPUTED_VALUE"""),210237828)</f>
        <v>210237828</v>
      </c>
      <c r="B8" s="7" t="str">
        <f ca="1">IFERROR(__xludf.DUMMYFUNCTION("""COMPUTED_VALUE"""),"Mathabatha ")</f>
        <v xml:space="preserve">Mathabatha </v>
      </c>
      <c r="C8" s="7" t="str">
        <f ca="1">IFERROR(__xludf.DUMMYFUNCTION("""COMPUTED_VALUE"""),"MR")</f>
        <v>MR</v>
      </c>
      <c r="D8" s="7" t="s">
        <v>19</v>
      </c>
      <c r="E8" s="7" t="str">
        <f ca="1">IFERROR(__xludf.DUMMYFUNCTION("""COMPUTED_VALUE"""),"0826761645")</f>
        <v>0826761645</v>
      </c>
      <c r="F8" s="7" t="str">
        <f ca="1">IFERROR(__xludf.DUMMYFUNCTION("""COMPUTED_VALUE"""),"rhinemathabatha@gmail.com")</f>
        <v>rhinemathabatha@gmail.com</v>
      </c>
      <c r="G8" s="7" t="str">
        <f ca="1">IFERROR(__xludf.DUMMYFUNCTION("""COMPUTED_VALUE"""),"Student should report for academic intervention. Student should register and pass the following module DSO17BT, COB30BT, DSA20AT, DSA20BT in 2022 Academic Year.")</f>
        <v>Student should report for academic intervention. Student should register and pass the following module DSO17BT, COB30BT, DSA20AT, DSA20BT in 2022 Academic Year.</v>
      </c>
      <c r="I8" t="s">
        <v>16</v>
      </c>
      <c r="J8" t="s">
        <v>15</v>
      </c>
      <c r="K8" s="8" t="s">
        <v>14</v>
      </c>
      <c r="L8" s="17" t="s">
        <v>25</v>
      </c>
      <c r="N8" s="17" t="s">
        <v>26</v>
      </c>
    </row>
    <row r="9" spans="1:14" ht="77.25">
      <c r="A9" s="7">
        <f ca="1">IFERROR(__xludf.DUMMYFUNCTION("""COMPUTED_VALUE"""),214645971)</f>
        <v>214645971</v>
      </c>
      <c r="B9" s="7" t="str">
        <f ca="1">IFERROR(__xludf.DUMMYFUNCTION("""COMPUTED_VALUE"""),"Mncube ")</f>
        <v xml:space="preserve">Mncube </v>
      </c>
      <c r="C9" s="7" t="str">
        <f ca="1">IFERROR(__xludf.DUMMYFUNCTION("""COMPUTED_VALUE"""),"Z.A")</f>
        <v>Z.A</v>
      </c>
      <c r="D9" s="7" t="s">
        <v>19</v>
      </c>
      <c r="E9" s="7" t="str">
        <f ca="1">IFERROR(__xludf.DUMMYFUNCTION("""COMPUTED_VALUE"""),"0736580359")</f>
        <v>0736580359</v>
      </c>
      <c r="F9" s="7" t="str">
        <f ca="1">IFERROR(__xludf.DUMMYFUNCTION("""COMPUTED_VALUE"""),"214645971@tut4life.ac.za")</f>
        <v>214645971@tut4life.ac.za</v>
      </c>
      <c r="G9" s="7" t="str">
        <f ca="1">IFERROR(__xludf.DUMMYFUNCTION("""COMPUTED_VALUE"""),"Student should report for academic intervention. Student should register and pass the following module DSO17BT, DSA20BT, COB30AT, IDC30BT and DSA30AT in 2022 Academic Year.")</f>
        <v>Student should report for academic intervention. Student should register and pass the following module DSO17BT, DSA20BT, COB30AT, IDC30BT and DSA30AT in 2022 Academic Year.</v>
      </c>
      <c r="I9" t="s">
        <v>16</v>
      </c>
      <c r="J9" t="s">
        <v>15</v>
      </c>
      <c r="K9" s="8" t="s">
        <v>14</v>
      </c>
      <c r="L9" s="17" t="s">
        <v>27</v>
      </c>
      <c r="N9" s="17" t="s">
        <v>26</v>
      </c>
    </row>
    <row r="10" spans="1:14" ht="90">
      <c r="A10" s="27">
        <f ca="1">IFERROR(__xludf.DUMMYFUNCTION("""COMPUTED_VALUE"""),218221912)</f>
        <v>218221912</v>
      </c>
      <c r="B10" s="27" t="str">
        <f ca="1">IFERROR(__xludf.DUMMYFUNCTION("""COMPUTED_VALUE"""),"Mokobane")</f>
        <v>Mokobane</v>
      </c>
      <c r="C10" s="27" t="str">
        <f ca="1">IFERROR(__xludf.DUMMYFUNCTION("""COMPUTED_VALUE"""),"MR")</f>
        <v>MR</v>
      </c>
      <c r="D10" s="27" t="s">
        <v>19</v>
      </c>
      <c r="E10" s="27" t="str">
        <f ca="1">IFERROR(__xludf.DUMMYFUNCTION("""COMPUTED_VALUE"""),"0794269973")</f>
        <v>0794269973</v>
      </c>
      <c r="F10" s="27" t="str">
        <f ca="1">IFERROR(__xludf.DUMMYFUNCTION("""COMPUTED_VALUE"""),"mokobanemoraka@gmail.com")</f>
        <v>mokobanemoraka@gmail.com</v>
      </c>
      <c r="G10" s="27" t="str">
        <f ca="1">IFERROR(__xludf.DUMMYFUNCTION("""COMPUTED_VALUE"""),"The student should report for academic intervention. Student should register and pass the following module DSO17BT, IIE20BT, ITT10BT, COB30AT, COB30BT and IDC30AT in 2022 Academic Year.")</f>
        <v>The student should report for academic intervention. Student should register and pass the following module DSO17BT, IIE20BT, ITT10BT, COB30AT, COB30BT and IDC30AT in 2022 Academic Year.</v>
      </c>
      <c r="I10" t="s">
        <v>22</v>
      </c>
      <c r="K10" s="8" t="s">
        <v>14</v>
      </c>
    </row>
    <row r="11" spans="1:14" ht="90">
      <c r="A11" s="7">
        <f ca="1">IFERROR(__xludf.DUMMYFUNCTION("""COMPUTED_VALUE"""),219624603)</f>
        <v>219624603</v>
      </c>
      <c r="B11" s="7" t="str">
        <f ca="1">IFERROR(__xludf.DUMMYFUNCTION("""COMPUTED_VALUE"""),"Mutavhatsindi")</f>
        <v>Mutavhatsindi</v>
      </c>
      <c r="C11" s="7" t="str">
        <f ca="1">IFERROR(__xludf.DUMMYFUNCTION("""COMPUTED_VALUE"""),"V")</f>
        <v>V</v>
      </c>
      <c r="D11" s="7"/>
      <c r="E11" s="7" t="str">
        <f ca="1">IFERROR(__xludf.DUMMYFUNCTION("""COMPUTED_VALUE"""),"0712121214")</f>
        <v>0712121214</v>
      </c>
      <c r="F11" s="7" t="str">
        <f ca="1">IFERROR(__xludf.DUMMYFUNCTION("""COMPUTED_VALUE"""),"219624603@tut4life.ac.za")</f>
        <v>219624603@tut4life.ac.za</v>
      </c>
      <c r="G11" s="7" t="str">
        <f ca="1">IFERROR(__xludf.DUMMYFUNCTION("""COMPUTED_VALUE"""),"Student must report for academic intervention. Student should register and pass the following module DSO17BT, COB30AT, DSA30AT, IDC30BT and COB30BT in 2022 Academic Year.")</f>
        <v>Student must report for academic intervention. Student should register and pass the following module DSO17BT, COB30AT, DSA30AT, IDC30BT and COB30BT in 2022 Academic Year.</v>
      </c>
      <c r="H11" s="13"/>
      <c r="I11" s="13" t="s">
        <v>16</v>
      </c>
      <c r="J11" s="13" t="s">
        <v>15</v>
      </c>
      <c r="K11" s="16" t="s">
        <v>14</v>
      </c>
      <c r="L11" s="15" t="s">
        <v>28</v>
      </c>
      <c r="M11" s="13"/>
      <c r="N11" s="14" t="s">
        <v>29</v>
      </c>
    </row>
    <row r="12" spans="1:14" ht="90">
      <c r="A12" s="7">
        <f ca="1">IFERROR(__xludf.DUMMYFUNCTION("""COMPUTED_VALUE"""),219390920)</f>
        <v>219390920</v>
      </c>
      <c r="B12" s="7" t="str">
        <f ca="1">IFERROR(__xludf.DUMMYFUNCTION("""COMPUTED_VALUE"""),"Rasemana")</f>
        <v>Rasemana</v>
      </c>
      <c r="C12" s="7" t="str">
        <f ca="1">IFERROR(__xludf.DUMMYFUNCTION("""COMPUTED_VALUE"""),"np")</f>
        <v>np</v>
      </c>
      <c r="D12" s="7"/>
      <c r="E12" s="7" t="str">
        <f ca="1">IFERROR(__xludf.DUMMYFUNCTION("""COMPUTED_VALUE"""),"0715849487")</f>
        <v>0715849487</v>
      </c>
      <c r="F12" s="7" t="str">
        <f ca="1">IFERROR(__xludf.DUMMYFUNCTION("""COMPUTED_VALUE"""),"penelopenkateko72@gmail.com")</f>
        <v>penelopenkateko72@gmail.com</v>
      </c>
      <c r="G12" s="7" t="str">
        <f ca="1">IFERROR(__xludf.DUMMYFUNCTION("""COMPUTED_VALUE"""),"The student must report for academic intervention: Student should register and pass the following DSO17BT, COB30AT, DSA20BT, IDC30AT in 2022 Academic Year.")</f>
        <v>The student must report for academic intervention: Student should register and pass the following DSO17BT, COB30AT, DSA20BT, IDC30AT in 2022 Academic Year.</v>
      </c>
      <c r="I12" t="s">
        <v>16</v>
      </c>
      <c r="J12" t="s">
        <v>15</v>
      </c>
      <c r="K12" s="8" t="s">
        <v>14</v>
      </c>
      <c r="L12" s="15" t="s">
        <v>30</v>
      </c>
      <c r="N12" s="14" t="s">
        <v>29</v>
      </c>
    </row>
    <row r="13" spans="1:14" ht="77.25">
      <c r="A13" s="7">
        <f ca="1">IFERROR(__xludf.DUMMYFUNCTION("""COMPUTED_VALUE"""),213157744)</f>
        <v>213157744</v>
      </c>
      <c r="B13" s="7" t="str">
        <f ca="1">IFERROR(__xludf.DUMMYFUNCTION("""COMPUTED_VALUE"""),"Sambo")</f>
        <v>Sambo</v>
      </c>
      <c r="C13" s="7" t="str">
        <f ca="1">IFERROR(__xludf.DUMMYFUNCTION("""COMPUTED_VALUE"""),"NC")</f>
        <v>NC</v>
      </c>
      <c r="D13" s="7"/>
      <c r="E13" s="7" t="str">
        <f ca="1">IFERROR(__xludf.DUMMYFUNCTION("""COMPUTED_VALUE"""),"0790215129")</f>
        <v>0790215129</v>
      </c>
      <c r="F13" s="7" t="str">
        <f ca="1">IFERROR(__xludf.DUMMYFUNCTION("""COMPUTED_VALUE"""),"nonhlesambo501@gmail.com")</f>
        <v>nonhlesambo501@gmail.com</v>
      </c>
      <c r="G13" s="7" t="str">
        <f ca="1">IFERROR(__xludf.DUMMYFUNCTION("""COMPUTED_VALUE"""),"The student must report for academic intervention. Student should register and pass the following DSO17BT, COB30BT, DSA30BT and TPG12BT in 2022 Academic Year")</f>
        <v>The student must report for academic intervention. Student should register and pass the following DSO17BT, COB30BT, DSA30BT and TPG12BT in 2022 Academic Year</v>
      </c>
      <c r="I13" t="s">
        <v>16</v>
      </c>
      <c r="K13" s="8" t="s">
        <v>14</v>
      </c>
    </row>
    <row r="14" spans="1:14" ht="26.25">
      <c r="A14" s="18">
        <f ca="1">IFERROR(__xludf.DUMMYFUNCTION("""COMPUTED_VALUE"""),213198831)</f>
        <v>213198831</v>
      </c>
      <c r="B14" s="18" t="str">
        <f ca="1">IFERROR(__xludf.DUMMYFUNCTION("""COMPUTED_VALUE"""),"Nkabinde")</f>
        <v>Nkabinde</v>
      </c>
      <c r="C14" s="18" t="str">
        <f ca="1">IFERROR(__xludf.DUMMYFUNCTION("""COMPUTED_VALUE"""),"SW")</f>
        <v>SW</v>
      </c>
      <c r="D14" s="18"/>
      <c r="E14" s="18" t="str">
        <f ca="1">IFERROR(__xludf.DUMMYFUNCTION("""COMPUTED_VALUE"""),"0623241984")</f>
        <v>0623241984</v>
      </c>
      <c r="F14" s="18" t="str">
        <f ca="1">IFERROR(__xludf.DUMMYFUNCTION("""COMPUTED_VALUE"""),"213198831@tut4life.ac.za")</f>
        <v>213198831@tut4life.ac.za</v>
      </c>
      <c r="G14" s="18" t="str">
        <f ca="1">IFERROR(__xludf.DUMMYFUNCTION("""COMPUTED_VALUE"""),"Student must pass DSO17BT in 2022 S1.")</f>
        <v>Student must pass DSO17BT in 2022 S1.</v>
      </c>
      <c r="I14" t="s">
        <v>22</v>
      </c>
      <c r="K14" s="8" t="s">
        <v>14</v>
      </c>
    </row>
    <row r="15" spans="1:14">
      <c r="A15" s="18">
        <f ca="1">IFERROR(__xludf.DUMMYFUNCTION("""COMPUTED_VALUE"""),215254240)</f>
        <v>215254240</v>
      </c>
      <c r="B15" s="18" t="str">
        <f ca="1">IFERROR(__xludf.DUMMYFUNCTION("""COMPUTED_VALUE"""),"Moagi")</f>
        <v>Moagi</v>
      </c>
      <c r="C15" s="18" t="str">
        <f ca="1">IFERROR(__xludf.DUMMYFUNCTION("""COMPUTED_VALUE"""),"MP ")</f>
        <v xml:space="preserve">MP </v>
      </c>
      <c r="D15" s="18"/>
      <c r="E15" s="18" t="str">
        <f ca="1">IFERROR(__xludf.DUMMYFUNCTION("""COMPUTED_VALUE"""),"+27726111583")</f>
        <v>+27726111583</v>
      </c>
      <c r="F15" s="18" t="str">
        <f ca="1">IFERROR(__xludf.DUMMYFUNCTION("""COMPUTED_VALUE"""),"portiamoagi96@gmail.com")</f>
        <v>portiamoagi96@gmail.com</v>
      </c>
      <c r="G15" s="18" t="str">
        <f ca="1">IFERROR(__xludf.DUMMYFUNCTION("""COMPUTED_VALUE"""),"Student must pass DSO17BT.")</f>
        <v>Student must pass DSO17BT.</v>
      </c>
      <c r="I15" t="s">
        <v>22</v>
      </c>
      <c r="K15" s="8" t="s">
        <v>14</v>
      </c>
    </row>
    <row r="16" spans="1:14" ht="39">
      <c r="A16" s="7">
        <f ca="1">IFERROR(__xludf.DUMMYFUNCTION("""COMPUTED_VALUE"""),216211065)</f>
        <v>216211065</v>
      </c>
      <c r="B16" s="7" t="str">
        <f ca="1">IFERROR(__xludf.DUMMYFUNCTION("""COMPUTED_VALUE"""),"Mahlangu ")</f>
        <v xml:space="preserve">Mahlangu </v>
      </c>
      <c r="C16" s="7" t="str">
        <f ca="1">IFERROR(__xludf.DUMMYFUNCTION("""COMPUTED_VALUE"""),"IB ")</f>
        <v xml:space="preserve">IB </v>
      </c>
      <c r="D16" s="7"/>
      <c r="E16" s="7" t="str">
        <f ca="1">IFERROR(__xludf.DUMMYFUNCTION("""COMPUTED_VALUE"""),"712780735")</f>
        <v>712780735</v>
      </c>
      <c r="F16" s="7" t="str">
        <f ca="1">IFERROR(__xludf.DUMMYFUNCTION("""COMPUTED_VALUE"""),"216211065@tut4life.ac.za")</f>
        <v>216211065@tut4life.ac.za</v>
      </c>
      <c r="G16" s="7" t="str">
        <f ca="1">IFERROR(__xludf.DUMMYFUNCTION("""COMPUTED_VALUE"""),"Student need to pass DSO17BT, attend 85% full time, and attend all interventions.")</f>
        <v>Student need to pass DSO17BT, attend 85% full time, and attend all interventions.</v>
      </c>
      <c r="I16" t="s">
        <v>16</v>
      </c>
      <c r="K16" s="8" t="s">
        <v>14</v>
      </c>
    </row>
    <row r="17" spans="1:14" ht="26.25">
      <c r="A17" s="18">
        <f ca="1">IFERROR(__xludf.DUMMYFUNCTION("""COMPUTED_VALUE"""),217521599)</f>
        <v>217521599</v>
      </c>
      <c r="B17" s="18" t="str">
        <f ca="1">IFERROR(__xludf.DUMMYFUNCTION("""COMPUTED_VALUE"""),"Fakude")</f>
        <v>Fakude</v>
      </c>
      <c r="C17" s="18" t="str">
        <f ca="1">IFERROR(__xludf.DUMMYFUNCTION("""COMPUTED_VALUE"""),"M.P")</f>
        <v>M.P</v>
      </c>
      <c r="D17" s="18"/>
      <c r="E17" s="18" t="str">
        <f ca="1">IFERROR(__xludf.DUMMYFUNCTION("""COMPUTED_VALUE"""),"0608997530")</f>
        <v>0608997530</v>
      </c>
      <c r="F17" s="18" t="str">
        <f ca="1">IFERROR(__xludf.DUMMYFUNCTION("""COMPUTED_VALUE"""),"mahlatsepeterfakude@gmail.com")</f>
        <v>mahlatsepeterfakude@gmail.com</v>
      </c>
      <c r="G17" s="18" t="str">
        <f ca="1">IFERROR(__xludf.DUMMYFUNCTION("""COMPUTED_VALUE"""),"Student must pass DSO17BT in 2022 s1.")</f>
        <v>Student must pass DSO17BT in 2022 s1.</v>
      </c>
      <c r="I17" t="s">
        <v>22</v>
      </c>
      <c r="K17" s="8" t="s">
        <v>14</v>
      </c>
    </row>
    <row r="18" spans="1:14" ht="105">
      <c r="A18" s="7">
        <f ca="1">IFERROR(__xludf.DUMMYFUNCTION("""COMPUTED_VALUE"""),219896271)</f>
        <v>219896271</v>
      </c>
      <c r="B18" s="7" t="str">
        <f ca="1">IFERROR(__xludf.DUMMYFUNCTION("""COMPUTED_VALUE"""),"Maseko")</f>
        <v>Maseko</v>
      </c>
      <c r="C18" s="7" t="str">
        <f ca="1">IFERROR(__xludf.DUMMYFUNCTION("""COMPUTED_VALUE"""),"SL")</f>
        <v>SL</v>
      </c>
      <c r="D18" s="7"/>
      <c r="E18" s="7" t="str">
        <f ca="1">IFERROR(__xludf.DUMMYFUNCTION("""COMPUTED_VALUE"""),"0672305247")</f>
        <v>0672305247</v>
      </c>
      <c r="F18" s="7" t="str">
        <f ca="1">IFERROR(__xludf.DUMMYFUNCTION("""COMPUTED_VALUE"""),"219896271@tut4ife.ac.za")</f>
        <v>219896271@tut4ife.ac.za</v>
      </c>
      <c r="G18" s="7" t="str">
        <f ca="1">IFERROR(__xludf.DUMMYFUNCTION("""COMPUTED_VALUE"""),"Student must pass DSO17BT during S1 2022 and report for academic intervention.")</f>
        <v>Student must pass DSO17BT during S1 2022 and report for academic intervention.</v>
      </c>
      <c r="H18" s="13"/>
      <c r="I18" s="13" t="s">
        <v>16</v>
      </c>
      <c r="J18" s="13" t="s">
        <v>15</v>
      </c>
      <c r="K18" s="13" t="s">
        <v>14</v>
      </c>
      <c r="L18" s="15" t="s">
        <v>31</v>
      </c>
      <c r="M18" s="13" t="s">
        <v>32</v>
      </c>
      <c r="N18" s="14" t="s">
        <v>33</v>
      </c>
    </row>
    <row r="19" spans="1:14" ht="105">
      <c r="A19" s="7">
        <f ca="1">IFERROR(__xludf.DUMMYFUNCTION("""COMPUTED_VALUE"""),218241034)</f>
        <v>218241034</v>
      </c>
      <c r="B19" s="7" t="str">
        <f ca="1">IFERROR(__xludf.DUMMYFUNCTION("""COMPUTED_VALUE"""),"Mahlangu ")</f>
        <v xml:space="preserve">Mahlangu </v>
      </c>
      <c r="C19" s="7" t="str">
        <f ca="1">IFERROR(__xludf.DUMMYFUNCTION("""COMPUTED_VALUE"""),"BA")</f>
        <v>BA</v>
      </c>
      <c r="D19" s="7"/>
      <c r="E19" s="7" t="str">
        <f ca="1">IFERROR(__xludf.DUMMYFUNCTION("""COMPUTED_VALUE"""),"0789566433")</f>
        <v>0789566433</v>
      </c>
      <c r="F19" s="7" t="str">
        <f ca="1">IFERROR(__xludf.DUMMYFUNCTION("""COMPUTED_VALUE"""),"218241034@tut4life.ac.za")</f>
        <v>218241034@tut4life.ac.za</v>
      </c>
      <c r="G19" s="7" t="str">
        <f ca="1">IFERROR(__xludf.DUMMYFUNCTION("""COMPUTED_VALUE"""),"Student must pass DSO17BT during S1 2022 and report for academic intervention.")</f>
        <v>Student must pass DSO17BT during S1 2022 and report for academic intervention.</v>
      </c>
      <c r="I19" t="s">
        <v>16</v>
      </c>
      <c r="J19" t="s">
        <v>15</v>
      </c>
      <c r="K19" t="s">
        <v>18</v>
      </c>
      <c r="L19" s="17" t="s">
        <v>34</v>
      </c>
      <c r="M19" t="s">
        <v>35</v>
      </c>
      <c r="N19" s="17" t="s">
        <v>36</v>
      </c>
    </row>
    <row r="20" spans="1:14" ht="90">
      <c r="A20" s="7">
        <f ca="1">IFERROR(__xludf.DUMMYFUNCTION("""COMPUTED_VALUE"""),218473652)</f>
        <v>218473652</v>
      </c>
      <c r="B20" s="7" t="str">
        <f ca="1">IFERROR(__xludf.DUMMYFUNCTION("""COMPUTED_VALUE"""),"Ngema")</f>
        <v>Ngema</v>
      </c>
      <c r="C20" s="7" t="str">
        <f ca="1">IFERROR(__xludf.DUMMYFUNCTION("""COMPUTED_VALUE"""),"Z.P")</f>
        <v>Z.P</v>
      </c>
      <c r="D20" s="7"/>
      <c r="E20" s="7" t="str">
        <f ca="1">IFERROR(__xludf.DUMMYFUNCTION("""COMPUTED_VALUE"""),"0767937852")</f>
        <v>0767937852</v>
      </c>
      <c r="F20" s="7" t="str">
        <f ca="1">IFERROR(__xludf.DUMMYFUNCTION("""COMPUTED_VALUE"""),"zanelemuji437@gmail.com")</f>
        <v>zanelemuji437@gmail.com</v>
      </c>
      <c r="G20" s="7" t="str">
        <f ca="1">IFERROR(__xludf.DUMMYFUNCTION("""COMPUTED_VALUE"""),"STUDENT MUST DSO17BT DURING S1 2022, REPORT FOR ACADEMIC INTERVENTION AND 85% CLASS ATTENDANCE IS COMPULSORY")</f>
        <v>STUDENT MUST DSO17BT DURING S1 2022, REPORT FOR ACADEMIC INTERVENTION AND 85% CLASS ATTENDANCE IS COMPULSORY</v>
      </c>
      <c r="I20" t="s">
        <v>16</v>
      </c>
      <c r="J20" t="s">
        <v>15</v>
      </c>
      <c r="K20" t="s">
        <v>18</v>
      </c>
      <c r="L20" s="25" t="s">
        <v>27</v>
      </c>
      <c r="N20" s="17" t="s">
        <v>37</v>
      </c>
    </row>
    <row r="21" spans="1:14" ht="90">
      <c r="A21" s="18">
        <f ca="1">IFERROR(__xludf.DUMMYFUNCTION("""COMPUTED_VALUE"""),218672094)</f>
        <v>218672094</v>
      </c>
      <c r="B21" s="18" t="str">
        <f ca="1">IFERROR(__xludf.DUMMYFUNCTION("""COMPUTED_VALUE"""),"Sibisi")</f>
        <v>Sibisi</v>
      </c>
      <c r="C21" s="18" t="str">
        <f ca="1">IFERROR(__xludf.DUMMYFUNCTION("""COMPUTED_VALUE"""),"Q")</f>
        <v>Q</v>
      </c>
      <c r="D21" s="18"/>
      <c r="E21" s="18" t="str">
        <f ca="1">IFERROR(__xludf.DUMMYFUNCTION("""COMPUTED_VALUE"""),"0818206858")</f>
        <v>0818206858</v>
      </c>
      <c r="F21" s="18" t="str">
        <f ca="1">IFERROR(__xludf.DUMMYFUNCTION("""COMPUTED_VALUE"""),"qinisani97@gmail.com")</f>
        <v>qinisani97@gmail.com</v>
      </c>
      <c r="G21" s="18" t="str">
        <f ca="1">IFERROR(__xludf.DUMMYFUNCTION("""COMPUTED_VALUE"""),"Student will be able to finish as long monitored strictly, he/she must register and pass the following modules in 2022 Academic Year: DSO17BT, COB20BT, IIE20BT, ITT10BT, DSA20AT, DSA20BT.")</f>
        <v>Student will be able to finish as long monitored strictly, he/she must register and pass the following modules in 2022 Academic Year: DSO17BT, COB20BT, IIE20BT, ITT10BT, DSA20AT, DSA20BT.</v>
      </c>
      <c r="I21" t="s">
        <v>22</v>
      </c>
      <c r="K21" s="8" t="s">
        <v>14</v>
      </c>
    </row>
    <row r="22" spans="1:14" ht="39">
      <c r="A22" s="7">
        <f ca="1">IFERROR(__xludf.DUMMYFUNCTION("""COMPUTED_VALUE"""),219313683)</f>
        <v>219313683</v>
      </c>
      <c r="B22" s="7" t="str">
        <f ca="1">IFERROR(__xludf.DUMMYFUNCTION("""COMPUTED_VALUE"""),"Sithole")</f>
        <v>Sithole</v>
      </c>
      <c r="C22" s="7" t="str">
        <f ca="1">IFERROR(__xludf.DUMMYFUNCTION("""COMPUTED_VALUE"""),"FN")</f>
        <v>FN</v>
      </c>
      <c r="D22" s="7"/>
      <c r="E22" s="7" t="str">
        <f ca="1">IFERROR(__xludf.DUMMYFUNCTION("""COMPUTED_VALUE"""),"0642875744")</f>
        <v>0642875744</v>
      </c>
      <c r="F22" s="7" t="str">
        <f ca="1">IFERROR(__xludf.DUMMYFUNCTION("""COMPUTED_VALUE"""),"fanelelafox2.0@gmail.com")</f>
        <v>fanelelafox2.0@gmail.com</v>
      </c>
      <c r="G22" s="7" t="str">
        <f ca="1">IFERROR(__xludf.DUMMYFUNCTION("""COMPUTED_VALUE"""),"Student must pass DSO17BT during S1 2022 and report for acadamic intervention.")</f>
        <v>Student must pass DSO17BT during S1 2022 and report for acadamic intervention.</v>
      </c>
      <c r="H22" s="13"/>
      <c r="I22" t="s">
        <v>16</v>
      </c>
      <c r="J22" t="s">
        <v>15</v>
      </c>
      <c r="K22" s="8" t="s">
        <v>14</v>
      </c>
    </row>
    <row r="23" spans="1:14" ht="64.5">
      <c r="A23" s="18">
        <f ca="1">IFERROR(__xludf.DUMMYFUNCTION("""COMPUTED_VALUE"""),219659407)</f>
        <v>219659407</v>
      </c>
      <c r="B23" s="18" t="str">
        <f ca="1">IFERROR(__xludf.DUMMYFUNCTION("""COMPUTED_VALUE"""),"Mampane")</f>
        <v>Mampane</v>
      </c>
      <c r="C23" s="18" t="str">
        <f ca="1">IFERROR(__xludf.DUMMYFUNCTION("""COMPUTED_VALUE"""),"OR")</f>
        <v>OR</v>
      </c>
      <c r="D23" s="18"/>
      <c r="E23" s="18" t="str">
        <f ca="1">IFERROR(__xludf.DUMMYFUNCTION("""COMPUTED_VALUE"""),"061 433 2472 ")</f>
        <v xml:space="preserve">061 433 2472 </v>
      </c>
      <c r="F23" s="18" t="str">
        <f ca="1">IFERROR(__xludf.DUMMYFUNCTION("""COMPUTED_VALUE"""),"219659407@tut4life.ac.za")</f>
        <v>219659407@tut4life.ac.za</v>
      </c>
      <c r="G23" s="18" t="str">
        <f ca="1">IFERROR(__xludf.DUMMYFUNCTION("""COMPUTED_VALUE"""),"STUDENT NEED TO PASS DSO17BT DURING S1 2022 AND REPORT FOR ACADEMIC INTERVENTION AND ATTEND 85% OF CONTACT CLASSES.")</f>
        <v>STUDENT NEED TO PASS DSO17BT DURING S1 2022 AND REPORT FOR ACADEMIC INTERVENTION AND ATTEND 85% OF CONTACT CLASSES.</v>
      </c>
      <c r="I23" t="s">
        <v>22</v>
      </c>
      <c r="K23" s="8" t="s">
        <v>14</v>
      </c>
    </row>
    <row r="24" spans="1:14" ht="39">
      <c r="A24" s="7">
        <f ca="1">IFERROR(__xludf.DUMMYFUNCTION("""COMPUTED_VALUE"""),219900368)</f>
        <v>219900368</v>
      </c>
      <c r="B24" s="7" t="str">
        <f ca="1">IFERROR(__xludf.DUMMYFUNCTION("""COMPUTED_VALUE"""),"Mthembu")</f>
        <v>Mthembu</v>
      </c>
      <c r="C24" s="7" t="str">
        <f ca="1">IFERROR(__xludf.DUMMYFUNCTION("""COMPUTED_VALUE"""),"Z")</f>
        <v>Z</v>
      </c>
      <c r="D24" s="7"/>
      <c r="E24" s="7" t="str">
        <f ca="1">IFERROR(__xludf.DUMMYFUNCTION("""COMPUTED_VALUE"""),"0684849139")</f>
        <v>0684849139</v>
      </c>
      <c r="F24" s="7" t="str">
        <f ca="1">IFERROR(__xludf.DUMMYFUNCTION("""COMPUTED_VALUE"""),"219900368@tut4life.ac.za")</f>
        <v>219900368@tut4life.ac.za</v>
      </c>
      <c r="G24" s="7" t="str">
        <f ca="1">IFERROR(__xludf.DUMMYFUNCTION("""COMPUTED_VALUE"""),"Student must pass DSO17BT and ISY23AT during S1 2022 and report for academic intervention.")</f>
        <v>Student must pass DSO17BT and ISY23AT during S1 2022 and report for academic intervention.</v>
      </c>
      <c r="I24" t="s">
        <v>16</v>
      </c>
      <c r="J24" t="s">
        <v>15</v>
      </c>
      <c r="K24" s="8" t="s">
        <v>14</v>
      </c>
    </row>
    <row r="25" spans="1:14" ht="90">
      <c r="A25" s="18">
        <f ca="1">IFERROR(__xludf.DUMMYFUNCTION("""COMPUTED_VALUE"""),219971222)</f>
        <v>219971222</v>
      </c>
      <c r="B25" s="18" t="str">
        <f ca="1">IFERROR(__xludf.DUMMYFUNCTION("""COMPUTED_VALUE"""),"Qakamba ")</f>
        <v xml:space="preserve">Qakamba </v>
      </c>
      <c r="C25" s="18" t="str">
        <f ca="1">IFERROR(__xludf.DUMMYFUNCTION("""COMPUTED_VALUE"""),"S")</f>
        <v>S</v>
      </c>
      <c r="D25" s="18"/>
      <c r="E25" s="18" t="str">
        <f ca="1">IFERROR(__xludf.DUMMYFUNCTION("""COMPUTED_VALUE"""),"0736559893")</f>
        <v>0736559893</v>
      </c>
      <c r="F25" s="18" t="str">
        <f ca="1">IFERROR(__xludf.DUMMYFUNCTION("""COMPUTED_VALUE"""),"219971222@tut4life.ac.za")</f>
        <v>219971222@tut4life.ac.za</v>
      </c>
      <c r="G25" s="18" t="str">
        <f ca="1">IFERROR(__xludf.DUMMYFUNCTION("""COMPUTED_VALUE"""),"STUDENT SHOULD PASS DSO17BT DURING S1 2022 AND REPORT FOR ACADEMIC INTERVENTION, AND ATTEND 85% CONTACT CLASSES.")</f>
        <v>STUDENT SHOULD PASS DSO17BT DURING S1 2022 AND REPORT FOR ACADEMIC INTERVENTION, AND ATTEND 85% CONTACT CLASSES.</v>
      </c>
      <c r="I25" t="s">
        <v>22</v>
      </c>
      <c r="J25" t="s">
        <v>15</v>
      </c>
      <c r="K25" s="8" t="s">
        <v>14</v>
      </c>
      <c r="L25" s="17" t="s">
        <v>27</v>
      </c>
      <c r="N25" s="17" t="s">
        <v>37</v>
      </c>
    </row>
    <row r="26" spans="1:14" ht="64.5">
      <c r="A26" s="7">
        <f ca="1">IFERROR(__xludf.DUMMYFUNCTION("""COMPUTED_VALUE"""),219992084)</f>
        <v>219992084</v>
      </c>
      <c r="B26" s="7" t="str">
        <f ca="1">IFERROR(__xludf.DUMMYFUNCTION("""COMPUTED_VALUE"""),"MSIBI")</f>
        <v>MSIBI</v>
      </c>
      <c r="C26" s="7" t="str">
        <f ca="1">IFERROR(__xludf.DUMMYFUNCTION("""COMPUTED_VALUE"""),"LM")</f>
        <v>LM</v>
      </c>
      <c r="D26" s="7"/>
      <c r="E26" s="7" t="str">
        <f ca="1">IFERROR(__xludf.DUMMYFUNCTION("""COMPUTED_VALUE"""),"0639164923")</f>
        <v>0639164923</v>
      </c>
      <c r="F26" s="7" t="str">
        <f ca="1">IFERROR(__xludf.DUMMYFUNCTION("""COMPUTED_VALUE"""),"makhanjanalindo@gmail.com")</f>
        <v>makhanjanalindo@gmail.com</v>
      </c>
      <c r="G26" s="7" t="str">
        <f ca="1">IFERROR(__xludf.DUMMYFUNCTION("""COMPUTED_VALUE"""),"STUDENT SHOULD PASS DSO17BT DURING S1 2022 AND REPORT FOR ACADEMIC INTERVENTION, AND ATTEND 85% CONTACT CLASSES.")</f>
        <v>STUDENT SHOULD PASS DSO17BT DURING S1 2022 AND REPORT FOR ACADEMIC INTERVENTION, AND ATTEND 85% CONTACT CLASSES.</v>
      </c>
      <c r="I26" t="s">
        <v>16</v>
      </c>
      <c r="J26" t="s">
        <v>15</v>
      </c>
      <c r="K26" s="8" t="s">
        <v>14</v>
      </c>
      <c r="L26" s="17" t="s">
        <v>38</v>
      </c>
      <c r="N26" s="17" t="s">
        <v>39</v>
      </c>
    </row>
    <row r="27" spans="1:14" ht="64.5">
      <c r="A27" s="19">
        <v>219939108</v>
      </c>
      <c r="B27" s="20" t="s">
        <v>17</v>
      </c>
      <c r="C27" s="20" t="s">
        <v>17</v>
      </c>
      <c r="D27" s="21"/>
      <c r="E27" s="22" t="s">
        <v>17</v>
      </c>
      <c r="F27" s="28" t="s">
        <v>40</v>
      </c>
      <c r="G27" s="23" t="s">
        <v>41</v>
      </c>
      <c r="I27" t="s">
        <v>22</v>
      </c>
      <c r="K27" t="s">
        <v>42</v>
      </c>
    </row>
    <row r="28" spans="1:14" ht="77.25">
      <c r="A28" s="29">
        <v>217580641</v>
      </c>
      <c r="B28" s="30" t="s">
        <v>43</v>
      </c>
      <c r="C28" s="30" t="s">
        <v>44</v>
      </c>
      <c r="D28" s="24"/>
      <c r="E28" s="29">
        <v>729365928</v>
      </c>
      <c r="F28" s="31" t="s">
        <v>45</v>
      </c>
      <c r="G28" s="32" t="s">
        <v>46</v>
      </c>
      <c r="I28" t="s">
        <v>16</v>
      </c>
      <c r="K28" s="8" t="s">
        <v>14</v>
      </c>
    </row>
    <row r="29" spans="1:14" ht="51.75">
      <c r="A29" s="33">
        <v>217610753</v>
      </c>
      <c r="B29" s="34" t="s">
        <v>47</v>
      </c>
      <c r="C29" s="34" t="s">
        <v>48</v>
      </c>
      <c r="D29" s="35"/>
      <c r="E29" s="33">
        <v>713291752</v>
      </c>
      <c r="F29" s="36" t="s">
        <v>49</v>
      </c>
      <c r="G29" s="37" t="s">
        <v>50</v>
      </c>
      <c r="I29" t="s">
        <v>22</v>
      </c>
      <c r="K29" s="8" t="s">
        <v>14</v>
      </c>
    </row>
    <row r="30" spans="1:14" ht="90">
      <c r="A30" s="29">
        <v>219655045</v>
      </c>
      <c r="B30" s="30" t="s">
        <v>51</v>
      </c>
      <c r="C30" s="30" t="s">
        <v>52</v>
      </c>
      <c r="D30" s="24"/>
      <c r="E30" s="29" t="s">
        <v>53</v>
      </c>
      <c r="F30" s="31" t="s">
        <v>54</v>
      </c>
      <c r="G30" s="38" t="s">
        <v>55</v>
      </c>
      <c r="I30" t="s">
        <v>16</v>
      </c>
      <c r="J30" t="s">
        <v>15</v>
      </c>
      <c r="K30" s="8" t="s">
        <v>14</v>
      </c>
      <c r="L30" s="25" t="s">
        <v>27</v>
      </c>
      <c r="N30" s="17" t="s">
        <v>37</v>
      </c>
    </row>
    <row r="31" spans="1:14" ht="64.5">
      <c r="A31" s="39">
        <v>219017405</v>
      </c>
      <c r="B31" s="40" t="s">
        <v>56</v>
      </c>
      <c r="C31" s="41" t="s">
        <v>57</v>
      </c>
      <c r="D31" s="42"/>
      <c r="E31" s="43">
        <v>664534805</v>
      </c>
      <c r="F31" s="44" t="s">
        <v>58</v>
      </c>
      <c r="G31" s="45" t="s">
        <v>59</v>
      </c>
      <c r="I31" t="s">
        <v>22</v>
      </c>
      <c r="K31" s="8" t="s">
        <v>14</v>
      </c>
    </row>
    <row r="32" spans="1:14">
      <c r="A32" s="46">
        <v>219803885</v>
      </c>
      <c r="B32" s="47" t="s">
        <v>17</v>
      </c>
      <c r="C32" s="48" t="s">
        <v>17</v>
      </c>
      <c r="D32" s="49"/>
      <c r="E32" s="47" t="s">
        <v>17</v>
      </c>
      <c r="F32" s="47" t="s">
        <v>17</v>
      </c>
      <c r="G32" s="50" t="s">
        <v>60</v>
      </c>
      <c r="H32" s="51"/>
      <c r="I32" s="52"/>
      <c r="K32" t="s">
        <v>18</v>
      </c>
    </row>
    <row r="33" spans="1:11">
      <c r="A33" s="53">
        <v>219099053</v>
      </c>
      <c r="B33" s="54" t="s">
        <v>17</v>
      </c>
      <c r="C33" s="55" t="s">
        <v>17</v>
      </c>
      <c r="D33" s="56"/>
      <c r="E33" s="54" t="s">
        <v>17</v>
      </c>
      <c r="F33" s="54" t="s">
        <v>17</v>
      </c>
      <c r="G33" s="57" t="s">
        <v>61</v>
      </c>
      <c r="H33" s="5"/>
      <c r="I33" s="58"/>
      <c r="K33" t="s">
        <v>18</v>
      </c>
    </row>
  </sheetData>
  <hyperlinks>
    <hyperlink ref="F27" r:id="rId1"/>
    <hyperlink ref="F28" r:id="rId2"/>
    <hyperlink ref="F29" r:id="rId3"/>
    <hyperlink ref="F30" r:id="rId4"/>
    <hyperlink ref="F31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2022-04-13T14:01:03Z</dcterms:created>
  <dcterms:modified xsi:type="dcterms:W3CDTF">2022-04-13T14:04:39Z</dcterms:modified>
</cp:coreProperties>
</file>