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choolManagement-\Exel files\"/>
    </mc:Choice>
  </mc:AlternateContent>
  <bookViews>
    <workbookView xWindow="0" yWindow="0" windowWidth="25125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E17" i="1"/>
  <c r="B16" i="1"/>
  <c r="G14" i="1"/>
  <c r="C13" i="1"/>
  <c r="A12" i="1"/>
  <c r="F10" i="1"/>
  <c r="C9" i="1"/>
  <c r="A8" i="1"/>
  <c r="F6" i="1"/>
  <c r="C5" i="1"/>
  <c r="E3" i="1"/>
  <c r="A2" i="1"/>
  <c r="G3" i="1"/>
  <c r="C16" i="1"/>
  <c r="B8" i="1"/>
  <c r="F18" i="1"/>
  <c r="C17" i="1"/>
  <c r="A16" i="1"/>
  <c r="F14" i="1"/>
  <c r="B13" i="1"/>
  <c r="G11" i="1"/>
  <c r="E10" i="1"/>
  <c r="B9" i="1"/>
  <c r="G7" i="1"/>
  <c r="E6" i="1"/>
  <c r="A5" i="1"/>
  <c r="C3" i="1"/>
  <c r="B6" i="1"/>
  <c r="A3" i="1"/>
  <c r="G5" i="1"/>
  <c r="F13" i="1"/>
  <c r="A11" i="1"/>
  <c r="C2" i="1"/>
  <c r="B12" i="1"/>
  <c r="E5" i="1"/>
  <c r="E18" i="1"/>
  <c r="B17" i="1"/>
  <c r="G15" i="1"/>
  <c r="E14" i="1"/>
  <c r="A13" i="1"/>
  <c r="F11" i="1"/>
  <c r="C10" i="1"/>
  <c r="A9" i="1"/>
  <c r="F7" i="1"/>
  <c r="C6" i="1"/>
  <c r="G4" i="1"/>
  <c r="B3" i="1"/>
  <c r="G8" i="1"/>
  <c r="B7" i="1"/>
  <c r="B15" i="1"/>
  <c r="F9" i="1"/>
  <c r="A15" i="1"/>
  <c r="G6" i="1"/>
  <c r="C18" i="1"/>
  <c r="A17" i="1"/>
  <c r="F15" i="1"/>
  <c r="C14" i="1"/>
  <c r="G12" i="1"/>
  <c r="E11" i="1"/>
  <c r="B10" i="1"/>
  <c r="E7" i="1"/>
  <c r="F4" i="1"/>
  <c r="G17" i="1"/>
  <c r="F5" i="1"/>
  <c r="G10" i="1"/>
  <c r="B2" i="1"/>
  <c r="B18" i="1"/>
  <c r="G16" i="1"/>
  <c r="E15" i="1"/>
  <c r="B14" i="1"/>
  <c r="F12" i="1"/>
  <c r="C11" i="1"/>
  <c r="A10" i="1"/>
  <c r="F8" i="1"/>
  <c r="C7" i="1"/>
  <c r="A6" i="1"/>
  <c r="B4" i="1"/>
  <c r="F2" i="1"/>
  <c r="A4" i="1"/>
  <c r="E16" i="1"/>
  <c r="C8" i="1"/>
  <c r="E13" i="1"/>
  <c r="F3" i="1"/>
  <c r="A18" i="1"/>
  <c r="F16" i="1"/>
  <c r="C15" i="1"/>
  <c r="G13" i="1"/>
  <c r="E12" i="1"/>
  <c r="B11" i="1"/>
  <c r="G9" i="1"/>
  <c r="E8" i="1"/>
  <c r="E2" i="1"/>
  <c r="C12" i="1"/>
  <c r="A7" i="1"/>
  <c r="F17" i="1"/>
  <c r="E9" i="1"/>
</calcChain>
</file>

<file path=xl/sharedStrings.xml><?xml version="1.0" encoding="utf-8"?>
<sst xmlns="http://schemas.openxmlformats.org/spreadsheetml/2006/main" count="76" uniqueCount="35">
  <si>
    <t>STUDENT NO</t>
  </si>
  <si>
    <t xml:space="preserve">SURNAME </t>
  </si>
  <si>
    <t>INITIALS</t>
  </si>
  <si>
    <t>SUBJECT CODE</t>
  </si>
  <si>
    <t>CONTACT NO</t>
  </si>
  <si>
    <t>EMAIL ADDRESS</t>
  </si>
  <si>
    <t>REASON FOR READMISSION</t>
  </si>
  <si>
    <t>Information Session</t>
  </si>
  <si>
    <t>Information Session Attendance</t>
  </si>
  <si>
    <t>WhatsApp Status</t>
  </si>
  <si>
    <t>Supported Subjects</t>
  </si>
  <si>
    <t>Additional Subjects to be supported</t>
  </si>
  <si>
    <t>Assigned Tutor</t>
  </si>
  <si>
    <t>Communicated</t>
  </si>
  <si>
    <t>Added</t>
  </si>
  <si>
    <t>Unreachable</t>
  </si>
  <si>
    <t xml:space="preserve">STUDENT NEEDS TO REPORT FOR ACADEMIC INTERVENTION.LIFTED,  STUDENT MUST PASS TPG201T,DSO23AT AND OTHER SUBJECTS
</t>
  </si>
  <si>
    <t>R</t>
  </si>
  <si>
    <t>SHABANGU</t>
  </si>
  <si>
    <t>DSO23AT</t>
  </si>
  <si>
    <t>STUDENT CONDITION</t>
  </si>
  <si>
    <t xml:space="preserve">Not added </t>
  </si>
  <si>
    <t>Student registered for conditional subjects (TPG111T, DSO23AT).</t>
  </si>
  <si>
    <t>TPG111T(Lindokuhle Mwandla
Teleki Thobejane
Lelethu Sayedwa).
DSO23AT(Thabang Sepataka
Lindokuhle Mwandla).</t>
  </si>
  <si>
    <t>Student is on conditional due to credits.</t>
  </si>
  <si>
    <t>Student registered. However there was an agreement to support other registered subjects (TPG111T, DSO23AT, ISY23ATT)</t>
  </si>
  <si>
    <t>Thabang Sepataka
Lindokuhle Mwandla</t>
  </si>
  <si>
    <t>Dikobe</t>
  </si>
  <si>
    <t>KB</t>
  </si>
  <si>
    <t>koketsodikobe04@gmaiI.com</t>
  </si>
  <si>
    <t>Student passes all subject registered (ACS11BT, BUA20BT, DSO23AT, MIS22AT)</t>
  </si>
  <si>
    <t>Mbokazi</t>
  </si>
  <si>
    <t>T.M</t>
  </si>
  <si>
    <t>thandombokazi67@gmail.com</t>
  </si>
  <si>
    <t>Student passed BUA20BT, ISY23AT and DSO23AT. Student cannot afford to fail any modules, should he/she fail, will not complete within teach out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</si>
</sst>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</font>
    <font>
      <b/>
      <sz val="11"/>
      <color rgb="FF000000"/>
      <name val="Calibri"/>
      <charset val="1"/>
    </font>
    <font>
      <sz val="10"/>
      <color theme="1"/>
      <name val="Arial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0" fillId="4" borderId="4" xfId="0" applyFill="1" applyBorder="1"/>
    <xf numFmtId="0" fontId="0" fillId="5" borderId="1" xfId="0" applyFill="1" applyBorder="1"/>
    <xf numFmtId="0" fontId="5" fillId="5" borderId="3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0" fillId="3" borderId="1" xfId="0" applyFill="1" applyBorder="1"/>
    <xf numFmtId="0" fontId="5" fillId="4" borderId="3" xfId="0" applyFont="1" applyFill="1" applyBorder="1" applyAlignment="1">
      <alignment wrapText="1"/>
    </xf>
    <xf numFmtId="0" fontId="0" fillId="4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5" fillId="0" borderId="3" xfId="0" applyFont="1" applyBorder="1" applyAlignment="1">
      <alignment wrapText="1"/>
    </xf>
    <xf numFmtId="0" fontId="0" fillId="0" borderId="1" xfId="0" applyBorder="1"/>
    <xf numFmtId="0" fontId="6" fillId="4" borderId="7" xfId="0" applyFont="1" applyFill="1" applyBorder="1"/>
    <xf numFmtId="0" fontId="6" fillId="4" borderId="8" xfId="0" applyFont="1" applyFill="1" applyBorder="1"/>
    <xf numFmtId="0" fontId="7" fillId="4" borderId="0" xfId="0" applyFont="1" applyFill="1"/>
    <xf numFmtId="0" fontId="4" fillId="4" borderId="8" xfId="1" applyFill="1" applyBorder="1" applyAlignment="1"/>
    <xf numFmtId="0" fontId="6" fillId="0" borderId="7" xfId="0" applyFont="1" applyBorder="1"/>
    <xf numFmtId="0" fontId="6" fillId="0" borderId="8" xfId="0" applyFont="1" applyBorder="1"/>
    <xf numFmtId="0" fontId="7" fillId="0" borderId="0" xfId="0" applyFont="1"/>
    <xf numFmtId="0" fontId="4" fillId="0" borderId="8" xfId="1" applyFill="1" applyBorder="1" applyAlignment="1"/>
    <xf numFmtId="0" fontId="0" fillId="4" borderId="6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8" fillId="2" borderId="0" xfId="0" applyFont="1" applyFill="1"/>
    <xf numFmtId="0" fontId="9" fillId="0" borderId="6" xfId="0" applyFont="1" applyBorder="1" applyAlignment="1">
      <alignment wrapText="1"/>
    </xf>
    <xf numFmtId="0" fontId="0" fillId="0" borderId="6" xfId="0" applyBorder="1"/>
    <xf numFmtId="0" fontId="9" fillId="3" borderId="6" xfId="0" applyFont="1" applyFill="1" applyBorder="1" applyAlignment="1">
      <alignment wrapText="1"/>
    </xf>
    <xf numFmtId="0" fontId="0" fillId="4" borderId="14" xfId="0" applyFill="1" applyBorder="1"/>
    <xf numFmtId="0" fontId="0" fillId="4" borderId="12" xfId="0" applyFill="1" applyBorder="1"/>
    <xf numFmtId="0" fontId="0" fillId="4" borderId="15" xfId="0" applyFill="1" applyBorder="1"/>
    <xf numFmtId="0" fontId="5" fillId="0" borderId="3" xfId="0" applyFont="1" applyBorder="1" applyAlignment="1">
      <alignment horizontal="left" wrapText="1"/>
    </xf>
    <xf numFmtId="0" fontId="0" fillId="0" borderId="16" xfId="0" applyBorder="1"/>
    <xf numFmtId="0" fontId="0" fillId="0" borderId="5" xfId="0" applyBorder="1"/>
    <xf numFmtId="0" fontId="0" fillId="0" borderId="8" xfId="0" applyBorder="1"/>
    <xf numFmtId="0" fontId="0" fillId="0" borderId="14" xfId="0" applyBorder="1"/>
    <xf numFmtId="0" fontId="0" fillId="0" borderId="10" xfId="0" applyBorder="1"/>
    <xf numFmtId="0" fontId="0" fillId="0" borderId="9" xfId="0" applyBorder="1"/>
    <xf numFmtId="0" fontId="9" fillId="5" borderId="6" xfId="0" applyFont="1" applyFill="1" applyBorder="1" applyAlignment="1">
      <alignment wrapText="1"/>
    </xf>
    <xf numFmtId="0" fontId="0" fillId="4" borderId="16" xfId="0" applyFill="1" applyBorder="1"/>
    <xf numFmtId="0" fontId="0" fillId="5" borderId="0" xfId="0" applyFill="1"/>
    <xf numFmtId="0" fontId="0" fillId="0" borderId="7" xfId="0" applyBorder="1"/>
    <xf numFmtId="0" fontId="2" fillId="5" borderId="3" xfId="0" applyFont="1" applyFill="1" applyBorder="1" applyAlignment="1">
      <alignment wrapText="1"/>
    </xf>
    <xf numFmtId="0" fontId="7" fillId="5" borderId="6" xfId="0" applyFont="1" applyFill="1" applyBorder="1" applyAlignment="1">
      <alignment wrapText="1"/>
    </xf>
    <xf numFmtId="0" fontId="3" fillId="4" borderId="16" xfId="0" applyFont="1" applyFill="1" applyBorder="1"/>
    <xf numFmtId="0" fontId="3" fillId="4" borderId="3" xfId="0" applyFont="1" applyFill="1" applyBorder="1"/>
    <xf numFmtId="0" fontId="3" fillId="5" borderId="0" xfId="0" applyFont="1" applyFill="1"/>
    <xf numFmtId="0" fontId="9" fillId="4" borderId="6" xfId="0" applyFont="1" applyFill="1" applyBorder="1" applyAlignment="1">
      <alignment wrapText="1"/>
    </xf>
    <xf numFmtId="0" fontId="0" fillId="4" borderId="8" xfId="0" applyFill="1" applyBorder="1"/>
    <xf numFmtId="0" fontId="10" fillId="4" borderId="1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0" fillId="0" borderId="1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handombokazi67@gmail.com" TargetMode="External"/><Relationship Id="rId1" Type="http://schemas.openxmlformats.org/officeDocument/2006/relationships/hyperlink" Target="mailto:koketsodikobe04@gmai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sqref="A1:XFD1048576"/>
    </sheetView>
  </sheetViews>
  <sheetFormatPr defaultRowHeight="15" x14ac:dyDescent="0.25"/>
  <cols>
    <col min="1" max="1" width="16.5703125" customWidth="1"/>
    <col min="2" max="2" width="15.7109375" customWidth="1"/>
    <col min="4" max="4" width="13" customWidth="1"/>
    <col min="5" max="5" width="16.7109375" customWidth="1"/>
    <col min="6" max="6" width="30.140625" customWidth="1"/>
    <col min="7" max="7" width="32.42578125" customWidth="1"/>
    <col min="8" max="8" width="24.140625" style="28" customWidth="1"/>
    <col min="9" max="9" width="21.7109375" style="28" customWidth="1"/>
    <col min="10" max="10" width="34.28515625" style="28" customWidth="1"/>
    <col min="11" max="11" width="18.28515625" style="28" customWidth="1"/>
    <col min="12" max="12" width="21.140625" customWidth="1"/>
    <col min="13" max="13" width="22" customWidth="1"/>
    <col min="14" max="14" width="21.14062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9" t="s">
        <v>20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</row>
    <row r="2" spans="1:14" ht="77.25" x14ac:dyDescent="0.25">
      <c r="A2" s="15">
        <f ca="1">IFERROR(__xludf.DUMMYFUNCTION("""COMPUTED_VALUE"""),216842804)</f>
        <v>216842804</v>
      </c>
      <c r="B2" s="15" t="str">
        <f ca="1">IFERROR(__xludf.DUMMYFUNCTION("""COMPUTED_VALUE"""),"Mlahleki ")</f>
        <v xml:space="preserve">Mlahleki </v>
      </c>
      <c r="C2" s="15" t="str">
        <f ca="1">IFERROR(__xludf.DUMMYFUNCTION("""COMPUTED_VALUE"""),"AN")</f>
        <v>AN</v>
      </c>
      <c r="D2" s="16" t="s">
        <v>19</v>
      </c>
      <c r="E2" s="15" t="str">
        <f ca="1">IFERROR(__xludf.DUMMYFUNCTION("""COMPUTED_VALUE"""),"0723348630")</f>
        <v>0723348630</v>
      </c>
      <c r="F2" s="15" t="str">
        <f ca="1">IFERROR(__xludf.DUMMYFUNCTION("""COMPUTED_VALUE"""),"nhlanhlaauthority009@gmail.com")</f>
        <v>nhlanhlaauthority009@gmail.com</v>
      </c>
      <c r="G2" s="30" t="s">
        <v>16</v>
      </c>
      <c r="H2" s="31"/>
      <c r="I2" s="31" t="s">
        <v>15</v>
      </c>
      <c r="J2" s="31"/>
      <c r="K2" s="28" t="s">
        <v>14</v>
      </c>
    </row>
    <row r="3" spans="1:14" s="12" customFormat="1" ht="39" x14ac:dyDescent="0.25">
      <c r="A3" s="8">
        <f ca="1">IFERROR(__xludf.DUMMYFUNCTION("""COMPUTED_VALUE"""),217525357)</f>
        <v>217525357</v>
      </c>
      <c r="B3" s="8" t="str">
        <f ca="1">IFERROR(__xludf.DUMMYFUNCTION("""COMPUTED_VALUE"""),"ZULU")</f>
        <v>ZULU</v>
      </c>
      <c r="C3" s="8" t="str">
        <f ca="1">IFERROR(__xludf.DUMMYFUNCTION("""COMPUTED_VALUE"""),"VD")</f>
        <v>VD</v>
      </c>
      <c r="D3" s="9" t="s">
        <v>19</v>
      </c>
      <c r="E3" s="8" t="str">
        <f ca="1">IFERROR(__xludf.DUMMYFUNCTION("""COMPUTED_VALUE"""),"0796896541")</f>
        <v>0796896541</v>
      </c>
      <c r="F3" s="8" t="str">
        <f ca="1">IFERROR(__xludf.DUMMYFUNCTION("""COMPUTED_VALUE"""),"diploma.zulu@gmail.com")</f>
        <v>diploma.zulu@gmail.com</v>
      </c>
      <c r="G3" s="32" t="str">
        <f ca="1">IFERROR(__xludf.DUMMYFUNCTION("""COMPUTED_VALUE"""),"DSO23AT TPG201T ISY23BT SSF24BT  PASS S1 2022 + ACADEMIC INTERVENTION")</f>
        <v>DSO23AT TPG201T ISY23BT SSF24BT  PASS S1 2022 + ACADEMIC INTERVENTION</v>
      </c>
      <c r="H3" s="33"/>
      <c r="I3" s="33" t="s">
        <v>13</v>
      </c>
      <c r="J3" s="34"/>
      <c r="K3" s="35" t="s">
        <v>21</v>
      </c>
    </row>
    <row r="4" spans="1:14" ht="26.25" x14ac:dyDescent="0.25">
      <c r="A4" s="15">
        <f ca="1">IFERROR(__xludf.DUMMYFUNCTION("""COMPUTED_VALUE"""),217459842)</f>
        <v>217459842</v>
      </c>
      <c r="B4" s="15" t="str">
        <f ca="1">IFERROR(__xludf.DUMMYFUNCTION("""COMPUTED_VALUE"""),"Mabasa")</f>
        <v>Mabasa</v>
      </c>
      <c r="C4" s="15" t="s">
        <v>17</v>
      </c>
      <c r="D4" s="16" t="s">
        <v>19</v>
      </c>
      <c r="E4" s="36">
        <v>649923560</v>
      </c>
      <c r="F4" s="15" t="str">
        <f ca="1">IFERROR(__xludf.DUMMYFUNCTION("""COMPUTED_VALUE"""),"eliasrhandzu7@gmail.com")</f>
        <v>eliasrhandzu7@gmail.com</v>
      </c>
      <c r="G4" s="30" t="str">
        <f ca="1">IFERROR(__xludf.DUMMYFUNCTION("""COMPUTED_VALUE"""),"Student must pass DSO23AT, TPG201T, and ISY23AT.")</f>
        <v>Student must pass DSO23AT, TPG201T, and ISY23AT.</v>
      </c>
      <c r="H4" s="37"/>
      <c r="I4" s="37" t="s">
        <v>15</v>
      </c>
      <c r="J4" s="37"/>
      <c r="K4" s="28" t="s">
        <v>14</v>
      </c>
    </row>
    <row r="5" spans="1:14" ht="39" x14ac:dyDescent="0.25">
      <c r="A5" s="15">
        <f ca="1">IFERROR(__xludf.DUMMYFUNCTION("""COMPUTED_VALUE"""),216451481)</f>
        <v>216451481</v>
      </c>
      <c r="B5" s="15" t="s">
        <v>18</v>
      </c>
      <c r="C5" s="15" t="str">
        <f ca="1">IFERROR(__xludf.DUMMYFUNCTION("""COMPUTED_VALUE"""),"IL")</f>
        <v>IL</v>
      </c>
      <c r="D5" s="16" t="s">
        <v>19</v>
      </c>
      <c r="E5" s="15" t="str">
        <f ca="1">IFERROR(__xludf.DUMMYFUNCTION("""COMPUTED_VALUE"""),"761996323")</f>
        <v>761996323</v>
      </c>
      <c r="F5" s="15" t="str">
        <f ca="1">IFERROR(__xludf.DUMMYFUNCTION("""COMPUTED_VALUE"""),"lynnetteinnocentia35@gmail.com")</f>
        <v>lynnetteinnocentia35@gmail.com</v>
      </c>
      <c r="G5" s="30" t="str">
        <f ca="1">IFERROR(__xludf.DUMMYFUNCTION("""COMPUTED_VALUE"""),"Student must pass DSO23AT, TPG201T, ISY23BT and student must attend trauma counseling.")</f>
        <v>Student must pass DSO23AT, TPG201T, ISY23BT and student must attend trauma counseling.</v>
      </c>
      <c r="H5" s="31"/>
      <c r="I5" s="37" t="s">
        <v>15</v>
      </c>
      <c r="J5" s="38"/>
      <c r="K5" s="39" t="s">
        <v>14</v>
      </c>
    </row>
    <row r="6" spans="1:14" ht="39" x14ac:dyDescent="0.25">
      <c r="A6" s="15">
        <f ca="1">IFERROR(__xludf.DUMMYFUNCTION("""COMPUTED_VALUE"""),216569270)</f>
        <v>216569270</v>
      </c>
      <c r="B6" s="15" t="str">
        <f ca="1">IFERROR(__xludf.DUMMYFUNCTION("""COMPUTED_VALUE"""),"Makhoba")</f>
        <v>Makhoba</v>
      </c>
      <c r="C6" s="15" t="str">
        <f ca="1">IFERROR(__xludf.DUMMYFUNCTION("""COMPUTED_VALUE"""),"Pn")</f>
        <v>Pn</v>
      </c>
      <c r="D6" s="16" t="s">
        <v>19</v>
      </c>
      <c r="E6" s="15" t="str">
        <f ca="1">IFERROR(__xludf.DUMMYFUNCTION("""COMPUTED_VALUE"""),"0749724292")</f>
        <v>0749724292</v>
      </c>
      <c r="F6" s="15" t="str">
        <f ca="1">IFERROR(__xludf.DUMMYFUNCTION("""COMPUTED_VALUE"""),"paumimakhoba1@gmail.com")</f>
        <v>paumimakhoba1@gmail.com</v>
      </c>
      <c r="G6" s="30" t="str">
        <f ca="1">IFERROR(__xludf.DUMMYFUNCTION("""COMPUTED_VALUE"""),"Student need to pass TPG201T, DSO23AT, and ISY34AT attend 85% full time, and attend all interventions.")</f>
        <v>Student need to pass TPG201T, DSO23AT, and ISY34AT attend 85% full time, and attend all interventions.</v>
      </c>
      <c r="H6" s="40"/>
      <c r="I6" s="28" t="s">
        <v>15</v>
      </c>
      <c r="J6" s="41"/>
      <c r="K6" s="42" t="s">
        <v>14</v>
      </c>
    </row>
    <row r="7" spans="1:14" s="12" customFormat="1" ht="39" x14ac:dyDescent="0.25">
      <c r="A7" s="8">
        <f ca="1">IFERROR(__xludf.DUMMYFUNCTION("""COMPUTED_VALUE"""),216874587)</f>
        <v>216874587</v>
      </c>
      <c r="B7" s="8" t="str">
        <f ca="1">IFERROR(__xludf.DUMMYFUNCTION("""COMPUTED_VALUE"""),"MOTHIBA")</f>
        <v>MOTHIBA</v>
      </c>
      <c r="C7" s="8" t="str">
        <f ca="1">IFERROR(__xludf.DUMMYFUNCTION("""COMPUTED_VALUE"""),"KM")</f>
        <v>KM</v>
      </c>
      <c r="D7" s="9" t="s">
        <v>19</v>
      </c>
      <c r="E7" s="8" t="str">
        <f ca="1">IFERROR(__xludf.DUMMYFUNCTION("""COMPUTED_VALUE"""),"0762717708")</f>
        <v>0762717708</v>
      </c>
      <c r="F7" s="8" t="str">
        <f ca="1">IFERROR(__xludf.DUMMYFUNCTION("""COMPUTED_VALUE"""),"216874587@tut4life.ac.za")</f>
        <v>216874587@tut4life.ac.za</v>
      </c>
      <c r="G7" s="32" t="str">
        <f ca="1">IFERROR(__xludf.DUMMYFUNCTION("""COMPUTED_VALUE"""),"Student need to pass DSO23AT and TPG201T, attend 85% full time, and attend all interventions.")</f>
        <v>Student need to pass DSO23AT and TPG201T, attend 85% full time, and attend all interventions.</v>
      </c>
      <c r="H7" s="26"/>
      <c r="I7" s="11" t="s">
        <v>13</v>
      </c>
      <c r="J7" s="33"/>
      <c r="K7" s="26" t="s">
        <v>14</v>
      </c>
    </row>
    <row r="8" spans="1:14" s="45" customFormat="1" ht="51.75" x14ac:dyDescent="0.25">
      <c r="A8" s="7">
        <f ca="1">IFERROR(__xludf.DUMMYFUNCTION("""COMPUTED_VALUE"""),217593654)</f>
        <v>217593654</v>
      </c>
      <c r="B8" s="7" t="str">
        <f ca="1">IFERROR(__xludf.DUMMYFUNCTION("""COMPUTED_VALUE"""),"Nakedi")</f>
        <v>Nakedi</v>
      </c>
      <c r="C8" s="7" t="str">
        <f ca="1">IFERROR(__xludf.DUMMYFUNCTION("""COMPUTED_VALUE"""),"KRJ")</f>
        <v>KRJ</v>
      </c>
      <c r="D8" s="6" t="s">
        <v>19</v>
      </c>
      <c r="E8" s="7" t="str">
        <f ca="1">IFERROR(__xludf.DUMMYFUNCTION("""COMPUTED_VALUE"""),"0712059921")</f>
        <v>0712059921</v>
      </c>
      <c r="F8" s="7" t="str">
        <f ca="1">IFERROR(__xludf.DUMMYFUNCTION("""COMPUTED_VALUE"""),"kamogelot96@gmail.com")</f>
        <v>kamogelot96@gmail.com</v>
      </c>
      <c r="G8" s="43" t="str">
        <f ca="1">IFERROR(__xludf.DUMMYFUNCTION("""COMPUTED_VALUE"""),"Student need to pass DSO23AT,ISY23BT, and TPG201T, attend 85% full time, and attend all interventions.")</f>
        <v>Student need to pass DSO23AT,ISY23BT, and TPG201T, attend 85% full time, and attend all interventions.</v>
      </c>
      <c r="H8" s="44"/>
      <c r="I8" s="25" t="s">
        <v>15</v>
      </c>
      <c r="J8" s="25"/>
      <c r="K8" s="27" t="s">
        <v>14</v>
      </c>
    </row>
    <row r="9" spans="1:14" s="12" customFormat="1" ht="51.75" x14ac:dyDescent="0.25">
      <c r="A9" s="8">
        <f ca="1">IFERROR(__xludf.DUMMYFUNCTION("""COMPUTED_VALUE"""),218014739)</f>
        <v>218014739</v>
      </c>
      <c r="B9" s="8" t="str">
        <f ca="1">IFERROR(__xludf.DUMMYFUNCTION("""COMPUTED_VALUE"""),"ngobeni")</f>
        <v>ngobeni</v>
      </c>
      <c r="C9" s="8" t="str">
        <f ca="1">IFERROR(__xludf.DUMMYFUNCTION("""COMPUTED_VALUE"""),"c")</f>
        <v>c</v>
      </c>
      <c r="D9" s="9" t="s">
        <v>19</v>
      </c>
      <c r="E9" s="8" t="str">
        <f ca="1">IFERROR(__xludf.DUMMYFUNCTION("""COMPUTED_VALUE"""),"+27790674457")</f>
        <v>+27790674457</v>
      </c>
      <c r="F9" s="8" t="str">
        <f ca="1">IFERROR(__xludf.DUMMYFUNCTION("""COMPUTED_VALUE"""),"218014739@tut4life.ac.za")</f>
        <v>218014739@tut4life.ac.za</v>
      </c>
      <c r="G9" s="32" t="str">
        <f ca="1">IFERROR(__xludf.DUMMYFUNCTION("""COMPUTED_VALUE"""),"Student must pass PASS TPG201T, DSO23AT, ISY23AT, and ISY23BT, attend 85% full time, and attend all interventions.")</f>
        <v>Student must pass PASS TPG201T, DSO23AT, ISY23AT, and ISY23BT, attend 85% full time, and attend all interventions.</v>
      </c>
      <c r="H9" s="44"/>
      <c r="I9" s="33" t="s">
        <v>13</v>
      </c>
      <c r="J9" s="33"/>
      <c r="K9" s="34" t="s">
        <v>14</v>
      </c>
    </row>
    <row r="10" spans="1:14" s="12" customFormat="1" ht="39" x14ac:dyDescent="0.25">
      <c r="A10" s="8">
        <f ca="1">IFERROR(__xludf.DUMMYFUNCTION("""COMPUTED_VALUE"""),215758800)</f>
        <v>215758800</v>
      </c>
      <c r="B10" s="8" t="str">
        <f ca="1">IFERROR(__xludf.DUMMYFUNCTION("""COMPUTED_VALUE"""),"Mbevhana")</f>
        <v>Mbevhana</v>
      </c>
      <c r="C10" s="8" t="str">
        <f ca="1">IFERROR(__xludf.DUMMYFUNCTION("""COMPUTED_VALUE"""),"M")</f>
        <v>M</v>
      </c>
      <c r="D10" s="8"/>
      <c r="E10" s="8" t="str">
        <f ca="1">IFERROR(__xludf.DUMMYFUNCTION("""COMPUTED_VALUE"""),"0606299792")</f>
        <v>0606299792</v>
      </c>
      <c r="F10" s="8" t="str">
        <f ca="1">IFERROR(__xludf.DUMMYFUNCTION("""COMPUTED_VALUE"""),"masalambevhana02@gmail.com")</f>
        <v>masalambevhana02@gmail.com</v>
      </c>
      <c r="G10" s="32" t="str">
        <f ca="1">IFERROR(__xludf.DUMMYFUNCTION("""COMPUTED_VALUE"""),"Student need to pass TPG111T and DSO23AT, attend 85% full time, and attend all interventions.")</f>
        <v>Student need to pass TPG111T and DSO23AT, attend 85% full time, and attend all interventions.</v>
      </c>
      <c r="H10" s="44"/>
      <c r="I10" s="44" t="s">
        <v>13</v>
      </c>
      <c r="J10" s="44"/>
      <c r="K10" s="27" t="s">
        <v>14</v>
      </c>
    </row>
    <row r="11" spans="1:14" s="12" customFormat="1" ht="26.25" x14ac:dyDescent="0.25">
      <c r="A11" s="8">
        <f ca="1">IFERROR(__xludf.DUMMYFUNCTION("""COMPUTED_VALUE"""),216659350)</f>
        <v>216659350</v>
      </c>
      <c r="B11" s="8" t="str">
        <f ca="1">IFERROR(__xludf.DUMMYFUNCTION("""COMPUTED_VALUE"""),"Lusenga")</f>
        <v>Lusenga</v>
      </c>
      <c r="C11" s="8" t="str">
        <f ca="1">IFERROR(__xludf.DUMMYFUNCTION("""COMPUTED_VALUE"""),"BM")</f>
        <v>BM</v>
      </c>
      <c r="D11" s="8"/>
      <c r="E11" s="8" t="str">
        <f ca="1">IFERROR(__xludf.DUMMYFUNCTION("""COMPUTED_VALUE"""),"0665829335")</f>
        <v>0665829335</v>
      </c>
      <c r="F11" s="8" t="str">
        <f ca="1">IFERROR(__xludf.DUMMYFUNCTION("""COMPUTED_VALUE"""),"216659350@tut4life.ac.za")</f>
        <v>216659350@tut4life.ac.za</v>
      </c>
      <c r="G11" s="32" t="str">
        <f ca="1">IFERROR(__xludf.DUMMYFUNCTION("""COMPUTED_VALUE"""),"Student need to pass TPG111T and DSO23AT.")</f>
        <v>Student need to pass TPG111T and DSO23AT.</v>
      </c>
      <c r="H11" s="25"/>
      <c r="I11" s="25" t="s">
        <v>13</v>
      </c>
      <c r="J11" s="27"/>
      <c r="K11" s="35" t="s">
        <v>14</v>
      </c>
    </row>
    <row r="12" spans="1:14" s="45" customFormat="1" ht="39" x14ac:dyDescent="0.25">
      <c r="A12" s="7">
        <f ca="1">IFERROR(__xludf.DUMMYFUNCTION("""COMPUTED_VALUE"""),216863038)</f>
        <v>216863038</v>
      </c>
      <c r="B12" s="7" t="str">
        <f ca="1">IFERROR(__xludf.DUMMYFUNCTION("""COMPUTED_VALUE"""),"Zucula")</f>
        <v>Zucula</v>
      </c>
      <c r="C12" s="7" t="str">
        <f ca="1">IFERROR(__xludf.DUMMYFUNCTION("""COMPUTED_VALUE"""),"T.F")</f>
        <v>T.F</v>
      </c>
      <c r="D12" s="7"/>
      <c r="E12" s="7" t="str">
        <f ca="1">IFERROR(__xludf.DUMMYFUNCTION("""COMPUTED_VALUE"""),"0797033143")</f>
        <v>0797033143</v>
      </c>
      <c r="F12" s="7" t="str">
        <f ca="1">IFERROR(__xludf.DUMMYFUNCTION("""COMPUTED_VALUE"""),"tfikizucula@gmail.com")</f>
        <v>tfikizucula@gmail.com</v>
      </c>
      <c r="G12" s="43" t="str">
        <f ca="1">IFERROR(__xludf.DUMMYFUNCTION("""COMPUTED_VALUE"""),"Need to pass DSO23AT, TPG111T, and ISY23ATattend 85% full time, and attend all interventions.")</f>
        <v>Need to pass DSO23AT, TPG111T, and ISY23ATattend 85% full time, and attend all interventions.</v>
      </c>
      <c r="H12" s="5"/>
      <c r="I12" s="5" t="s">
        <v>15</v>
      </c>
      <c r="J12" s="5"/>
      <c r="K12" s="27" t="s">
        <v>14</v>
      </c>
    </row>
    <row r="13" spans="1:14" ht="105" x14ac:dyDescent="0.25">
      <c r="A13" s="8">
        <f ca="1">IFERROR(__xludf.DUMMYFUNCTION("""COMPUTED_VALUE"""),216874803)</f>
        <v>216874803</v>
      </c>
      <c r="B13" s="8" t="str">
        <f ca="1">IFERROR(__xludf.DUMMYFUNCTION("""COMPUTED_VALUE"""),"Mashigo")</f>
        <v>Mashigo</v>
      </c>
      <c r="C13" s="8" t="str">
        <f ca="1">IFERROR(__xludf.DUMMYFUNCTION("""COMPUTED_VALUE"""),"KB")</f>
        <v>KB</v>
      </c>
      <c r="D13" s="8"/>
      <c r="E13" s="8" t="str">
        <f ca="1">IFERROR(__xludf.DUMMYFUNCTION("""COMPUTED_VALUE"""),"0825444425")</f>
        <v>0825444425</v>
      </c>
      <c r="F13" s="8" t="str">
        <f ca="1">IFERROR(__xludf.DUMMYFUNCTION("""COMPUTED_VALUE"""),"kabelomashigo19@gmail.com")</f>
        <v>kabelomashigo19@gmail.com</v>
      </c>
      <c r="G13" s="32" t="str">
        <f ca="1">IFERROR(__xludf.DUMMYFUNCTION("""COMPUTED_VALUE"""),"NEED TO PASS TPG111T and DSO23AT, attend 85% full time, and attend all interventions.")</f>
        <v>NEED TO PASS TPG111T and DSO23AT, attend 85% full time, and attend all interventions.</v>
      </c>
      <c r="H13" s="46"/>
      <c r="I13" s="46" t="s">
        <v>13</v>
      </c>
      <c r="J13" s="46"/>
      <c r="K13" s="46" t="s">
        <v>14</v>
      </c>
      <c r="L13" s="14" t="s">
        <v>22</v>
      </c>
      <c r="N13" s="14" t="s">
        <v>23</v>
      </c>
    </row>
    <row r="14" spans="1:14" ht="51.75" x14ac:dyDescent="0.25">
      <c r="A14" s="15">
        <v>218014810</v>
      </c>
      <c r="B14" s="15" t="str">
        <f ca="1">IFERROR(__xludf.DUMMYFUNCTION("""COMPUTED_VALUE"""),"MNCUBE")</f>
        <v>MNCUBE</v>
      </c>
      <c r="C14" s="15" t="str">
        <f ca="1">IFERROR(__xludf.DUMMYFUNCTION("""COMPUTED_VALUE"""),"BJ")</f>
        <v>BJ</v>
      </c>
      <c r="D14" s="15"/>
      <c r="E14" s="15" t="str">
        <f ca="1">IFERROR(__xludf.DUMMYFUNCTION("""COMPUTED_VALUE"""),"0717699979")</f>
        <v>0717699979</v>
      </c>
      <c r="F14" s="15" t="str">
        <f ca="1">IFERROR(__xludf.DUMMYFUNCTION("""COMPUTED_VALUE"""),"bongz5839@gmail.com")</f>
        <v>bongz5839@gmail.com</v>
      </c>
      <c r="G14" s="30" t="str">
        <f ca="1">IFERROR(__xludf.DUMMYFUNCTION("""COMPUTED_VALUE"""),"Student must pass DSO23AT, TPG111T, and ISY23BT, and ISY23BT, attend 85% full time, and attend all interventions.")</f>
        <v>Student must pass DSO23AT, TPG111T, and ISY23BT, and ISY23BT, attend 85% full time, and attend all interventions.</v>
      </c>
      <c r="H14" s="38"/>
      <c r="I14" s="38" t="s">
        <v>15</v>
      </c>
      <c r="J14" s="38"/>
      <c r="K14" s="38" t="s">
        <v>14</v>
      </c>
    </row>
    <row r="15" spans="1:14" s="51" customFormat="1" ht="64.5" x14ac:dyDescent="0.25">
      <c r="A15" s="47">
        <f ca="1">IFERROR(__xludf.DUMMYFUNCTION("""COMPUTED_VALUE"""),218748562)</f>
        <v>218748562</v>
      </c>
      <c r="B15" s="47" t="str">
        <f ca="1">IFERROR(__xludf.DUMMYFUNCTION("""COMPUTED_VALUE"""),"Msomi")</f>
        <v>Msomi</v>
      </c>
      <c r="C15" s="47" t="str">
        <f ca="1">IFERROR(__xludf.DUMMYFUNCTION("""COMPUTED_VALUE"""),"S")</f>
        <v>S</v>
      </c>
      <c r="D15" s="47"/>
      <c r="E15" s="47" t="str">
        <f ca="1">IFERROR(__xludf.DUMMYFUNCTION("""COMPUTED_VALUE"""),"0663251353")</f>
        <v>0663251353</v>
      </c>
      <c r="F15" s="47" t="str">
        <f ca="1">IFERROR(__xludf.DUMMYFUNCTION("""COMPUTED_VALUE"""),"218748562@tut4life.ac.za")</f>
        <v>218748562@tut4life.ac.za</v>
      </c>
      <c r="G15" s="48" t="str">
        <f ca="1">IFERROR(__xludf.DUMMYFUNCTION("""COMPUTED_VALUE"""),"STUDENT NEED TO PASS (DURING S1 2022), DSO23AT, TPG111T, ISY23BT AND REPORT FOR ACADEMIC INTERVENTION AND ATTEND 85% OF CLASSES.")</f>
        <v>STUDENT NEED TO PASS (DURING S1 2022), DSO23AT, TPG111T, ISY23BT AND REPORT FOR ACADEMIC INTERVENTION AND ATTEND 85% OF CLASSES.</v>
      </c>
      <c r="H15" s="49"/>
      <c r="I15" s="49" t="s">
        <v>15</v>
      </c>
      <c r="J15" s="49"/>
      <c r="K15" s="50" t="s">
        <v>14</v>
      </c>
    </row>
    <row r="16" spans="1:14" s="12" customFormat="1" ht="90" x14ac:dyDescent="0.25">
      <c r="A16" s="8">
        <f ca="1">IFERROR(__xludf.DUMMYFUNCTION("""COMPUTED_VALUE"""),219529198)</f>
        <v>219529198</v>
      </c>
      <c r="B16" s="8" t="str">
        <f ca="1">IFERROR(__xludf.DUMMYFUNCTION("""COMPUTED_VALUE"""),"Khoza")</f>
        <v>Khoza</v>
      </c>
      <c r="C16" s="8" t="str">
        <f ca="1">IFERROR(__xludf.DUMMYFUNCTION("""COMPUTED_VALUE"""),"A.A")</f>
        <v>A.A</v>
      </c>
      <c r="D16" s="8"/>
      <c r="E16" s="8" t="str">
        <f ca="1">IFERROR(__xludf.DUMMYFUNCTION("""COMPUTED_VALUE"""),"766580536")</f>
        <v>766580536</v>
      </c>
      <c r="F16" s="8" t="str">
        <f ca="1">IFERROR(__xludf.DUMMYFUNCTION("""COMPUTED_VALUE"""),"amazingkhoza4569@gmail.com")</f>
        <v>amazingkhoza4569@gmail.com</v>
      </c>
      <c r="G16" s="32" t="str">
        <f ca="1">IFERROR(__xludf.DUMMYFUNCTION("""COMPUTED_VALUE"""),"STUDENT MUST PASS DSO23AT, TPG111T, ISY23AT DURING S1 2022, REPORT FOR ACADEMIC INTERVENTION AND ATTEND 85% OF CONTACT CLASSES.")</f>
        <v>STUDENT MUST PASS DSO23AT, TPG111T, ISY23AT DURING S1 2022, REPORT FOR ACADEMIC INTERVENTION AND ATTEND 85% OF CONTACT CLASSES.</v>
      </c>
      <c r="H16" s="44"/>
      <c r="I16" s="44" t="s">
        <v>13</v>
      </c>
      <c r="J16" s="27"/>
      <c r="K16" s="35" t="s">
        <v>14</v>
      </c>
      <c r="L16" t="s">
        <v>24</v>
      </c>
      <c r="M16" s="14" t="s">
        <v>25</v>
      </c>
      <c r="N16" s="13" t="s">
        <v>26</v>
      </c>
    </row>
    <row r="17" spans="1:11" s="11" customFormat="1" ht="39" x14ac:dyDescent="0.25">
      <c r="A17" s="10">
        <f ca="1">IFERROR(__xludf.DUMMYFUNCTION("""COMPUTED_VALUE"""),217077001)</f>
        <v>217077001</v>
      </c>
      <c r="B17" s="10" t="str">
        <f ca="1">IFERROR(__xludf.DUMMYFUNCTION("""COMPUTED_VALUE"""),"Nsibande ")</f>
        <v xml:space="preserve">Nsibande </v>
      </c>
      <c r="C17" s="10" t="str">
        <f ca="1">IFERROR(__xludf.DUMMYFUNCTION("""COMPUTED_VALUE"""),"SJ ")</f>
        <v xml:space="preserve">SJ </v>
      </c>
      <c r="D17" s="10"/>
      <c r="E17" s="10" t="str">
        <f ca="1">IFERROR(__xludf.DUMMYFUNCTION("""COMPUTED_VALUE"""),"712841707")</f>
        <v>712841707</v>
      </c>
      <c r="F17" s="10" t="str">
        <f ca="1">IFERROR(__xludf.DUMMYFUNCTION("""COMPUTED_VALUE"""),"siyabongajacob26@gmail.com")</f>
        <v>siyabongajacob26@gmail.com</v>
      </c>
      <c r="G17" s="52" t="str">
        <f ca="1">IFERROR(__xludf.DUMMYFUNCTION("""COMPUTED_VALUE"""),"DSO23AT, BUA20BT AND MIS22AT PASS S1 2022 + ACADEMIC INTERVENTION")</f>
        <v>DSO23AT, BUA20BT AND MIS22AT PASS S1 2022 + ACADEMIC INTERVENTION</v>
      </c>
      <c r="H17" s="44"/>
      <c r="I17" s="26" t="s">
        <v>15</v>
      </c>
      <c r="K17" s="27" t="s">
        <v>14</v>
      </c>
    </row>
    <row r="18" spans="1:11" s="11" customFormat="1" ht="26.25" x14ac:dyDescent="0.25">
      <c r="A18" s="10">
        <f ca="1">IFERROR(__xludf.DUMMYFUNCTION("""COMPUTED_VALUE"""),218187021)</f>
        <v>218187021</v>
      </c>
      <c r="B18" s="10" t="str">
        <f ca="1">IFERROR(__xludf.DUMMYFUNCTION("""COMPUTED_VALUE"""),"Rapholo")</f>
        <v>Rapholo</v>
      </c>
      <c r="C18" s="10" t="str">
        <f ca="1">IFERROR(__xludf.DUMMYFUNCTION("""COMPUTED_VALUE"""),"Kwj")</f>
        <v>Kwj</v>
      </c>
      <c r="D18" s="10"/>
      <c r="E18" s="10" t="str">
        <f ca="1">IFERROR(__xludf.DUMMYFUNCTION("""COMPUTED_VALUE"""),"0795361936")</f>
        <v>0795361936</v>
      </c>
      <c r="F18" s="10" t="str">
        <f ca="1">IFERROR(__xludf.DUMMYFUNCTION("""COMPUTED_VALUE"""),"alkamorjunior@gmail.com")</f>
        <v>alkamorjunior@gmail.com</v>
      </c>
      <c r="G18" s="52" t="str">
        <f ca="1">IFERROR(__xludf.DUMMYFUNCTION("""COMPUTED_VALUE"""),"Student must pass DSO23AT, ISY23AT")</f>
        <v>Student must pass DSO23AT, ISY23AT</v>
      </c>
      <c r="H18" s="25"/>
      <c r="I18" s="44" t="s">
        <v>15</v>
      </c>
      <c r="J18" s="26"/>
      <c r="K18" s="53" t="s">
        <v>14</v>
      </c>
    </row>
    <row r="19" spans="1:11" s="11" customFormat="1" ht="39" x14ac:dyDescent="0.25">
      <c r="A19" s="17">
        <v>217202809</v>
      </c>
      <c r="B19" s="18" t="s">
        <v>27</v>
      </c>
      <c r="C19" s="18" t="s">
        <v>28</v>
      </c>
      <c r="D19" s="19"/>
      <c r="E19" s="17">
        <v>634957786</v>
      </c>
      <c r="F19" s="20" t="s">
        <v>29</v>
      </c>
      <c r="G19" s="54" t="s">
        <v>30</v>
      </c>
      <c r="H19" s="33"/>
      <c r="I19" s="25" t="s">
        <v>15</v>
      </c>
      <c r="J19" s="27"/>
      <c r="K19" s="35" t="s">
        <v>14</v>
      </c>
    </row>
    <row r="20" spans="1:11" ht="64.5" x14ac:dyDescent="0.25">
      <c r="A20" s="21">
        <v>218474624</v>
      </c>
      <c r="B20" s="22" t="s">
        <v>31</v>
      </c>
      <c r="C20" s="22" t="s">
        <v>32</v>
      </c>
      <c r="D20" s="23"/>
      <c r="E20" s="21">
        <v>842675559</v>
      </c>
      <c r="F20" s="24" t="s">
        <v>33</v>
      </c>
      <c r="G20" s="55" t="s">
        <v>34</v>
      </c>
      <c r="I20" s="39" t="s">
        <v>15</v>
      </c>
      <c r="J20" s="56"/>
      <c r="K20" s="28" t="s">
        <v>14</v>
      </c>
    </row>
    <row r="21" spans="1:11" x14ac:dyDescent="0.25">
      <c r="H21" s="46"/>
      <c r="I21" s="46"/>
      <c r="K21" s="46"/>
    </row>
  </sheetData>
  <hyperlinks>
    <hyperlink ref="F19" r:id="rId1"/>
    <hyperlink ref="F20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2022-04-13T14:01:03Z</dcterms:created>
  <dcterms:modified xsi:type="dcterms:W3CDTF">2022-04-13T14:06:44Z</dcterms:modified>
</cp:coreProperties>
</file>