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choolManagement-\Exel files\"/>
    </mc:Choice>
  </mc:AlternateContent>
  <bookViews>
    <workbookView xWindow="0" yWindow="0" windowWidth="25125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8" i="1"/>
  <c r="E27" i="1"/>
  <c r="A26" i="1"/>
  <c r="F24" i="1"/>
  <c r="C23" i="1"/>
  <c r="A22" i="1"/>
  <c r="F20" i="1"/>
  <c r="C19" i="1"/>
  <c r="G17" i="1"/>
  <c r="E16" i="1"/>
  <c r="B15" i="1"/>
  <c r="G13" i="1"/>
  <c r="E12" i="1"/>
  <c r="B11" i="1"/>
  <c r="G9" i="1"/>
  <c r="E8" i="1"/>
  <c r="B7" i="1"/>
  <c r="B5" i="1"/>
  <c r="G3" i="1"/>
  <c r="E2" i="1"/>
  <c r="E23" i="1"/>
  <c r="C5" i="1"/>
  <c r="A30" i="1"/>
  <c r="F28" i="1"/>
  <c r="C27" i="1"/>
  <c r="G25" i="1"/>
  <c r="E24" i="1"/>
  <c r="B23" i="1"/>
  <c r="G21" i="1"/>
  <c r="E20" i="1"/>
  <c r="B19" i="1"/>
  <c r="F17" i="1"/>
  <c r="C16" i="1"/>
  <c r="A15" i="1"/>
  <c r="F13" i="1"/>
  <c r="C12" i="1"/>
  <c r="A11" i="1"/>
  <c r="F9" i="1"/>
  <c r="C8" i="1"/>
  <c r="A7" i="1"/>
  <c r="A5" i="1"/>
  <c r="F3" i="1"/>
  <c r="C2" i="1"/>
  <c r="B22" i="1"/>
  <c r="A10" i="1"/>
  <c r="G29" i="1"/>
  <c r="E28" i="1"/>
  <c r="B27" i="1"/>
  <c r="F25" i="1"/>
  <c r="C24" i="1"/>
  <c r="A23" i="1"/>
  <c r="F21" i="1"/>
  <c r="C20" i="1"/>
  <c r="G18" i="1"/>
  <c r="E17" i="1"/>
  <c r="B16" i="1"/>
  <c r="G14" i="1"/>
  <c r="E13" i="1"/>
  <c r="B12" i="1"/>
  <c r="G10" i="1"/>
  <c r="E9" i="1"/>
  <c r="B8" i="1"/>
  <c r="G6" i="1"/>
  <c r="G4" i="1"/>
  <c r="E3" i="1"/>
  <c r="B2" i="1"/>
  <c r="B29" i="1"/>
  <c r="C22" i="1"/>
  <c r="G16" i="1"/>
  <c r="B10" i="1"/>
  <c r="E5" i="1"/>
  <c r="F27" i="1"/>
  <c r="F16" i="1"/>
  <c r="C11" i="1"/>
  <c r="F2" i="1"/>
  <c r="F29" i="1"/>
  <c r="C28" i="1"/>
  <c r="A27" i="1"/>
  <c r="E25" i="1"/>
  <c r="B24" i="1"/>
  <c r="G22" i="1"/>
  <c r="E21" i="1"/>
  <c r="B20" i="1"/>
  <c r="F18" i="1"/>
  <c r="C17" i="1"/>
  <c r="A16" i="1"/>
  <c r="F14" i="1"/>
  <c r="C13" i="1"/>
  <c r="A12" i="1"/>
  <c r="F10" i="1"/>
  <c r="C9" i="1"/>
  <c r="A8" i="1"/>
  <c r="A6" i="1"/>
  <c r="F4" i="1"/>
  <c r="C3" i="1"/>
  <c r="A2" i="1"/>
  <c r="A3" i="1"/>
  <c r="G27" i="1"/>
  <c r="B18" i="1"/>
  <c r="E11" i="1"/>
  <c r="B4" i="1"/>
  <c r="B26" i="1"/>
  <c r="E19" i="1"/>
  <c r="A14" i="1"/>
  <c r="C7" i="1"/>
  <c r="E29" i="1"/>
  <c r="B28" i="1"/>
  <c r="G26" i="1"/>
  <c r="C25" i="1"/>
  <c r="A24" i="1"/>
  <c r="F22" i="1"/>
  <c r="C21" i="1"/>
  <c r="A20" i="1"/>
  <c r="E18" i="1"/>
  <c r="B17" i="1"/>
  <c r="G15" i="1"/>
  <c r="E14" i="1"/>
  <c r="B13" i="1"/>
  <c r="G11" i="1"/>
  <c r="E10" i="1"/>
  <c r="B9" i="1"/>
  <c r="G7" i="1"/>
  <c r="G5" i="1"/>
  <c r="E4" i="1"/>
  <c r="B3" i="1"/>
  <c r="C4" i="1"/>
  <c r="C26" i="1"/>
  <c r="F19" i="1"/>
  <c r="B14" i="1"/>
  <c r="E7" i="1"/>
  <c r="A29" i="1"/>
  <c r="G20" i="1"/>
  <c r="C15" i="1"/>
  <c r="F8" i="1"/>
  <c r="C29" i="1"/>
  <c r="A28" i="1"/>
  <c r="E26" i="1"/>
  <c r="B25" i="1"/>
  <c r="G23" i="1"/>
  <c r="E22" i="1"/>
  <c r="B21" i="1"/>
  <c r="G19" i="1"/>
  <c r="C18" i="1"/>
  <c r="A17" i="1"/>
  <c r="F15" i="1"/>
  <c r="C14" i="1"/>
  <c r="A13" i="1"/>
  <c r="F11" i="1"/>
  <c r="C10" i="1"/>
  <c r="A9" i="1"/>
  <c r="F7" i="1"/>
  <c r="F5" i="1"/>
  <c r="A25" i="1"/>
  <c r="F23" i="1"/>
  <c r="A21" i="1"/>
  <c r="E15" i="1"/>
  <c r="G12" i="1"/>
  <c r="G8" i="1"/>
  <c r="G2" i="1"/>
  <c r="G24" i="1"/>
  <c r="A18" i="1"/>
  <c r="F12" i="1"/>
  <c r="A4" i="1"/>
</calcChain>
</file>

<file path=xl/sharedStrings.xml><?xml version="1.0" encoding="utf-8"?>
<sst xmlns="http://schemas.openxmlformats.org/spreadsheetml/2006/main" count="121" uniqueCount="48">
  <si>
    <t>STUDENT NO</t>
  </si>
  <si>
    <t xml:space="preserve">SURNAME </t>
  </si>
  <si>
    <t>INITIALS</t>
  </si>
  <si>
    <t>SUBJECT CODE</t>
  </si>
  <si>
    <t>CONTACT NO</t>
  </si>
  <si>
    <t>EMAIL ADDRESS</t>
  </si>
  <si>
    <t>REASON FOR READMISSION</t>
  </si>
  <si>
    <t xml:space="preserve"> Student Condition</t>
  </si>
  <si>
    <t>Information Session</t>
  </si>
  <si>
    <t>Information Session Attendance</t>
  </si>
  <si>
    <t>WhatsApp Status</t>
  </si>
  <si>
    <t>Supported Subjects</t>
  </si>
  <si>
    <t>Additional Subjects to be supported</t>
  </si>
  <si>
    <t>Assigned Tutor</t>
  </si>
  <si>
    <t>Communicated</t>
  </si>
  <si>
    <t>Added</t>
  </si>
  <si>
    <t>Unreachable</t>
  </si>
  <si>
    <t>T</t>
  </si>
  <si>
    <t>Present</t>
  </si>
  <si>
    <t> </t>
  </si>
  <si>
    <t>TPG111T</t>
  </si>
  <si>
    <t>Not added</t>
  </si>
  <si>
    <t>present</t>
  </si>
  <si>
    <t>Student registered conditional subject ISY23AT). However there was an agreement to support other registered subjects (ISY23AT, TPG111T)</t>
  </si>
  <si>
    <t xml:space="preserve">TPG111T
DSO23AT
</t>
  </si>
  <si>
    <t>ISY23AT(Sevezile)
TPG111T(     Lindokuhle Mwandla
Teleki Thobejane
Lelethu Sayedwa).
DSO23AT(Lindokuhle Mwandla
Thabang Sepataka).</t>
  </si>
  <si>
    <t>Student registered 
conditional subjects 
(TPG111T). However 
there was an agreement
 to support other
 registered subjects (DSO23AT)</t>
  </si>
  <si>
    <t>DSO23AT</t>
  </si>
  <si>
    <t>TPG111T(Lindokuhle,
Teleki,Lelethu,Nhlalala)
,DSO23AT(Thabang,Lindokuhle)</t>
  </si>
  <si>
    <t>Student registered conditional subjects (TPG111T). However there was an agreement to support other registered subjects (DSO23BT)</t>
  </si>
  <si>
    <t>DSO23BT</t>
  </si>
  <si>
    <t>TPG111T(Lindokuhle,
Teleki,Lelethu,Nhlalala)</t>
  </si>
  <si>
    <t>Student registered 
conditional subjects 
(TPG111T,ISY23AT).</t>
  </si>
  <si>
    <t>TPG111T (Lindokuhle Mwandla
Teleki Thobejane
Lelethu Sayedwa).
ISY23AT (Sevezile Maluleke).</t>
  </si>
  <si>
    <t>TPG111T (Lindokuhle Mwandla
Teleki Thobejane
Lelethu Sayedwa).
DSO23BT (Sebenzile Maluleke
Lindokuhle Mwandla).
ISY23AT (Sevezile Maluleke).</t>
  </si>
  <si>
    <t>Conditional student 
due to credits.</t>
  </si>
  <si>
    <t>TPG111T
DSO23AT
ISY23ATT</t>
  </si>
  <si>
    <t> Lindokuhle Mwandla
 Teleki Thobejane
 Lelethu Sayedwa</t>
  </si>
  <si>
    <t>Khumalo</t>
  </si>
  <si>
    <t>S.B.L</t>
  </si>
  <si>
    <t>KhumaIolucas865@gmail.com</t>
  </si>
  <si>
    <t>STUDENT NEED TO PASS TPG111T DURING S1 2022 AND REPORT FOR ACADEMIC INTERVENTION.</t>
  </si>
  <si>
    <t>Student need to pass CMK10BT and TPG111T DURING S1 2022 AND REPORT FOR ACADEMIC INTERVENTION.</t>
  </si>
  <si>
    <t>Student must pass TPG111T, ITT10AT, IIE20BT AND GPM20BT DURING S1 2022, REPORT FOR ACADEMIC INTERVENTION</t>
  </si>
  <si>
    <t>Matlala</t>
  </si>
  <si>
    <t>tmatlala99@gmail.com</t>
  </si>
  <si>
    <t>MR MASETHE: LIFT EXCLUSION: CONDITION: Student need to pass CFS10BT AND TPG111T</t>
  </si>
  <si>
    <t>Student registered
 conditional subjects
 (CFS10BT)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</si>
</sst>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</font>
    <font>
      <sz val="10"/>
      <color rgb="FF000000"/>
      <name val="Arial M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wrapText="1"/>
    </xf>
    <xf numFmtId="0" fontId="5" fillId="5" borderId="3" xfId="0" applyFont="1" applyFill="1" applyBorder="1"/>
    <xf numFmtId="0" fontId="6" fillId="5" borderId="4" xfId="0" applyFont="1" applyFill="1" applyBorder="1"/>
    <xf numFmtId="0" fontId="6" fillId="5" borderId="0" xfId="0" applyFont="1" applyFill="1"/>
    <xf numFmtId="0" fontId="6" fillId="5" borderId="3" xfId="0" applyFont="1" applyFill="1" applyBorder="1"/>
    <xf numFmtId="0" fontId="5" fillId="5" borderId="5" xfId="0" applyFont="1" applyFill="1" applyBorder="1" applyAlignment="1">
      <alignment wrapText="1"/>
    </xf>
    <xf numFmtId="0" fontId="7" fillId="3" borderId="2" xfId="0" applyFont="1" applyFill="1" applyBorder="1"/>
    <xf numFmtId="0" fontId="7" fillId="3" borderId="6" xfId="0" applyFont="1" applyFill="1" applyBorder="1"/>
    <xf numFmtId="0" fontId="6" fillId="3" borderId="0" xfId="0" applyFont="1" applyFill="1"/>
    <xf numFmtId="0" fontId="3" fillId="3" borderId="6" xfId="1" applyFill="1" applyBorder="1" applyAlignment="1"/>
    <xf numFmtId="0" fontId="7" fillId="3" borderId="6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5" fillId="4" borderId="3" xfId="0" applyFont="1" applyFill="1" applyBorder="1"/>
    <xf numFmtId="0" fontId="5" fillId="4" borderId="4" xfId="0" applyFont="1" applyFill="1" applyBorder="1"/>
    <xf numFmtId="0" fontId="6" fillId="4" borderId="0" xfId="0" applyFont="1" applyFill="1"/>
    <xf numFmtId="0" fontId="3" fillId="4" borderId="4" xfId="1" applyFill="1" applyBorder="1" applyAlignment="1"/>
    <xf numFmtId="0" fontId="5" fillId="4" borderId="5" xfId="0" applyFont="1" applyFill="1" applyBorder="1" applyAlignment="1">
      <alignment wrapText="1"/>
    </xf>
    <xf numFmtId="0" fontId="6" fillId="5" borderId="2" xfId="0" applyFont="1" applyFill="1" applyBorder="1"/>
    <xf numFmtId="0" fontId="6" fillId="5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matlala99@gmail.com" TargetMode="External"/><Relationship Id="rId1" Type="http://schemas.openxmlformats.org/officeDocument/2006/relationships/hyperlink" Target="mailto:KhumaIolucas86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sqref="A1:XFD1048576"/>
    </sheetView>
  </sheetViews>
  <sheetFormatPr defaultRowHeight="15"/>
  <cols>
    <col min="1" max="1" width="19.85546875" customWidth="1"/>
    <col min="2" max="2" width="18.28515625" customWidth="1"/>
    <col min="3" max="3" width="19.140625" customWidth="1"/>
    <col min="4" max="4" width="23.140625" customWidth="1"/>
    <col min="5" max="5" width="20.42578125" customWidth="1"/>
    <col min="6" max="6" width="25.85546875" customWidth="1"/>
    <col min="7" max="7" width="37.140625" customWidth="1"/>
    <col min="8" max="8" width="35.7109375" customWidth="1"/>
    <col min="9" max="9" width="33.85546875" customWidth="1"/>
    <col min="10" max="10" width="37" customWidth="1"/>
    <col min="11" max="11" width="36.42578125" customWidth="1"/>
    <col min="12" max="12" width="19.140625" customWidth="1"/>
    <col min="13" max="13" width="21" customWidth="1"/>
    <col min="14" max="14" width="23.42578125" customWidth="1"/>
  </cols>
  <sheetData>
    <row r="1" spans="1:14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 ht="39">
      <c r="A2" s="5">
        <f ca="1">IFERROR(__xludf.DUMMYFUNCTION("""COMPUTED_VALUE"""),217602203)</f>
        <v>217602203</v>
      </c>
      <c r="B2" s="5" t="str">
        <f ca="1">IFERROR(__xludf.DUMMYFUNCTION("""COMPUTED_VALUE"""),"Mabena ")</f>
        <v xml:space="preserve">Mabena </v>
      </c>
      <c r="C2" s="5" t="str">
        <f ca="1">IFERROR(__xludf.DUMMYFUNCTION("""COMPUTED_VALUE"""),"TM")</f>
        <v>TM</v>
      </c>
      <c r="D2" s="5" t="s">
        <v>20</v>
      </c>
      <c r="E2" s="5" t="str">
        <f ca="1">IFERROR(__xludf.DUMMYFUNCTION("""COMPUTED_VALUE"""),"0796017958")</f>
        <v>0796017958</v>
      </c>
      <c r="F2" s="5" t="str">
        <f ca="1">IFERROR(__xludf.DUMMYFUNCTION("""COMPUTED_VALUE"""),"217602203@tut4life.ac.za")</f>
        <v>217602203@tut4life.ac.za</v>
      </c>
      <c r="G2" s="5" t="str">
        <f ca="1">IFERROR(__xludf.DUMMYFUNCTION("""COMPUTED_VALUE"""),"Student must pass TPG111T and ISY23AT, and TPG201T, attend 85% full time, and attend all interventions.")</f>
        <v>Student must pass TPG111T and ISY23AT, and TPG201T, attend 85% full time, and attend all interventions.</v>
      </c>
      <c r="I2" t="s">
        <v>14</v>
      </c>
      <c r="K2" t="s">
        <v>15</v>
      </c>
    </row>
    <row r="3" spans="1:14" ht="26.25">
      <c r="A3" s="8">
        <f ca="1">IFERROR(__xludf.DUMMYFUNCTION("""COMPUTED_VALUE"""),216575474)</f>
        <v>216575474</v>
      </c>
      <c r="B3" s="8" t="str">
        <f ca="1">IFERROR(__xludf.DUMMYFUNCTION("""COMPUTED_VALUE"""),"Rameetse ")</f>
        <v xml:space="preserve">Rameetse </v>
      </c>
      <c r="C3" s="8" t="str">
        <f ca="1">IFERROR(__xludf.DUMMYFUNCTION("""COMPUTED_VALUE"""),"M D")</f>
        <v>M D</v>
      </c>
      <c r="D3" s="8"/>
      <c r="E3" s="8" t="str">
        <f ca="1">IFERROR(__xludf.DUMMYFUNCTION("""COMPUTED_VALUE"""),"723274038")</f>
        <v>723274038</v>
      </c>
      <c r="F3" s="8" t="str">
        <f ca="1">IFERROR(__xludf.DUMMYFUNCTION("""COMPUTED_VALUE"""),"moredezz@gmail.cim")</f>
        <v>moredezz@gmail.cim</v>
      </c>
      <c r="G3" s="8" t="str">
        <f ca="1">IFERROR(__xludf.DUMMYFUNCTION("""COMPUTED_VALUE"""),"Student need to pass TPG111T during S1 2022 and report for academic intervention")</f>
        <v>Student need to pass TPG111T during S1 2022 and report for academic intervention</v>
      </c>
      <c r="I3" t="s">
        <v>16</v>
      </c>
      <c r="K3" t="s">
        <v>21</v>
      </c>
    </row>
    <row r="4" spans="1:14" ht="39">
      <c r="A4" s="5">
        <f ca="1">IFERROR(__xludf.DUMMYFUNCTION("""COMPUTED_VALUE"""),219418426)</f>
        <v>219418426</v>
      </c>
      <c r="B4" s="5" t="str">
        <f ca="1">IFERROR(__xludf.DUMMYFUNCTION("""COMPUTED_VALUE"""),"Seragatlala ")</f>
        <v xml:space="preserve">Seragatlala </v>
      </c>
      <c r="C4" s="5" t="str">
        <f ca="1">IFERROR(__xludf.DUMMYFUNCTION("""COMPUTED_VALUE"""),"DO")</f>
        <v>DO</v>
      </c>
      <c r="D4" s="5"/>
      <c r="E4" s="5" t="str">
        <f ca="1">IFERROR(__xludf.DUMMYFUNCTION("""COMPUTED_VALUE"""),"0760114117")</f>
        <v>0760114117</v>
      </c>
      <c r="F4" s="5" t="str">
        <f ca="1">IFERROR(__xludf.DUMMYFUNCTION("""COMPUTED_VALUE"""),"oscarsuffix@gmail.com")</f>
        <v>oscarsuffix@gmail.com</v>
      </c>
      <c r="G4" s="5" t="str">
        <f ca="1">IFERROR(__xludf.DUMMYFUNCTION("""COMPUTED_VALUE"""),"STUDENT MUST PASS TPG111T DURING S1 2022 + REPORT FOR ACADEMIC INTERVENTION")</f>
        <v>STUDENT MUST PASS TPG111T DURING S1 2022 + REPORT FOR ACADEMIC INTERVENTION</v>
      </c>
      <c r="I4" t="s">
        <v>14</v>
      </c>
      <c r="K4" t="s">
        <v>15</v>
      </c>
    </row>
    <row r="5" spans="1:14" ht="51.75">
      <c r="A5" s="5">
        <f ca="1">IFERROR(__xludf.DUMMYFUNCTION("""COMPUTED_VALUE"""),220040798)</f>
        <v>220040798</v>
      </c>
      <c r="B5" s="5" t="str">
        <f ca="1">IFERROR(__xludf.DUMMYFUNCTION("""COMPUTED_VALUE"""),"Korreia")</f>
        <v>Korreia</v>
      </c>
      <c r="C5" s="5" t="str">
        <f ca="1">IFERROR(__xludf.DUMMYFUNCTION("""COMPUTED_VALUE"""),"NP")</f>
        <v>NP</v>
      </c>
      <c r="D5" s="5"/>
      <c r="E5" s="5" t="str">
        <f ca="1">IFERROR(__xludf.DUMMYFUNCTION("""COMPUTED_VALUE"""),"0718947362")</f>
        <v>0718947362</v>
      </c>
      <c r="F5" s="5" t="str">
        <f ca="1">IFERROR(__xludf.DUMMYFUNCTION("""COMPUTED_VALUE"""),"palesantokozo36@gmail.com")</f>
        <v>palesantokozo36@gmail.com</v>
      </c>
      <c r="G5" s="5" t="str">
        <f ca="1">IFERROR(__xludf.DUMMYFUNCTION("""COMPUTED_VALUE"""),"STUDENT NEED TO PASS GPM20AT, IIS20AT AND TPG111T DURING S1 2022 AND REPORT FOR ACADEMIC INTERVENTION.")</f>
        <v>STUDENT NEED TO PASS GPM20AT, IIS20AT AND TPG111T DURING S1 2022 AND REPORT FOR ACADEMIC INTERVENTION.</v>
      </c>
      <c r="I5" t="s">
        <v>14</v>
      </c>
      <c r="K5" t="s">
        <v>15</v>
      </c>
    </row>
    <row r="6" spans="1:14">
      <c r="A6" s="4">
        <f ca="1">IFERROR(__xludf.DUMMYFUNCTION("""COMPUTED_VALUE"""),218471749)</f>
        <v>218471749</v>
      </c>
      <c r="B6" s="4"/>
      <c r="C6" s="4"/>
      <c r="D6" s="4"/>
      <c r="E6" s="4"/>
      <c r="F6" s="4"/>
      <c r="G6" s="4" t="str">
        <f ca="1">IFERROR(__xludf.DUMMYFUNCTION("""COMPUTED_VALUE"""),"STUDENT NEED TO PASS TPG111T AND REMAINING SUBJECTS DURING S1 2022 AND REPORT FOR ACADEMIC INTERVENTION AND MAKE AN APPOINTMENT WITH THE HOD.")</f>
        <v>STUDENT NEED TO PASS TPG111T AND REMAINING SUBJECTS DURING S1 2022 AND REPORT FOR ACADEMIC INTERVENTION AND MAKE AN APPOINTMENT WITH THE HOD.</v>
      </c>
      <c r="I6" t="s">
        <v>16</v>
      </c>
    </row>
    <row r="7" spans="1:14" ht="26.25">
      <c r="A7" s="8">
        <f ca="1">IFERROR(__xludf.DUMMYFUNCTION("""COMPUTED_VALUE"""),218677274)</f>
        <v>218677274</v>
      </c>
      <c r="B7" s="8" t="str">
        <f ca="1">IFERROR(__xludf.DUMMYFUNCTION("""COMPUTED_VALUE"""),"Makhata")</f>
        <v>Makhata</v>
      </c>
      <c r="C7" s="8" t="str">
        <f ca="1">IFERROR(__xludf.DUMMYFUNCTION("""COMPUTED_VALUE"""),"Ofentse Xoliso ")</f>
        <v xml:space="preserve">Ofentse Xoliso </v>
      </c>
      <c r="D7" s="8"/>
      <c r="E7" s="8" t="str">
        <f ca="1">IFERROR(__xludf.DUMMYFUNCTION("""COMPUTED_VALUE"""),"0843061302")</f>
        <v>0843061302</v>
      </c>
      <c r="F7" s="8" t="str">
        <f ca="1">IFERROR(__xludf.DUMMYFUNCTION("""COMPUTED_VALUE"""),"ofentsemakhata098@gmail.com")</f>
        <v>ofentsemakhata098@gmail.com</v>
      </c>
      <c r="G7" s="8" t="str">
        <f ca="1">IFERROR(__xludf.DUMMYFUNCTION("""COMPUTED_VALUE"""),"Student must pass TPG111T, ISY23AT.")</f>
        <v>Student must pass TPG111T, ISY23AT.</v>
      </c>
      <c r="I7" t="s">
        <v>16</v>
      </c>
      <c r="K7" t="s">
        <v>15</v>
      </c>
    </row>
    <row r="8" spans="1:14" ht="26.25">
      <c r="A8" s="8">
        <f ca="1">IFERROR(__xludf.DUMMYFUNCTION("""COMPUTED_VALUE"""),219142145)</f>
        <v>219142145</v>
      </c>
      <c r="B8" s="8" t="str">
        <f ca="1">IFERROR(__xludf.DUMMYFUNCTION("""COMPUTED_VALUE"""),"KGOBODI")</f>
        <v>KGOBODI</v>
      </c>
      <c r="C8" s="8" t="str">
        <f ca="1">IFERROR(__xludf.DUMMYFUNCTION("""COMPUTED_VALUE"""),"M")</f>
        <v>M</v>
      </c>
      <c r="D8" s="8"/>
      <c r="E8" s="8" t="str">
        <f ca="1">IFERROR(__xludf.DUMMYFUNCTION("""COMPUTED_VALUE"""),"0762574152")</f>
        <v>0762574152</v>
      </c>
      <c r="F8" s="8" t="str">
        <f ca="1">IFERROR(__xludf.DUMMYFUNCTION("""COMPUTED_VALUE"""),"motheokgobodi@gmail.com")</f>
        <v>motheokgobodi@gmail.com</v>
      </c>
      <c r="G8" s="8" t="str">
        <f ca="1">IFERROR(__xludf.DUMMYFUNCTION("""COMPUTED_VALUE"""),"student need to pass TPG111T adn ISY23AT.")</f>
        <v>student need to pass TPG111T adn ISY23AT.</v>
      </c>
      <c r="I8" t="s">
        <v>16</v>
      </c>
      <c r="K8" t="s">
        <v>15</v>
      </c>
    </row>
    <row r="9" spans="1:14" ht="120">
      <c r="A9" s="5">
        <f ca="1">IFERROR(__xludf.DUMMYFUNCTION("""COMPUTED_VALUE"""),219670338)</f>
        <v>219670338</v>
      </c>
      <c r="B9" s="5" t="str">
        <f ca="1">IFERROR(__xludf.DUMMYFUNCTION("""COMPUTED_VALUE"""),"Spotsie ")</f>
        <v xml:space="preserve">Spotsie </v>
      </c>
      <c r="C9" s="5" t="str">
        <f ca="1">IFERROR(__xludf.DUMMYFUNCTION("""COMPUTED_VALUE"""),"ZM")</f>
        <v>ZM</v>
      </c>
      <c r="D9" s="5"/>
      <c r="E9" s="5" t="str">
        <f ca="1">IFERROR(__xludf.DUMMYFUNCTION("""COMPUTED_VALUE"""),"0679340294")</f>
        <v>0679340294</v>
      </c>
      <c r="F9" s="5" t="str">
        <f ca="1">IFERROR(__xludf.DUMMYFUNCTION("""COMPUTED_VALUE"""),"masibulelehalala@gmail.com")</f>
        <v>masibulelehalala@gmail.com</v>
      </c>
      <c r="G9" s="5" t="str">
        <f ca="1">IFERROR(__xludf.DUMMYFUNCTION("""COMPUTED_VALUE"""),"Student need to pass TPG111T and ISY23AT.")</f>
        <v>Student need to pass TPG111T and ISY23AT.</v>
      </c>
      <c r="I9" t="s">
        <v>14</v>
      </c>
      <c r="J9" t="s">
        <v>22</v>
      </c>
      <c r="K9" t="s">
        <v>15</v>
      </c>
      <c r="L9" s="6" t="s">
        <v>23</v>
      </c>
      <c r="M9" s="7" t="s">
        <v>24</v>
      </c>
      <c r="N9" s="7" t="s">
        <v>25</v>
      </c>
    </row>
    <row r="10" spans="1:14" ht="39">
      <c r="A10" s="5">
        <f ca="1">IFERROR(__xludf.DUMMYFUNCTION("""COMPUTED_VALUE"""),215264033)</f>
        <v>215264033</v>
      </c>
      <c r="B10" s="5" t="str">
        <f ca="1">IFERROR(__xludf.DUMMYFUNCTION("""COMPUTED_VALUE"""),"Munyai")</f>
        <v>Munyai</v>
      </c>
      <c r="C10" s="5" t="str">
        <f ca="1">IFERROR(__xludf.DUMMYFUNCTION("""COMPUTED_VALUE"""),"MB")</f>
        <v>MB</v>
      </c>
      <c r="D10" s="5"/>
      <c r="E10" s="5" t="str">
        <f ca="1">IFERROR(__xludf.DUMMYFUNCTION("""COMPUTED_VALUE"""),"0817209804")</f>
        <v>0817209804</v>
      </c>
      <c r="F10" s="5" t="str">
        <f ca="1">IFERROR(__xludf.DUMMYFUNCTION("""COMPUTED_VALUE"""),"blessingmunyai3@gmail.com")</f>
        <v>blessingmunyai3@gmail.com</v>
      </c>
      <c r="G10" s="5" t="str">
        <f ca="1">IFERROR(__xludf.DUMMYFUNCTION("""COMPUTED_VALUE"""),"Student need to pass TPG111T, attend 85% class, and attend academic intervention classes.")</f>
        <v>Student need to pass TPG111T, attend 85% class, and attend academic intervention classes.</v>
      </c>
      <c r="I10" t="s">
        <v>14</v>
      </c>
      <c r="K10" t="s">
        <v>15</v>
      </c>
    </row>
    <row r="11" spans="1:14" ht="39">
      <c r="A11" s="5">
        <f ca="1">IFERROR(__xludf.DUMMYFUNCTION("""COMPUTED_VALUE"""),215699757)</f>
        <v>215699757</v>
      </c>
      <c r="B11" s="5" t="str">
        <f ca="1">IFERROR(__xludf.DUMMYFUNCTION("""COMPUTED_VALUE"""),"Mlambo")</f>
        <v>Mlambo</v>
      </c>
      <c r="C11" s="5" t="str">
        <f ca="1">IFERROR(__xludf.DUMMYFUNCTION("""COMPUTED_VALUE"""),"ZP")</f>
        <v>ZP</v>
      </c>
      <c r="D11" s="5"/>
      <c r="E11" s="5" t="str">
        <f ca="1">IFERROR(__xludf.DUMMYFUNCTION("""COMPUTED_VALUE"""),"0731063314")</f>
        <v>0731063314</v>
      </c>
      <c r="F11" s="5" t="str">
        <f ca="1">IFERROR(__xludf.DUMMYFUNCTION("""COMPUTED_VALUE"""),"zamasondiya7@gmail.com")</f>
        <v>zamasondiya7@gmail.com</v>
      </c>
      <c r="G11" s="5" t="str">
        <f ca="1">IFERROR(__xludf.DUMMYFUNCTION("""COMPUTED_VALUE"""),"Student need to pass TPG111T and ISY23BT, attend 85% full time, and attend all interventions.")</f>
        <v>Student need to pass TPG111T and ISY23BT, attend 85% full time, and attend all interventions.</v>
      </c>
      <c r="I11" t="s">
        <v>14</v>
      </c>
      <c r="K11" t="s">
        <v>15</v>
      </c>
    </row>
    <row r="12" spans="1:14" ht="120">
      <c r="A12" s="8">
        <f ca="1">IFERROR(__xludf.DUMMYFUNCTION("""COMPUTED_VALUE"""),215758800)</f>
        <v>215758800</v>
      </c>
      <c r="B12" s="8" t="str">
        <f ca="1">IFERROR(__xludf.DUMMYFUNCTION("""COMPUTED_VALUE"""),"Mbevhana")</f>
        <v>Mbevhana</v>
      </c>
      <c r="C12" s="8" t="str">
        <f ca="1">IFERROR(__xludf.DUMMYFUNCTION("""COMPUTED_VALUE"""),"M")</f>
        <v>M</v>
      </c>
      <c r="D12" s="8"/>
      <c r="E12" s="8" t="str">
        <f ca="1">IFERROR(__xludf.DUMMYFUNCTION("""COMPUTED_VALUE"""),"0606299792")</f>
        <v>0606299792</v>
      </c>
      <c r="F12" s="8" t="str">
        <f ca="1">IFERROR(__xludf.DUMMYFUNCTION("""COMPUTED_VALUE"""),"masalambevhana02@gmail.com")</f>
        <v>masalambevhana02@gmail.com</v>
      </c>
      <c r="G12" s="8" t="str">
        <f ca="1">IFERROR(__xludf.DUMMYFUNCTION("""COMPUTED_VALUE"""),"Student need to pass TPG111T and DSO23AT, attend 85% full time, and attend all interventions.")</f>
        <v>Student need to pass TPG111T and DSO23AT, attend 85% full time, and attend all interventions.</v>
      </c>
      <c r="I12" t="s">
        <v>16</v>
      </c>
      <c r="J12" t="s">
        <v>22</v>
      </c>
      <c r="K12" t="s">
        <v>15</v>
      </c>
      <c r="L12" s="7" t="s">
        <v>26</v>
      </c>
      <c r="M12" t="s">
        <v>27</v>
      </c>
      <c r="N12" s="7" t="s">
        <v>28</v>
      </c>
    </row>
    <row r="13" spans="1:14" ht="120">
      <c r="A13" s="5">
        <f ca="1">IFERROR(__xludf.DUMMYFUNCTION("""COMPUTED_VALUE"""),216103033)</f>
        <v>216103033</v>
      </c>
      <c r="B13" s="5" t="str">
        <f ca="1">IFERROR(__xludf.DUMMYFUNCTION("""COMPUTED_VALUE"""),"UBISI")</f>
        <v>UBISI</v>
      </c>
      <c r="C13" s="5" t="str">
        <f ca="1">IFERROR(__xludf.DUMMYFUNCTION("""COMPUTED_VALUE"""),"N")</f>
        <v>N</v>
      </c>
      <c r="D13" s="5"/>
      <c r="E13" s="5" t="str">
        <f ca="1">IFERROR(__xludf.DUMMYFUNCTION("""COMPUTED_VALUE"""),"0794647855")</f>
        <v>0794647855</v>
      </c>
      <c r="F13" s="5" t="str">
        <f ca="1">IFERROR(__xludf.DUMMYFUNCTION("""COMPUTED_VALUE"""),"ntiyisou@gmail.com")</f>
        <v>ntiyisou@gmail.com</v>
      </c>
      <c r="G13" s="5" t="str">
        <f ca="1">IFERROR(__xludf.DUMMYFUNCTION("""COMPUTED_VALUE"""),"Student need to pass TPG111T, attend 85% full time, and attend all interventions.")</f>
        <v>Student need to pass TPG111T, attend 85% full time, and attend all interventions.</v>
      </c>
      <c r="I13" t="s">
        <v>14</v>
      </c>
      <c r="J13" t="s">
        <v>22</v>
      </c>
      <c r="K13" t="s">
        <v>15</v>
      </c>
      <c r="L13" s="7" t="s">
        <v>29</v>
      </c>
      <c r="M13" t="s">
        <v>30</v>
      </c>
      <c r="N13" s="7" t="s">
        <v>31</v>
      </c>
    </row>
    <row r="14" spans="1:14" ht="39">
      <c r="A14" s="5">
        <f ca="1">IFERROR(__xludf.DUMMYFUNCTION("""COMPUTED_VALUE"""),216639260)</f>
        <v>216639260</v>
      </c>
      <c r="B14" s="5" t="str">
        <f ca="1">IFERROR(__xludf.DUMMYFUNCTION("""COMPUTED_VALUE"""),"Ngomane")</f>
        <v>Ngomane</v>
      </c>
      <c r="C14" s="5" t="str">
        <f ca="1">IFERROR(__xludf.DUMMYFUNCTION("""COMPUTED_VALUE"""),"P. S")</f>
        <v>P. S</v>
      </c>
      <c r="D14" s="5"/>
      <c r="E14" s="5" t="str">
        <f ca="1">IFERROR(__xludf.DUMMYFUNCTION("""COMPUTED_VALUE"""),"0763078565")</f>
        <v>0763078565</v>
      </c>
      <c r="F14" s="5" t="str">
        <f ca="1">IFERROR(__xludf.DUMMYFUNCTION("""COMPUTED_VALUE"""),"surprisephumlani@gmail.com")</f>
        <v>surprisephumlani@gmail.com</v>
      </c>
      <c r="G14" s="5" t="str">
        <f ca="1">IFERROR(__xludf.DUMMYFUNCTION("""COMPUTED_VALUE"""),"Student need to pass TPG111T, and ISY34AT, attend 85% full time, and attend all interventions.")</f>
        <v>Student need to pass TPG111T, and ISY34AT, attend 85% full time, and attend all interventions.</v>
      </c>
      <c r="I14" t="s">
        <v>14</v>
      </c>
      <c r="K14" t="s">
        <v>15</v>
      </c>
    </row>
    <row r="15" spans="1:14" ht="26.25">
      <c r="A15" s="5">
        <f ca="1">IFERROR(__xludf.DUMMYFUNCTION("""COMPUTED_VALUE"""),216659350)</f>
        <v>216659350</v>
      </c>
      <c r="B15" s="5" t="str">
        <f ca="1">IFERROR(__xludf.DUMMYFUNCTION("""COMPUTED_VALUE"""),"Lusenga")</f>
        <v>Lusenga</v>
      </c>
      <c r="C15" s="5" t="str">
        <f ca="1">IFERROR(__xludf.DUMMYFUNCTION("""COMPUTED_VALUE"""),"BM")</f>
        <v>BM</v>
      </c>
      <c r="D15" s="5"/>
      <c r="E15" s="5" t="str">
        <f ca="1">IFERROR(__xludf.DUMMYFUNCTION("""COMPUTED_VALUE"""),"0665829335")</f>
        <v>0665829335</v>
      </c>
      <c r="F15" s="5" t="str">
        <f ca="1">IFERROR(__xludf.DUMMYFUNCTION("""COMPUTED_VALUE"""),"216659350@tut4life.ac.za")</f>
        <v>216659350@tut4life.ac.za</v>
      </c>
      <c r="G15" s="5" t="str">
        <f ca="1">IFERROR(__xludf.DUMMYFUNCTION("""COMPUTED_VALUE"""),"Student need to pass TPG111T and DSO23AT.")</f>
        <v>Student need to pass TPG111T and DSO23AT.</v>
      </c>
      <c r="I15" t="s">
        <v>14</v>
      </c>
      <c r="K15" t="s">
        <v>15</v>
      </c>
    </row>
    <row r="16" spans="1:14" ht="39">
      <c r="A16" s="4">
        <f ca="1">IFERROR(__xludf.DUMMYFUNCTION("""COMPUTED_VALUE"""),216863038)</f>
        <v>216863038</v>
      </c>
      <c r="B16" s="4" t="str">
        <f ca="1">IFERROR(__xludf.DUMMYFUNCTION("""COMPUTED_VALUE"""),"Zucula")</f>
        <v>Zucula</v>
      </c>
      <c r="C16" s="4" t="str">
        <f ca="1">IFERROR(__xludf.DUMMYFUNCTION("""COMPUTED_VALUE"""),"T.F")</f>
        <v>T.F</v>
      </c>
      <c r="D16" s="4"/>
      <c r="E16" s="4" t="str">
        <f ca="1">IFERROR(__xludf.DUMMYFUNCTION("""COMPUTED_VALUE"""),"0797033143")</f>
        <v>0797033143</v>
      </c>
      <c r="F16" s="4" t="str">
        <f ca="1">IFERROR(__xludf.DUMMYFUNCTION("""COMPUTED_VALUE"""),"tfikizucula@gmail.com")</f>
        <v>tfikizucula@gmail.com</v>
      </c>
      <c r="G16" s="4" t="str">
        <f ca="1">IFERROR(__xludf.DUMMYFUNCTION("""COMPUTED_VALUE"""),"Need to pass DSO23AT, TPG111T, and ISY23ATattend 85% full time, and attend all interventions.")</f>
        <v>Need to pass DSO23AT, TPG111T, and ISY23ATattend 85% full time, and attend all interventions.</v>
      </c>
      <c r="I16" t="s">
        <v>16</v>
      </c>
      <c r="K16" t="s">
        <v>15</v>
      </c>
    </row>
    <row r="17" spans="1:14" ht="39">
      <c r="A17" s="5">
        <f ca="1">IFERROR(__xludf.DUMMYFUNCTION("""COMPUTED_VALUE"""),216874803)</f>
        <v>216874803</v>
      </c>
      <c r="B17" s="5" t="str">
        <f ca="1">IFERROR(__xludf.DUMMYFUNCTION("""COMPUTED_VALUE"""),"Mashigo")</f>
        <v>Mashigo</v>
      </c>
      <c r="C17" s="5" t="str">
        <f ca="1">IFERROR(__xludf.DUMMYFUNCTION("""COMPUTED_VALUE"""),"KB")</f>
        <v>KB</v>
      </c>
      <c r="D17" s="5"/>
      <c r="E17" s="5" t="str">
        <f ca="1">IFERROR(__xludf.DUMMYFUNCTION("""COMPUTED_VALUE"""),"0825444425")</f>
        <v>0825444425</v>
      </c>
      <c r="F17" s="5" t="str">
        <f ca="1">IFERROR(__xludf.DUMMYFUNCTION("""COMPUTED_VALUE"""),"kabelomashigo19@gmail.com")</f>
        <v>kabelomashigo19@gmail.com</v>
      </c>
      <c r="G17" s="5" t="str">
        <f ca="1">IFERROR(__xludf.DUMMYFUNCTION("""COMPUTED_VALUE"""),"NEED TO PASS TPG111T and DSO23AT, attend 85% full time, and attend all interventions.")</f>
        <v>NEED TO PASS TPG111T and DSO23AT, attend 85% full time, and attend all interventions.</v>
      </c>
      <c r="I17" t="s">
        <v>14</v>
      </c>
      <c r="K17" t="s">
        <v>15</v>
      </c>
    </row>
    <row r="18" spans="1:14" ht="26.25">
      <c r="A18" s="5">
        <f ca="1">IFERROR(__xludf.DUMMYFUNCTION("""COMPUTED_VALUE"""),217613710)</f>
        <v>217613710</v>
      </c>
      <c r="B18" s="5" t="str">
        <f ca="1">IFERROR(__xludf.DUMMYFUNCTION("""COMPUTED_VALUE"""),"Manini")</f>
        <v>Manini</v>
      </c>
      <c r="C18" s="5" t="str">
        <f ca="1">IFERROR(__xludf.DUMMYFUNCTION("""COMPUTED_VALUE"""),"TB")</f>
        <v>TB</v>
      </c>
      <c r="D18" s="5"/>
      <c r="E18" s="5" t="str">
        <f ca="1">IFERROR(__xludf.DUMMYFUNCTION("""COMPUTED_VALUE"""),"0604695403")</f>
        <v>0604695403</v>
      </c>
      <c r="F18" s="5" t="str">
        <f ca="1">IFERROR(__xludf.DUMMYFUNCTION("""COMPUTED_VALUE"""),"217613710@tut4life.ac.za")</f>
        <v>217613710@tut4life.ac.za</v>
      </c>
      <c r="G18" s="5" t="str">
        <f ca="1">IFERROR(__xludf.DUMMYFUNCTION("""COMPUTED_VALUE"""),"Student need to pass TPG111T and report for academic intervention.")</f>
        <v>Student need to pass TPG111T and report for academic intervention.</v>
      </c>
      <c r="I18" t="s">
        <v>14</v>
      </c>
      <c r="K18" t="s">
        <v>15</v>
      </c>
    </row>
    <row r="19" spans="1:14" ht="39">
      <c r="A19" s="4">
        <v>218014810</v>
      </c>
      <c r="B19" s="4" t="str">
        <f ca="1">IFERROR(__xludf.DUMMYFUNCTION("""COMPUTED_VALUE"""),"MNCUBE")</f>
        <v>MNCUBE</v>
      </c>
      <c r="C19" s="4" t="str">
        <f ca="1">IFERROR(__xludf.DUMMYFUNCTION("""COMPUTED_VALUE"""),"BJ")</f>
        <v>BJ</v>
      </c>
      <c r="D19" s="4"/>
      <c r="E19" s="4" t="str">
        <f ca="1">IFERROR(__xludf.DUMMYFUNCTION("""COMPUTED_VALUE"""),"0717699979")</f>
        <v>0717699979</v>
      </c>
      <c r="F19" s="4" t="str">
        <f ca="1">IFERROR(__xludf.DUMMYFUNCTION("""COMPUTED_VALUE"""),"bongz5839@gmail.com")</f>
        <v>bongz5839@gmail.com</v>
      </c>
      <c r="G19" s="4" t="str">
        <f ca="1">IFERROR(__xludf.DUMMYFUNCTION("""COMPUTED_VALUE"""),"Student must pass DSO23AT, TPG111T, and ISY23BT, and ISY23BT, attend 85% full time, and attend all interventions.")</f>
        <v>Student must pass DSO23AT, TPG111T, and ISY23BT, and ISY23BT, attend 85% full time, and attend all interventions.</v>
      </c>
      <c r="I19" t="s">
        <v>16</v>
      </c>
      <c r="K19" t="s">
        <v>15</v>
      </c>
    </row>
    <row r="20" spans="1:14" ht="39">
      <c r="A20" s="8">
        <f ca="1">IFERROR(__xludf.DUMMYFUNCTION("""COMPUTED_VALUE"""),218019692)</f>
        <v>218019692</v>
      </c>
      <c r="B20" s="8" t="str">
        <f ca="1">IFERROR(__xludf.DUMMYFUNCTION("""COMPUTED_VALUE"""),"Ndhlovu")</f>
        <v>Ndhlovu</v>
      </c>
      <c r="C20" s="8" t="str">
        <f ca="1">IFERROR(__xludf.DUMMYFUNCTION("""COMPUTED_VALUE"""),"F.K")</f>
        <v>F.K</v>
      </c>
      <c r="D20" s="8"/>
      <c r="E20" s="8" t="str">
        <f ca="1">IFERROR(__xludf.DUMMYFUNCTION("""COMPUTED_VALUE"""),"0791436212")</f>
        <v>0791436212</v>
      </c>
      <c r="F20" s="8" t="str">
        <f ca="1">IFERROR(__xludf.DUMMYFUNCTION("""COMPUTED_VALUE"""),"218019692@tut4life.ac.za")</f>
        <v>218019692@tut4life.ac.za</v>
      </c>
      <c r="G20" s="8" t="str">
        <f ca="1">IFERROR(__xludf.DUMMYFUNCTION("""COMPUTED_VALUE"""),"Student must pass TPG111T and ISY23AT, attend 85% full time, and attend all interventions.")</f>
        <v>Student must pass TPG111T and ISY23AT, attend 85% full time, and attend all interventions.</v>
      </c>
      <c r="I20" t="s">
        <v>16</v>
      </c>
      <c r="K20" t="s">
        <v>15</v>
      </c>
    </row>
    <row r="21" spans="1:14" ht="39">
      <c r="A21" s="5">
        <f ca="1">IFERROR(__xludf.DUMMYFUNCTION("""COMPUTED_VALUE"""),218320821)</f>
        <v>218320821</v>
      </c>
      <c r="B21" s="5" t="str">
        <f ca="1">IFERROR(__xludf.DUMMYFUNCTION("""COMPUTED_VALUE"""),"Ntsoane ")</f>
        <v xml:space="preserve">Ntsoane </v>
      </c>
      <c r="C21" s="5" t="str">
        <f ca="1">IFERROR(__xludf.DUMMYFUNCTION("""COMPUTED_VALUE"""),"DL")</f>
        <v>DL</v>
      </c>
      <c r="D21" s="5"/>
      <c r="E21" s="5" t="str">
        <f ca="1">IFERROR(__xludf.DUMMYFUNCTION("""COMPUTED_VALUE"""),"0728498172")</f>
        <v>0728498172</v>
      </c>
      <c r="F21" s="5" t="str">
        <f ca="1">IFERROR(__xludf.DUMMYFUNCTION("""COMPUTED_VALUE"""),"ntsoanelilly246@gmail.com")</f>
        <v>ntsoanelilly246@gmail.com</v>
      </c>
      <c r="G21" s="5" t="str">
        <f ca="1">IFERROR(__xludf.DUMMYFUNCTION("""COMPUTED_VALUE"""),"Need to pass DSO34AT, TPG111T during S1 2022 and attend relevant interventions and attend 85% of contact classes.")</f>
        <v>Need to pass DSO34AT, TPG111T during S1 2022 and attend relevant interventions and attend 85% of contact classes.</v>
      </c>
      <c r="I21" t="s">
        <v>14</v>
      </c>
      <c r="K21" t="s">
        <v>21</v>
      </c>
    </row>
    <row r="22" spans="1:14" ht="39">
      <c r="A22" s="5">
        <f ca="1">IFERROR(__xludf.DUMMYFUNCTION("""COMPUTED_VALUE"""),218326463)</f>
        <v>218326463</v>
      </c>
      <c r="B22" s="5" t="str">
        <f ca="1">IFERROR(__xludf.DUMMYFUNCTION("""COMPUTED_VALUE"""),"Hlolani")</f>
        <v>Hlolani</v>
      </c>
      <c r="C22" s="5" t="str">
        <f ca="1">IFERROR(__xludf.DUMMYFUNCTION("""COMPUTED_VALUE"""),"AP")</f>
        <v>AP</v>
      </c>
      <c r="D22" s="5"/>
      <c r="E22" s="5" t="str">
        <f ca="1">IFERROR(__xludf.DUMMYFUNCTION("""COMPUTED_VALUE"""),"0767304335")</f>
        <v>0767304335</v>
      </c>
      <c r="F22" s="5" t="str">
        <f ca="1">IFERROR(__xludf.DUMMYFUNCTION("""COMPUTED_VALUE"""),"ahlolani@gmail.com")</f>
        <v>ahlolani@gmail.com</v>
      </c>
      <c r="G22" s="5" t="str">
        <f ca="1">IFERROR(__xludf.DUMMYFUNCTION("""COMPUTED_VALUE"""),"Need to pass TPG111T during S1 2022, attend 85% of contact classes, and attend relevant interventions")</f>
        <v>Need to pass TPG111T during S1 2022, attend 85% of contact classes, and attend relevant interventions</v>
      </c>
      <c r="I22" t="s">
        <v>14</v>
      </c>
      <c r="K22" t="s">
        <v>15</v>
      </c>
    </row>
    <row r="23" spans="1:14" ht="39">
      <c r="A23" s="5">
        <f ca="1">IFERROR(__xludf.DUMMYFUNCTION("""COMPUTED_VALUE"""),218501583)</f>
        <v>218501583</v>
      </c>
      <c r="B23" s="5" t="str">
        <f ca="1">IFERROR(__xludf.DUMMYFUNCTION("""COMPUTED_VALUE"""),"Skosana")</f>
        <v>Skosana</v>
      </c>
      <c r="C23" s="5" t="str">
        <f ca="1">IFERROR(__xludf.DUMMYFUNCTION("""COMPUTED_VALUE"""),"M.N")</f>
        <v>M.N</v>
      </c>
      <c r="D23" s="5"/>
      <c r="E23" s="5" t="str">
        <f ca="1">IFERROR(__xludf.DUMMYFUNCTION("""COMPUTED_VALUE"""),"0676456022")</f>
        <v>0676456022</v>
      </c>
      <c r="F23" s="5" t="str">
        <f ca="1">IFERROR(__xludf.DUMMYFUNCTION("""COMPUTED_VALUE"""),"mbongeni27sk@gmail.com")</f>
        <v>mbongeni27sk@gmail.com</v>
      </c>
      <c r="G23" s="5" t="str">
        <f ca="1">IFERROR(__xludf.DUMMYFUNCTION("""COMPUTED_VALUE"""),"student need to pass TPG111T, and ISY23AT During S1 2022 , and attend relevant interventions")</f>
        <v>student need to pass TPG111T, and ISY23AT During S1 2022 , and attend relevant interventions</v>
      </c>
      <c r="I23" t="s">
        <v>14</v>
      </c>
      <c r="K23" t="s">
        <v>15</v>
      </c>
    </row>
    <row r="24" spans="1:14" ht="90">
      <c r="A24" s="5">
        <f ca="1">IFERROR(__xludf.DUMMYFUNCTION("""COMPUTED_VALUE"""),218589081)</f>
        <v>218589081</v>
      </c>
      <c r="B24" s="5" t="str">
        <f ca="1">IFERROR(__xludf.DUMMYFUNCTION("""COMPUTED_VALUE"""),"Tshivule")</f>
        <v>Tshivule</v>
      </c>
      <c r="C24" s="5" t="str">
        <f ca="1">IFERROR(__xludf.DUMMYFUNCTION("""COMPUTED_VALUE"""),"E")</f>
        <v>E</v>
      </c>
      <c r="D24" s="5"/>
      <c r="E24" s="5" t="str">
        <f ca="1">IFERROR(__xludf.DUMMYFUNCTION("""COMPUTED_VALUE"""),"+27608667583")</f>
        <v>+27608667583</v>
      </c>
      <c r="F24" s="5" t="str">
        <f ca="1">IFERROR(__xludf.DUMMYFUNCTION("""COMPUTED_VALUE"""),"tshivuleemmanuel@gmail.com")</f>
        <v>tshivuleemmanuel@gmail.com</v>
      </c>
      <c r="G24" s="5" t="str">
        <f ca="1">IFERROR(__xludf.DUMMYFUNCTION("""COMPUTED_VALUE"""),"student need to pass TPG111T, and ISY23AT during S1 2022, Attend interventions, attend 85% of classes")</f>
        <v>student need to pass TPG111T, and ISY23AT during S1 2022, Attend interventions, attend 85% of classes</v>
      </c>
      <c r="I24" t="s">
        <v>14</v>
      </c>
      <c r="J24" t="s">
        <v>22</v>
      </c>
      <c r="K24" t="s">
        <v>15</v>
      </c>
      <c r="L24" s="7" t="s">
        <v>32</v>
      </c>
      <c r="N24" s="7" t="s">
        <v>33</v>
      </c>
    </row>
    <row r="25" spans="1:14" ht="39">
      <c r="A25" s="8">
        <f ca="1">IFERROR(__xludf.DUMMYFUNCTION("""COMPUTED_VALUE"""),218664334)</f>
        <v>218664334</v>
      </c>
      <c r="B25" s="8" t="str">
        <f ca="1">IFERROR(__xludf.DUMMYFUNCTION("""COMPUTED_VALUE"""),"Conradie ")</f>
        <v xml:space="preserve">Conradie </v>
      </c>
      <c r="C25" s="8" t="str">
        <f ca="1">IFERROR(__xludf.DUMMYFUNCTION("""COMPUTED_VALUE"""),"NT")</f>
        <v>NT</v>
      </c>
      <c r="D25" s="8"/>
      <c r="E25" s="8" t="str">
        <f ca="1">IFERROR(__xludf.DUMMYFUNCTION("""COMPUTED_VALUE"""),"0651884243")</f>
        <v>0651884243</v>
      </c>
      <c r="F25" s="8" t="str">
        <f ca="1">IFERROR(__xludf.DUMMYFUNCTION("""COMPUTED_VALUE"""),"218664334@tut4life.ac.za")</f>
        <v>218664334@tut4life.ac.za</v>
      </c>
      <c r="G25" s="8" t="str">
        <f ca="1">IFERROR(__xludf.DUMMYFUNCTION("""COMPUTED_VALUE"""),"student need to pass TPG111T, Attend interventions, attend 85% of classes during S1 2022")</f>
        <v>student need to pass TPG111T, Attend interventions, attend 85% of classes during S1 2022</v>
      </c>
      <c r="I25" t="s">
        <v>16</v>
      </c>
      <c r="K25" t="s">
        <v>15</v>
      </c>
    </row>
    <row r="26" spans="1:14">
      <c r="A26" s="5">
        <f ca="1">IFERROR(__xludf.DUMMYFUNCTION("""COMPUTED_VALUE"""),218727239)</f>
        <v>218727239</v>
      </c>
      <c r="B26" s="5" t="str">
        <f ca="1">IFERROR(__xludf.DUMMYFUNCTION("""COMPUTED_VALUE"""),"Magadani")</f>
        <v>Magadani</v>
      </c>
      <c r="C26" s="5" t="str">
        <f ca="1">IFERROR(__xludf.DUMMYFUNCTION("""COMPUTED_VALUE"""),"TT")</f>
        <v>TT</v>
      </c>
      <c r="D26" s="5"/>
      <c r="E26" s="5" t="str">
        <f ca="1">IFERROR(__xludf.DUMMYFUNCTION("""COMPUTED_VALUE"""),"0727503558")</f>
        <v>0727503558</v>
      </c>
      <c r="F26" s="5"/>
      <c r="G26" s="5" t="str">
        <f ca="1">IFERROR(__xludf.DUMMYFUNCTION("""COMPUTED_VALUE"""),"Need to pass DSO23BT(3), TPG111T(3), ATTEND 85% OF CLASSES AND RELEVANT INTERVENTIONS during S1 2022")</f>
        <v>Need to pass DSO23BT(3), TPG111T(3), ATTEND 85% OF CLASSES AND RELEVANT INTERVENTIONS during S1 2022</v>
      </c>
      <c r="I26" t="s">
        <v>14</v>
      </c>
      <c r="K26" t="s">
        <v>21</v>
      </c>
    </row>
    <row r="27" spans="1:14" ht="64.5">
      <c r="A27" s="5">
        <f ca="1">IFERROR(__xludf.DUMMYFUNCTION("""COMPUTED_VALUE"""),218748562)</f>
        <v>218748562</v>
      </c>
      <c r="B27" s="5" t="str">
        <f ca="1">IFERROR(__xludf.DUMMYFUNCTION("""COMPUTED_VALUE"""),"Msomi")</f>
        <v>Msomi</v>
      </c>
      <c r="C27" s="5" t="str">
        <f ca="1">IFERROR(__xludf.DUMMYFUNCTION("""COMPUTED_VALUE"""),"S")</f>
        <v>S</v>
      </c>
      <c r="D27" s="5"/>
      <c r="E27" s="5" t="str">
        <f ca="1">IFERROR(__xludf.DUMMYFUNCTION("""COMPUTED_VALUE"""),"0663251353")</f>
        <v>0663251353</v>
      </c>
      <c r="F27" s="5" t="str">
        <f ca="1">IFERROR(__xludf.DUMMYFUNCTION("""COMPUTED_VALUE"""),"218748562@tut4life.ac.za")</f>
        <v>218748562@tut4life.ac.za</v>
      </c>
      <c r="G27" s="5" t="str">
        <f ca="1">IFERROR(__xludf.DUMMYFUNCTION("""COMPUTED_VALUE"""),"STUDENT NEED TO PASS (DURING S1 2022), DSO23AT, TPG111T, ISY23BT AND REPORT FOR ACADEMIC INTERVENTION AND ATTEND 85% OF CLASSES.")</f>
        <v>STUDENT NEED TO PASS (DURING S1 2022), DSO23AT, TPG111T, ISY23BT AND REPORT FOR ACADEMIC INTERVENTION AND ATTEND 85% OF CLASSES.</v>
      </c>
      <c r="I27" t="s">
        <v>14</v>
      </c>
      <c r="K27" t="s">
        <v>15</v>
      </c>
    </row>
    <row r="28" spans="1:14" ht="135">
      <c r="A28" s="5">
        <f ca="1">IFERROR(__xludf.DUMMYFUNCTION("""COMPUTED_VALUE"""),219124520)</f>
        <v>219124520</v>
      </c>
      <c r="B28" s="5" t="str">
        <f ca="1">IFERROR(__xludf.DUMMYFUNCTION("""COMPUTED_VALUE"""),"Ngema")</f>
        <v>Ngema</v>
      </c>
      <c r="C28" s="5" t="str">
        <f ca="1">IFERROR(__xludf.DUMMYFUNCTION("""COMPUTED_VALUE"""),"SK")</f>
        <v>SK</v>
      </c>
      <c r="D28" s="5"/>
      <c r="E28" s="5" t="str">
        <f ca="1">IFERROR(__xludf.DUMMYFUNCTION("""COMPUTED_VALUE"""),"0672640006")</f>
        <v>0672640006</v>
      </c>
      <c r="F28" s="5" t="str">
        <f ca="1">IFERROR(__xludf.DUMMYFUNCTION("""COMPUTED_VALUE"""),"Sphesihlengema04@gmail.com")</f>
        <v>Sphesihlengema04@gmail.com</v>
      </c>
      <c r="G28" s="5" t="str">
        <f ca="1">IFERROR(__xludf.DUMMYFUNCTION("""COMPUTED_VALUE"""),"Need to pass TPG111T(2), ISY23AT(2), SSF24AT(3) , attend 85% of classes, and interventions during S1 2022.")</f>
        <v>Need to pass TPG111T(2), ISY23AT(2), SSF24AT(3) , attend 85% of classes, and interventions during S1 2022.</v>
      </c>
      <c r="I28" t="s">
        <v>14</v>
      </c>
      <c r="J28" t="s">
        <v>18</v>
      </c>
      <c r="K28" t="s">
        <v>15</v>
      </c>
      <c r="L28" s="7" t="s">
        <v>29</v>
      </c>
      <c r="M28" s="20"/>
      <c r="N28" s="7" t="s">
        <v>34</v>
      </c>
    </row>
    <row r="29" spans="1:14" ht="64.5">
      <c r="A29" s="5">
        <f ca="1">IFERROR(__xludf.DUMMYFUNCTION("""COMPUTED_VALUE"""),219529198)</f>
        <v>219529198</v>
      </c>
      <c r="B29" s="5" t="str">
        <f ca="1">IFERROR(__xludf.DUMMYFUNCTION("""COMPUTED_VALUE"""),"Khoza")</f>
        <v>Khoza</v>
      </c>
      <c r="C29" s="5" t="str">
        <f ca="1">IFERROR(__xludf.DUMMYFUNCTION("""COMPUTED_VALUE"""),"A.A")</f>
        <v>A.A</v>
      </c>
      <c r="D29" s="5"/>
      <c r="E29" s="5" t="str">
        <f ca="1">IFERROR(__xludf.DUMMYFUNCTION("""COMPUTED_VALUE"""),"766580536")</f>
        <v>766580536</v>
      </c>
      <c r="F29" s="5" t="str">
        <f ca="1">IFERROR(__xludf.DUMMYFUNCTION("""COMPUTED_VALUE"""),"amazingkhoza4569@gmail.com")</f>
        <v>amazingkhoza4569@gmail.com</v>
      </c>
      <c r="G29" s="5" t="str">
        <f ca="1">IFERROR(__xludf.DUMMYFUNCTION("""COMPUTED_VALUE"""),"STUDENT MUST PASS DSO23AT, TPG111T, ISY23AT DURING S1 2022, REPORT FOR ACADEMIC INTERVENTION AND ATTEND 85% OF CONTACT CLASSES.")</f>
        <v>STUDENT MUST PASS DSO23AT, TPG111T, ISY23AT DURING S1 2022, REPORT FOR ACADEMIC INTERVENTION AND ATTEND 85% OF CONTACT CLASSES.</v>
      </c>
      <c r="I29" t="s">
        <v>14</v>
      </c>
      <c r="J29" t="s">
        <v>18</v>
      </c>
      <c r="K29" t="s">
        <v>15</v>
      </c>
      <c r="L29" s="7" t="s">
        <v>35</v>
      </c>
      <c r="M29" s="7" t="s">
        <v>36</v>
      </c>
      <c r="N29" s="7" t="s">
        <v>37</v>
      </c>
    </row>
    <row r="30" spans="1:14">
      <c r="A30" s="8">
        <f ca="1">IFERROR(__xludf.DUMMYFUNCTION("""COMPUTED_VALUE"""),217610931)</f>
        <v>217610931</v>
      </c>
      <c r="B30" s="8"/>
      <c r="C30" s="8"/>
      <c r="D30" s="8"/>
      <c r="E30" s="8"/>
      <c r="F30" s="8"/>
      <c r="G30" s="8" t="str">
        <f ca="1">IFERROR(__xludf.DUMMYFUNCTION("""COMPUTED_VALUE"""),"LIFTED, STUDENT MUST PASS TPG111,ISY23BT AND OTHER SUBJECT AND REPORT FOR ACADEMIC INTERVENTION.")</f>
        <v>LIFTED, STUDENT MUST PASS TPG111,ISY23BT AND OTHER SUBJECT AND REPORT FOR ACADEMIC INTERVENTION.</v>
      </c>
      <c r="I30" t="s">
        <v>16</v>
      </c>
    </row>
    <row r="31" spans="1:14" ht="39">
      <c r="A31" s="21">
        <v>218296793</v>
      </c>
      <c r="B31" s="22" t="s">
        <v>38</v>
      </c>
      <c r="C31" s="22" t="s">
        <v>39</v>
      </c>
      <c r="D31" s="23"/>
      <c r="E31" s="21">
        <v>786904252</v>
      </c>
      <c r="F31" s="24" t="s">
        <v>40</v>
      </c>
      <c r="G31" s="25" t="s">
        <v>41</v>
      </c>
      <c r="I31" t="s">
        <v>16</v>
      </c>
      <c r="K31" t="s">
        <v>21</v>
      </c>
    </row>
    <row r="32" spans="1:14" ht="39">
      <c r="A32" s="9">
        <v>218719988</v>
      </c>
      <c r="B32" s="10" t="s">
        <v>19</v>
      </c>
      <c r="C32" s="10" t="s">
        <v>19</v>
      </c>
      <c r="D32" s="11"/>
      <c r="E32" s="12" t="s">
        <v>19</v>
      </c>
      <c r="F32" s="10" t="s">
        <v>19</v>
      </c>
      <c r="G32" s="13" t="s">
        <v>42</v>
      </c>
      <c r="I32" t="s">
        <v>16</v>
      </c>
      <c r="K32" t="s">
        <v>21</v>
      </c>
    </row>
    <row r="33" spans="1:12" ht="51.75">
      <c r="A33" s="26">
        <v>218499228</v>
      </c>
      <c r="B33" s="27" t="s">
        <v>19</v>
      </c>
      <c r="C33" s="27" t="s">
        <v>19</v>
      </c>
      <c r="D33" s="11"/>
      <c r="E33" s="26" t="s">
        <v>19</v>
      </c>
      <c r="F33" s="27" t="s">
        <v>19</v>
      </c>
      <c r="G33" s="19" t="s">
        <v>43</v>
      </c>
      <c r="I33" t="s">
        <v>16</v>
      </c>
      <c r="K33" t="s">
        <v>21</v>
      </c>
    </row>
    <row r="34" spans="1:12" ht="60">
      <c r="A34" s="14">
        <v>217024790</v>
      </c>
      <c r="B34" s="15" t="s">
        <v>44</v>
      </c>
      <c r="C34" s="15" t="s">
        <v>17</v>
      </c>
      <c r="D34" s="16"/>
      <c r="E34" s="14">
        <v>848212353</v>
      </c>
      <c r="F34" s="17" t="s">
        <v>45</v>
      </c>
      <c r="G34" s="18" t="s">
        <v>46</v>
      </c>
      <c r="I34" t="s">
        <v>14</v>
      </c>
      <c r="J34" t="s">
        <v>22</v>
      </c>
      <c r="K34" t="s">
        <v>21</v>
      </c>
      <c r="L34" s="7" t="s">
        <v>47</v>
      </c>
    </row>
  </sheetData>
  <hyperlinks>
    <hyperlink ref="F31" r:id="rId1"/>
    <hyperlink ref="F3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2022-04-13T14:01:03Z</dcterms:created>
  <dcterms:modified xsi:type="dcterms:W3CDTF">2022-04-13T14:03:43Z</dcterms:modified>
</cp:coreProperties>
</file>