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SchoolManagement-\Exel files\"/>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G20" i="1"/>
  <c r="E19" i="1"/>
  <c r="B18" i="1"/>
  <c r="G16" i="1"/>
  <c r="B14" i="1"/>
  <c r="G12" i="1"/>
  <c r="B10" i="1"/>
  <c r="E7" i="1"/>
  <c r="G4" i="1"/>
  <c r="C19" i="1"/>
  <c r="C15" i="1"/>
  <c r="C11" i="1"/>
  <c r="F8" i="1"/>
  <c r="F4" i="1"/>
  <c r="E8" i="1"/>
  <c r="A22" i="1"/>
  <c r="A18" i="1"/>
  <c r="F16" i="1"/>
  <c r="F12" i="1"/>
  <c r="A6" i="1"/>
  <c r="B7" i="1"/>
  <c r="G21" i="1"/>
  <c r="E20" i="1"/>
  <c r="B19" i="1"/>
  <c r="G17" i="1"/>
  <c r="E16" i="1"/>
  <c r="B15" i="1"/>
  <c r="G13" i="1"/>
  <c r="E12" i="1"/>
  <c r="G9" i="1"/>
  <c r="F21" i="1"/>
  <c r="C20" i="1"/>
  <c r="A19" i="1"/>
  <c r="F17" i="1"/>
  <c r="C16" i="1"/>
  <c r="A15" i="1"/>
  <c r="F13" i="1"/>
  <c r="C12" i="1"/>
  <c r="A11" i="1"/>
  <c r="F9" i="1"/>
  <c r="C8" i="1"/>
  <c r="A7" i="1"/>
  <c r="F5" i="1"/>
  <c r="C4" i="1"/>
  <c r="F2" i="1"/>
  <c r="A12" i="1"/>
  <c r="A8" i="1"/>
  <c r="A4" i="1"/>
  <c r="E18" i="1"/>
  <c r="E14" i="1"/>
  <c r="G11" i="1"/>
  <c r="E6" i="1"/>
  <c r="E4" i="1"/>
  <c r="E21" i="1"/>
  <c r="B20" i="1"/>
  <c r="G18" i="1"/>
  <c r="E17" i="1"/>
  <c r="B16" i="1"/>
  <c r="G14" i="1"/>
  <c r="E13" i="1"/>
  <c r="B12" i="1"/>
  <c r="G10" i="1"/>
  <c r="E9" i="1"/>
  <c r="B8" i="1"/>
  <c r="G6" i="1"/>
  <c r="E5" i="1"/>
  <c r="B4" i="1"/>
  <c r="E2" i="1"/>
  <c r="F14" i="1"/>
  <c r="C9" i="1"/>
  <c r="F6" i="1"/>
  <c r="B2" i="1"/>
  <c r="B21" i="1"/>
  <c r="B17" i="1"/>
  <c r="B13" i="1"/>
  <c r="E10" i="1"/>
  <c r="B5" i="1"/>
  <c r="A2" i="1"/>
  <c r="B3" i="1"/>
  <c r="C21" i="1"/>
  <c r="A20" i="1"/>
  <c r="F18" i="1"/>
  <c r="C17" i="1"/>
  <c r="A16" i="1"/>
  <c r="C13" i="1"/>
  <c r="F10" i="1"/>
  <c r="C5" i="1"/>
  <c r="G19" i="1"/>
  <c r="G15" i="1"/>
  <c r="B9" i="1"/>
  <c r="G7" i="1"/>
  <c r="G3" i="1"/>
  <c r="A21" i="1"/>
  <c r="F19" i="1"/>
  <c r="C18" i="1"/>
  <c r="A17" i="1"/>
  <c r="F15" i="1"/>
  <c r="C14" i="1"/>
  <c r="A13" i="1"/>
  <c r="F11" i="1"/>
  <c r="C10" i="1"/>
  <c r="A9" i="1"/>
  <c r="F7" i="1"/>
  <c r="C6" i="1"/>
  <c r="A5" i="1"/>
  <c r="F3" i="1"/>
  <c r="E15" i="1"/>
  <c r="E11" i="1"/>
  <c r="G8" i="1"/>
  <c r="B6" i="1"/>
  <c r="E3" i="1"/>
  <c r="F20" i="1"/>
  <c r="A14" i="1"/>
  <c r="A10" i="1"/>
  <c r="C7" i="1"/>
  <c r="C3" i="1"/>
  <c r="B11" i="1"/>
  <c r="G5" i="1"/>
</calcChain>
</file>

<file path=xl/sharedStrings.xml><?xml version="1.0" encoding="utf-8"?>
<sst xmlns="http://schemas.openxmlformats.org/spreadsheetml/2006/main" count="93" uniqueCount="45">
  <si>
    <t>STUDENT NO</t>
  </si>
  <si>
    <t xml:space="preserve">SURNAME </t>
  </si>
  <si>
    <t>INITIALS</t>
  </si>
  <si>
    <t>SUBJECT CODE</t>
  </si>
  <si>
    <t>CONTACT NO</t>
  </si>
  <si>
    <t>EMAIL ADDRESS</t>
  </si>
  <si>
    <t>REASON FOR READMISSION</t>
  </si>
  <si>
    <t>Information Session</t>
  </si>
  <si>
    <t>Information Session Attendance</t>
  </si>
  <si>
    <t>WhatsApp Status</t>
  </si>
  <si>
    <t>Supported Subjects</t>
  </si>
  <si>
    <t>Additional Subjects to be supported</t>
  </si>
  <si>
    <t>Assigned Tutor</t>
  </si>
  <si>
    <t>BB</t>
  </si>
  <si>
    <t>TPG12AT</t>
  </si>
  <si>
    <t>The student is not appearing in the list of IT Department database and we request the committee to uplift the exclusion on the following condition: Student should register and pass the following modules i.e. ITT10AT, TPG12AT, IIE20AT, COB20BT or DSA20BT a"&amp;"nd if failed the above modules, he/she wont be able to finish.</t>
  </si>
  <si>
    <t>Unreachable</t>
  </si>
  <si>
    <t>Added</t>
  </si>
  <si>
    <t>Unreachable
Wrong number</t>
  </si>
  <si>
    <t>Not Added</t>
  </si>
  <si>
    <t>Student registered conditional subject (ITT10AT). However there was an agreement to support other registered subjects (ITT10AT, IEE20BT, COB20AT, TPG12AT)</t>
  </si>
  <si>
    <t>IEE20BT
TPG12AT</t>
  </si>
  <si>
    <t>Mapitso Kgowana(IIE20BT)
Ronaldo Monyebodi(TPG12AT)
Philemon Maitisa(TPG12AT)</t>
  </si>
  <si>
    <t>Communicated</t>
  </si>
  <si>
    <t>Communicated
WhatsApp Num 0749200923</t>
  </si>
  <si>
    <t>Student registered conditional subject (TPG12AT).</t>
  </si>
  <si>
    <t>Ronaldo Monyebodi(TPG12AT) 
Philemon Maitisa(TPG12AT)</t>
  </si>
  <si>
    <t>Passed this module (TPG12AT)</t>
  </si>
  <si>
    <t>Passed this module</t>
  </si>
  <si>
    <t>Present</t>
  </si>
  <si>
    <t xml:space="preserve">Student registered conditional subjects (TPG12AT). However there was an agreement to support other registered subjects (TPG12AT, GUI10BT). </t>
  </si>
  <si>
    <t>GUI10BT</t>
  </si>
  <si>
    <t>TPG12AT (Ronaldo, Philemon), GUI10BT (Philemon)</t>
  </si>
  <si>
    <t>Not added</t>
  </si>
  <si>
    <t> </t>
  </si>
  <si>
    <t>Student left with full 2 years thus 2022 and 2023 to complete studies (4 semesters). Student Failed TPG12AT twice and passed ITT10BT, IIE20BT, DSO17BT and COB20BT in 2021 Academic Year. Teach out Dec 2023. The student is not appearing in the list of IT Department database and we request the committee to uplift the exclusion on the following condition: Student should register and pass the following modules i.e. TPG12AT, TPG12BT, DSA20BT and IDC30AT in 2022 Academic Year.</t>
  </si>
  <si>
    <t>"Student:219548915 should now be able to finish before the phase- out time(June 2023). I recommend the exclusion should be lifted as REGISTERED FOR COB30BT, IDC30AT, TPG12AT S1, 2022 AND TPG12BT AND DSA20BT S2 2022.</t>
  </si>
  <si>
    <t>Mooko</t>
  </si>
  <si>
    <t>T N</t>
  </si>
  <si>
    <t> ITN20AT</t>
  </si>
  <si>
    <t>tebelloht@gmail.com</t>
  </si>
  <si>
    <t>Student must pass TPG12BT, ITN20AT, MMN20AT in 2022 Semester 1. Student took 4 years to pass only 8 modules.  Student must report for academic intervention.</t>
  </si>
  <si>
    <t>Student registered conditional subjects (TPG12AT, ITN20AT). However there was an agreement to support other registered subjects (TPG12AT, ISY23AT, GUI10AT)</t>
  </si>
  <si>
    <t>ISY23AT, GUI10AT</t>
  </si>
  <si>
    <t>TPG12AT (Ronaldo, Philemon), ISY23AT (Sevezile), GUI10AT (Sevezile)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</si>
</sst>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sz val="10"/>
      <color theme="1"/>
      <name val="Arial"/>
      <family val="2"/>
    </font>
    <font>
      <sz val="10"/>
      <color rgb="FF000000"/>
      <name val="Arial MT"/>
      <family val="2"/>
      <charset val="1"/>
    </font>
    <font>
      <sz val="10"/>
      <color rgb="FF000000"/>
      <name val="Arial"/>
    </font>
    <font>
      <sz val="11"/>
      <color rgb="FF000000"/>
      <name val="Calibri"/>
      <charset val="1"/>
    </font>
    <font>
      <sz val="10"/>
      <color rgb="FF000000"/>
      <name val="Times New Roman"/>
      <family val="1"/>
      <charset val="1"/>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wrapText="1"/>
    </xf>
    <xf numFmtId="0" fontId="2" fillId="3" borderId="1" xfId="0" applyFont="1" applyFill="1" applyBorder="1" applyAlignment="1">
      <alignment wrapText="1"/>
    </xf>
    <xf numFmtId="0" fontId="0" fillId="3" borderId="1" xfId="0" applyFill="1" applyBorder="1"/>
    <xf numFmtId="0" fontId="2" fillId="3" borderId="4" xfId="0" applyFont="1" applyFill="1" applyBorder="1" applyAlignment="1">
      <alignment wrapText="1"/>
    </xf>
    <xf numFmtId="0" fontId="0" fillId="3" borderId="2" xfId="0" applyFill="1" applyBorder="1"/>
    <xf numFmtId="0" fontId="0" fillId="3" borderId="5" xfId="0" applyFill="1" applyBorder="1"/>
    <xf numFmtId="0" fontId="2" fillId="3" borderId="2" xfId="0" applyFont="1" applyFill="1" applyBorder="1" applyAlignment="1">
      <alignment wrapText="1"/>
    </xf>
    <xf numFmtId="0" fontId="2" fillId="3" borderId="6" xfId="0" applyFont="1" applyFill="1" applyBorder="1" applyAlignment="1">
      <alignment wrapText="1"/>
    </xf>
    <xf numFmtId="0" fontId="0" fillId="3" borderId="2" xfId="0" applyFill="1" applyBorder="1" applyAlignment="1">
      <alignment wrapText="1"/>
    </xf>
    <xf numFmtId="0" fontId="0" fillId="3" borderId="6" xfId="0" applyFill="1" applyBorder="1"/>
    <xf numFmtId="0" fontId="5" fillId="3" borderId="2" xfId="0" applyFont="1" applyFill="1" applyBorder="1"/>
    <xf numFmtId="0" fontId="0" fillId="4" borderId="0" xfId="0" applyFill="1" applyAlignment="1">
      <alignment wrapText="1"/>
    </xf>
    <xf numFmtId="0" fontId="2" fillId="4" borderId="2" xfId="0" applyFont="1" applyFill="1" applyBorder="1" applyAlignment="1">
      <alignment wrapText="1"/>
    </xf>
    <xf numFmtId="0" fontId="2" fillId="4" borderId="6" xfId="0" applyFont="1" applyFill="1" applyBorder="1" applyAlignment="1">
      <alignment wrapText="1"/>
    </xf>
    <xf numFmtId="0" fontId="0" fillId="0" borderId="2" xfId="0" applyBorder="1"/>
    <xf numFmtId="0" fontId="0" fillId="0" borderId="6" xfId="0" applyBorder="1"/>
    <xf numFmtId="0" fontId="5" fillId="0" borderId="2" xfId="0" applyFont="1" applyBorder="1"/>
    <xf numFmtId="0" fontId="0" fillId="0" borderId="2" xfId="0" applyBorder="1" applyAlignment="1">
      <alignment wrapText="1"/>
    </xf>
    <xf numFmtId="0" fontId="5" fillId="0" borderId="0" xfId="0" applyFont="1" applyAlignment="1">
      <alignment wrapText="1"/>
    </xf>
    <xf numFmtId="0" fontId="0" fillId="0" borderId="5" xfId="0" applyBorder="1"/>
    <xf numFmtId="0" fontId="0" fillId="0" borderId="7" xfId="0" applyBorder="1"/>
    <xf numFmtId="0" fontId="0" fillId="0" borderId="8" xfId="0" applyBorder="1"/>
    <xf numFmtId="0" fontId="0" fillId="4" borderId="2" xfId="0" applyFill="1" applyBorder="1"/>
    <xf numFmtId="0" fontId="0" fillId="4" borderId="6" xfId="0" applyFill="1" applyBorder="1"/>
    <xf numFmtId="0" fontId="0" fillId="4" borderId="2" xfId="0" applyFill="1" applyBorder="1" applyAlignment="1">
      <alignment wrapText="1"/>
    </xf>
    <xf numFmtId="0" fontId="2" fillId="3" borderId="5" xfId="0" applyFont="1" applyFill="1" applyBorder="1" applyAlignment="1">
      <alignment wrapText="1"/>
    </xf>
    <xf numFmtId="0" fontId="3" fillId="3" borderId="2" xfId="0" applyFont="1" applyFill="1" applyBorder="1"/>
    <xf numFmtId="0" fontId="6" fillId="3" borderId="3" xfId="0" applyFont="1" applyFill="1" applyBorder="1"/>
    <xf numFmtId="0" fontId="6" fillId="3" borderId="9" xfId="0" applyFont="1" applyFill="1" applyBorder="1"/>
    <xf numFmtId="0" fontId="4" fillId="3" borderId="2" xfId="0" applyFont="1" applyFill="1" applyBorder="1"/>
    <xf numFmtId="0" fontId="3" fillId="3" borderId="9" xfId="0" applyFont="1" applyFill="1" applyBorder="1" applyAlignment="1">
      <alignment wrapText="1"/>
    </xf>
    <xf numFmtId="0" fontId="4" fillId="4" borderId="2" xfId="0" applyFont="1" applyFill="1" applyBorder="1" applyAlignment="1">
      <alignment wrapText="1"/>
    </xf>
    <xf numFmtId="0" fontId="4" fillId="4" borderId="3" xfId="0" applyFont="1" applyFill="1" applyBorder="1" applyAlignment="1">
      <alignment wrapText="1"/>
    </xf>
    <xf numFmtId="0" fontId="4" fillId="4" borderId="9" xfId="0" applyFont="1" applyFill="1" applyBorder="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topLeftCell="A13" workbookViewId="0">
      <selection sqref="A1:XFD1048576"/>
    </sheetView>
  </sheetViews>
  <sheetFormatPr defaultRowHeight="15"/>
  <cols>
    <col min="1" max="1" width="17.7109375" customWidth="1"/>
    <col min="2" max="2" width="16.5703125" customWidth="1"/>
    <col min="4" max="4" width="17.42578125" customWidth="1"/>
    <col min="5" max="5" width="19.140625" customWidth="1"/>
    <col min="6" max="6" width="23.28515625" customWidth="1"/>
    <col min="7" max="7" width="43.42578125" customWidth="1"/>
    <col min="8" max="8" width="26.5703125" bestFit="1" customWidth="1"/>
    <col min="9" max="9" width="35.85546875" bestFit="1" customWidth="1"/>
    <col min="10" max="10" width="26.5703125" bestFit="1" customWidth="1"/>
    <col min="11" max="11" width="27.28515625" customWidth="1"/>
    <col min="12" max="12" width="24.140625" customWidth="1"/>
    <col min="13" max="13" width="27.140625" customWidth="1"/>
  </cols>
  <sheetData>
    <row r="1" spans="1:13" ht="30">
      <c r="A1" s="1" t="s">
        <v>0</v>
      </c>
      <c r="B1" s="1" t="s">
        <v>1</v>
      </c>
      <c r="C1" s="1" t="s">
        <v>2</v>
      </c>
      <c r="D1" s="1" t="s">
        <v>3</v>
      </c>
      <c r="E1" s="1" t="s">
        <v>4</v>
      </c>
      <c r="F1" s="1" t="s">
        <v>5</v>
      </c>
      <c r="G1" s="1" t="s">
        <v>6</v>
      </c>
      <c r="H1" s="2" t="s">
        <v>7</v>
      </c>
      <c r="I1" s="2" t="s">
        <v>8</v>
      </c>
      <c r="J1" s="2" t="s">
        <v>9</v>
      </c>
      <c r="K1" s="2" t="s">
        <v>10</v>
      </c>
      <c r="L1" s="3" t="s">
        <v>11</v>
      </c>
      <c r="M1" s="2" t="s">
        <v>12</v>
      </c>
    </row>
    <row r="2" spans="1:13" ht="90">
      <c r="A2" s="4">
        <f ca="1">IFERROR(__xludf.DUMMYFUNCTION("""COMPUTED_VALUE"""),219516681)</f>
        <v>219516681</v>
      </c>
      <c r="B2" s="4" t="str">
        <f ca="1">IFERROR(__xludf.DUMMYFUNCTION("""COMPUTED_VALUE"""),"Balazi")</f>
        <v>Balazi</v>
      </c>
      <c r="C2" s="4" t="s">
        <v>13</v>
      </c>
      <c r="D2" s="5" t="s">
        <v>14</v>
      </c>
      <c r="E2" s="4" t="str">
        <f ca="1">IFERROR(__xludf.DUMMYFUNCTION("""COMPUTED_VALUE"""),"0637021767")</f>
        <v>0637021767</v>
      </c>
      <c r="F2" s="4" t="str">
        <f ca="1">IFERROR(__xludf.DUMMYFUNCTION("""COMPUTED_VALUE"""),"219516681@tut4life.ac.za")</f>
        <v>219516681@tut4life.ac.za</v>
      </c>
      <c r="G2" s="6" t="s">
        <v>15</v>
      </c>
      <c r="H2" s="7" t="s">
        <v>16</v>
      </c>
      <c r="I2" s="7"/>
      <c r="J2" s="8" t="s">
        <v>17</v>
      </c>
    </row>
    <row r="3" spans="1:13" ht="105">
      <c r="A3" s="9">
        <v>216127102</v>
      </c>
      <c r="B3" s="9" t="str">
        <f ca="1">IFERROR(__xludf.DUMMYFUNCTION("""COMPUTED_VALUE"""),"Segafa")</f>
        <v>Segafa</v>
      </c>
      <c r="C3" s="9" t="str">
        <f ca="1">IFERROR(__xludf.DUMMYFUNCTION("""COMPUTED_VALUE"""),"ME")</f>
        <v>ME</v>
      </c>
      <c r="D3" s="9"/>
      <c r="E3" s="9" t="str">
        <f ca="1">IFERROR(__xludf.DUMMYFUNCTION("""COMPUTED_VALUE"""),"082 095 1689 ")</f>
        <v xml:space="preserve">082 095 1689 </v>
      </c>
      <c r="F3" s="9" t="str">
        <f ca="1">IFERROR(__xludf.DUMMYFUNCTION("""COMPUTED_VALUE"""),"ellenmatshele@gmail.com")</f>
        <v>ellenmatshele@gmail.com</v>
      </c>
      <c r="G3" s="10"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s="11" t="s">
        <v>18</v>
      </c>
      <c r="I3" s="12"/>
      <c r="J3" s="13" t="s">
        <v>19</v>
      </c>
      <c r="K3" s="14" t="s">
        <v>20</v>
      </c>
      <c r="L3" s="14" t="s">
        <v>21</v>
      </c>
      <c r="M3" s="14" t="s">
        <v>22</v>
      </c>
    </row>
    <row r="4" spans="1:13" ht="64.5">
      <c r="A4" s="15">
        <f ca="1">IFERROR(__xludf.DUMMYFUNCTION("""COMPUTED_VALUE"""),218121519)</f>
        <v>218121519</v>
      </c>
      <c r="B4" s="15" t="str">
        <f ca="1">IFERROR(__xludf.DUMMYFUNCTION("""COMPUTED_VALUE"""),"Ntapane")</f>
        <v>Ntapane</v>
      </c>
      <c r="C4" s="15" t="str">
        <f ca="1">IFERROR(__xludf.DUMMYFUNCTION("""COMPUTED_VALUE"""),"L")</f>
        <v>L</v>
      </c>
      <c r="D4" s="15"/>
      <c r="E4" s="15" t="str">
        <f ca="1">IFERROR(__xludf.DUMMYFUNCTION("""COMPUTED_VALUE"""),"0655942592")</f>
        <v>0655942592</v>
      </c>
      <c r="F4" s="15" t="str">
        <f ca="1">IFERROR(__xludf.DUMMYFUNCTION("""COMPUTED_VALUE"""),"218121519@tut4life.ac.za")</f>
        <v>218121519@tut4life.ac.za</v>
      </c>
      <c r="G4" s="1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4" s="17" t="s">
        <v>23</v>
      </c>
      <c r="I4" s="18"/>
      <c r="J4" s="19" t="s">
        <v>17</v>
      </c>
    </row>
    <row r="5" spans="1:13" ht="39">
      <c r="A5" s="15">
        <f ca="1">IFERROR(__xludf.DUMMYFUNCTION("""COMPUTED_VALUE"""),218674739)</f>
        <v>218674739</v>
      </c>
      <c r="B5" s="15" t="str">
        <f ca="1">IFERROR(__xludf.DUMMYFUNCTION("""COMPUTED_VALUE"""),"MAGWAZA")</f>
        <v>MAGWAZA</v>
      </c>
      <c r="C5" s="15" t="str">
        <f ca="1">IFERROR(__xludf.DUMMYFUNCTION("""COMPUTED_VALUE"""),"SM")</f>
        <v>SM</v>
      </c>
      <c r="D5" s="15"/>
      <c r="E5" s="15" t="str">
        <f ca="1">IFERROR(__xludf.DUMMYFUNCTION("""COMPUTED_VALUE"""),"0607408635")</f>
        <v>0607408635</v>
      </c>
      <c r="F5" s="15" t="str">
        <f ca="1">IFERROR(__xludf.DUMMYFUNCTION("""COMPUTED_VALUE"""),"MANDLASIYABONGA63@GMAI.COM")</f>
        <v>MANDLASIYABONGA63@GMAI.COM</v>
      </c>
      <c r="G5" s="16"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5" s="17" t="s">
        <v>23</v>
      </c>
      <c r="I5" s="18"/>
      <c r="J5" s="19" t="s">
        <v>17</v>
      </c>
    </row>
    <row r="6" spans="1:13" ht="51.75">
      <c r="A6" s="15">
        <f ca="1">IFERROR(__xludf.DUMMYFUNCTION("""COMPUTED_VALUE"""),218205917)</f>
        <v>218205917</v>
      </c>
      <c r="B6" s="15" t="str">
        <f ca="1">IFERROR(__xludf.DUMMYFUNCTION("""COMPUTED_VALUE"""),"Majalle")</f>
        <v>Majalle</v>
      </c>
      <c r="C6" s="15" t="str">
        <f ca="1">IFERROR(__xludf.DUMMYFUNCTION("""COMPUTED_VALUE"""),"LG")</f>
        <v>LG</v>
      </c>
      <c r="D6" s="15"/>
      <c r="E6" s="15" t="str">
        <f ca="1">IFERROR(__xludf.DUMMYFUNCTION("""COMPUTED_VALUE"""),"0737074314")</f>
        <v>0737074314</v>
      </c>
      <c r="F6" s="15" t="str">
        <f ca="1">IFERROR(__xludf.DUMMYFUNCTION("""COMPUTED_VALUE"""),"lgmajalle@gmail.com")</f>
        <v>lgmajalle@gmail.com</v>
      </c>
      <c r="G6" s="16"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c r="H6" s="20" t="s">
        <v>24</v>
      </c>
      <c r="I6" s="18"/>
      <c r="J6" s="17" t="s">
        <v>17</v>
      </c>
      <c r="K6" s="14" t="s">
        <v>25</v>
      </c>
      <c r="M6" s="21" t="s">
        <v>26</v>
      </c>
    </row>
    <row r="7" spans="1:13" ht="51.75">
      <c r="A7" s="9">
        <f ca="1">IFERROR(__xludf.DUMMYFUNCTION("""COMPUTED_VALUE"""),219159137)</f>
        <v>219159137</v>
      </c>
      <c r="B7" s="9" t="str">
        <f ca="1">IFERROR(__xludf.DUMMYFUNCTION("""COMPUTED_VALUE"""),"Nontsibongo")</f>
        <v>Nontsibongo</v>
      </c>
      <c r="C7" s="9" t="str">
        <f ca="1">IFERROR(__xludf.DUMMYFUNCTION("""COMPUTED_VALUE"""),"S")</f>
        <v>S</v>
      </c>
      <c r="D7" s="9"/>
      <c r="E7" s="9" t="str">
        <f ca="1">IFERROR(__xludf.DUMMYFUNCTION("""COMPUTED_VALUE"""),"0785221806")</f>
        <v>0785221806</v>
      </c>
      <c r="F7" s="9" t="str">
        <f ca="1">IFERROR(__xludf.DUMMYFUNCTION("""COMPUTED_VALUE"""),"sinovuyondlela98@gmail.com")</f>
        <v>sinovuyondlela98@gmail.com</v>
      </c>
      <c r="G7" s="10"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7" s="7" t="s">
        <v>16</v>
      </c>
      <c r="I7" s="12"/>
      <c r="J7" s="7" t="s">
        <v>17</v>
      </c>
    </row>
    <row r="8" spans="1:13" ht="51.75">
      <c r="A8" s="15">
        <f ca="1">IFERROR(__xludf.DUMMYFUNCTION("""COMPUTED_VALUE"""),216212789)</f>
        <v>216212789</v>
      </c>
      <c r="B8" s="15" t="str">
        <f ca="1">IFERROR(__xludf.DUMMYFUNCTION("""COMPUTED_VALUE"""),"mtombeni")</f>
        <v>mtombeni</v>
      </c>
      <c r="C8" s="15" t="str">
        <f ca="1">IFERROR(__xludf.DUMMYFUNCTION("""COMPUTED_VALUE"""),"T.S")</f>
        <v>T.S</v>
      </c>
      <c r="D8" s="15"/>
      <c r="E8" s="15" t="str">
        <f ca="1">IFERROR(__xludf.DUMMYFUNCTION("""COMPUTED_VALUE"""),"0745762456")</f>
        <v>0745762456</v>
      </c>
      <c r="F8" s="15" t="str">
        <f ca="1">IFERROR(__xludf.DUMMYFUNCTION("""COMPUTED_VALUE"""),"thulanimtombeni96@gmail.com")</f>
        <v>thulanimtombeni96@gmail.com</v>
      </c>
      <c r="G8" s="1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c r="H8" s="17" t="s">
        <v>27</v>
      </c>
      <c r="I8" s="18" t="s">
        <v>28</v>
      </c>
      <c r="J8" s="19" t="s">
        <v>28</v>
      </c>
    </row>
    <row r="9" spans="1:13" ht="51.75">
      <c r="A9" s="15">
        <f ca="1">IFERROR(__xludf.DUMMYFUNCTION("""COMPUTED_VALUE"""),217334861)</f>
        <v>217334861</v>
      </c>
      <c r="B9" s="15" t="str">
        <f ca="1">IFERROR(__xludf.DUMMYFUNCTION("""COMPUTED_VALUE"""),"Nyawo")</f>
        <v>Nyawo</v>
      </c>
      <c r="C9" s="15" t="str">
        <f ca="1">IFERROR(__xludf.DUMMYFUNCTION("""COMPUTED_VALUE"""),"AP")</f>
        <v>AP</v>
      </c>
      <c r="D9" s="15"/>
      <c r="E9" s="15" t="str">
        <f ca="1">IFERROR(__xludf.DUMMYFUNCTION("""COMPUTED_VALUE"""),"0721965595")</f>
        <v>0721965595</v>
      </c>
      <c r="F9" s="15" t="str">
        <f ca="1">IFERROR(__xludf.DUMMYFUNCTION("""COMPUTED_VALUE"""),"phumelele013@gmail.com")</f>
        <v>phumelele013@gmail.com</v>
      </c>
      <c r="G9" s="1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9" s="22" t="s">
        <v>23</v>
      </c>
      <c r="I9" s="23"/>
      <c r="J9" s="19" t="s">
        <v>17</v>
      </c>
    </row>
    <row r="10" spans="1:13" ht="51.75">
      <c r="A10" s="15">
        <f ca="1">IFERROR(__xludf.DUMMYFUNCTION("""COMPUTED_VALUE"""),219114648)</f>
        <v>219114648</v>
      </c>
      <c r="B10" s="15" t="str">
        <f ca="1">IFERROR(__xludf.DUMMYFUNCTION("""COMPUTED_VALUE"""),"Ramango ")</f>
        <v xml:space="preserve">Ramango </v>
      </c>
      <c r="C10" s="15" t="str">
        <f ca="1">IFERROR(__xludf.DUMMYFUNCTION("""COMPUTED_VALUE"""),"T.U")</f>
        <v>T.U</v>
      </c>
      <c r="D10" s="15"/>
      <c r="E10" s="15" t="str">
        <f ca="1">IFERROR(__xludf.DUMMYFUNCTION("""COMPUTED_VALUE"""),"0762384765")</f>
        <v>0762384765</v>
      </c>
      <c r="F10" s="15" t="str">
        <f ca="1">IFERROR(__xludf.DUMMYFUNCTION("""COMPUTED_VALUE"""),"unitymessina@gmail.com")</f>
        <v>unitymessina@gmail.com</v>
      </c>
      <c r="G10" s="1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10" s="17" t="s">
        <v>23</v>
      </c>
      <c r="I10" s="17"/>
      <c r="J10" s="24" t="s">
        <v>17</v>
      </c>
    </row>
    <row r="11" spans="1:13" ht="39">
      <c r="A11" s="15">
        <f ca="1">IFERROR(__xludf.DUMMYFUNCTION("""COMPUTED_VALUE"""),209295806)</f>
        <v>209295806</v>
      </c>
      <c r="B11" s="15" t="str">
        <f ca="1">IFERROR(__xludf.DUMMYFUNCTION("""COMPUTED_VALUE"""),"Dlamini")</f>
        <v>Dlamini</v>
      </c>
      <c r="C11" s="15" t="str">
        <f ca="1">IFERROR(__xludf.DUMMYFUNCTION("""COMPUTED_VALUE"""),"V.T")</f>
        <v>V.T</v>
      </c>
      <c r="D11" s="15"/>
      <c r="E11" s="15" t="str">
        <f ca="1">IFERROR(__xludf.DUMMYFUNCTION("""COMPUTED_VALUE"""),"0768906529")</f>
        <v>0768906529</v>
      </c>
      <c r="F11" s="15" t="str">
        <f ca="1">IFERROR(__xludf.DUMMYFUNCTION("""COMPUTED_VALUE"""),"vonanitys@gmail.com")</f>
        <v>vonanitys@gmail.com</v>
      </c>
      <c r="G11" s="16" t="str">
        <f ca="1">IFERROR(__xludf.DUMMYFUNCTION("""COMPUTED_VALUE"""),"Student must complete TPG12AT , ITN20AT in 2022 S1.  Student must report for academic intervention.")</f>
        <v>Student must complete TPG12AT , ITN20AT in 2022 S1.  Student must report for academic intervention.</v>
      </c>
      <c r="H11" s="17" t="s">
        <v>23</v>
      </c>
      <c r="I11" s="17"/>
      <c r="J11" s="17" t="s">
        <v>17</v>
      </c>
    </row>
    <row r="12" spans="1:13" ht="26.25">
      <c r="A12" s="9">
        <f ca="1">IFERROR(__xludf.DUMMYFUNCTION("""COMPUTED_VALUE"""),218164404)</f>
        <v>218164404</v>
      </c>
      <c r="B12" s="9" t="str">
        <f ca="1">IFERROR(__xludf.DUMMYFUNCTION("""COMPUTED_VALUE"""),"Makhubele")</f>
        <v>Makhubele</v>
      </c>
      <c r="C12" s="9" t="str">
        <f ca="1">IFERROR(__xludf.DUMMYFUNCTION("""COMPUTED_VALUE"""),"W")</f>
        <v>W</v>
      </c>
      <c r="D12" s="9"/>
      <c r="E12" s="9" t="str">
        <f ca="1">IFERROR(__xludf.DUMMYFUNCTION("""COMPUTED_VALUE"""),"0676794093")</f>
        <v>0676794093</v>
      </c>
      <c r="F12" s="9" t="str">
        <f ca="1">IFERROR(__xludf.DUMMYFUNCTION("""COMPUTED_VALUE"""),"wmgwena@gmail.com")</f>
        <v>wmgwena@gmail.com</v>
      </c>
      <c r="G12" s="10" t="str">
        <f ca="1">IFERROR(__xludf.DUMMYFUNCTION("""COMPUTED_VALUE"""),"Student must pass TPG12AT during S1 2022 and report for academic intervention.")</f>
        <v>Student must pass TPG12AT during S1 2022 and report for academic intervention.</v>
      </c>
      <c r="H12" s="17" t="s">
        <v>16</v>
      </c>
      <c r="I12" s="17"/>
      <c r="J12" s="17" t="s">
        <v>17</v>
      </c>
    </row>
    <row r="13" spans="1:13" ht="39">
      <c r="A13" s="9">
        <f ca="1">IFERROR(__xludf.DUMMYFUNCTION("""COMPUTED_VALUE"""),216721713)</f>
        <v>216721713</v>
      </c>
      <c r="B13" s="9" t="str">
        <f ca="1">IFERROR(__xludf.DUMMYFUNCTION("""COMPUTED_VALUE"""),"Tsholo")</f>
        <v>Tsholo</v>
      </c>
      <c r="C13" s="9" t="str">
        <f ca="1">IFERROR(__xludf.DUMMYFUNCTION("""COMPUTED_VALUE"""),"M")</f>
        <v>M</v>
      </c>
      <c r="D13" s="9"/>
      <c r="E13" s="9" t="str">
        <f ca="1">IFERROR(__xludf.DUMMYFUNCTION("""COMPUTED_VALUE"""),"0665033490")</f>
        <v>0665033490</v>
      </c>
      <c r="F13" s="9" t="str">
        <f ca="1">IFERROR(__xludf.DUMMYFUNCTION("""COMPUTED_VALUE"""),"216721713@tut4life.ac.za")</f>
        <v>216721713@tut4life.ac.za</v>
      </c>
      <c r="G13" s="10" t="str">
        <f ca="1">IFERROR(__xludf.DUMMYFUNCTION("""COMPUTED_VALUE"""),"Student must pass TPG12AT and ITN20AT in 2022 Semester 1 and report for academic intervention.")</f>
        <v>Student must pass TPG12AT and ITN20AT in 2022 Semester 1 and report for academic intervention.</v>
      </c>
      <c r="H13" s="17" t="s">
        <v>16</v>
      </c>
      <c r="I13" s="17"/>
      <c r="J13" s="17" t="s">
        <v>17</v>
      </c>
    </row>
    <row r="14" spans="1:13" ht="39">
      <c r="A14" s="15">
        <f ca="1">IFERROR(__xludf.DUMMYFUNCTION("""COMPUTED_VALUE"""),217489547)</f>
        <v>217489547</v>
      </c>
      <c r="B14" s="15" t="str">
        <f ca="1">IFERROR(__xludf.DUMMYFUNCTION("""COMPUTED_VALUE"""),"Njomboni")</f>
        <v>Njomboni</v>
      </c>
      <c r="C14" s="15" t="str">
        <f ca="1">IFERROR(__xludf.DUMMYFUNCTION("""COMPUTED_VALUE"""),"M")</f>
        <v>M</v>
      </c>
      <c r="D14" s="15"/>
      <c r="E14" s="15" t="str">
        <f ca="1">IFERROR(__xludf.DUMMYFUNCTION("""COMPUTED_VALUE"""),"0727813405")</f>
        <v>0727813405</v>
      </c>
      <c r="F14" s="15" t="str">
        <f ca="1">IFERROR(__xludf.DUMMYFUNCTION("""COMPUTED_VALUE"""),"mpilo.chris.jr@gmail.com")</f>
        <v>mpilo.chris.jr@gmail.com</v>
      </c>
      <c r="G14" s="16" t="str">
        <f ca="1">IFERROR(__xludf.DUMMYFUNCTION("""COMPUTED_VALUE"""),"Student must pass GIU10AT, TPG12AT and ISY23BT in 2022 Semester 1 and report for academic intervention.")</f>
        <v>Student must pass GIU10AT, TPG12AT and ISY23BT in 2022 Semester 1 and report for academic intervention.</v>
      </c>
      <c r="H14" s="17" t="s">
        <v>23</v>
      </c>
      <c r="I14" s="17"/>
      <c r="J14" s="17" t="s">
        <v>17</v>
      </c>
    </row>
    <row r="15" spans="1:13" ht="102.75">
      <c r="A15" s="15">
        <f ca="1">IFERROR(__xludf.DUMMYFUNCTION("""COMPUTED_VALUE"""),216880692)</f>
        <v>216880692</v>
      </c>
      <c r="B15" s="15" t="str">
        <f ca="1">IFERROR(__xludf.DUMMYFUNCTION("""COMPUTED_VALUE"""),"Ntuli")</f>
        <v>Ntuli</v>
      </c>
      <c r="C15" s="15" t="str">
        <f ca="1">IFERROR(__xludf.DUMMYFUNCTION("""COMPUTED_VALUE"""),"BL")</f>
        <v>BL</v>
      </c>
      <c r="D15" s="15"/>
      <c r="E15" s="15" t="str">
        <f ca="1">IFERROR(__xludf.DUMMYFUNCTION("""COMPUTED_VALUE"""),"0712497642")</f>
        <v>0712497642</v>
      </c>
      <c r="F15" s="15" t="str">
        <f ca="1">IFERROR(__xludf.DUMMYFUNCTION("""COMPUTED_VALUE"""),"luther.ntuli@gmail.com")</f>
        <v>luther.ntuli@gmail.com</v>
      </c>
      <c r="G15" s="1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15" s="17" t="s">
        <v>23</v>
      </c>
      <c r="I15" s="17"/>
      <c r="J15" s="17" t="s">
        <v>17</v>
      </c>
    </row>
    <row r="16" spans="1:13" ht="64.5">
      <c r="A16" s="15">
        <f ca="1">IFERROR(__xludf.DUMMYFUNCTION("""COMPUTED_VALUE"""),219205902)</f>
        <v>219205902</v>
      </c>
      <c r="B16" s="15" t="str">
        <f ca="1">IFERROR(__xludf.DUMMYFUNCTION("""COMPUTED_VALUE"""),"Mafologelo")</f>
        <v>Mafologelo</v>
      </c>
      <c r="C16" s="15" t="str">
        <f ca="1">IFERROR(__xludf.DUMMYFUNCTION("""COMPUTED_VALUE"""),"P")</f>
        <v>P</v>
      </c>
      <c r="D16" s="15"/>
      <c r="E16" s="15" t="str">
        <f ca="1">IFERROR(__xludf.DUMMYFUNCTION("""COMPUTED_VALUE"""),"0714515056")</f>
        <v>0714515056</v>
      </c>
      <c r="F16" s="15" t="str">
        <f ca="1">IFERROR(__xludf.DUMMYFUNCTION("""COMPUTED_VALUE"""),"pontsho5597@gmail.com")</f>
        <v>pontsho5597@gmail.com</v>
      </c>
      <c r="G16" s="16"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16" s="17" t="s">
        <v>23</v>
      </c>
      <c r="I16" s="17"/>
      <c r="J16" s="17" t="s">
        <v>17</v>
      </c>
    </row>
    <row r="17" spans="1:13" ht="90">
      <c r="A17" s="15">
        <f ca="1">IFERROR(__xludf.DUMMYFUNCTION("""COMPUTED_VALUE"""),218207278)</f>
        <v>218207278</v>
      </c>
      <c r="B17" s="15" t="str">
        <f ca="1">IFERROR(__xludf.DUMMYFUNCTION("""COMPUTED_VALUE"""),"Themba")</f>
        <v>Themba</v>
      </c>
      <c r="C17" s="15" t="str">
        <f ca="1">IFERROR(__xludf.DUMMYFUNCTION("""COMPUTED_VALUE"""),"CT")</f>
        <v>CT</v>
      </c>
      <c r="D17" s="15"/>
      <c r="E17" s="15" t="str">
        <f ca="1">IFERROR(__xludf.DUMMYFUNCTION("""COMPUTED_VALUE"""),"0825123466")</f>
        <v>0825123466</v>
      </c>
      <c r="F17" s="15" t="str">
        <f ca="1">IFERROR(__xludf.DUMMYFUNCTION("""COMPUTED_VALUE"""),"218207278@tut4life.ac.za")</f>
        <v>218207278@tut4life.ac.za</v>
      </c>
      <c r="G17" s="16" t="str">
        <f ca="1">IFERROR(__xludf.DUMMYFUNCTION("""COMPUTED_VALUE"""),"Student must pass TPG12AT in 2022 Semester 1.")</f>
        <v>Student must pass TPG12AT in 2022 Semester 1.</v>
      </c>
      <c r="H17" s="25" t="s">
        <v>23</v>
      </c>
      <c r="I17" s="25" t="s">
        <v>29</v>
      </c>
      <c r="J17" s="26" t="s">
        <v>17</v>
      </c>
      <c r="K17" s="27" t="s">
        <v>30</v>
      </c>
      <c r="L17" s="25" t="s">
        <v>31</v>
      </c>
      <c r="M17" s="27" t="s">
        <v>32</v>
      </c>
    </row>
    <row r="18" spans="1:13" ht="39">
      <c r="A18" s="9">
        <f ca="1">IFERROR(__xludf.DUMMYFUNCTION("""COMPUTED_VALUE"""),217371333)</f>
        <v>217371333</v>
      </c>
      <c r="B18" s="9" t="str">
        <f ca="1">IFERROR(__xludf.DUMMYFUNCTION("""COMPUTED_VALUE"""),"Mkefa")</f>
        <v>Mkefa</v>
      </c>
      <c r="C18" s="9" t="str">
        <f ca="1">IFERROR(__xludf.DUMMYFUNCTION("""COMPUTED_VALUE"""),"SD")</f>
        <v>SD</v>
      </c>
      <c r="D18" s="9"/>
      <c r="E18" s="9" t="str">
        <f ca="1">IFERROR(__xludf.DUMMYFUNCTION("""COMPUTED_VALUE"""),"0839670510")</f>
        <v>0839670510</v>
      </c>
      <c r="F18" s="9" t="str">
        <f ca="1">IFERROR(__xludf.DUMMYFUNCTION("""COMPUTED_VALUE"""),"dsolethu5@gmail.com")</f>
        <v>dsolethu5@gmail.com</v>
      </c>
      <c r="G18" s="10" t="str">
        <f ca="1">IFERROR(__xludf.DUMMYFUNCTION("""COMPUTED_VALUE"""),"Student must pass TPG12AT and ISY23BT in 2022 Semester 1. student must report for academic intervention.")</f>
        <v>Student must pass TPG12AT and ISY23BT in 2022 Semester 1. student must report for academic intervention.</v>
      </c>
      <c r="H18" s="17" t="s">
        <v>16</v>
      </c>
      <c r="I18" s="17"/>
      <c r="J18" s="17" t="s">
        <v>17</v>
      </c>
    </row>
    <row r="19" spans="1:13" ht="39">
      <c r="A19" s="9">
        <f ca="1">IFERROR(__xludf.DUMMYFUNCTION("""COMPUTED_VALUE"""),217472032)</f>
        <v>217472032</v>
      </c>
      <c r="B19" s="9" t="str">
        <f ca="1">IFERROR(__xludf.DUMMYFUNCTION("""COMPUTED_VALUE"""),"Thabethe")</f>
        <v>Thabethe</v>
      </c>
      <c r="C19" s="9" t="str">
        <f ca="1">IFERROR(__xludf.DUMMYFUNCTION("""COMPUTED_VALUE"""),"BVJ")</f>
        <v>BVJ</v>
      </c>
      <c r="D19" s="9"/>
      <c r="E19" s="9" t="str">
        <f ca="1">IFERROR(__xludf.DUMMYFUNCTION("""COMPUTED_VALUE"""),"0736608587")</f>
        <v>0736608587</v>
      </c>
      <c r="F19" s="9" t="str">
        <f ca="1">IFERROR(__xludf.DUMMYFUNCTION("""COMPUTED_VALUE"""),"vukilejuniorthabethe@gmail.com")</f>
        <v>vukilejuniorthabethe@gmail.com</v>
      </c>
      <c r="G19" s="10"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19" s="17" t="s">
        <v>16</v>
      </c>
      <c r="I19" s="17"/>
      <c r="J19" s="17" t="s">
        <v>17</v>
      </c>
    </row>
    <row r="20" spans="1:13" ht="51.75">
      <c r="A20" s="9">
        <f ca="1">IFERROR(__xludf.DUMMYFUNCTION("""COMPUTED_VALUE"""),218597130)</f>
        <v>218597130</v>
      </c>
      <c r="B20" s="9" t="str">
        <f ca="1">IFERROR(__xludf.DUMMYFUNCTION("""COMPUTED_VALUE"""),"TSHIHATU ")</f>
        <v xml:space="preserve">TSHIHATU </v>
      </c>
      <c r="C20" s="9" t="str">
        <f ca="1">IFERROR(__xludf.DUMMYFUNCTION("""COMPUTED_VALUE"""),"P")</f>
        <v>P</v>
      </c>
      <c r="D20" s="9"/>
      <c r="E20" s="9" t="str">
        <f ca="1">IFERROR(__xludf.DUMMYFUNCTION("""COMPUTED_VALUE"""),"0788736430")</f>
        <v>0788736430</v>
      </c>
      <c r="F20" s="9" t="str">
        <f ca="1">IFERROR(__xludf.DUMMYFUNCTION("""COMPUTED_VALUE"""),"pfarelotshihatu@gmail.com")</f>
        <v>pfarelotshihatu@gmail.com</v>
      </c>
      <c r="G20" s="10"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20" s="17" t="s">
        <v>16</v>
      </c>
      <c r="I20" s="17"/>
      <c r="J20" s="17" t="s">
        <v>17</v>
      </c>
    </row>
    <row r="21" spans="1:13" ht="51.75">
      <c r="A21" s="15">
        <f ca="1">IFERROR(__xludf.DUMMYFUNCTION("""COMPUTED_VALUE"""),219502028)</f>
        <v>219502028</v>
      </c>
      <c r="B21" s="15" t="str">
        <f ca="1">IFERROR(__xludf.DUMMYFUNCTION("""COMPUTED_VALUE"""),"Khange")</f>
        <v>Khange</v>
      </c>
      <c r="C21" s="15" t="str">
        <f ca="1">IFERROR(__xludf.DUMMYFUNCTION("""COMPUTED_VALUE"""),"Ndugiselo")</f>
        <v>Ndugiselo</v>
      </c>
      <c r="D21" s="15"/>
      <c r="E21" s="15" t="str">
        <f ca="1">IFERROR(__xludf.DUMMYFUNCTION("""COMPUTED_VALUE"""),"+27725623726")</f>
        <v>+27725623726</v>
      </c>
      <c r="F21" s="15" t="str">
        <f ca="1">IFERROR(__xludf.DUMMYFUNCTION("""COMPUTED_VALUE"""),"ndugiseloaustin@gmail.com")</f>
        <v>ndugiseloaustin@gmail.com</v>
      </c>
      <c r="G21" s="16"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21" s="17" t="s">
        <v>23</v>
      </c>
      <c r="I21" s="17"/>
      <c r="J21" s="17" t="s">
        <v>17</v>
      </c>
    </row>
    <row r="22" spans="1:13" ht="26.25">
      <c r="A22" s="9">
        <f ca="1">IFERROR(__xludf.DUMMYFUNCTION("""COMPUTED_VALUE"""),218065465)</f>
        <v>218065465</v>
      </c>
      <c r="B22" s="9"/>
      <c r="C22" s="9"/>
      <c r="D22" s="28"/>
      <c r="E22" s="9"/>
      <c r="F22" s="9"/>
      <c r="G22" s="10" t="str">
        <f ca="1">IFERROR(__xludf.DUMMYFUNCTION("""COMPUTED_VALUE"""),"STUDENT MUST PASS TPG12AT, IDC30AT &amp; DSA20AT DURING S1 2022.")</f>
        <v>STUDENT MUST PASS TPG12AT, IDC30AT &amp; DSA20AT DURING S1 2022.</v>
      </c>
      <c r="H22" s="24" t="s">
        <v>16</v>
      </c>
      <c r="I22" s="24"/>
      <c r="J22" s="24" t="s">
        <v>33</v>
      </c>
    </row>
    <row r="23" spans="1:13" ht="141">
      <c r="A23" s="29">
        <v>218086845</v>
      </c>
      <c r="B23" s="30" t="s">
        <v>34</v>
      </c>
      <c r="C23" s="31" t="s">
        <v>34</v>
      </c>
      <c r="D23" s="32"/>
      <c r="E23" s="30" t="s">
        <v>34</v>
      </c>
      <c r="F23" s="30" t="s">
        <v>34</v>
      </c>
      <c r="G23" s="33" t="s">
        <v>35</v>
      </c>
      <c r="H23" s="17" t="s">
        <v>16</v>
      </c>
      <c r="I23" s="17"/>
      <c r="J23" s="17" t="s">
        <v>33</v>
      </c>
    </row>
    <row r="24" spans="1:13" ht="77.25">
      <c r="A24" s="29">
        <v>219548915</v>
      </c>
      <c r="B24" s="30" t="s">
        <v>34</v>
      </c>
      <c r="C24" s="31" t="s">
        <v>34</v>
      </c>
      <c r="D24" s="32"/>
      <c r="E24" s="30" t="s">
        <v>34</v>
      </c>
      <c r="F24" s="30" t="s">
        <v>34</v>
      </c>
      <c r="G24" s="33" t="s">
        <v>36</v>
      </c>
      <c r="H24" s="17" t="s">
        <v>16</v>
      </c>
      <c r="I24" s="17"/>
      <c r="J24" s="17" t="s">
        <v>33</v>
      </c>
    </row>
    <row r="25" spans="1:13" ht="105">
      <c r="A25" s="34">
        <v>218266282</v>
      </c>
      <c r="B25" s="35" t="s">
        <v>37</v>
      </c>
      <c r="C25" s="35" t="s">
        <v>38</v>
      </c>
      <c r="D25" s="35" t="s">
        <v>39</v>
      </c>
      <c r="E25" s="35">
        <v>662972323</v>
      </c>
      <c r="F25" s="35" t="s">
        <v>40</v>
      </c>
      <c r="G25" s="36" t="s">
        <v>41</v>
      </c>
      <c r="H25" s="25" t="s">
        <v>23</v>
      </c>
      <c r="I25" s="25" t="s">
        <v>29</v>
      </c>
      <c r="J25" s="25" t="s">
        <v>17</v>
      </c>
      <c r="K25" s="14" t="s">
        <v>42</v>
      </c>
      <c r="L25" s="37" t="s">
        <v>43</v>
      </c>
      <c r="M25" s="1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2022-04-13T10:03:39Z</dcterms:created>
  <dcterms:modified xsi:type="dcterms:W3CDTF">2022-04-13T11:44:45Z</dcterms:modified>
</cp:coreProperties>
</file>