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SchoolManagement-\Exel files\"/>
    </mc:Choice>
  </mc:AlternateContent>
  <bookViews>
    <workbookView xWindow="0" yWindow="0" windowWidth="25125" windowHeight="121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 l="1"/>
  <c r="E24" i="1"/>
  <c r="B23" i="1"/>
  <c r="G21" i="1"/>
  <c r="E20" i="1"/>
  <c r="B19" i="1"/>
  <c r="G16" i="1"/>
  <c r="E15" i="1"/>
  <c r="B14" i="1"/>
  <c r="G12" i="1"/>
  <c r="E11" i="1"/>
  <c r="B10" i="1"/>
  <c r="G8" i="1"/>
  <c r="E7" i="1"/>
  <c r="B6" i="1"/>
  <c r="G4" i="1"/>
  <c r="E3" i="1"/>
  <c r="A23" i="1"/>
  <c r="A19" i="1"/>
  <c r="A14" i="1"/>
  <c r="C11" i="1"/>
  <c r="F8" i="1"/>
  <c r="A6" i="1"/>
  <c r="C3" i="1"/>
  <c r="E2" i="1"/>
  <c r="E10" i="1"/>
  <c r="B5" i="1"/>
  <c r="C19" i="1"/>
  <c r="F11" i="1"/>
  <c r="B2" i="1"/>
  <c r="F25" i="1"/>
  <c r="C24" i="1"/>
  <c r="F21" i="1"/>
  <c r="C20" i="1"/>
  <c r="F16" i="1"/>
  <c r="C15" i="1"/>
  <c r="F12" i="1"/>
  <c r="A10" i="1"/>
  <c r="C7" i="1"/>
  <c r="F4" i="1"/>
  <c r="G15" i="1"/>
  <c r="F20" i="1"/>
  <c r="F7" i="1"/>
  <c r="E25" i="1"/>
  <c r="B24" i="1"/>
  <c r="G22" i="1"/>
  <c r="E21" i="1"/>
  <c r="B20" i="1"/>
  <c r="G18" i="1"/>
  <c r="E16" i="1"/>
  <c r="B15" i="1"/>
  <c r="G13" i="1"/>
  <c r="E12" i="1"/>
  <c r="B11" i="1"/>
  <c r="G9" i="1"/>
  <c r="E8" i="1"/>
  <c r="B7" i="1"/>
  <c r="G5" i="1"/>
  <c r="E4" i="1"/>
  <c r="B3" i="1"/>
  <c r="A20" i="1"/>
  <c r="A15" i="1"/>
  <c r="C12" i="1"/>
  <c r="F9" i="1"/>
  <c r="A7" i="1"/>
  <c r="C4" i="1"/>
  <c r="A4" i="1"/>
  <c r="G7" i="1"/>
  <c r="C2" i="1"/>
  <c r="C23" i="1"/>
  <c r="C10" i="1"/>
  <c r="C25" i="1"/>
  <c r="A24" i="1"/>
  <c r="F22" i="1"/>
  <c r="C21" i="1"/>
  <c r="F18" i="1"/>
  <c r="C16" i="1"/>
  <c r="F13" i="1"/>
  <c r="A11" i="1"/>
  <c r="C8" i="1"/>
  <c r="F5" i="1"/>
  <c r="A3" i="1"/>
  <c r="E14" i="1"/>
  <c r="G3" i="1"/>
  <c r="F15" i="1"/>
  <c r="A13" i="1"/>
  <c r="F3" i="1"/>
  <c r="B25" i="1"/>
  <c r="G23" i="1"/>
  <c r="E22" i="1"/>
  <c r="B21" i="1"/>
  <c r="G19" i="1"/>
  <c r="E18" i="1"/>
  <c r="B16" i="1"/>
  <c r="G14" i="1"/>
  <c r="E13" i="1"/>
  <c r="B12" i="1"/>
  <c r="G10" i="1"/>
  <c r="E9" i="1"/>
  <c r="B8" i="1"/>
  <c r="G6" i="1"/>
  <c r="E5" i="1"/>
  <c r="B4" i="1"/>
  <c r="F2" i="1"/>
  <c r="B9" i="1"/>
  <c r="A22" i="1"/>
  <c r="C6" i="1"/>
  <c r="A25" i="1"/>
  <c r="F23" i="1"/>
  <c r="C22" i="1"/>
  <c r="A21" i="1"/>
  <c r="F19" i="1"/>
  <c r="C18" i="1"/>
  <c r="A16" i="1"/>
  <c r="F14" i="1"/>
  <c r="C13" i="1"/>
  <c r="A12" i="1"/>
  <c r="F10" i="1"/>
  <c r="C9" i="1"/>
  <c r="A8" i="1"/>
  <c r="F6" i="1"/>
  <c r="C5" i="1"/>
  <c r="G11" i="1"/>
  <c r="A18" i="1"/>
  <c r="C14" i="1"/>
  <c r="A5" i="1"/>
  <c r="G24" i="1"/>
  <c r="E23" i="1"/>
  <c r="B22" i="1"/>
  <c r="G20" i="1"/>
  <c r="E19" i="1"/>
  <c r="B18" i="1"/>
  <c r="B13" i="1"/>
  <c r="E6" i="1"/>
  <c r="F24" i="1"/>
  <c r="A9" i="1"/>
</calcChain>
</file>

<file path=xl/sharedStrings.xml><?xml version="1.0" encoding="utf-8"?>
<sst xmlns="http://schemas.openxmlformats.org/spreadsheetml/2006/main" count="114" uniqueCount="52">
  <si>
    <t>STUDENT NO</t>
  </si>
  <si>
    <t xml:space="preserve">SURNAME </t>
  </si>
  <si>
    <t>INITIALS</t>
  </si>
  <si>
    <t>SUBJECT CODE</t>
  </si>
  <si>
    <t>CONTACT NO</t>
  </si>
  <si>
    <t>EMAIL ADDRESS</t>
  </si>
  <si>
    <t>REASON FOR READMISSION</t>
  </si>
  <si>
    <t>Information Session</t>
  </si>
  <si>
    <t>Information Session Attendance</t>
  </si>
  <si>
    <t>WhatsApp Status</t>
  </si>
  <si>
    <t>Supported Subjects</t>
  </si>
  <si>
    <t>Additional Subjects to be supported</t>
  </si>
  <si>
    <t>Assigned Tutor</t>
  </si>
  <si>
    <t>Communicated</t>
  </si>
  <si>
    <t>Added</t>
  </si>
  <si>
    <t>Unreachable</t>
  </si>
  <si>
    <t>Present</t>
  </si>
  <si>
    <t>Not Added</t>
  </si>
  <si>
    <t>R</t>
  </si>
  <si>
    <t>A</t>
  </si>
  <si>
    <t> </t>
  </si>
  <si>
    <t>Not added</t>
  </si>
  <si>
    <t>TPG12BT</t>
  </si>
  <si>
    <t>Student should register and pass the following modules i.e IIE20BT, COB20AT, DSA20ATT, ITT10AT, ITT10BT, TPG12AT, TPG12BT &amp; COB20BT in 2022 Academic Year. he/she must be report for academic intervention.</t>
  </si>
  <si>
    <t>Unreachable
Wrong number</t>
  </si>
  <si>
    <t>Not registered for TPG12BT
Registered for TPG12AT</t>
  </si>
  <si>
    <t>Mooko</t>
  </si>
  <si>
    <t>T N</t>
  </si>
  <si>
    <t> ITN20AT</t>
  </si>
  <si>
    <t>tebelloht@gmail.com</t>
  </si>
  <si>
    <t>Student must pass TPG12BT, ITN20AT, MMN20AT in 2022 Semester 1. Student took 4 years to pass only 8 modules.  Student must report for academic intervention.</t>
  </si>
  <si>
    <t>Student did not register TPG12BT this semester.</t>
  </si>
  <si>
    <t>Student registered conditional subjects (TPG12AT, ITN20AT). However there was an agreement to support other registered subjects (TPG12AT, ISY23AT, GUI10AT)</t>
  </si>
  <si>
    <t>ISY23AT, GUI10AT</t>
  </si>
  <si>
    <t>TPG12AT (Ronaldo, Philemon), ISY23AT (Sevezile), GUI10AT (Philemon)</t>
  </si>
  <si>
    <t>student registered conditional
 subjects (TPG12BT)</t>
  </si>
  <si>
    <t>TPG12AT 
(Ronaldo, Philemon).</t>
  </si>
  <si>
    <t>Not registered for the semester</t>
  </si>
  <si>
    <t>Student registered conditional subjects 
(TPG12BT). However there was an
 agreement to support other registered
 subjects (IIE20BT)</t>
  </si>
  <si>
    <t>IIE20BT</t>
  </si>
  <si>
    <t>TPG12BT(Ronaldo,Philemon),
IIE20BT(Mapitso,Nhlalala)</t>
  </si>
  <si>
    <t>Ngobene</t>
  </si>
  <si>
    <t>217049628@tut4Iife.ac.za</t>
  </si>
  <si>
    <t>The student had difficulty in 2021s1 but has shown great improvement in 2021s2. Student must complete TPG12BT, ITN20BT, and ISY23BT in 2022 s1 AND REPORT FOR ACADEMIC IhITERVENTION.</t>
  </si>
  <si>
    <t>student registered conditional
 subjects (ISY23BT). However
 there was an agreement to
 support other registered 
subjects (TPG12BT, ITN20BT,)</t>
  </si>
  <si>
    <t>ITN20BT,TPG12BT</t>
  </si>
  <si>
    <t>Zitha</t>
  </si>
  <si>
    <t>mrobimrobizitha@gmail.com</t>
  </si>
  <si>
    <t>The student had difficulty in 2021s1 but has shown great improvement in 2021s2. Student must complete TPG12BT, ITN20BT, MMX30AT, and MMX30BT in 2022 s1 AND REPORT FOR ACADEMIC INTERVENTION.</t>
  </si>
  <si>
    <t>The student must pass TPG12BT, ITN20BT, ISY23BT, GUI10BT in 2022 Semester 1 and attend 85% of all contact classes AND REPORT FOR ACADEMIC INTERVENTION.</t>
  </si>
  <si>
    <t>Student left with full 2 years thus 2022 and 2023 to complete studies (4 semesters). Student Failed TPG12AT twice and passed ITT10BT, IIE20BT, DSO17BT and COB20BT in 2021 Academic Year. Teach out Dec 2023. The student is not appearing in the list of IT Department database and we request the committee to uplift the exclusion on the following condition: Student should register and pass the following modules i.e. TPG12AT, TPG12BT, DSA20BT and IDC30AT in 2022 Academic Year.</t>
  </si>
  <si>
    <t>"Student:219548915 should now be able to finish before the phase- out time(June 2023). I recommend the exclusion should be lifted as REGISTERED FOR COB30BT, IDC30AT, TPG12AT S1, 2022 AND TPG12BT AND DSA20BT S2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</si>
</sst>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charset val="1"/>
    </font>
    <font>
      <sz val="10"/>
      <color rgb="FF000000"/>
      <name val="Arial"/>
    </font>
    <font>
      <sz val="10"/>
      <color rgb="FF000000"/>
      <name val="Arial MT"/>
      <family val="2"/>
      <charset val="1"/>
    </font>
    <font>
      <sz val="10"/>
      <color rgb="FF000000"/>
      <name val="Times New Roman"/>
      <family val="1"/>
      <charset val="1"/>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2" borderId="3" xfId="0" applyFont="1" applyFill="1" applyBorder="1" applyAlignment="1">
      <alignment wrapText="1"/>
    </xf>
    <xf numFmtId="0" fontId="3" fillId="4" borderId="3" xfId="0" applyFont="1" applyFill="1" applyBorder="1" applyAlignment="1">
      <alignment wrapText="1"/>
    </xf>
    <xf numFmtId="0" fontId="3" fillId="3" borderId="3" xfId="0" applyFont="1" applyFill="1" applyBorder="1" applyAlignment="1">
      <alignment wrapText="1"/>
    </xf>
    <xf numFmtId="0" fontId="0" fillId="3" borderId="0" xfId="0" applyFill="1"/>
    <xf numFmtId="0" fontId="0" fillId="3" borderId="0" xfId="0" applyFill="1" applyAlignment="1">
      <alignment wrapText="1"/>
    </xf>
    <xf numFmtId="0" fontId="0" fillId="0" borderId="0" xfId="0" applyAlignment="1">
      <alignment wrapText="1"/>
    </xf>
    <xf numFmtId="0" fontId="4" fillId="4" borderId="6" xfId="0" applyFont="1" applyFill="1" applyBorder="1"/>
    <xf numFmtId="0" fontId="5" fillId="4" borderId="7" xfId="0" applyFont="1" applyFill="1" applyBorder="1"/>
    <xf numFmtId="0" fontId="5" fillId="4" borderId="0" xfId="0" applyFont="1" applyFill="1"/>
    <xf numFmtId="0" fontId="5" fillId="4" borderId="6" xfId="0" applyFont="1" applyFill="1" applyBorder="1"/>
    <xf numFmtId="0" fontId="6" fillId="4" borderId="3" xfId="0" applyFont="1" applyFill="1" applyBorder="1"/>
    <xf numFmtId="0" fontId="5" fillId="4" borderId="3" xfId="0" applyFont="1" applyFill="1" applyBorder="1"/>
    <xf numFmtId="0" fontId="2" fillId="4" borderId="7" xfId="1" applyFill="1" applyBorder="1" applyAlignment="1"/>
    <xf numFmtId="0" fontId="3" fillId="4" borderId="5" xfId="0" applyFont="1" applyFill="1" applyBorder="1" applyAlignment="1">
      <alignment wrapText="1"/>
    </xf>
    <xf numFmtId="0" fontId="0" fillId="4" borderId="3" xfId="0" applyFill="1" applyBorder="1" applyAlignment="1">
      <alignment wrapText="1"/>
    </xf>
    <xf numFmtId="0" fontId="0" fillId="4" borderId="3" xfId="0" applyFill="1" applyBorder="1"/>
    <xf numFmtId="0" fontId="3" fillId="3" borderId="5" xfId="0" applyFont="1" applyFill="1" applyBorder="1" applyAlignment="1">
      <alignment wrapText="1"/>
    </xf>
    <xf numFmtId="0" fontId="0" fillId="0" borderId="3" xfId="0" applyBorder="1" applyAlignment="1">
      <alignment wrapText="1"/>
    </xf>
    <xf numFmtId="0" fontId="0" fillId="0" borderId="3" xfId="0" applyBorder="1"/>
    <xf numFmtId="0" fontId="0" fillId="3" borderId="3" xfId="0" applyFill="1" applyBorder="1" applyAlignment="1">
      <alignment wrapText="1"/>
    </xf>
    <xf numFmtId="0" fontId="0" fillId="3" borderId="3" xfId="0" applyFill="1" applyBorder="1"/>
    <xf numFmtId="0" fontId="5" fillId="3" borderId="3" xfId="0" applyFont="1" applyFill="1" applyBorder="1" applyAlignment="1">
      <alignment wrapText="1"/>
    </xf>
    <xf numFmtId="0" fontId="5" fillId="3" borderId="8" xfId="0" applyFont="1" applyFill="1" applyBorder="1" applyAlignment="1">
      <alignment wrapText="1"/>
    </xf>
    <xf numFmtId="0" fontId="5" fillId="3" borderId="10" xfId="0" applyFont="1" applyFill="1" applyBorder="1" applyAlignment="1">
      <alignment wrapText="1"/>
    </xf>
    <xf numFmtId="0" fontId="3" fillId="3" borderId="4" xfId="0" applyFont="1" applyFill="1" applyBorder="1" applyAlignment="1">
      <alignment wrapText="1"/>
    </xf>
    <xf numFmtId="0" fontId="4" fillId="4" borderId="7" xfId="0" applyFont="1" applyFill="1" applyBorder="1"/>
    <xf numFmtId="0" fontId="4" fillId="4" borderId="11" xfId="0" applyFont="1" applyFill="1" applyBorder="1"/>
    <xf numFmtId="0" fontId="4" fillId="4" borderId="9" xfId="0" applyFont="1" applyFill="1" applyBorder="1" applyAlignment="1">
      <alignment wrapText="1"/>
    </xf>
    <xf numFmtId="0" fontId="7" fillId="4" borderId="8" xfId="0" applyFont="1" applyFill="1" applyBorder="1"/>
    <xf numFmtId="0" fontId="7" fillId="4" borderId="3" xfId="0" applyFont="1" applyFill="1" applyBorder="1"/>
    <xf numFmtId="0" fontId="6" fillId="4" borderId="1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robimrobizitha@gmail.com" TargetMode="External"/><Relationship Id="rId1" Type="http://schemas.openxmlformats.org/officeDocument/2006/relationships/hyperlink" Target="mailto:217049628@tut4Iife.ac.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sqref="A1:XFD1048576"/>
    </sheetView>
  </sheetViews>
  <sheetFormatPr defaultRowHeight="15"/>
  <cols>
    <col min="1" max="1" width="14.28515625" customWidth="1"/>
    <col min="2" max="2" width="18" customWidth="1"/>
    <col min="4" max="4" width="17.5703125" customWidth="1"/>
    <col min="5" max="5" width="15" customWidth="1"/>
    <col min="6" max="6" width="17.28515625" customWidth="1"/>
    <col min="7" max="7" width="32" customWidth="1"/>
    <col min="8" max="8" width="27.85546875" customWidth="1"/>
    <col min="9" max="9" width="35.140625" bestFit="1" customWidth="1"/>
    <col min="10" max="10" width="18.5703125" bestFit="1" customWidth="1"/>
    <col min="11" max="11" width="35.5703125" customWidth="1"/>
    <col min="12" max="12" width="23.7109375" customWidth="1"/>
    <col min="13" max="13" width="25.85546875" customWidth="1"/>
  </cols>
  <sheetData>
    <row r="1" spans="1:13" ht="30">
      <c r="A1" s="1" t="s">
        <v>0</v>
      </c>
      <c r="B1" s="1" t="s">
        <v>1</v>
      </c>
      <c r="C1" s="1" t="s">
        <v>2</v>
      </c>
      <c r="D1" s="1" t="s">
        <v>3</v>
      </c>
      <c r="E1" s="1" t="s">
        <v>4</v>
      </c>
      <c r="F1" s="1" t="s">
        <v>5</v>
      </c>
      <c r="G1" s="2" t="s">
        <v>6</v>
      </c>
      <c r="H1" s="3" t="s">
        <v>7</v>
      </c>
      <c r="I1" s="3" t="s">
        <v>8</v>
      </c>
      <c r="J1" s="3" t="s">
        <v>9</v>
      </c>
      <c r="K1" s="3" t="s">
        <v>10</v>
      </c>
      <c r="L1" s="4" t="s">
        <v>11</v>
      </c>
      <c r="M1" s="3" t="s">
        <v>12</v>
      </c>
    </row>
    <row r="2" spans="1:13" ht="90">
      <c r="A2" s="5">
        <v>216127102</v>
      </c>
      <c r="B2" s="5" t="str">
        <f ca="1">IFERROR(__xludf.DUMMYFUNCTION("""COMPUTED_VALUE"""),"Segafa")</f>
        <v>Segafa</v>
      </c>
      <c r="C2" s="5" t="str">
        <f ca="1">IFERROR(__xludf.DUMMYFUNCTION("""COMPUTED_VALUE"""),"ME")</f>
        <v>ME</v>
      </c>
      <c r="D2" s="5" t="s">
        <v>22</v>
      </c>
      <c r="E2" s="5" t="str">
        <f ca="1">IFERROR(__xludf.DUMMYFUNCTION("""COMPUTED_VALUE"""),"082 095 1689 ")</f>
        <v xml:space="preserve">082 095 1689 </v>
      </c>
      <c r="F2" s="5" t="str">
        <f ca="1">IFERROR(__xludf.DUMMYFUNCTION("""COMPUTED_VALUE"""),"ellenmatshele@gmail.com")</f>
        <v>ellenmatshele@gmail.com</v>
      </c>
      <c r="G2" s="17" t="s">
        <v>23</v>
      </c>
      <c r="H2" s="18" t="s">
        <v>24</v>
      </c>
      <c r="I2" s="19"/>
      <c r="J2" s="19" t="s">
        <v>21</v>
      </c>
    </row>
    <row r="3" spans="1:13" ht="90">
      <c r="A3" s="6">
        <f ca="1">IFERROR(__xludf.DUMMYFUNCTION("""COMPUTED_VALUE"""),218121519)</f>
        <v>218121519</v>
      </c>
      <c r="B3" s="6" t="str">
        <f ca="1">IFERROR(__xludf.DUMMYFUNCTION("""COMPUTED_VALUE"""),"Ntapane")</f>
        <v>Ntapane</v>
      </c>
      <c r="C3" s="6" t="str">
        <f ca="1">IFERROR(__xludf.DUMMYFUNCTION("""COMPUTED_VALUE"""),"L")</f>
        <v>L</v>
      </c>
      <c r="D3" s="6"/>
      <c r="E3" s="6" t="str">
        <f ca="1">IFERROR(__xludf.DUMMYFUNCTION("""COMPUTED_VALUE"""),"0655942592")</f>
        <v>0655942592</v>
      </c>
      <c r="F3" s="6" t="str">
        <f ca="1">IFERROR(__xludf.DUMMYFUNCTION("""COMPUTED_VALUE"""),"218121519@tut4life.ac.za")</f>
        <v>218121519@tut4life.ac.za</v>
      </c>
      <c r="G3" s="20"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3" s="21" t="s">
        <v>25</v>
      </c>
      <c r="I3" s="22"/>
      <c r="J3" s="22" t="s">
        <v>17</v>
      </c>
    </row>
    <row r="4" spans="1:13" ht="64.5">
      <c r="A4" s="6">
        <f ca="1">IFERROR(__xludf.DUMMYFUNCTION("""COMPUTED_VALUE"""),218674739)</f>
        <v>218674739</v>
      </c>
      <c r="B4" s="6" t="str">
        <f ca="1">IFERROR(__xludf.DUMMYFUNCTION("""COMPUTED_VALUE"""),"MAGWAZA")</f>
        <v>MAGWAZA</v>
      </c>
      <c r="C4" s="6" t="str">
        <f ca="1">IFERROR(__xludf.DUMMYFUNCTION("""COMPUTED_VALUE"""),"SM")</f>
        <v>SM</v>
      </c>
      <c r="D4" s="6"/>
      <c r="E4" s="6" t="str">
        <f ca="1">IFERROR(__xludf.DUMMYFUNCTION("""COMPUTED_VALUE"""),"0607408635")</f>
        <v>0607408635</v>
      </c>
      <c r="F4" s="6" t="str">
        <f ca="1">IFERROR(__xludf.DUMMYFUNCTION("""COMPUTED_VALUE"""),"MANDLASIYABONGA63@GMAI.COM")</f>
        <v>MANDLASIYABONGA63@GMAI.COM</v>
      </c>
      <c r="G4" s="20"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4" s="22" t="s">
        <v>13</v>
      </c>
      <c r="I4" s="22"/>
      <c r="J4" s="22" t="s">
        <v>14</v>
      </c>
    </row>
    <row r="5" spans="1:13" ht="51.75">
      <c r="A5" s="5">
        <f ca="1">IFERROR(__xludf.DUMMYFUNCTION("""COMPUTED_VALUE"""),219159137)</f>
        <v>219159137</v>
      </c>
      <c r="B5" s="5" t="str">
        <f ca="1">IFERROR(__xludf.DUMMYFUNCTION("""COMPUTED_VALUE"""),"Nontsibongo")</f>
        <v>Nontsibongo</v>
      </c>
      <c r="C5" s="5" t="str">
        <f ca="1">IFERROR(__xludf.DUMMYFUNCTION("""COMPUTED_VALUE"""),"S")</f>
        <v>S</v>
      </c>
      <c r="D5" s="5"/>
      <c r="E5" s="5" t="str">
        <f ca="1">IFERROR(__xludf.DUMMYFUNCTION("""COMPUTED_VALUE"""),"0785221806")</f>
        <v>0785221806</v>
      </c>
      <c r="F5" s="5" t="str">
        <f ca="1">IFERROR(__xludf.DUMMYFUNCTION("""COMPUTED_VALUE"""),"sinovuyondlela98@gmail.com")</f>
        <v>sinovuyondlela98@gmail.com</v>
      </c>
      <c r="G5" s="17"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5" s="22" t="s">
        <v>15</v>
      </c>
      <c r="I5" s="22"/>
      <c r="J5" s="22" t="s">
        <v>14</v>
      </c>
    </row>
    <row r="6" spans="1:13" ht="77.25">
      <c r="A6" s="6">
        <f ca="1">IFERROR(__xludf.DUMMYFUNCTION("""COMPUTED_VALUE"""),217334861)</f>
        <v>217334861</v>
      </c>
      <c r="B6" s="6" t="str">
        <f ca="1">IFERROR(__xludf.DUMMYFUNCTION("""COMPUTED_VALUE"""),"Nyawo")</f>
        <v>Nyawo</v>
      </c>
      <c r="C6" s="6" t="str">
        <f ca="1">IFERROR(__xludf.DUMMYFUNCTION("""COMPUTED_VALUE"""),"AP")</f>
        <v>AP</v>
      </c>
      <c r="D6" s="6"/>
      <c r="E6" s="6" t="str">
        <f ca="1">IFERROR(__xludf.DUMMYFUNCTION("""COMPUTED_VALUE"""),"0721965595")</f>
        <v>0721965595</v>
      </c>
      <c r="F6" s="6" t="str">
        <f ca="1">IFERROR(__xludf.DUMMYFUNCTION("""COMPUTED_VALUE"""),"phumelele013@gmail.com")</f>
        <v>phumelele013@gmail.com</v>
      </c>
      <c r="G6" s="20"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6" s="22" t="s">
        <v>13</v>
      </c>
      <c r="I6" s="22"/>
      <c r="J6" s="22" t="s">
        <v>14</v>
      </c>
    </row>
    <row r="7" spans="1:13" ht="128.25">
      <c r="A7" s="6">
        <f ca="1">IFERROR(__xludf.DUMMYFUNCTION("""COMPUTED_VALUE"""),216880692)</f>
        <v>216880692</v>
      </c>
      <c r="B7" s="6" t="str">
        <f ca="1">IFERROR(__xludf.DUMMYFUNCTION("""COMPUTED_VALUE"""),"Ntuli")</f>
        <v>Ntuli</v>
      </c>
      <c r="C7" s="6" t="str">
        <f ca="1">IFERROR(__xludf.DUMMYFUNCTION("""COMPUTED_VALUE"""),"BL")</f>
        <v>BL</v>
      </c>
      <c r="D7" s="6"/>
      <c r="E7" s="6" t="str">
        <f ca="1">IFERROR(__xludf.DUMMYFUNCTION("""COMPUTED_VALUE"""),"0712497642")</f>
        <v>0712497642</v>
      </c>
      <c r="F7" s="6" t="str">
        <f ca="1">IFERROR(__xludf.DUMMYFUNCTION("""COMPUTED_VALUE"""),"luther.ntuli@gmail.com")</f>
        <v>luther.ntuli@gmail.com</v>
      </c>
      <c r="G7" s="20"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7" s="22" t="s">
        <v>13</v>
      </c>
      <c r="I7" s="22"/>
      <c r="J7" s="22" t="s">
        <v>14</v>
      </c>
    </row>
    <row r="8" spans="1:13" ht="77.25">
      <c r="A8" s="6">
        <f ca="1">IFERROR(__xludf.DUMMYFUNCTION("""COMPUTED_VALUE"""),219205902)</f>
        <v>219205902</v>
      </c>
      <c r="B8" s="6" t="str">
        <f ca="1">IFERROR(__xludf.DUMMYFUNCTION("""COMPUTED_VALUE"""),"Mafologelo")</f>
        <v>Mafologelo</v>
      </c>
      <c r="C8" s="6" t="str">
        <f ca="1">IFERROR(__xludf.DUMMYFUNCTION("""COMPUTED_VALUE"""),"P")</f>
        <v>P</v>
      </c>
      <c r="D8" s="6"/>
      <c r="E8" s="6" t="str">
        <f ca="1">IFERROR(__xludf.DUMMYFUNCTION("""COMPUTED_VALUE"""),"0714515056")</f>
        <v>0714515056</v>
      </c>
      <c r="F8" s="6" t="str">
        <f ca="1">IFERROR(__xludf.DUMMYFUNCTION("""COMPUTED_VALUE"""),"pontsho5597@gmail.com")</f>
        <v>pontsho5597@gmail.com</v>
      </c>
      <c r="G8" s="20"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8" s="22" t="s">
        <v>13</v>
      </c>
      <c r="I8" s="22"/>
      <c r="J8" s="22" t="s">
        <v>14</v>
      </c>
    </row>
    <row r="9" spans="1:13" ht="77.25">
      <c r="A9" s="6">
        <f ca="1">IFERROR(__xludf.DUMMYFUNCTION("""COMPUTED_VALUE"""),218597130)</f>
        <v>218597130</v>
      </c>
      <c r="B9" s="6" t="str">
        <f ca="1">IFERROR(__xludf.DUMMYFUNCTION("""COMPUTED_VALUE"""),"TSHIHATU ")</f>
        <v xml:space="preserve">TSHIHATU </v>
      </c>
      <c r="C9" s="6" t="str">
        <f ca="1">IFERROR(__xludf.DUMMYFUNCTION("""COMPUTED_VALUE"""),"P")</f>
        <v>P</v>
      </c>
      <c r="D9" s="6"/>
      <c r="E9" s="6" t="str">
        <f ca="1">IFERROR(__xludf.DUMMYFUNCTION("""COMPUTED_VALUE"""),"0788736430")</f>
        <v>0788736430</v>
      </c>
      <c r="F9" s="6" t="str">
        <f ca="1">IFERROR(__xludf.DUMMYFUNCTION("""COMPUTED_VALUE"""),"pfarelotshihatu@gmail.com")</f>
        <v>pfarelotshihatu@gmail.com</v>
      </c>
      <c r="G9" s="20"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9" s="23" t="s">
        <v>25</v>
      </c>
      <c r="I9" s="24"/>
      <c r="J9" s="24" t="s">
        <v>21</v>
      </c>
    </row>
    <row r="10" spans="1:13" ht="64.5">
      <c r="A10" s="6">
        <f ca="1">IFERROR(__xludf.DUMMYFUNCTION("""COMPUTED_VALUE"""),219502028)</f>
        <v>219502028</v>
      </c>
      <c r="B10" s="6" t="str">
        <f ca="1">IFERROR(__xludf.DUMMYFUNCTION("""COMPUTED_VALUE"""),"Khange")</f>
        <v>Khange</v>
      </c>
      <c r="C10" s="6" t="str">
        <f ca="1">IFERROR(__xludf.DUMMYFUNCTION("""COMPUTED_VALUE"""),"Ndugiselo")</f>
        <v>Ndugiselo</v>
      </c>
      <c r="D10" s="6"/>
      <c r="E10" s="6" t="str">
        <f ca="1">IFERROR(__xludf.DUMMYFUNCTION("""COMPUTED_VALUE"""),"+27725623726")</f>
        <v>+27725623726</v>
      </c>
      <c r="F10" s="6" t="str">
        <f ca="1">IFERROR(__xludf.DUMMYFUNCTION("""COMPUTED_VALUE"""),"ndugiseloaustin@gmail.com")</f>
        <v>ndugiseloaustin@gmail.com</v>
      </c>
      <c r="G10" s="20"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10" s="22" t="s">
        <v>13</v>
      </c>
      <c r="I10" s="22"/>
      <c r="J10" s="22" t="s">
        <v>14</v>
      </c>
    </row>
    <row r="11" spans="1:13" ht="77.25">
      <c r="A11" s="6">
        <f ca="1">IFERROR(__xludf.DUMMYFUNCTION("""COMPUTED_VALUE"""),213157744)</f>
        <v>213157744</v>
      </c>
      <c r="B11" s="6" t="str">
        <f ca="1">IFERROR(__xludf.DUMMYFUNCTION("""COMPUTED_VALUE"""),"Sambo")</f>
        <v>Sambo</v>
      </c>
      <c r="C11" s="6" t="str">
        <f ca="1">IFERROR(__xludf.DUMMYFUNCTION("""COMPUTED_VALUE"""),"NC")</f>
        <v>NC</v>
      </c>
      <c r="D11" s="6"/>
      <c r="E11" s="6" t="str">
        <f ca="1">IFERROR(__xludf.DUMMYFUNCTION("""COMPUTED_VALUE"""),"0790215129")</f>
        <v>0790215129</v>
      </c>
      <c r="F11" s="6" t="str">
        <f ca="1">IFERROR(__xludf.DUMMYFUNCTION("""COMPUTED_VALUE"""),"nonhlesambo501@gmail.com")</f>
        <v>nonhlesambo501@gmail.com</v>
      </c>
      <c r="G11" s="20"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c r="H11" s="22" t="s">
        <v>13</v>
      </c>
      <c r="I11" s="22"/>
      <c r="J11" s="22" t="s">
        <v>14</v>
      </c>
    </row>
    <row r="12" spans="1:13" ht="51.75">
      <c r="A12" s="5">
        <f ca="1">IFERROR(__xludf.DUMMYFUNCTION("""COMPUTED_VALUE"""),217288673)</f>
        <v>217288673</v>
      </c>
      <c r="B12" s="5" t="str">
        <f ca="1">IFERROR(__xludf.DUMMYFUNCTION("""COMPUTED_VALUE"""),"Makwakwa")</f>
        <v>Makwakwa</v>
      </c>
      <c r="C12" s="5" t="str">
        <f ca="1">IFERROR(__xludf.DUMMYFUNCTION("""COMPUTED_VALUE"""),"R")</f>
        <v>R</v>
      </c>
      <c r="D12" s="5"/>
      <c r="E12" s="5" t="str">
        <f ca="1">IFERROR(__xludf.DUMMYFUNCTION("""COMPUTED_VALUE"""),"0770934222")</f>
        <v>0770934222</v>
      </c>
      <c r="F12" s="5" t="str">
        <f ca="1">IFERROR(__xludf.DUMMYFUNCTION("""COMPUTED_VALUE"""),"rifumomakwakwa@gmail.com")</f>
        <v>rifumomakwakwa@gmail.com</v>
      </c>
      <c r="G12" s="17" t="str">
        <f ca="1">IFERROR(__xludf.DUMMYFUNCTION("""COMPUTED_VALUE"""),"Student should register and pass the following modules i.e. COB30BT &amp; TPG12BT, he/she must be monitored strictly.")</f>
        <v>Student should register and pass the following modules i.e. COB30BT &amp; TPG12BT, he/she must be monitored strictly.</v>
      </c>
      <c r="H12" s="22" t="s">
        <v>15</v>
      </c>
      <c r="I12" s="22"/>
      <c r="J12" s="22" t="s">
        <v>21</v>
      </c>
    </row>
    <row r="13" spans="1:13" ht="51.75">
      <c r="A13" s="6">
        <f ca="1">IFERROR(__xludf.DUMMYFUNCTION("""COMPUTED_VALUE"""),217228816)</f>
        <v>217228816</v>
      </c>
      <c r="B13" s="6" t="str">
        <f ca="1">IFERROR(__xludf.DUMMYFUNCTION("""COMPUTED_VALUE"""),"Moloko")</f>
        <v>Moloko</v>
      </c>
      <c r="C13" s="6" t="str">
        <f ca="1">IFERROR(__xludf.DUMMYFUNCTION("""COMPUTED_VALUE"""),"AM")</f>
        <v>AM</v>
      </c>
      <c r="D13" s="6"/>
      <c r="E13" s="6" t="str">
        <f ca="1">IFERROR(__xludf.DUMMYFUNCTION("""COMPUTED_VALUE"""),"0649050385")</f>
        <v>0649050385</v>
      </c>
      <c r="F13" s="6" t="str">
        <f ca="1">IFERROR(__xludf.DUMMYFUNCTION("""COMPUTED_VALUE"""),"ammoloko6@gmail.com")</f>
        <v>ammoloko6@gmail.com</v>
      </c>
      <c r="G13" s="20" t="str">
        <f ca="1">IFERROR(__xludf.DUMMYFUNCTION("""COMPUTED_VALUE"""),"Student should register and pass the following modules i.e. TPG12BT and IDC30BC in 2022 Academic Year")</f>
        <v>Student should register and pass the following modules i.e. TPG12BT and IDC30BC in 2022 Academic Year</v>
      </c>
      <c r="H13" s="21" t="s">
        <v>25</v>
      </c>
      <c r="I13" s="22"/>
      <c r="J13" s="22" t="s">
        <v>17</v>
      </c>
    </row>
    <row r="14" spans="1:13" ht="64.5">
      <c r="A14" s="6">
        <f ca="1">IFERROR(__xludf.DUMMYFUNCTION("""COMPUTED_VALUE"""),218083951)</f>
        <v>218083951</v>
      </c>
      <c r="B14" s="6" t="str">
        <f ca="1">IFERROR(__xludf.DUMMYFUNCTION("""COMPUTED_VALUE"""),"NTSHANGASE")</f>
        <v>NTSHANGASE</v>
      </c>
      <c r="C14" s="6" t="str">
        <f ca="1">IFERROR(__xludf.DUMMYFUNCTION("""COMPUTED_VALUE"""),"T")</f>
        <v>T</v>
      </c>
      <c r="D14" s="6"/>
      <c r="E14" s="6" t="str">
        <f ca="1">IFERROR(__xludf.DUMMYFUNCTION("""COMPUTED_VALUE"""),"0680575594")</f>
        <v>0680575594</v>
      </c>
      <c r="F14" s="6" t="str">
        <f ca="1">IFERROR(__xludf.DUMMYFUNCTION("""COMPUTED_VALUE"""),"teborokwezi@gmail.com")</f>
        <v>teborokwezi@gmail.com</v>
      </c>
      <c r="G14" s="20"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c r="H14" s="22" t="s">
        <v>13</v>
      </c>
      <c r="I14" s="22"/>
      <c r="J14" s="22" t="s">
        <v>14</v>
      </c>
    </row>
    <row r="15" spans="1:13" ht="90">
      <c r="A15" s="6">
        <f ca="1">IFERROR(__xludf.DUMMYFUNCTION("""COMPUTED_VALUE"""),218060110)</f>
        <v>218060110</v>
      </c>
      <c r="B15" s="6" t="str">
        <f ca="1">IFERROR(__xludf.DUMMYFUNCTION("""COMPUTED_VALUE"""),"Skosana")</f>
        <v>Skosana</v>
      </c>
      <c r="C15" s="6" t="str">
        <f ca="1">IFERROR(__xludf.DUMMYFUNCTION("""COMPUTED_VALUE"""),"MI")</f>
        <v>MI</v>
      </c>
      <c r="D15" s="6"/>
      <c r="E15" s="6" t="str">
        <f ca="1">IFERROR(__xludf.DUMMYFUNCTION("""COMPUTED_VALUE"""),"0760718694")</f>
        <v>0760718694</v>
      </c>
      <c r="F15" s="6" t="str">
        <f ca="1">IFERROR(__xludf.DUMMYFUNCTION("""COMPUTED_VALUE"""),"218060110@tut4life.ac.za")</f>
        <v>218060110@tut4life.ac.za</v>
      </c>
      <c r="G15" s="20"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c r="H15" s="22" t="s">
        <v>13</v>
      </c>
      <c r="I15" s="22"/>
      <c r="J15" s="22" t="s">
        <v>14</v>
      </c>
    </row>
    <row r="16" spans="1:13" ht="39">
      <c r="A16" s="6">
        <f ca="1">IFERROR(__xludf.DUMMYFUNCTION("""COMPUTED_VALUE"""),217554764)</f>
        <v>217554764</v>
      </c>
      <c r="B16" s="6" t="str">
        <f ca="1">IFERROR(__xludf.DUMMYFUNCTION("""COMPUTED_VALUE"""),"Hlatshwayo")</f>
        <v>Hlatshwayo</v>
      </c>
      <c r="C16" s="6" t="str">
        <f ca="1">IFERROR(__xludf.DUMMYFUNCTION("""COMPUTED_VALUE"""),"Peace")</f>
        <v>Peace</v>
      </c>
      <c r="D16" s="6"/>
      <c r="E16" s="6" t="str">
        <f ca="1">IFERROR(__xludf.DUMMYFUNCTION("""COMPUTED_VALUE"""),"+27661588967")</f>
        <v>+27661588967</v>
      </c>
      <c r="F16" s="6" t="str">
        <f ca="1">IFERROR(__xludf.DUMMYFUNCTION("""COMPUTED_VALUE"""),"hlatshwayopeace@gmail.com")</f>
        <v>hlatshwayopeace@gmail.com</v>
      </c>
      <c r="G16" s="20" t="str">
        <f ca="1">IFERROR(__xludf.DUMMYFUNCTION("""COMPUTED_VALUE"""),"Student must pass TPG12BT in 2022 Semester 1.  Student must report for academic intervention.")</f>
        <v>Student must pass TPG12BT in 2022 Semester 1.  Student must report for academic intervention.</v>
      </c>
      <c r="H16" s="22" t="s">
        <v>13</v>
      </c>
      <c r="I16" s="22"/>
      <c r="J16" s="22" t="s">
        <v>14</v>
      </c>
    </row>
    <row r="17" spans="1:13" ht="75">
      <c r="A17" s="25">
        <v>218266282</v>
      </c>
      <c r="B17" s="26" t="s">
        <v>26</v>
      </c>
      <c r="C17" s="26" t="s">
        <v>27</v>
      </c>
      <c r="D17" s="26" t="s">
        <v>28</v>
      </c>
      <c r="E17" s="26">
        <v>662972323</v>
      </c>
      <c r="F17" s="26" t="s">
        <v>29</v>
      </c>
      <c r="G17" s="27" t="s">
        <v>30</v>
      </c>
      <c r="H17" s="24" t="s">
        <v>13</v>
      </c>
      <c r="I17" s="24" t="s">
        <v>16</v>
      </c>
      <c r="J17" s="23" t="s">
        <v>31</v>
      </c>
      <c r="K17" s="8" t="s">
        <v>32</v>
      </c>
      <c r="L17" s="7" t="s">
        <v>33</v>
      </c>
      <c r="M17" s="8" t="s">
        <v>34</v>
      </c>
    </row>
    <row r="18" spans="1:13" ht="77.25">
      <c r="A18" s="6">
        <f ca="1">IFERROR(__xludf.DUMMYFUNCTION("""COMPUTED_VALUE"""),213152831)</f>
        <v>213152831</v>
      </c>
      <c r="B18" s="6" t="str">
        <f ca="1">IFERROR(__xludf.DUMMYFUNCTION("""COMPUTED_VALUE"""),"Maqashalala")</f>
        <v>Maqashalala</v>
      </c>
      <c r="C18" s="6" t="str">
        <f ca="1">IFERROR(__xludf.DUMMYFUNCTION("""COMPUTED_VALUE"""),"BC")</f>
        <v>BC</v>
      </c>
      <c r="D18" s="6"/>
      <c r="E18" s="6" t="str">
        <f ca="1">IFERROR(__xludf.DUMMYFUNCTION("""COMPUTED_VALUE"""),"0681428073")</f>
        <v>0681428073</v>
      </c>
      <c r="F18" s="6" t="str">
        <f ca="1">IFERROR(__xludf.DUMMYFUNCTION("""COMPUTED_VALUE"""),"bhekimaqashalala@gmail.com")</f>
        <v>bhekimaqashalala@gmail.com</v>
      </c>
      <c r="G18" s="20"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c r="H18" s="22" t="s">
        <v>13</v>
      </c>
      <c r="I18" s="22" t="s">
        <v>16</v>
      </c>
      <c r="J18" s="22" t="s">
        <v>14</v>
      </c>
      <c r="K18" s="9" t="s">
        <v>35</v>
      </c>
      <c r="M18" s="9" t="s">
        <v>36</v>
      </c>
    </row>
    <row r="19" spans="1:13" ht="77.25">
      <c r="A19" s="6">
        <f ca="1">IFERROR(__xludf.DUMMYFUNCTION("""COMPUTED_VALUE"""),216873998)</f>
        <v>216873998</v>
      </c>
      <c r="B19" s="6" t="str">
        <f ca="1">IFERROR(__xludf.DUMMYFUNCTION("""COMPUTED_VALUE"""),"Nkuna")</f>
        <v>Nkuna</v>
      </c>
      <c r="C19" s="6" t="str">
        <f ca="1">IFERROR(__xludf.DUMMYFUNCTION("""COMPUTED_VALUE"""),"SG")</f>
        <v>SG</v>
      </c>
      <c r="D19" s="6"/>
      <c r="E19" s="6" t="str">
        <f ca="1">IFERROR(__xludf.DUMMYFUNCTION("""COMPUTED_VALUE"""),"0636060796")</f>
        <v>0636060796</v>
      </c>
      <c r="F19" s="6" t="str">
        <f ca="1">IFERROR(__xludf.DUMMYFUNCTION("""COMPUTED_VALUE"""),"sollygiven31@gmail.com")</f>
        <v>sollygiven31@gmail.com</v>
      </c>
      <c r="G19" s="20"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c r="H19" s="22" t="s">
        <v>13</v>
      </c>
      <c r="I19" s="22"/>
      <c r="J19" s="22" t="s">
        <v>14</v>
      </c>
    </row>
    <row r="20" spans="1:13" ht="90">
      <c r="A20" s="6">
        <f ca="1">IFERROR(__xludf.DUMMYFUNCTION("""COMPUTED_VALUE"""),217176778)</f>
        <v>217176778</v>
      </c>
      <c r="B20" s="6" t="str">
        <f ca="1">IFERROR(__xludf.DUMMYFUNCTION("""COMPUTED_VALUE"""),"Mashia")</f>
        <v>Mashia</v>
      </c>
      <c r="C20" s="6" t="str">
        <f ca="1">IFERROR(__xludf.DUMMYFUNCTION("""COMPUTED_VALUE"""),"BF")</f>
        <v>BF</v>
      </c>
      <c r="D20" s="6"/>
      <c r="E20" s="6" t="str">
        <f ca="1">IFERROR(__xludf.DUMMYFUNCTION("""COMPUTED_VALUE"""),"0662404742")</f>
        <v>0662404742</v>
      </c>
      <c r="F20" s="6" t="str">
        <f ca="1">IFERROR(__xludf.DUMMYFUNCTION("""COMPUTED_VALUE"""),"fortunemashia@gmail.com")</f>
        <v>fortunemashia@gmail.com</v>
      </c>
      <c r="G20" s="20" t="str">
        <f ca="1">IFERROR(__xludf.DUMMYFUNCTION("""COMPUTED_VALUE"""),"Student has passed all theory modules except TPG12BT and IDC30BC, student should register and pass TPG12BT and IDC30BC in 2022 Academic Year.  The student should report for academic intervention for TPG12BT.")</f>
        <v>Student has passed all theory modules except TPG12BT and IDC30BC, student should register and pass TPG12BT and IDC30BC in 2022 Academic Year.  The student should report for academic intervention for TPG12BT.</v>
      </c>
      <c r="H20" s="22" t="s">
        <v>13</v>
      </c>
      <c r="I20" s="22"/>
      <c r="J20" s="22" t="s">
        <v>14</v>
      </c>
    </row>
    <row r="21" spans="1:13" ht="64.5">
      <c r="A21" s="6">
        <f ca="1">IFERROR(__xludf.DUMMYFUNCTION("""COMPUTED_VALUE"""),217352100)</f>
        <v>217352100</v>
      </c>
      <c r="B21" s="6" t="str">
        <f ca="1">IFERROR(__xludf.DUMMYFUNCTION("""COMPUTED_VALUE"""),"Mahlako ")</f>
        <v xml:space="preserve">Mahlako </v>
      </c>
      <c r="C21" s="6" t="str">
        <f ca="1">IFERROR(__xludf.DUMMYFUNCTION("""COMPUTED_VALUE"""),"K")</f>
        <v>K</v>
      </c>
      <c r="D21" s="6"/>
      <c r="E21" s="6" t="str">
        <f ca="1">IFERROR(__xludf.DUMMYFUNCTION("""COMPUTED_VALUE"""),"0727332603")</f>
        <v>0727332603</v>
      </c>
      <c r="F21" s="6" t="str">
        <f ca="1">IFERROR(__xludf.DUMMYFUNCTION("""COMPUTED_VALUE"""),"kari24july@gmail.com")</f>
        <v>kari24july@gmail.com</v>
      </c>
      <c r="G21" s="20"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c r="H21" s="22" t="s">
        <v>13</v>
      </c>
      <c r="I21" s="22"/>
      <c r="J21" s="22" t="s">
        <v>14</v>
      </c>
    </row>
    <row r="22" spans="1:13" ht="51.75">
      <c r="A22" s="5">
        <f ca="1">IFERROR(__xludf.DUMMYFUNCTION("""COMPUTED_VALUE"""),213068334)</f>
        <v>213068334</v>
      </c>
      <c r="B22" s="5" t="str">
        <f ca="1">IFERROR(__xludf.DUMMYFUNCTION("""COMPUTED_VALUE"""),"Ramabolu")</f>
        <v>Ramabolu</v>
      </c>
      <c r="C22" s="5" t="str">
        <f ca="1">IFERROR(__xludf.DUMMYFUNCTION("""COMPUTED_VALUE"""),"TM")</f>
        <v>TM</v>
      </c>
      <c r="D22" s="5"/>
      <c r="E22" s="5" t="str">
        <f ca="1">IFERROR(__xludf.DUMMYFUNCTION("""COMPUTED_VALUE"""),"0762569277")</f>
        <v>0762569277</v>
      </c>
      <c r="F22" s="5" t="str">
        <f ca="1">IFERROR(__xludf.DUMMYFUNCTION("""COMPUTED_VALUE"""),"213068334@tut4life.ac.za")</f>
        <v>213068334@tut4life.ac.za</v>
      </c>
      <c r="G22" s="17" t="str">
        <f ca="1">IFERROR(__xludf.DUMMYFUNCTION("""COMPUTED_VALUE"""),"Student must pass TPG12BT in 2022 Semester 1 and report for academic intervention.  Student must attend 85% of classes.")</f>
        <v>Student must pass TPG12BT in 2022 Semester 1 and report for academic intervention.  Student must attend 85% of classes.</v>
      </c>
      <c r="H22" s="22" t="s">
        <v>15</v>
      </c>
      <c r="I22" s="22"/>
      <c r="J22" s="22" t="s">
        <v>14</v>
      </c>
    </row>
    <row r="23" spans="1:13" ht="90">
      <c r="A23" s="5">
        <f ca="1">IFERROR(__xludf.DUMMYFUNCTION("""COMPUTED_VALUE"""),214491966)</f>
        <v>214491966</v>
      </c>
      <c r="B23" s="5" t="str">
        <f ca="1">IFERROR(__xludf.DUMMYFUNCTION("""COMPUTED_VALUE"""),"MAHLAULE")</f>
        <v>MAHLAULE</v>
      </c>
      <c r="C23" s="5" t="str">
        <f ca="1">IFERROR(__xludf.DUMMYFUNCTION("""COMPUTED_VALUE"""),"N")</f>
        <v>N</v>
      </c>
      <c r="D23" s="5"/>
      <c r="E23" s="5" t="str">
        <f ca="1">IFERROR(__xludf.DUMMYFUNCTION("""COMPUTED_VALUE"""),"0793265984")</f>
        <v>0793265984</v>
      </c>
      <c r="F23" s="5" t="str">
        <f ca="1">IFERROR(__xludf.DUMMYFUNCTION("""COMPUTED_VALUE"""),"Ndzalamamahlaule@gmail.com")</f>
        <v>Ndzalamamahlaule@gmail.com</v>
      </c>
      <c r="G23" s="17"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c r="H23" s="22" t="s">
        <v>15</v>
      </c>
      <c r="I23" s="22"/>
      <c r="J23" s="22" t="s">
        <v>21</v>
      </c>
    </row>
    <row r="24" spans="1:13" ht="64.5">
      <c r="A24" s="6">
        <f ca="1">IFERROR(__xludf.DUMMYFUNCTION("""COMPUTED_VALUE"""),217094593)</f>
        <v>217094593</v>
      </c>
      <c r="B24" s="6" t="str">
        <f ca="1">IFERROR(__xludf.DUMMYFUNCTION("""COMPUTED_VALUE"""),"Mbatha")</f>
        <v>Mbatha</v>
      </c>
      <c r="C24" s="6" t="str">
        <f ca="1">IFERROR(__xludf.DUMMYFUNCTION("""COMPUTED_VALUE"""),"MT")</f>
        <v>MT</v>
      </c>
      <c r="D24" s="6"/>
      <c r="E24" s="6" t="str">
        <f ca="1">IFERROR(__xludf.DUMMYFUNCTION("""COMPUTED_VALUE"""),"0788743788")</f>
        <v>0788743788</v>
      </c>
      <c r="F24" s="6" t="str">
        <f ca="1">IFERROR(__xludf.DUMMYFUNCTION("""COMPUTED_VALUE"""),"217094593@tut4life.ac.za")</f>
        <v>217094593@tut4life.ac.za</v>
      </c>
      <c r="G24" s="20" t="str">
        <f ca="1">IFERROR(__xludf.DUMMYFUNCTION("""COMPUTED_VALUE"""),"Student must pass ITN20AT and TPG12BT in 2022 Semester 1. Student must report for academic intervention. Student must attend 85% of contact classes.")</f>
        <v>Student must pass ITN20AT and TPG12BT in 2022 Semester 1. Student must report for academic intervention. Student must attend 85% of contact classes.</v>
      </c>
      <c r="H24" s="22" t="s">
        <v>37</v>
      </c>
      <c r="I24" s="22"/>
      <c r="J24" s="22" t="s">
        <v>21</v>
      </c>
    </row>
    <row r="25" spans="1:13" ht="90">
      <c r="A25" s="6">
        <f ca="1">IFERROR(__xludf.DUMMYFUNCTION("""COMPUTED_VALUE"""),219807970)</f>
        <v>219807970</v>
      </c>
      <c r="B25" s="6" t="str">
        <f ca="1">IFERROR(__xludf.DUMMYFUNCTION("""COMPUTED_VALUE"""),"Hlungwani")</f>
        <v>Hlungwani</v>
      </c>
      <c r="C25" s="6" t="str">
        <f ca="1">IFERROR(__xludf.DUMMYFUNCTION("""COMPUTED_VALUE"""),"M")</f>
        <v>M</v>
      </c>
      <c r="D25" s="28"/>
      <c r="E25" s="6" t="str">
        <f ca="1">IFERROR(__xludf.DUMMYFUNCTION("""COMPUTED_VALUE"""),"+27648217447")</f>
        <v>+27648217447</v>
      </c>
      <c r="F25" s="6" t="str">
        <f ca="1">IFERROR(__xludf.DUMMYFUNCTION("""COMPUTED_VALUE"""),"Hlungwanim99l@gmail.com")</f>
        <v>Hlungwanim99l@gmail.com</v>
      </c>
      <c r="G25" s="20" t="str">
        <f ca="1">IFERROR(__xludf.DUMMYFUNCTION("""COMPUTED_VALUE"""),"Lift exclusion, student should register and pass the following module during S1 2022, TPG12BT ")</f>
        <v xml:space="preserve">Lift exclusion, student should register and pass the following module during S1 2022, TPG12BT </v>
      </c>
      <c r="H25" s="22" t="s">
        <v>13</v>
      </c>
      <c r="I25" s="22"/>
      <c r="J25" s="22" t="s">
        <v>14</v>
      </c>
      <c r="K25" s="9" t="s">
        <v>38</v>
      </c>
      <c r="L25" t="s">
        <v>39</v>
      </c>
      <c r="M25" s="9" t="s">
        <v>40</v>
      </c>
    </row>
    <row r="26" spans="1:13" ht="77.25">
      <c r="A26" s="10">
        <v>217049628</v>
      </c>
      <c r="B26" s="29" t="s">
        <v>41</v>
      </c>
      <c r="C26" s="30" t="s">
        <v>19</v>
      </c>
      <c r="D26" s="15"/>
      <c r="E26" s="29">
        <v>731926142</v>
      </c>
      <c r="F26" s="16" t="s">
        <v>42</v>
      </c>
      <c r="G26" s="31" t="s">
        <v>43</v>
      </c>
      <c r="H26" s="22" t="s">
        <v>15</v>
      </c>
      <c r="I26" s="22" t="s">
        <v>16</v>
      </c>
      <c r="J26" s="22" t="s">
        <v>14</v>
      </c>
      <c r="K26" s="9" t="s">
        <v>44</v>
      </c>
      <c r="L26" t="s">
        <v>45</v>
      </c>
    </row>
    <row r="27" spans="1:13" ht="77.25">
      <c r="A27" s="10">
        <v>212279218</v>
      </c>
      <c r="B27" s="29" t="s">
        <v>46</v>
      </c>
      <c r="C27" s="30" t="s">
        <v>18</v>
      </c>
      <c r="D27" s="15"/>
      <c r="E27" s="29">
        <v>646164042</v>
      </c>
      <c r="F27" s="16" t="s">
        <v>47</v>
      </c>
      <c r="G27" s="31" t="s">
        <v>48</v>
      </c>
      <c r="H27" s="22" t="s">
        <v>15</v>
      </c>
      <c r="I27" s="22"/>
      <c r="J27" s="22" t="s">
        <v>14</v>
      </c>
    </row>
    <row r="28" spans="1:13" ht="64.5">
      <c r="A28" s="10">
        <v>218269249</v>
      </c>
      <c r="B28" s="11" t="s">
        <v>20</v>
      </c>
      <c r="C28" s="11" t="s">
        <v>20</v>
      </c>
      <c r="D28" s="12"/>
      <c r="E28" s="13" t="s">
        <v>20</v>
      </c>
      <c r="F28" s="11" t="s">
        <v>20</v>
      </c>
      <c r="G28" s="31" t="s">
        <v>49</v>
      </c>
      <c r="H28" s="22" t="s">
        <v>15</v>
      </c>
      <c r="I28" s="22"/>
      <c r="J28" s="22" t="s">
        <v>21</v>
      </c>
    </row>
    <row r="29" spans="1:13" ht="192">
      <c r="A29" s="14">
        <v>218086845</v>
      </c>
      <c r="B29" s="32" t="s">
        <v>20</v>
      </c>
      <c r="C29" s="32" t="s">
        <v>20</v>
      </c>
      <c r="D29" s="12"/>
      <c r="E29" s="33" t="s">
        <v>20</v>
      </c>
      <c r="F29" s="32" t="s">
        <v>20</v>
      </c>
      <c r="G29" s="34" t="s">
        <v>50</v>
      </c>
      <c r="H29" s="22" t="s">
        <v>15</v>
      </c>
      <c r="I29" s="22"/>
      <c r="J29" s="22" t="s">
        <v>21</v>
      </c>
    </row>
    <row r="30" spans="1:13" ht="90">
      <c r="A30" s="14">
        <v>219548915</v>
      </c>
      <c r="B30" s="32" t="s">
        <v>20</v>
      </c>
      <c r="C30" s="32" t="s">
        <v>20</v>
      </c>
      <c r="D30" s="12"/>
      <c r="E30" s="33" t="s">
        <v>20</v>
      </c>
      <c r="F30" s="32" t="s">
        <v>20</v>
      </c>
      <c r="G30" s="34" t="s">
        <v>51</v>
      </c>
      <c r="H30" s="22" t="s">
        <v>15</v>
      </c>
      <c r="I30" s="22"/>
      <c r="J30" s="22" t="s">
        <v>21</v>
      </c>
    </row>
  </sheetData>
  <hyperlinks>
    <hyperlink ref="F26" r:id="rId1"/>
    <hyperlink ref="F27"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2022-04-13T14:01:03Z</dcterms:created>
  <dcterms:modified xsi:type="dcterms:W3CDTF">2022-04-13T14:05:26Z</dcterms:modified>
</cp:coreProperties>
</file>