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Ungar/PycharmProjects/BHEModel/resources/GroundMesh/Other Resources/"/>
    </mc:Choice>
  </mc:AlternateContent>
  <xr:revisionPtr revIDLastSave="0" documentId="8_{FBE2271A-54CA-E042-9D00-AD25E970B468}" xr6:coauthVersionLast="47" xr6:coauthVersionMax="47" xr10:uidLastSave="{00000000-0000-0000-0000-000000000000}"/>
  <bookViews>
    <workbookView xWindow="80" yWindow="500" windowWidth="25440" windowHeight="14440" activeTab="3" xr2:uid="{20793C7E-F566-A946-8739-705EBCCEF0FF}"/>
  </bookViews>
  <sheets>
    <sheet name="DATI" sheetId="2" r:id="rId1"/>
    <sheet name="Points" sheetId="1" r:id="rId2"/>
    <sheet name="Boundary" sheetId="4" r:id="rId3"/>
    <sheet name="Calculation" sheetId="5" r:id="rId4"/>
  </sheets>
  <definedNames>
    <definedName name="daplha">DATI!$C$5</definedName>
    <definedName name="dT">DATI!$C$2</definedName>
    <definedName name="grad">DATI!$C$3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5" l="1"/>
  <c r="O12" i="5" s="1"/>
  <c r="Q14" i="5" s="1"/>
  <c r="S16" i="5" s="1"/>
  <c r="U18" i="5" s="1"/>
  <c r="W20" i="5" s="1"/>
  <c r="K8" i="5"/>
  <c r="I10" i="5" s="1"/>
  <c r="K12" i="5" s="1"/>
  <c r="M14" i="5" s="1"/>
  <c r="O16" i="5" s="1"/>
  <c r="Q18" i="5" s="1"/>
  <c r="S20" i="5" s="1"/>
  <c r="U22" i="5" s="1"/>
  <c r="X8" i="5"/>
  <c r="X10" i="5" s="1"/>
  <c r="X12" i="5" s="1"/>
  <c r="X14" i="5" s="1"/>
  <c r="X16" i="5" s="1"/>
  <c r="X18" i="5" s="1"/>
  <c r="X20" i="5" s="1"/>
  <c r="X22" i="5" s="1"/>
  <c r="I7" i="5"/>
  <c r="K9" i="5" s="1"/>
  <c r="X7" i="5"/>
  <c r="H8" i="5"/>
  <c r="V7" i="5"/>
  <c r="J7" i="5" s="1"/>
  <c r="H9" i="5" s="1"/>
  <c r="E15" i="1"/>
  <c r="F15" i="1"/>
  <c r="G15" i="1"/>
  <c r="D15" i="1"/>
  <c r="C5" i="2"/>
  <c r="D7" i="5"/>
  <c r="C7" i="5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G25" i="4"/>
  <c r="F25" i="4"/>
  <c r="E25" i="4"/>
  <c r="G24" i="4"/>
  <c r="G23" i="4"/>
  <c r="F23" i="4"/>
  <c r="E23" i="4"/>
  <c r="G22" i="4"/>
  <c r="G21" i="4"/>
  <c r="F21" i="4"/>
  <c r="E21" i="4"/>
  <c r="G20" i="4"/>
  <c r="G19" i="4"/>
  <c r="F19" i="4"/>
  <c r="E19" i="4"/>
  <c r="G18" i="4"/>
  <c r="G17" i="4"/>
  <c r="F17" i="4"/>
  <c r="E17" i="4"/>
  <c r="C13" i="4"/>
  <c r="G13" i="4" s="1"/>
  <c r="C12" i="4"/>
  <c r="C24" i="4" s="1"/>
  <c r="C11" i="4"/>
  <c r="C23" i="4" s="1"/>
  <c r="C10" i="4"/>
  <c r="C22" i="4" s="1"/>
  <c r="C9" i="4"/>
  <c r="G9" i="4" s="1"/>
  <c r="C8" i="4"/>
  <c r="C20" i="4" s="1"/>
  <c r="C7" i="4"/>
  <c r="C19" i="4" s="1"/>
  <c r="C6" i="4"/>
  <c r="C18" i="4" s="1"/>
  <c r="C5" i="4"/>
  <c r="G5" i="4" s="1"/>
  <c r="K13" i="1"/>
  <c r="F13" i="4" s="1"/>
  <c r="J13" i="1"/>
  <c r="I13" i="1"/>
  <c r="K11" i="1"/>
  <c r="F11" i="4" s="1"/>
  <c r="J11" i="1"/>
  <c r="I11" i="1"/>
  <c r="K9" i="1"/>
  <c r="F9" i="4" s="1"/>
  <c r="J9" i="1"/>
  <c r="I9" i="1"/>
  <c r="K7" i="1"/>
  <c r="F7" i="4" s="1"/>
  <c r="J7" i="1"/>
  <c r="I7" i="1"/>
  <c r="K5" i="1"/>
  <c r="F5" i="4" s="1"/>
  <c r="J5" i="1"/>
  <c r="I5" i="1"/>
  <c r="H12" i="1"/>
  <c r="K12" i="1" s="1"/>
  <c r="F12" i="4" s="1"/>
  <c r="H10" i="1"/>
  <c r="I10" i="1" s="1"/>
  <c r="H6" i="1"/>
  <c r="J6" i="1" s="1"/>
  <c r="H8" i="1"/>
  <c r="K8" i="1" s="1"/>
  <c r="F8" i="4" s="1"/>
  <c r="E7" i="1"/>
  <c r="F7" i="1"/>
  <c r="G7" i="1"/>
  <c r="E7" i="4" s="1"/>
  <c r="E9" i="1"/>
  <c r="F9" i="1"/>
  <c r="G9" i="1"/>
  <c r="E9" i="4" s="1"/>
  <c r="E11" i="1"/>
  <c r="F11" i="1"/>
  <c r="G11" i="1"/>
  <c r="E11" i="4" s="1"/>
  <c r="E13" i="1"/>
  <c r="F13" i="1"/>
  <c r="G13" i="1"/>
  <c r="E13" i="4" s="1"/>
  <c r="G5" i="1"/>
  <c r="E5" i="4" s="1"/>
  <c r="F5" i="1"/>
  <c r="E5" i="1"/>
  <c r="D12" i="1"/>
  <c r="G12" i="1" s="1"/>
  <c r="E12" i="4" s="1"/>
  <c r="D10" i="1"/>
  <c r="E10" i="1" s="1"/>
  <c r="D8" i="1"/>
  <c r="G8" i="1" s="1"/>
  <c r="E8" i="4" s="1"/>
  <c r="D6" i="1"/>
  <c r="E6" i="1" s="1"/>
  <c r="M11" i="5" l="1"/>
  <c r="J10" i="5"/>
  <c r="L9" i="5"/>
  <c r="J11" i="5"/>
  <c r="L13" i="5" s="1"/>
  <c r="N15" i="5" s="1"/>
  <c r="P17" i="5" s="1"/>
  <c r="R19" i="5" s="1"/>
  <c r="T21" i="5" s="1"/>
  <c r="H7" i="5"/>
  <c r="W8" i="5"/>
  <c r="I22" i="5" s="1"/>
  <c r="X9" i="5"/>
  <c r="X11" i="5" s="1"/>
  <c r="X13" i="5" s="1"/>
  <c r="X15" i="5" s="1"/>
  <c r="X17" i="5" s="1"/>
  <c r="X19" i="5" s="1"/>
  <c r="X21" i="5" s="1"/>
  <c r="F20" i="4"/>
  <c r="C17" i="4"/>
  <c r="C25" i="4"/>
  <c r="C21" i="4"/>
  <c r="E18" i="4"/>
  <c r="E22" i="4"/>
  <c r="G12" i="4"/>
  <c r="F18" i="4"/>
  <c r="F22" i="4"/>
  <c r="F24" i="4"/>
  <c r="I8" i="1"/>
  <c r="E20" i="4"/>
  <c r="E24" i="4"/>
  <c r="J10" i="1"/>
  <c r="K10" i="1"/>
  <c r="F10" i="4" s="1"/>
  <c r="I12" i="1"/>
  <c r="K6" i="1"/>
  <c r="F6" i="4" s="1"/>
  <c r="J8" i="1"/>
  <c r="J12" i="1"/>
  <c r="I6" i="1"/>
  <c r="G8" i="4"/>
  <c r="G11" i="4"/>
  <c r="G6" i="4"/>
  <c r="G10" i="4"/>
  <c r="G7" i="4"/>
  <c r="E12" i="1"/>
  <c r="G10" i="1"/>
  <c r="E10" i="4" s="1"/>
  <c r="E8" i="1"/>
  <c r="G6" i="1"/>
  <c r="E6" i="4" s="1"/>
  <c r="F10" i="1"/>
  <c r="F6" i="1"/>
  <c r="F12" i="1"/>
  <c r="F8" i="1"/>
  <c r="J9" i="5" l="1"/>
  <c r="L11" i="5" s="1"/>
  <c r="N13" i="5" s="1"/>
  <c r="P15" i="5" s="1"/>
  <c r="R17" i="5" s="1"/>
  <c r="T19" i="5" s="1"/>
  <c r="V21" i="5" s="1"/>
  <c r="N11" i="5"/>
  <c r="P13" i="5" s="1"/>
  <c r="R15" i="5" s="1"/>
  <c r="T17" i="5" s="1"/>
  <c r="V19" i="5" s="1"/>
  <c r="H21" i="5" s="1"/>
  <c r="I8" i="5"/>
  <c r="K10" i="5" s="1"/>
  <c r="M12" i="5" s="1"/>
  <c r="O14" i="5" s="1"/>
  <c r="Q16" i="5" s="1"/>
  <c r="S18" i="5" s="1"/>
  <c r="U20" i="5" s="1"/>
  <c r="W22" i="5" s="1"/>
  <c r="O13" i="5"/>
  <c r="L12" i="5"/>
  <c r="Q15" i="5" l="1"/>
  <c r="N14" i="5"/>
  <c r="P16" i="5" l="1"/>
  <c r="S17" i="5"/>
  <c r="R18" i="5" l="1"/>
  <c r="U19" i="5"/>
  <c r="T20" i="5" l="1"/>
  <c r="W21" i="5"/>
  <c r="V22" i="5" s="1"/>
</calcChain>
</file>

<file path=xl/sharedStrings.xml><?xml version="1.0" encoding="utf-8"?>
<sst xmlns="http://schemas.openxmlformats.org/spreadsheetml/2006/main" count="26" uniqueCount="17">
  <si>
    <t>x</t>
  </si>
  <si>
    <t>Y</t>
  </si>
  <si>
    <t>y</t>
  </si>
  <si>
    <t>T</t>
  </si>
  <si>
    <t>i</t>
  </si>
  <si>
    <t>j</t>
  </si>
  <si>
    <t>Low Boundary</t>
  </si>
  <si>
    <t>dT</t>
  </si>
  <si>
    <t>[°C]</t>
  </si>
  <si>
    <t>Top Boundary</t>
  </si>
  <si>
    <t>grad</t>
  </si>
  <si>
    <t>[°C/m]</t>
  </si>
  <si>
    <t>n</t>
  </si>
  <si>
    <t>Unknown Index</t>
  </si>
  <si>
    <t>d𝝰</t>
  </si>
  <si>
    <t>r</t>
  </si>
  <si>
    <t>base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</si>
</sst>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-Light"/>
      <family val="2"/>
    </font>
    <font>
      <i/>
      <sz val="11"/>
      <color theme="1"/>
      <name val="Calibri-Light"/>
    </font>
    <font>
      <i/>
      <sz val="10"/>
      <color theme="1"/>
      <name val="Calibri-Light"/>
    </font>
    <font>
      <b/>
      <sz val="12"/>
      <color theme="1"/>
      <name val="Calibri-Light"/>
    </font>
    <font>
      <b/>
      <sz val="16"/>
      <color theme="1"/>
      <name val="Calibri-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99F1-F81C-B241-B4FA-6ADF26BFCBE4}">
  <dimension ref="B2:D5"/>
  <sheetViews>
    <sheetView workbookViewId="0">
      <selection activeCell="B7" sqref="B7"/>
    </sheetView>
  </sheetViews>
  <sheetFormatPr baseColWidth="10" defaultRowHeight="16"/>
  <sheetData>
    <row r="2" spans="2:4">
      <c r="B2" t="s">
        <v>7</v>
      </c>
      <c r="C2">
        <v>20</v>
      </c>
      <c r="D2" t="s">
        <v>8</v>
      </c>
    </row>
    <row r="3" spans="2:4">
      <c r="B3" t="s">
        <v>10</v>
      </c>
      <c r="C3">
        <v>0.1</v>
      </c>
      <c r="D3" t="s">
        <v>11</v>
      </c>
    </row>
    <row r="5" spans="2:4">
      <c r="B5" s="19" t="s">
        <v>14</v>
      </c>
      <c r="C5" s="2">
        <f>2*PI()/Points!$C$13</f>
        <v>0.78539816339744828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5DC4-637F-A440-8918-9F9B23387BF8}">
  <dimension ref="B3:K15"/>
  <sheetViews>
    <sheetView workbookViewId="0">
      <selection activeCell="F6" sqref="F6"/>
    </sheetView>
  </sheetViews>
  <sheetFormatPr baseColWidth="10" defaultRowHeight="16"/>
  <cols>
    <col min="1" max="1" width="15" customWidth="1"/>
    <col min="2" max="2" width="5.33203125" customWidth="1"/>
  </cols>
  <sheetData>
    <row r="3" spans="2:11" ht="21">
      <c r="D3" s="5" t="s">
        <v>0</v>
      </c>
      <c r="E3" s="5"/>
      <c r="F3" s="5"/>
      <c r="G3" s="5"/>
      <c r="H3" s="6" t="s">
        <v>1</v>
      </c>
      <c r="I3" s="7"/>
      <c r="J3" s="7"/>
      <c r="K3" s="7"/>
    </row>
    <row r="4" spans="2:11">
      <c r="D4" s="1">
        <v>0</v>
      </c>
      <c r="E4" s="1">
        <v>1</v>
      </c>
      <c r="F4" s="1">
        <v>2</v>
      </c>
      <c r="G4" s="1">
        <v>3</v>
      </c>
      <c r="H4" s="8">
        <v>0</v>
      </c>
      <c r="I4" s="9">
        <v>1</v>
      </c>
      <c r="J4" s="9">
        <v>2</v>
      </c>
      <c r="K4" s="9">
        <v>3</v>
      </c>
    </row>
    <row r="5" spans="2:11">
      <c r="B5" s="17" t="s">
        <v>4</v>
      </c>
      <c r="C5" s="1">
        <v>0</v>
      </c>
      <c r="D5" s="11">
        <v>1</v>
      </c>
      <c r="E5" s="11">
        <f>D5*100/3</f>
        <v>33.333333333333336</v>
      </c>
      <c r="F5" s="11">
        <f>D5*100/3*2</f>
        <v>66.666666666666671</v>
      </c>
      <c r="G5" s="11">
        <f>D5*100</f>
        <v>100</v>
      </c>
      <c r="H5" s="14">
        <v>0</v>
      </c>
      <c r="I5" s="11">
        <f>H5*100/3</f>
        <v>0</v>
      </c>
      <c r="J5" s="11">
        <f>H5*100/3*2</f>
        <v>0</v>
      </c>
      <c r="K5" s="11">
        <f>H5*100</f>
        <v>0</v>
      </c>
    </row>
    <row r="6" spans="2:11">
      <c r="B6" s="17"/>
      <c r="C6" s="1">
        <v>1</v>
      </c>
      <c r="D6" s="11">
        <f>1/SQRT(2)</f>
        <v>0.70710678118654746</v>
      </c>
      <c r="E6" s="11">
        <f t="shared" ref="E6:E13" si="0">D6*100/3</f>
        <v>23.570226039551581</v>
      </c>
      <c r="F6" s="11">
        <f t="shared" ref="F6:F13" si="1">D6*100/3*2</f>
        <v>47.140452079103163</v>
      </c>
      <c r="G6" s="11">
        <f t="shared" ref="G6:G13" si="2">D6*100</f>
        <v>70.710678118654741</v>
      </c>
      <c r="H6" s="15">
        <f>1/SQRT(2)</f>
        <v>0.70710678118654746</v>
      </c>
      <c r="I6" s="11">
        <f t="shared" ref="I6:I13" si="3">H6*100/3</f>
        <v>23.570226039551581</v>
      </c>
      <c r="J6" s="11">
        <f t="shared" ref="J6:J13" si="4">H6*100/3*2</f>
        <v>47.140452079103163</v>
      </c>
      <c r="K6" s="11">
        <f t="shared" ref="K6:K13" si="5">H6*100</f>
        <v>70.710678118654741</v>
      </c>
    </row>
    <row r="7" spans="2:11">
      <c r="B7" s="17"/>
      <c r="C7" s="1">
        <v>2</v>
      </c>
      <c r="D7" s="11">
        <v>0</v>
      </c>
      <c r="E7" s="11">
        <f t="shared" si="0"/>
        <v>0</v>
      </c>
      <c r="F7" s="11">
        <f t="shared" si="1"/>
        <v>0</v>
      </c>
      <c r="G7" s="11">
        <f t="shared" si="2"/>
        <v>0</v>
      </c>
      <c r="H7" s="14">
        <v>1</v>
      </c>
      <c r="I7" s="11">
        <f t="shared" si="3"/>
        <v>33.333333333333336</v>
      </c>
      <c r="J7" s="11">
        <f t="shared" si="4"/>
        <v>66.666666666666671</v>
      </c>
      <c r="K7" s="11">
        <f t="shared" si="5"/>
        <v>100</v>
      </c>
    </row>
    <row r="8" spans="2:11">
      <c r="B8" s="17"/>
      <c r="C8" s="1">
        <v>3</v>
      </c>
      <c r="D8" s="11">
        <f>-1/SQRT(2)</f>
        <v>-0.70710678118654746</v>
      </c>
      <c r="E8" s="11">
        <f t="shared" si="0"/>
        <v>-23.570226039551581</v>
      </c>
      <c r="F8" s="11">
        <f t="shared" si="1"/>
        <v>-47.140452079103163</v>
      </c>
      <c r="G8" s="11">
        <f t="shared" si="2"/>
        <v>-70.710678118654741</v>
      </c>
      <c r="H8" s="15">
        <f>1/SQRT(2)</f>
        <v>0.70710678118654746</v>
      </c>
      <c r="I8" s="11">
        <f t="shared" si="3"/>
        <v>23.570226039551581</v>
      </c>
      <c r="J8" s="11">
        <f t="shared" si="4"/>
        <v>47.140452079103163</v>
      </c>
      <c r="K8" s="11">
        <f t="shared" si="5"/>
        <v>70.710678118654741</v>
      </c>
    </row>
    <row r="9" spans="2:11">
      <c r="B9" s="17"/>
      <c r="C9" s="1">
        <v>4</v>
      </c>
      <c r="D9" s="11">
        <v>-1</v>
      </c>
      <c r="E9" s="11">
        <f t="shared" si="0"/>
        <v>-33.333333333333336</v>
      </c>
      <c r="F9" s="11">
        <f t="shared" si="1"/>
        <v>-66.666666666666671</v>
      </c>
      <c r="G9" s="11">
        <f t="shared" si="2"/>
        <v>-100</v>
      </c>
      <c r="H9" s="14">
        <v>0</v>
      </c>
      <c r="I9" s="11">
        <f t="shared" si="3"/>
        <v>0</v>
      </c>
      <c r="J9" s="11">
        <f t="shared" si="4"/>
        <v>0</v>
      </c>
      <c r="K9" s="11">
        <f t="shared" si="5"/>
        <v>0</v>
      </c>
    </row>
    <row r="10" spans="2:11">
      <c r="B10" s="17"/>
      <c r="C10" s="1">
        <v>5</v>
      </c>
      <c r="D10" s="11">
        <f>-1/SQRT(2)</f>
        <v>-0.70710678118654746</v>
      </c>
      <c r="E10" s="11">
        <f t="shared" si="0"/>
        <v>-23.570226039551581</v>
      </c>
      <c r="F10" s="11">
        <f t="shared" si="1"/>
        <v>-47.140452079103163</v>
      </c>
      <c r="G10" s="11">
        <f t="shared" si="2"/>
        <v>-70.710678118654741</v>
      </c>
      <c r="H10" s="15">
        <f>-1/SQRT(2)</f>
        <v>-0.70710678118654746</v>
      </c>
      <c r="I10" s="11">
        <f t="shared" si="3"/>
        <v>-23.570226039551581</v>
      </c>
      <c r="J10" s="11">
        <f t="shared" si="4"/>
        <v>-47.140452079103163</v>
      </c>
      <c r="K10" s="11">
        <f t="shared" si="5"/>
        <v>-70.710678118654741</v>
      </c>
    </row>
    <row r="11" spans="2:11">
      <c r="B11" s="17"/>
      <c r="C11" s="1">
        <v>6</v>
      </c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  <c r="H11" s="14">
        <v>-1</v>
      </c>
      <c r="I11" s="11">
        <f t="shared" si="3"/>
        <v>-33.333333333333336</v>
      </c>
      <c r="J11" s="11">
        <f t="shared" si="4"/>
        <v>-66.666666666666671</v>
      </c>
      <c r="K11" s="11">
        <f t="shared" si="5"/>
        <v>-100</v>
      </c>
    </row>
    <row r="12" spans="2:11">
      <c r="B12" s="17"/>
      <c r="C12" s="1">
        <v>7</v>
      </c>
      <c r="D12" s="11">
        <f>1/SQRT(2)</f>
        <v>0.70710678118654746</v>
      </c>
      <c r="E12" s="11">
        <f t="shared" si="0"/>
        <v>23.570226039551581</v>
      </c>
      <c r="F12" s="11">
        <f t="shared" si="1"/>
        <v>47.140452079103163</v>
      </c>
      <c r="G12" s="11">
        <f t="shared" si="2"/>
        <v>70.710678118654741</v>
      </c>
      <c r="H12" s="15">
        <f>-1/SQRT(2)</f>
        <v>-0.70710678118654746</v>
      </c>
      <c r="I12" s="11">
        <f t="shared" si="3"/>
        <v>-23.570226039551581</v>
      </c>
      <c r="J12" s="11">
        <f t="shared" si="4"/>
        <v>-47.140452079103163</v>
      </c>
      <c r="K12" s="11">
        <f t="shared" si="5"/>
        <v>-70.710678118654741</v>
      </c>
    </row>
    <row r="13" spans="2:11">
      <c r="B13" s="17"/>
      <c r="C13" s="10">
        <v>8</v>
      </c>
      <c r="D13" s="11">
        <v>1</v>
      </c>
      <c r="E13" s="11">
        <f t="shared" si="0"/>
        <v>33.333333333333336</v>
      </c>
      <c r="F13" s="11">
        <f t="shared" si="1"/>
        <v>66.666666666666671</v>
      </c>
      <c r="G13" s="11">
        <f t="shared" si="2"/>
        <v>100</v>
      </c>
      <c r="H13" s="14">
        <v>0</v>
      </c>
      <c r="I13" s="11">
        <f t="shared" si="3"/>
        <v>0</v>
      </c>
      <c r="J13" s="11">
        <f t="shared" si="4"/>
        <v>0</v>
      </c>
      <c r="K13" s="11">
        <f t="shared" si="5"/>
        <v>0</v>
      </c>
    </row>
    <row r="15" spans="2:11">
      <c r="C15" s="10" t="s">
        <v>15</v>
      </c>
      <c r="D15" s="3">
        <f>MAX(D5:D13)</f>
        <v>1</v>
      </c>
      <c r="E15" s="3">
        <f t="shared" ref="E15:G15" si="6">MAX(E5:E13)</f>
        <v>33.333333333333336</v>
      </c>
      <c r="F15" s="3">
        <f t="shared" si="6"/>
        <v>66.666666666666671</v>
      </c>
      <c r="G15" s="3">
        <f t="shared" si="6"/>
        <v>100</v>
      </c>
    </row>
  </sheetData>
  <mergeCells count="3">
    <mergeCell ref="B5:B13"/>
    <mergeCell ref="D3:G3"/>
    <mergeCell ref="H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D961-47A2-0544-A2C5-92AFAC7BEC00}">
  <dimension ref="C3:K25"/>
  <sheetViews>
    <sheetView workbookViewId="0">
      <selection activeCell="C15" sqref="C15:G15"/>
    </sheetView>
  </sheetViews>
  <sheetFormatPr baseColWidth="10" defaultRowHeight="16"/>
  <cols>
    <col min="7" max="7" width="12.83203125" bestFit="1" customWidth="1"/>
    <col min="9" max="9" width="10.83203125" style="4"/>
  </cols>
  <sheetData>
    <row r="3" spans="3:11" ht="21">
      <c r="C3" s="7" t="s">
        <v>9</v>
      </c>
      <c r="D3" s="7"/>
      <c r="E3" s="7"/>
      <c r="F3" s="7"/>
      <c r="G3" s="7"/>
    </row>
    <row r="4" spans="3:11">
      <c r="C4" s="4" t="s">
        <v>4</v>
      </c>
      <c r="D4" s="4" t="s">
        <v>5</v>
      </c>
      <c r="E4" s="4" t="s">
        <v>0</v>
      </c>
      <c r="F4" s="4" t="s">
        <v>2</v>
      </c>
      <c r="G4" s="4" t="s">
        <v>3</v>
      </c>
    </row>
    <row r="5" spans="3:11">
      <c r="C5" s="1">
        <f>Points!C5</f>
        <v>0</v>
      </c>
      <c r="D5" s="1">
        <v>3</v>
      </c>
      <c r="E5" s="12">
        <f>AVERAGEIFS(Points!D5:G5, Points!$D$4:$G$4, Boundary!D5)</f>
        <v>100</v>
      </c>
      <c r="F5" s="12">
        <f>AVERAGEIFS(Points!H5:K5, Points!$H$4:$K$4, Boundary!D5)</f>
        <v>0</v>
      </c>
      <c r="G5" s="16">
        <f>-grad*SIN(2*PI()*Boundary!C5/Boundary!$C$13)*100</f>
        <v>0</v>
      </c>
      <c r="J5" s="4"/>
      <c r="K5" s="4"/>
    </row>
    <row r="6" spans="3:11">
      <c r="C6" s="1">
        <f>Points!C6</f>
        <v>1</v>
      </c>
      <c r="D6" s="1">
        <v>3</v>
      </c>
      <c r="E6" s="12">
        <f>AVERAGEIFS(Points!D6:G6, Points!$D$4:$G$4, Boundary!D6)</f>
        <v>70.710678118654741</v>
      </c>
      <c r="F6" s="12">
        <f>AVERAGEIFS(Points!H6:K6, Points!$H$4:$K$4, Boundary!D6)</f>
        <v>70.710678118654741</v>
      </c>
      <c r="G6" s="16">
        <f>-grad*SIN(2*PI()*Boundary!C6/Boundary!$C$13)*100</f>
        <v>-7.0710678118654755</v>
      </c>
    </row>
    <row r="7" spans="3:11">
      <c r="C7" s="1">
        <f>Points!C7</f>
        <v>2</v>
      </c>
      <c r="D7" s="1">
        <v>3</v>
      </c>
      <c r="E7" s="12">
        <f>AVERAGEIFS(Points!D7:G7, Points!$D$4:$G$4, Boundary!D7)</f>
        <v>0</v>
      </c>
      <c r="F7" s="12">
        <f>AVERAGEIFS(Points!H7:K7, Points!$H$4:$K$4, Boundary!D7)</f>
        <v>100</v>
      </c>
      <c r="G7" s="16">
        <f>-grad*SIN(2*PI()*Boundary!C7/Boundary!$C$13)*100</f>
        <v>-10</v>
      </c>
      <c r="J7" s="1"/>
      <c r="K7" s="1"/>
    </row>
    <row r="8" spans="3:11">
      <c r="C8" s="1">
        <f>Points!C8</f>
        <v>3</v>
      </c>
      <c r="D8" s="1">
        <v>3</v>
      </c>
      <c r="E8" s="12">
        <f>AVERAGEIFS(Points!D8:G8, Points!$D$4:$G$4, Boundary!D8)</f>
        <v>-70.710678118654741</v>
      </c>
      <c r="F8" s="12">
        <f>AVERAGEIFS(Points!H8:K8, Points!$H$4:$K$4, Boundary!D8)</f>
        <v>70.710678118654741</v>
      </c>
      <c r="G8" s="16">
        <f>-grad*SIN(2*PI()*Boundary!C8/Boundary!$C$13)*100</f>
        <v>-7.0710678118654764</v>
      </c>
      <c r="J8" s="1"/>
      <c r="K8" s="1"/>
    </row>
    <row r="9" spans="3:11">
      <c r="C9" s="1">
        <f>Points!C9</f>
        <v>4</v>
      </c>
      <c r="D9" s="1">
        <v>3</v>
      </c>
      <c r="E9" s="12">
        <f>AVERAGEIFS(Points!D9:G9, Points!$D$4:$G$4, Boundary!D9)</f>
        <v>-100</v>
      </c>
      <c r="F9" s="12">
        <f>AVERAGEIFS(Points!H9:K9, Points!$H$4:$K$4, Boundary!D9)</f>
        <v>0</v>
      </c>
      <c r="G9" s="16">
        <f>-grad*SIN(2*PI()*Boundary!C9/Boundary!$C$13)*100</f>
        <v>-1.22514845490862E-15</v>
      </c>
      <c r="J9" s="1"/>
      <c r="K9" s="1"/>
    </row>
    <row r="10" spans="3:11">
      <c r="C10" s="1">
        <f>Points!C10</f>
        <v>5</v>
      </c>
      <c r="D10" s="1">
        <v>3</v>
      </c>
      <c r="E10" s="12">
        <f>AVERAGEIFS(Points!D10:G10, Points!$D$4:$G$4, Boundary!D10)</f>
        <v>-70.710678118654741</v>
      </c>
      <c r="F10" s="12">
        <f>AVERAGEIFS(Points!H10:K10, Points!$H$4:$K$4, Boundary!D10)</f>
        <v>-70.710678118654741</v>
      </c>
      <c r="G10" s="16">
        <f>-grad*SIN(2*PI()*Boundary!C10/Boundary!$C$13)*100</f>
        <v>7.0710678118654755</v>
      </c>
      <c r="J10" s="1"/>
      <c r="K10" s="1"/>
    </row>
    <row r="11" spans="3:11">
      <c r="C11" s="1">
        <f>Points!C11</f>
        <v>6</v>
      </c>
      <c r="D11" s="1">
        <v>3</v>
      </c>
      <c r="E11" s="12">
        <f>AVERAGEIFS(Points!D11:G11, Points!$D$4:$G$4, Boundary!D11)</f>
        <v>0</v>
      </c>
      <c r="F11" s="12">
        <f>AVERAGEIFS(Points!H11:K11, Points!$H$4:$K$4, Boundary!D11)</f>
        <v>-100</v>
      </c>
      <c r="G11" s="16">
        <f>-grad*SIN(2*PI()*Boundary!C11/Boundary!$C$13)*100</f>
        <v>10</v>
      </c>
      <c r="J11" s="1"/>
      <c r="K11" s="1"/>
    </row>
    <row r="12" spans="3:11">
      <c r="C12" s="1">
        <f>Points!C12</f>
        <v>7</v>
      </c>
      <c r="D12" s="1">
        <v>3</v>
      </c>
      <c r="E12" s="12">
        <f>AVERAGEIFS(Points!D12:G12, Points!$D$4:$G$4, Boundary!D12)</f>
        <v>70.710678118654741</v>
      </c>
      <c r="F12" s="12">
        <f>AVERAGEIFS(Points!H12:K12, Points!$H$4:$K$4, Boundary!D12)</f>
        <v>-70.710678118654741</v>
      </c>
      <c r="G12" s="16">
        <f>-grad*SIN(2*PI()*Boundary!C12/Boundary!$C$13)*100</f>
        <v>7.0710678118654764</v>
      </c>
      <c r="J12" s="1"/>
      <c r="K12" s="1"/>
    </row>
    <row r="13" spans="3:11">
      <c r="C13" s="1">
        <f>Points!C13</f>
        <v>8</v>
      </c>
      <c r="D13" s="1">
        <v>3</v>
      </c>
      <c r="E13" s="12">
        <f>AVERAGEIFS(Points!D13:G13, Points!$D$4:$G$4, Boundary!D13)</f>
        <v>100</v>
      </c>
      <c r="F13" s="12">
        <f>AVERAGEIFS(Points!H13:K13, Points!$H$4:$K$4, Boundary!D13)</f>
        <v>0</v>
      </c>
      <c r="G13" s="16">
        <f>-grad*SIN(2*PI()*Boundary!C13/Boundary!$C$13)*100</f>
        <v>2.45029690981724E-15</v>
      </c>
      <c r="J13" s="1"/>
      <c r="K13" s="1"/>
    </row>
    <row r="14" spans="3:11">
      <c r="J14" s="1"/>
      <c r="K14" s="1"/>
    </row>
    <row r="15" spans="3:11" ht="21">
      <c r="C15" s="7" t="s">
        <v>6</v>
      </c>
      <c r="D15" s="7"/>
      <c r="E15" s="7"/>
      <c r="F15" s="7"/>
      <c r="G15" s="7"/>
      <c r="J15" s="1"/>
      <c r="K15" s="1"/>
    </row>
    <row r="16" spans="3:11">
      <c r="C16" s="4" t="s">
        <v>4</v>
      </c>
      <c r="D16" s="4" t="s">
        <v>5</v>
      </c>
      <c r="E16" s="4" t="s">
        <v>0</v>
      </c>
      <c r="F16" s="4" t="s">
        <v>2</v>
      </c>
      <c r="G16" s="4" t="s">
        <v>3</v>
      </c>
      <c r="J16" s="1"/>
      <c r="K16" s="1"/>
    </row>
    <row r="17" spans="3:11">
      <c r="C17" s="1">
        <f>C5</f>
        <v>0</v>
      </c>
      <c r="D17" s="1">
        <v>0</v>
      </c>
      <c r="E17" s="12">
        <f>AVERAGEIFS(Points!D5:G5, Points!$D$4:$G$4, Boundary!D17)</f>
        <v>1</v>
      </c>
      <c r="F17" s="12">
        <f>AVERAGEIFS(Points!H5:K5, Points!$H$4:$K$4, Boundary!D17)</f>
        <v>0</v>
      </c>
      <c r="G17" s="13">
        <f>-dT</f>
        <v>-20</v>
      </c>
      <c r="J17" s="1"/>
      <c r="K17" s="1"/>
    </row>
    <row r="18" spans="3:11">
      <c r="C18" s="1">
        <f t="shared" ref="C18:C25" si="0">C6</f>
        <v>1</v>
      </c>
      <c r="D18" s="1">
        <v>0</v>
      </c>
      <c r="E18" s="12">
        <f>AVERAGEIFS(Points!D6:G6, Points!$D$4:$G$4, Boundary!D18)</f>
        <v>0.70710678118654746</v>
      </c>
      <c r="F18" s="12">
        <f>AVERAGEIFS(Points!H6:K6, Points!$H$4:$K$4, Boundary!D18)</f>
        <v>0.70710678118654746</v>
      </c>
      <c r="G18" s="13">
        <f>-dT</f>
        <v>-20</v>
      </c>
      <c r="J18" s="1"/>
      <c r="K18" s="1"/>
    </row>
    <row r="19" spans="3:11">
      <c r="C19" s="1">
        <f t="shared" si="0"/>
        <v>2</v>
      </c>
      <c r="D19" s="1">
        <v>0</v>
      </c>
      <c r="E19" s="12">
        <f>AVERAGEIFS(Points!D7:G7, Points!$D$4:$G$4, Boundary!D19)</f>
        <v>0</v>
      </c>
      <c r="F19" s="12">
        <f>AVERAGEIFS(Points!H7:K7, Points!$H$4:$K$4, Boundary!D19)</f>
        <v>1</v>
      </c>
      <c r="G19" s="13">
        <f>-dT</f>
        <v>-20</v>
      </c>
      <c r="J19" s="1"/>
      <c r="K19" s="1"/>
    </row>
    <row r="20" spans="3:11">
      <c r="C20" s="1">
        <f t="shared" si="0"/>
        <v>3</v>
      </c>
      <c r="D20" s="1">
        <v>0</v>
      </c>
      <c r="E20" s="12">
        <f>AVERAGEIFS(Points!D8:G8, Points!$D$4:$G$4, Boundary!D20)</f>
        <v>-0.70710678118654746</v>
      </c>
      <c r="F20" s="12">
        <f>AVERAGEIFS(Points!H8:K8, Points!$H$4:$K$4, Boundary!D20)</f>
        <v>0.70710678118654746</v>
      </c>
      <c r="G20" s="13">
        <f>-dT</f>
        <v>-20</v>
      </c>
      <c r="J20" s="1"/>
      <c r="K20" s="1"/>
    </row>
    <row r="21" spans="3:11">
      <c r="C21" s="1">
        <f t="shared" si="0"/>
        <v>4</v>
      </c>
      <c r="D21" s="1">
        <v>0</v>
      </c>
      <c r="E21" s="12">
        <f>AVERAGEIFS(Points!D9:G9, Points!$D$4:$G$4, Boundary!D21)</f>
        <v>-1</v>
      </c>
      <c r="F21" s="12">
        <f>AVERAGEIFS(Points!H9:K9, Points!$H$4:$K$4, Boundary!D21)</f>
        <v>0</v>
      </c>
      <c r="G21" s="13">
        <f>-dT</f>
        <v>-20</v>
      </c>
      <c r="J21" s="1"/>
      <c r="K21" s="1"/>
    </row>
    <row r="22" spans="3:11">
      <c r="C22" s="1">
        <f t="shared" si="0"/>
        <v>5</v>
      </c>
      <c r="D22" s="1">
        <v>0</v>
      </c>
      <c r="E22" s="12">
        <f>AVERAGEIFS(Points!D10:G10, Points!$D$4:$G$4, Boundary!D22)</f>
        <v>-0.70710678118654746</v>
      </c>
      <c r="F22" s="12">
        <f>AVERAGEIFS(Points!H10:K10, Points!$H$4:$K$4, Boundary!D22)</f>
        <v>-0.70710678118654746</v>
      </c>
      <c r="G22" s="13">
        <f>-dT</f>
        <v>-20</v>
      </c>
      <c r="J22" s="1"/>
      <c r="K22" s="1"/>
    </row>
    <row r="23" spans="3:11">
      <c r="C23" s="1">
        <f t="shared" si="0"/>
        <v>6</v>
      </c>
      <c r="D23" s="1">
        <v>0</v>
      </c>
      <c r="E23" s="12">
        <f>AVERAGEIFS(Points!D11:G11, Points!$D$4:$G$4, Boundary!D23)</f>
        <v>0</v>
      </c>
      <c r="F23" s="12">
        <f>AVERAGEIFS(Points!H11:K11, Points!$H$4:$K$4, Boundary!D23)</f>
        <v>-1</v>
      </c>
      <c r="G23" s="13">
        <f>-dT</f>
        <v>-20</v>
      </c>
    </row>
    <row r="24" spans="3:11">
      <c r="C24" s="1">
        <f t="shared" si="0"/>
        <v>7</v>
      </c>
      <c r="D24" s="1">
        <v>0</v>
      </c>
      <c r="E24" s="12">
        <f>AVERAGEIFS(Points!D12:G12, Points!$D$4:$G$4, Boundary!D24)</f>
        <v>0.70710678118654746</v>
      </c>
      <c r="F24" s="12">
        <f>AVERAGEIFS(Points!H12:K12, Points!$H$4:$K$4, Boundary!D24)</f>
        <v>-0.70710678118654746</v>
      </c>
      <c r="G24" s="13">
        <f>-dT</f>
        <v>-20</v>
      </c>
    </row>
    <row r="25" spans="3:11">
      <c r="C25" s="1">
        <f t="shared" si="0"/>
        <v>8</v>
      </c>
      <c r="D25" s="1">
        <v>0</v>
      </c>
      <c r="E25" s="12">
        <f>AVERAGEIFS(Points!D13:G13, Points!$D$4:$G$4, Boundary!D25)</f>
        <v>1</v>
      </c>
      <c r="F25" s="12">
        <f>AVERAGEIFS(Points!H13:K13, Points!$H$4:$K$4, Boundary!D25)</f>
        <v>0</v>
      </c>
      <c r="G25" s="13">
        <f>-dT</f>
        <v>-20</v>
      </c>
    </row>
  </sheetData>
  <mergeCells count="2">
    <mergeCell ref="C3:G3"/>
    <mergeCell ref="C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D825-83C7-2044-8A84-F1379533B3AF}">
  <dimension ref="C3:X22"/>
  <sheetViews>
    <sheetView tabSelected="1" workbookViewId="0">
      <selection activeCell="F7" sqref="F7"/>
    </sheetView>
  </sheetViews>
  <sheetFormatPr baseColWidth="10" defaultRowHeight="16"/>
  <cols>
    <col min="3" max="3" width="10.83203125" style="4"/>
    <col min="8" max="23" width="9.1640625" customWidth="1"/>
  </cols>
  <sheetData>
    <row r="3" spans="3:24">
      <c r="C3" s="18" t="s">
        <v>13</v>
      </c>
      <c r="D3" s="18"/>
      <c r="E3" s="18"/>
    </row>
    <row r="4" spans="3:24">
      <c r="C4" s="18"/>
      <c r="D4" s="18"/>
      <c r="E4" s="18"/>
    </row>
    <row r="5" spans="3:24">
      <c r="C5" s="4" t="s">
        <v>12</v>
      </c>
      <c r="D5" s="4" t="s">
        <v>4</v>
      </c>
      <c r="E5" s="4" t="s">
        <v>5</v>
      </c>
    </row>
    <row r="6" spans="3:24">
      <c r="H6" s="9">
        <v>0</v>
      </c>
      <c r="I6" s="9">
        <v>1</v>
      </c>
      <c r="J6" s="9">
        <v>2</v>
      </c>
      <c r="K6" s="9">
        <v>3</v>
      </c>
      <c r="L6" s="9">
        <v>4</v>
      </c>
      <c r="M6" s="9">
        <v>5</v>
      </c>
      <c r="N6" s="9">
        <v>6</v>
      </c>
      <c r="O6" s="9">
        <v>7</v>
      </c>
      <c r="P6" s="9">
        <v>8</v>
      </c>
      <c r="Q6" s="9">
        <v>9</v>
      </c>
      <c r="R6" s="9">
        <v>10</v>
      </c>
      <c r="S6" s="9">
        <v>11</v>
      </c>
      <c r="T6" s="9">
        <v>12</v>
      </c>
      <c r="U6" s="9">
        <v>13</v>
      </c>
      <c r="V6" s="9">
        <v>14</v>
      </c>
      <c r="W6" s="9">
        <v>15</v>
      </c>
      <c r="X6" s="21" t="s">
        <v>16</v>
      </c>
    </row>
    <row r="7" spans="3:24">
      <c r="C7" s="4">
        <f>D7 * (Points!$G$4 - 1) + E7 - 1</f>
        <v>0</v>
      </c>
      <c r="D7" s="1">
        <f>Points!C5</f>
        <v>0</v>
      </c>
      <c r="E7" s="1">
        <v>1</v>
      </c>
      <c r="G7" s="9">
        <v>0</v>
      </c>
      <c r="H7" s="22">
        <f>- (SUM(I7:W7) - X7)</f>
        <v>-3.8653517462470841</v>
      </c>
      <c r="I7" s="23">
        <f>daplha/LN(Points!F15/Points!E15)</f>
        <v>1.1330900354567985</v>
      </c>
      <c r="J7" s="23">
        <f>V7</f>
        <v>1.2541409515641353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f>(Points!F15 - Points!D15)/(2*daplha*Points!E15)</f>
        <v>1.2541409515641353</v>
      </c>
      <c r="W7" s="24">
        <v>0</v>
      </c>
      <c r="X7" s="13">
        <f>-daplha/LN(Points!E15/Points!D15)</f>
        <v>-0.22397980766201472</v>
      </c>
    </row>
    <row r="8" spans="3:24">
      <c r="C8" s="4">
        <f>D8 * (Points!$G$4 - 1) + E8 - 1</f>
        <v>1</v>
      </c>
      <c r="D8" s="1">
        <v>0</v>
      </c>
      <c r="E8" s="1">
        <v>2</v>
      </c>
      <c r="G8" s="9">
        <v>1</v>
      </c>
      <c r="H8" s="25">
        <f>I7</f>
        <v>1.1330900354567985</v>
      </c>
      <c r="I8" s="26">
        <f>-(H8+SUM(J8:W8) - X8)</f>
        <v>-4.3433597899231779</v>
      </c>
      <c r="J8" s="26">
        <v>0</v>
      </c>
      <c r="K8" s="26">
        <f>(Points!G15 - Points!E15)/(2*daplha*Points!F15)</f>
        <v>0.63661977236758127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f>K8</f>
        <v>0.63661977236758127</v>
      </c>
      <c r="X8" s="20">
        <f>-daplha/LN(Points!G15/Points!F15)</f>
        <v>-1.9370302097312171</v>
      </c>
    </row>
    <row r="9" spans="3:24">
      <c r="C9" s="4">
        <f>D9 * (Points!$G$4 - 1) + E9 - 1</f>
        <v>2</v>
      </c>
      <c r="D9" s="1">
        <v>1</v>
      </c>
      <c r="E9" s="1">
        <v>1</v>
      </c>
      <c r="G9" s="9">
        <v>2</v>
      </c>
      <c r="H9" s="25">
        <f>J7</f>
        <v>1.2541409515641353</v>
      </c>
      <c r="I9" s="26">
        <v>0</v>
      </c>
      <c r="J9" s="26">
        <f>-(H9 + K9 + L9-X9)</f>
        <v>-3.8653517462470841</v>
      </c>
      <c r="K9" s="26">
        <f>I7</f>
        <v>1.1330900354567985</v>
      </c>
      <c r="L9" s="26">
        <f>H9</f>
        <v>1.2541409515641353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13">
        <f>X7</f>
        <v>-0.22397980766201472</v>
      </c>
    </row>
    <row r="10" spans="3:24">
      <c r="C10" s="4">
        <f>D10 * (Points!$G$4 - 1) + E10 - 1</f>
        <v>3</v>
      </c>
      <c r="D10" s="1">
        <v>1</v>
      </c>
      <c r="E10" s="1">
        <v>2</v>
      </c>
      <c r="G10" s="9">
        <v>3</v>
      </c>
      <c r="H10" s="25">
        <v>0</v>
      </c>
      <c r="I10" s="26">
        <f>K8</f>
        <v>0.63661977236758127</v>
      </c>
      <c r="J10" s="26">
        <f>K9</f>
        <v>1.1330900354567985</v>
      </c>
      <c r="K10" s="26">
        <f>I8</f>
        <v>-4.3433597899231779</v>
      </c>
      <c r="L10" s="26">
        <v>0</v>
      </c>
      <c r="M10" s="26">
        <f>K8</f>
        <v>0.63661977236758127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13">
        <f>X8</f>
        <v>-1.9370302097312171</v>
      </c>
    </row>
    <row r="11" spans="3:24">
      <c r="C11" s="4">
        <f>D11 * (Points!$G$4 - 1) + E11 - 1</f>
        <v>4</v>
      </c>
      <c r="D11" s="1">
        <v>2</v>
      </c>
      <c r="E11" s="1">
        <v>1</v>
      </c>
      <c r="G11" s="9">
        <v>4</v>
      </c>
      <c r="H11" s="25">
        <v>0</v>
      </c>
      <c r="I11" s="26">
        <v>0</v>
      </c>
      <c r="J11" s="26">
        <f>H9</f>
        <v>1.2541409515641353</v>
      </c>
      <c r="K11" s="26">
        <v>0</v>
      </c>
      <c r="L11" s="26">
        <f>J9</f>
        <v>-3.8653517462470841</v>
      </c>
      <c r="M11" s="26">
        <f>K9</f>
        <v>1.1330900354567985</v>
      </c>
      <c r="N11" s="26">
        <f>L9</f>
        <v>1.2541409515641353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7">
        <v>0</v>
      </c>
      <c r="X11" s="13">
        <f t="shared" ref="X11:X22" si="0">X9</f>
        <v>-0.22397980766201472</v>
      </c>
    </row>
    <row r="12" spans="3:24">
      <c r="C12" s="4">
        <f>D12 * (Points!$G$4 - 1) + E12 - 1</f>
        <v>5</v>
      </c>
      <c r="D12" s="1">
        <v>2</v>
      </c>
      <c r="E12" s="1">
        <v>2</v>
      </c>
      <c r="G12" s="9">
        <v>5</v>
      </c>
      <c r="H12" s="25">
        <v>0</v>
      </c>
      <c r="I12" s="26">
        <v>0</v>
      </c>
      <c r="J12" s="26">
        <v>0</v>
      </c>
      <c r="K12" s="26">
        <f>I10</f>
        <v>0.63661977236758127</v>
      </c>
      <c r="L12" s="26">
        <f>M11</f>
        <v>1.1330900354567985</v>
      </c>
      <c r="M12" s="26">
        <f>K10</f>
        <v>-4.3433597899231779</v>
      </c>
      <c r="N12" s="26">
        <v>0</v>
      </c>
      <c r="O12" s="26">
        <f>M10</f>
        <v>0.63661977236758127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7">
        <v>0</v>
      </c>
      <c r="X12" s="13">
        <f t="shared" si="0"/>
        <v>-1.9370302097312171</v>
      </c>
    </row>
    <row r="13" spans="3:24">
      <c r="C13" s="4">
        <f>D13 * (Points!$G$4 - 1) + E13 - 1</f>
        <v>6</v>
      </c>
      <c r="D13" s="1">
        <v>3</v>
      </c>
      <c r="E13" s="1">
        <v>1</v>
      </c>
      <c r="G13" s="9">
        <v>6</v>
      </c>
      <c r="H13" s="25">
        <v>0</v>
      </c>
      <c r="I13" s="26">
        <v>0</v>
      </c>
      <c r="J13" s="26">
        <v>0</v>
      </c>
      <c r="K13" s="26">
        <v>0</v>
      </c>
      <c r="L13" s="26">
        <f>J11</f>
        <v>1.2541409515641353</v>
      </c>
      <c r="M13" s="26">
        <v>0</v>
      </c>
      <c r="N13" s="26">
        <f>L11</f>
        <v>-3.8653517462470841</v>
      </c>
      <c r="O13" s="26">
        <f>M11</f>
        <v>1.1330900354567985</v>
      </c>
      <c r="P13" s="26">
        <f>N11</f>
        <v>1.2541409515641353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7">
        <v>0</v>
      </c>
      <c r="X13" s="13">
        <f t="shared" si="0"/>
        <v>-0.22397980766201472</v>
      </c>
    </row>
    <row r="14" spans="3:24">
      <c r="C14" s="4">
        <f>D14 * (Points!$G$4 - 1) + E14 - 1</f>
        <v>7</v>
      </c>
      <c r="D14" s="1">
        <v>3</v>
      </c>
      <c r="E14" s="1">
        <v>2</v>
      </c>
      <c r="G14" s="9">
        <v>7</v>
      </c>
      <c r="H14" s="25">
        <v>0</v>
      </c>
      <c r="I14" s="26">
        <v>0</v>
      </c>
      <c r="J14" s="26">
        <v>0</v>
      </c>
      <c r="K14" s="26">
        <v>0</v>
      </c>
      <c r="L14" s="26">
        <v>0</v>
      </c>
      <c r="M14" s="26">
        <f>K12</f>
        <v>0.63661977236758127</v>
      </c>
      <c r="N14" s="26">
        <f>O13</f>
        <v>1.1330900354567985</v>
      </c>
      <c r="O14" s="26">
        <f>M12</f>
        <v>-4.3433597899231779</v>
      </c>
      <c r="P14" s="26">
        <v>0</v>
      </c>
      <c r="Q14" s="26">
        <f>O12</f>
        <v>0.63661977236758127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7">
        <v>0</v>
      </c>
      <c r="X14" s="13">
        <f t="shared" si="0"/>
        <v>-1.9370302097312171</v>
      </c>
    </row>
    <row r="15" spans="3:24">
      <c r="C15" s="4">
        <f>D15 * (Points!$G$4 - 1) + E15 - 1</f>
        <v>8</v>
      </c>
      <c r="D15" s="1">
        <v>4</v>
      </c>
      <c r="E15" s="1">
        <v>1</v>
      </c>
      <c r="G15" s="9">
        <v>8</v>
      </c>
      <c r="H15" s="25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f>L13</f>
        <v>1.2541409515641353</v>
      </c>
      <c r="O15" s="26">
        <v>0</v>
      </c>
      <c r="P15" s="26">
        <f>N13</f>
        <v>-3.8653517462470841</v>
      </c>
      <c r="Q15" s="26">
        <f>O13</f>
        <v>1.1330900354567985</v>
      </c>
      <c r="R15" s="26">
        <f>P13</f>
        <v>1.2541409515641353</v>
      </c>
      <c r="S15" s="26">
        <v>0</v>
      </c>
      <c r="T15" s="26">
        <v>0</v>
      </c>
      <c r="U15" s="26">
        <v>0</v>
      </c>
      <c r="V15" s="26">
        <v>0</v>
      </c>
      <c r="W15" s="27">
        <v>0</v>
      </c>
      <c r="X15" s="13">
        <f t="shared" si="0"/>
        <v>-0.22397980766201472</v>
      </c>
    </row>
    <row r="16" spans="3:24">
      <c r="C16" s="4">
        <f>D16 * (Points!$G$4 - 1) + E16 - 1</f>
        <v>9</v>
      </c>
      <c r="D16" s="1">
        <v>4</v>
      </c>
      <c r="E16" s="1">
        <v>2</v>
      </c>
      <c r="G16" s="9">
        <v>9</v>
      </c>
      <c r="H16" s="25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f>M14</f>
        <v>0.63661977236758127</v>
      </c>
      <c r="P16" s="26">
        <f>Q15</f>
        <v>1.1330900354567985</v>
      </c>
      <c r="Q16" s="26">
        <f>O14</f>
        <v>-4.3433597899231779</v>
      </c>
      <c r="R16" s="26">
        <v>0</v>
      </c>
      <c r="S16" s="26">
        <f>Q14</f>
        <v>0.63661977236758127</v>
      </c>
      <c r="T16" s="26">
        <v>0</v>
      </c>
      <c r="U16" s="26">
        <v>0</v>
      </c>
      <c r="V16" s="26">
        <v>0</v>
      </c>
      <c r="W16" s="27">
        <v>0</v>
      </c>
      <c r="X16" s="13">
        <f t="shared" si="0"/>
        <v>-1.9370302097312171</v>
      </c>
    </row>
    <row r="17" spans="3:24">
      <c r="C17" s="4">
        <f>D17 * (Points!$G$4 - 1) + E17 - 1</f>
        <v>10</v>
      </c>
      <c r="D17" s="1">
        <v>5</v>
      </c>
      <c r="E17" s="1">
        <v>1</v>
      </c>
      <c r="G17" s="9">
        <v>10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f>N15</f>
        <v>1.2541409515641353</v>
      </c>
      <c r="Q17" s="26">
        <v>0</v>
      </c>
      <c r="R17" s="26">
        <f>P15</f>
        <v>-3.8653517462470841</v>
      </c>
      <c r="S17" s="26">
        <f>Q15</f>
        <v>1.1330900354567985</v>
      </c>
      <c r="T17" s="26">
        <f>R15</f>
        <v>1.2541409515641353</v>
      </c>
      <c r="U17" s="26">
        <v>0</v>
      </c>
      <c r="V17" s="26">
        <v>0</v>
      </c>
      <c r="W17" s="27">
        <v>0</v>
      </c>
      <c r="X17" s="13">
        <f t="shared" si="0"/>
        <v>-0.22397980766201472</v>
      </c>
    </row>
    <row r="18" spans="3:24">
      <c r="C18" s="4">
        <f>D18 * (Points!$G$4 - 1) + E18 - 1</f>
        <v>11</v>
      </c>
      <c r="D18" s="1">
        <v>5</v>
      </c>
      <c r="E18" s="1">
        <v>2</v>
      </c>
      <c r="G18" s="9">
        <v>11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f>O16</f>
        <v>0.63661977236758127</v>
      </c>
      <c r="R18" s="26">
        <f>S17</f>
        <v>1.1330900354567985</v>
      </c>
      <c r="S18" s="26">
        <f>Q16</f>
        <v>-4.3433597899231779</v>
      </c>
      <c r="T18" s="26">
        <v>0</v>
      </c>
      <c r="U18" s="26">
        <f>S16</f>
        <v>0.63661977236758127</v>
      </c>
      <c r="V18" s="26">
        <v>0</v>
      </c>
      <c r="W18" s="27">
        <v>0</v>
      </c>
      <c r="X18" s="13">
        <f t="shared" si="0"/>
        <v>-1.9370302097312171</v>
      </c>
    </row>
    <row r="19" spans="3:24">
      <c r="C19" s="4">
        <f>D19 * (Points!$G$4 - 1) + E19 - 1</f>
        <v>12</v>
      </c>
      <c r="D19" s="1">
        <v>6</v>
      </c>
      <c r="E19" s="1">
        <v>1</v>
      </c>
      <c r="G19" s="9">
        <v>12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f>P17</f>
        <v>1.2541409515641353</v>
      </c>
      <c r="S19" s="26">
        <v>0</v>
      </c>
      <c r="T19" s="26">
        <f>R17</f>
        <v>-3.8653517462470841</v>
      </c>
      <c r="U19" s="26">
        <f>S17</f>
        <v>1.1330900354567985</v>
      </c>
      <c r="V19" s="26">
        <f>T17</f>
        <v>1.2541409515641353</v>
      </c>
      <c r="W19" s="27">
        <v>0</v>
      </c>
      <c r="X19" s="13">
        <f t="shared" si="0"/>
        <v>-0.22397980766201472</v>
      </c>
    </row>
    <row r="20" spans="3:24">
      <c r="C20" s="4">
        <f>D20 * (Points!$G$4 - 1) + E20 - 1</f>
        <v>13</v>
      </c>
      <c r="D20" s="1">
        <v>6</v>
      </c>
      <c r="E20" s="1">
        <v>2</v>
      </c>
      <c r="G20" s="9">
        <v>13</v>
      </c>
      <c r="H20" s="25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f>Q18</f>
        <v>0.63661977236758127</v>
      </c>
      <c r="T20" s="26">
        <f>U19</f>
        <v>1.1330900354567985</v>
      </c>
      <c r="U20" s="26">
        <f>S18</f>
        <v>-4.3433597899231779</v>
      </c>
      <c r="V20" s="26">
        <v>0</v>
      </c>
      <c r="W20" s="27">
        <f>U18</f>
        <v>0.63661977236758127</v>
      </c>
      <c r="X20" s="13">
        <f t="shared" si="0"/>
        <v>-1.9370302097312171</v>
      </c>
    </row>
    <row r="21" spans="3:24">
      <c r="C21" s="4">
        <f>D21 * (Points!$G$4 - 1) + E21 - 1</f>
        <v>14</v>
      </c>
      <c r="D21" s="1">
        <v>7</v>
      </c>
      <c r="E21" s="1">
        <v>1</v>
      </c>
      <c r="G21" s="9">
        <v>14</v>
      </c>
      <c r="H21" s="25">
        <f>V19</f>
        <v>1.2541409515641353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f>R19</f>
        <v>1.2541409515641353</v>
      </c>
      <c r="U21" s="26">
        <v>0</v>
      </c>
      <c r="V21" s="26">
        <f>T19</f>
        <v>-3.8653517462470841</v>
      </c>
      <c r="W21" s="27">
        <f>U19</f>
        <v>1.1330900354567985</v>
      </c>
      <c r="X21" s="13">
        <f t="shared" si="0"/>
        <v>-0.22397980766201472</v>
      </c>
    </row>
    <row r="22" spans="3:24">
      <c r="C22" s="4">
        <f>D22 * (Points!$G$4 - 1) + E22 - 1</f>
        <v>15</v>
      </c>
      <c r="D22" s="1">
        <v>7</v>
      </c>
      <c r="E22" s="1">
        <v>2</v>
      </c>
      <c r="G22" s="9">
        <v>15</v>
      </c>
      <c r="H22" s="28">
        <v>0</v>
      </c>
      <c r="I22" s="29">
        <f>W8</f>
        <v>0.63661977236758127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f>S20</f>
        <v>0.63661977236758127</v>
      </c>
      <c r="V22" s="29">
        <f>W21</f>
        <v>1.1330900354567985</v>
      </c>
      <c r="W22" s="30">
        <f>U20</f>
        <v>-4.3433597899231779</v>
      </c>
      <c r="X22" s="13">
        <f t="shared" si="0"/>
        <v>-1.9370302097312171</v>
      </c>
    </row>
  </sheetData>
  <mergeCells count="1">
    <mergeCell ref="C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DATI</vt:lpstr>
      <vt:lpstr>Points</vt:lpstr>
      <vt:lpstr>Boundary</vt:lpstr>
      <vt:lpstr>Calculation</vt:lpstr>
      <vt:lpstr>daplha</vt:lpstr>
      <vt:lpstr>dT</vt:lpstr>
      <vt:lpstr>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2022-08-12T09:52:52Z</dcterms:created>
  <dcterms:modified xsi:type="dcterms:W3CDTF">2022-08-12T14:18:58Z</dcterms:modified>
</cp:coreProperties>
</file>