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Utente\PycharmProjects\BHEModel2.0\calculation\Pietro PhD Thesis\1 - Introduction\res\"/>
    </mc:Choice>
  </mc:AlternateContent>
  <xr:revisionPtr revIDLastSave="0" documentId="13_ncr:1_{5C51A3EC-B247-42F9-9DF6-4E4DC2A97CBB}" xr6:coauthVersionLast="36" xr6:coauthVersionMax="36" xr10:uidLastSave="{00000000-0000-0000-0000-000000000000}"/>
  <bookViews>
    <workbookView xWindow="41010" yWindow="2445" windowWidth="28800" windowHeight="15435" activeTab="1" xr2:uid="{B05077F2-9E53-4FE1-AFCD-5424A102DF80}"/>
  </bookViews>
  <sheets>
    <sheet name="Analysis" sheetId="2" r:id="rId1"/>
    <sheet name="Other Pubblication Analysis" sheetId="4" r:id="rId2"/>
    <sheet name="DATA" sheetId="1" r:id="rId3"/>
    <sheet name="DATA Prues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7" i="4" l="1"/>
  <c r="E107" i="4"/>
  <c r="E76" i="4"/>
  <c r="F76" i="4"/>
  <c r="G76" i="4"/>
  <c r="E77" i="4"/>
  <c r="F77" i="4"/>
  <c r="G77" i="4"/>
  <c r="E78" i="4"/>
  <c r="F78" i="4"/>
  <c r="G78" i="4"/>
  <c r="E79" i="4"/>
  <c r="F79" i="4"/>
  <c r="G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G75" i="4"/>
  <c r="F75" i="4"/>
  <c r="E75" i="4"/>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E47" i="4"/>
  <c r="F47" i="4"/>
  <c r="G47" i="4"/>
  <c r="E48" i="4"/>
  <c r="F48" i="4"/>
  <c r="G48" i="4"/>
  <c r="E49" i="4"/>
  <c r="F49" i="4"/>
  <c r="G49" i="4"/>
  <c r="E50" i="4"/>
  <c r="F50" i="4"/>
  <c r="G50" i="4"/>
  <c r="E51" i="4"/>
  <c r="F51" i="4"/>
  <c r="G51" i="4"/>
  <c r="E52" i="4"/>
  <c r="F52" i="4"/>
  <c r="G52" i="4"/>
  <c r="E53" i="4"/>
  <c r="E54" i="4"/>
  <c r="E55" i="4"/>
  <c r="E56" i="4"/>
  <c r="E57" i="4"/>
  <c r="E58" i="4"/>
  <c r="E59" i="4"/>
  <c r="E60" i="4"/>
  <c r="E61" i="4"/>
  <c r="E62" i="4"/>
  <c r="E63" i="4"/>
  <c r="E64" i="4"/>
  <c r="E65" i="4"/>
  <c r="E66" i="4"/>
  <c r="E67" i="4"/>
  <c r="E68" i="4"/>
  <c r="G46" i="4"/>
  <c r="F46" i="4"/>
  <c r="AI3" i="3"/>
  <c r="AI4" i="3"/>
  <c r="AI5" i="3"/>
  <c r="AI6" i="3"/>
  <c r="AI7" i="3"/>
  <c r="AI8" i="3"/>
  <c r="F56" i="4" s="1"/>
  <c r="AI9" i="3"/>
  <c r="AI10" i="3"/>
  <c r="AI11" i="3"/>
  <c r="F61" i="4" s="1"/>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F63" i="4" s="1"/>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F53" i="4" s="1"/>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F66" i="4" s="1"/>
  <c r="AI436" i="3"/>
  <c r="AI437" i="3"/>
  <c r="AI438" i="3"/>
  <c r="AI439" i="3"/>
  <c r="AI440" i="3"/>
  <c r="AI441" i="3"/>
  <c r="AI442" i="3"/>
  <c r="AI443" i="3"/>
  <c r="AI444" i="3"/>
  <c r="AI445" i="3"/>
  <c r="AI446" i="3"/>
  <c r="AI447" i="3"/>
  <c r="AI448" i="3"/>
  <c r="AI449" i="3"/>
  <c r="AI450" i="3"/>
  <c r="AI451" i="3"/>
  <c r="AI452" i="3"/>
  <c r="AI453" i="3"/>
  <c r="F67" i="4" s="1"/>
  <c r="AI454" i="3"/>
  <c r="AI455" i="3"/>
  <c r="F68" i="4" s="1"/>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I2" i="3"/>
  <c r="AE2" i="3"/>
  <c r="M72" i="4"/>
  <c r="I72" i="4"/>
  <c r="E72" i="4"/>
  <c r="I3" i="4"/>
  <c r="AI4" i="1"/>
  <c r="AI5" i="1"/>
  <c r="AI6" i="1"/>
  <c r="AI12" i="1"/>
  <c r="AI13" i="1"/>
  <c r="AI14" i="1"/>
  <c r="AI20" i="1"/>
  <c r="AI21" i="1"/>
  <c r="AI22" i="1"/>
  <c r="AI28" i="1"/>
  <c r="AI29" i="1"/>
  <c r="AI30" i="1"/>
  <c r="AI36" i="1"/>
  <c r="AI37" i="1"/>
  <c r="AI38" i="1"/>
  <c r="AI44" i="1"/>
  <c r="AI45" i="1"/>
  <c r="AI46" i="1"/>
  <c r="AI52" i="1"/>
  <c r="AI53" i="1"/>
  <c r="AI54" i="1"/>
  <c r="AI60" i="1"/>
  <c r="AI61" i="1"/>
  <c r="AI62" i="1"/>
  <c r="AI68" i="1"/>
  <c r="AI69" i="1"/>
  <c r="AI70" i="1"/>
  <c r="AI76" i="1"/>
  <c r="AI77" i="1"/>
  <c r="AI78" i="1"/>
  <c r="AI84" i="1"/>
  <c r="AI85" i="1"/>
  <c r="AI86" i="1"/>
  <c r="AI92" i="1"/>
  <c r="AI93" i="1"/>
  <c r="AI94" i="1"/>
  <c r="AI100" i="1"/>
  <c r="AI101" i="1"/>
  <c r="AI102" i="1"/>
  <c r="AI108" i="1"/>
  <c r="AI109" i="1"/>
  <c r="AI110" i="1"/>
  <c r="AI116" i="1"/>
  <c r="AI117" i="1"/>
  <c r="AI118" i="1"/>
  <c r="AI124" i="1"/>
  <c r="AI125" i="1"/>
  <c r="AI126" i="1"/>
  <c r="AI132" i="1"/>
  <c r="AI133" i="1"/>
  <c r="AI134" i="1"/>
  <c r="AI140" i="1"/>
  <c r="AI141" i="1"/>
  <c r="AI142" i="1"/>
  <c r="AI148" i="1"/>
  <c r="AI149" i="1"/>
  <c r="AI150" i="1"/>
  <c r="AI156" i="1"/>
  <c r="AI157" i="1"/>
  <c r="AI158" i="1"/>
  <c r="AI164" i="1"/>
  <c r="AI165" i="1"/>
  <c r="AI166" i="1"/>
  <c r="AI172" i="1"/>
  <c r="AI173" i="1"/>
  <c r="AI174" i="1"/>
  <c r="AI180" i="1"/>
  <c r="AI181" i="1"/>
  <c r="AI182" i="1"/>
  <c r="AI188" i="1"/>
  <c r="AI189" i="1"/>
  <c r="AI190" i="1"/>
  <c r="AI196" i="1"/>
  <c r="AI197" i="1"/>
  <c r="AI198" i="1"/>
  <c r="AI204" i="1"/>
  <c r="AI205" i="1"/>
  <c r="AI206" i="1"/>
  <c r="AI213" i="1"/>
  <c r="AI214" i="1"/>
  <c r="AI221" i="1"/>
  <c r="AI222" i="1"/>
  <c r="AI229" i="1"/>
  <c r="AI230" i="1"/>
  <c r="AI237" i="1"/>
  <c r="AI238" i="1"/>
  <c r="AI245" i="1"/>
  <c r="AI246" i="1"/>
  <c r="AI253" i="1"/>
  <c r="AI254" i="1"/>
  <c r="AI261" i="1"/>
  <c r="AI262" i="1"/>
  <c r="AI269" i="1"/>
  <c r="AI270" i="1"/>
  <c r="AI277" i="1"/>
  <c r="AI278" i="1"/>
  <c r="AI285" i="1"/>
  <c r="AI286" i="1"/>
  <c r="AI293" i="1"/>
  <c r="AI294" i="1"/>
  <c r="AI301" i="1"/>
  <c r="AI302" i="1"/>
  <c r="AI309" i="1"/>
  <c r="AI310" i="1"/>
  <c r="AI317" i="1"/>
  <c r="AI318" i="1"/>
  <c r="AI325" i="1"/>
  <c r="AI326" i="1"/>
  <c r="AI333" i="1"/>
  <c r="AI334" i="1"/>
  <c r="AI341" i="1"/>
  <c r="AI342" i="1"/>
  <c r="AI349" i="1"/>
  <c r="AI350" i="1"/>
  <c r="AI357" i="1"/>
  <c r="AI358" i="1"/>
  <c r="AI365" i="1"/>
  <c r="AI366" i="1"/>
  <c r="AI373" i="1"/>
  <c r="AI374" i="1"/>
  <c r="AI381" i="1"/>
  <c r="AI382" i="1"/>
  <c r="AI389" i="1"/>
  <c r="AI390" i="1"/>
  <c r="AI397" i="1"/>
  <c r="AI398" i="1"/>
  <c r="AI405" i="1"/>
  <c r="AI406" i="1"/>
  <c r="AI413" i="1"/>
  <c r="AI414" i="1"/>
  <c r="AI421" i="1"/>
  <c r="AI422" i="1"/>
  <c r="AI429" i="1"/>
  <c r="AI430" i="1"/>
  <c r="AE3" i="1"/>
  <c r="AI3" i="1" s="1"/>
  <c r="AE4" i="1"/>
  <c r="AE5" i="1"/>
  <c r="AE6" i="1"/>
  <c r="AE7" i="1"/>
  <c r="AI7" i="1" s="1"/>
  <c r="AE8" i="1"/>
  <c r="AI8" i="1" s="1"/>
  <c r="AE9" i="1"/>
  <c r="AI9" i="1" s="1"/>
  <c r="AE10" i="1"/>
  <c r="AI10" i="1" s="1"/>
  <c r="AE11" i="1"/>
  <c r="AI11" i="1" s="1"/>
  <c r="AE12" i="1"/>
  <c r="AE13" i="1"/>
  <c r="AE14" i="1"/>
  <c r="AE15" i="1"/>
  <c r="AI15" i="1" s="1"/>
  <c r="AE16" i="1"/>
  <c r="AI16" i="1" s="1"/>
  <c r="AE17" i="1"/>
  <c r="AI17" i="1" s="1"/>
  <c r="AE18" i="1"/>
  <c r="AI18" i="1" s="1"/>
  <c r="AE19" i="1"/>
  <c r="AI19" i="1" s="1"/>
  <c r="AE20" i="1"/>
  <c r="AE21" i="1"/>
  <c r="AE22" i="1"/>
  <c r="AE23" i="1"/>
  <c r="AI23" i="1" s="1"/>
  <c r="AE24" i="1"/>
  <c r="AI24" i="1" s="1"/>
  <c r="AE25" i="1"/>
  <c r="AI25" i="1" s="1"/>
  <c r="AE26" i="1"/>
  <c r="AI26" i="1" s="1"/>
  <c r="AE27" i="1"/>
  <c r="AI27" i="1" s="1"/>
  <c r="AE28" i="1"/>
  <c r="AE29" i="1"/>
  <c r="AE30" i="1"/>
  <c r="AE31" i="1"/>
  <c r="AI31" i="1" s="1"/>
  <c r="AE32" i="1"/>
  <c r="AI32" i="1" s="1"/>
  <c r="AE33" i="1"/>
  <c r="AI33" i="1" s="1"/>
  <c r="AE34" i="1"/>
  <c r="AI34" i="1" s="1"/>
  <c r="AE35" i="1"/>
  <c r="AI35" i="1" s="1"/>
  <c r="AE36" i="1"/>
  <c r="AE37" i="1"/>
  <c r="AE38" i="1"/>
  <c r="AE39" i="1"/>
  <c r="AI39" i="1" s="1"/>
  <c r="AE40" i="1"/>
  <c r="AI40" i="1" s="1"/>
  <c r="AE41" i="1"/>
  <c r="AI41" i="1" s="1"/>
  <c r="AE42" i="1"/>
  <c r="AI42" i="1" s="1"/>
  <c r="AE43" i="1"/>
  <c r="AI43" i="1" s="1"/>
  <c r="AE44" i="1"/>
  <c r="AE45" i="1"/>
  <c r="AE46" i="1"/>
  <c r="AE47" i="1"/>
  <c r="AI47" i="1" s="1"/>
  <c r="AE48" i="1"/>
  <c r="AI48" i="1" s="1"/>
  <c r="AE49" i="1"/>
  <c r="AI49" i="1" s="1"/>
  <c r="AE50" i="1"/>
  <c r="AI50" i="1" s="1"/>
  <c r="AE51" i="1"/>
  <c r="AI51" i="1" s="1"/>
  <c r="AE52" i="1"/>
  <c r="AE53" i="1"/>
  <c r="AE54" i="1"/>
  <c r="AE55" i="1"/>
  <c r="AI55" i="1" s="1"/>
  <c r="AE56" i="1"/>
  <c r="AI56" i="1" s="1"/>
  <c r="AE57" i="1"/>
  <c r="AI57" i="1" s="1"/>
  <c r="AE58" i="1"/>
  <c r="AI58" i="1" s="1"/>
  <c r="AE59" i="1"/>
  <c r="AI59" i="1" s="1"/>
  <c r="AE60" i="1"/>
  <c r="AE61" i="1"/>
  <c r="AE62" i="1"/>
  <c r="AE63" i="1"/>
  <c r="AI63" i="1" s="1"/>
  <c r="AE64" i="1"/>
  <c r="AI64" i="1" s="1"/>
  <c r="AE65" i="1"/>
  <c r="AI65" i="1" s="1"/>
  <c r="AE66" i="1"/>
  <c r="AI66" i="1" s="1"/>
  <c r="AE67" i="1"/>
  <c r="AI67" i="1" s="1"/>
  <c r="AE68" i="1"/>
  <c r="AE69" i="1"/>
  <c r="AE70" i="1"/>
  <c r="AE71" i="1"/>
  <c r="AI71" i="1" s="1"/>
  <c r="AE72" i="1"/>
  <c r="AI72" i="1" s="1"/>
  <c r="AE73" i="1"/>
  <c r="AI73" i="1" s="1"/>
  <c r="AE74" i="1"/>
  <c r="AI74" i="1" s="1"/>
  <c r="AE75" i="1"/>
  <c r="AI75" i="1" s="1"/>
  <c r="AE76" i="1"/>
  <c r="AE77" i="1"/>
  <c r="AE78" i="1"/>
  <c r="AE79" i="1"/>
  <c r="AI79" i="1" s="1"/>
  <c r="AE80" i="1"/>
  <c r="AI80" i="1" s="1"/>
  <c r="AE81" i="1"/>
  <c r="AI81" i="1" s="1"/>
  <c r="AE82" i="1"/>
  <c r="AI82" i="1" s="1"/>
  <c r="AE83" i="1"/>
  <c r="AI83" i="1" s="1"/>
  <c r="AE84" i="1"/>
  <c r="AE85" i="1"/>
  <c r="AE86" i="1"/>
  <c r="AE87" i="1"/>
  <c r="AI87" i="1" s="1"/>
  <c r="AE88" i="1"/>
  <c r="AI88" i="1" s="1"/>
  <c r="AE89" i="1"/>
  <c r="AI89" i="1" s="1"/>
  <c r="AE90" i="1"/>
  <c r="AI90" i="1" s="1"/>
  <c r="AE91" i="1"/>
  <c r="AI91" i="1" s="1"/>
  <c r="AE92" i="1"/>
  <c r="AE93" i="1"/>
  <c r="AE94" i="1"/>
  <c r="AE95" i="1"/>
  <c r="AI95" i="1" s="1"/>
  <c r="AE96" i="1"/>
  <c r="AI96" i="1" s="1"/>
  <c r="AE97" i="1"/>
  <c r="AI97" i="1" s="1"/>
  <c r="AE98" i="1"/>
  <c r="AI98" i="1" s="1"/>
  <c r="AE99" i="1"/>
  <c r="AI99" i="1" s="1"/>
  <c r="AE100" i="1"/>
  <c r="AE101" i="1"/>
  <c r="AE102" i="1"/>
  <c r="AE103" i="1"/>
  <c r="AI103" i="1" s="1"/>
  <c r="AE104" i="1"/>
  <c r="AI104" i="1" s="1"/>
  <c r="AE105" i="1"/>
  <c r="AI105" i="1" s="1"/>
  <c r="AE106" i="1"/>
  <c r="AI106" i="1" s="1"/>
  <c r="AE107" i="1"/>
  <c r="AI107" i="1" s="1"/>
  <c r="AE108" i="1"/>
  <c r="AE109" i="1"/>
  <c r="AE110" i="1"/>
  <c r="AE111" i="1"/>
  <c r="AI111" i="1" s="1"/>
  <c r="AE112" i="1"/>
  <c r="AI112" i="1" s="1"/>
  <c r="AE113" i="1"/>
  <c r="AI113" i="1" s="1"/>
  <c r="AE114" i="1"/>
  <c r="AI114" i="1" s="1"/>
  <c r="AE115" i="1"/>
  <c r="AI115" i="1" s="1"/>
  <c r="AE116" i="1"/>
  <c r="AE117" i="1"/>
  <c r="AE118" i="1"/>
  <c r="AE119" i="1"/>
  <c r="AI119" i="1" s="1"/>
  <c r="AE120" i="1"/>
  <c r="AI120" i="1" s="1"/>
  <c r="AE121" i="1"/>
  <c r="AI121" i="1" s="1"/>
  <c r="AE122" i="1"/>
  <c r="AI122" i="1" s="1"/>
  <c r="AE123" i="1"/>
  <c r="AI123" i="1" s="1"/>
  <c r="AE124" i="1"/>
  <c r="AE125" i="1"/>
  <c r="AE126" i="1"/>
  <c r="AE127" i="1"/>
  <c r="AI127" i="1" s="1"/>
  <c r="AE128" i="1"/>
  <c r="AI128" i="1" s="1"/>
  <c r="AE129" i="1"/>
  <c r="AI129" i="1" s="1"/>
  <c r="AE130" i="1"/>
  <c r="AI130" i="1" s="1"/>
  <c r="AE131" i="1"/>
  <c r="AI131" i="1" s="1"/>
  <c r="AE132" i="1"/>
  <c r="AE133" i="1"/>
  <c r="AE134" i="1"/>
  <c r="AE135" i="1"/>
  <c r="AI135" i="1" s="1"/>
  <c r="AE136" i="1"/>
  <c r="AI136" i="1" s="1"/>
  <c r="AE137" i="1"/>
  <c r="AI137" i="1" s="1"/>
  <c r="AE138" i="1"/>
  <c r="AI138" i="1" s="1"/>
  <c r="AE139" i="1"/>
  <c r="AI139" i="1" s="1"/>
  <c r="AE140" i="1"/>
  <c r="AE141" i="1"/>
  <c r="AE142" i="1"/>
  <c r="AE143" i="1"/>
  <c r="AI143" i="1" s="1"/>
  <c r="AE144" i="1"/>
  <c r="AI144" i="1" s="1"/>
  <c r="AE145" i="1"/>
  <c r="AI145" i="1" s="1"/>
  <c r="AE146" i="1"/>
  <c r="AI146" i="1" s="1"/>
  <c r="AE147" i="1"/>
  <c r="AI147" i="1" s="1"/>
  <c r="AE148" i="1"/>
  <c r="AE149" i="1"/>
  <c r="AE150" i="1"/>
  <c r="AE151" i="1"/>
  <c r="AI151" i="1" s="1"/>
  <c r="AE152" i="1"/>
  <c r="AI152" i="1" s="1"/>
  <c r="AE153" i="1"/>
  <c r="AI153" i="1" s="1"/>
  <c r="AE154" i="1"/>
  <c r="AI154" i="1" s="1"/>
  <c r="AE155" i="1"/>
  <c r="AI155" i="1" s="1"/>
  <c r="AE156" i="1"/>
  <c r="AE157" i="1"/>
  <c r="AE158" i="1"/>
  <c r="AE159" i="1"/>
  <c r="AI159" i="1" s="1"/>
  <c r="AE160" i="1"/>
  <c r="AI160" i="1" s="1"/>
  <c r="AE161" i="1"/>
  <c r="AI161" i="1" s="1"/>
  <c r="AE162" i="1"/>
  <c r="AI162" i="1" s="1"/>
  <c r="AE163" i="1"/>
  <c r="AI163" i="1" s="1"/>
  <c r="AE164" i="1"/>
  <c r="AE165" i="1"/>
  <c r="AE166" i="1"/>
  <c r="AE167" i="1"/>
  <c r="AI167" i="1" s="1"/>
  <c r="AE168" i="1"/>
  <c r="AI168" i="1" s="1"/>
  <c r="AE169" i="1"/>
  <c r="AI169" i="1" s="1"/>
  <c r="AE170" i="1"/>
  <c r="AI170" i="1" s="1"/>
  <c r="AE171" i="1"/>
  <c r="AI171" i="1" s="1"/>
  <c r="AE172" i="1"/>
  <c r="AE173" i="1"/>
  <c r="AE174" i="1"/>
  <c r="AE175" i="1"/>
  <c r="AI175" i="1" s="1"/>
  <c r="AE176" i="1"/>
  <c r="AI176" i="1" s="1"/>
  <c r="AE177" i="1"/>
  <c r="AI177" i="1" s="1"/>
  <c r="AE178" i="1"/>
  <c r="AI178" i="1" s="1"/>
  <c r="AE179" i="1"/>
  <c r="AI179" i="1" s="1"/>
  <c r="AE180" i="1"/>
  <c r="AE181" i="1"/>
  <c r="AE182" i="1"/>
  <c r="AE183" i="1"/>
  <c r="AI183" i="1" s="1"/>
  <c r="AE184" i="1"/>
  <c r="AI184" i="1" s="1"/>
  <c r="AE185" i="1"/>
  <c r="AI185" i="1" s="1"/>
  <c r="AE186" i="1"/>
  <c r="AI186" i="1" s="1"/>
  <c r="AE187" i="1"/>
  <c r="AI187" i="1" s="1"/>
  <c r="AE188" i="1"/>
  <c r="AE189" i="1"/>
  <c r="AE190" i="1"/>
  <c r="AE191" i="1"/>
  <c r="AI191" i="1" s="1"/>
  <c r="AE192" i="1"/>
  <c r="AI192" i="1" s="1"/>
  <c r="AE193" i="1"/>
  <c r="AI193" i="1" s="1"/>
  <c r="AE194" i="1"/>
  <c r="AI194" i="1" s="1"/>
  <c r="AE195" i="1"/>
  <c r="AI195" i="1" s="1"/>
  <c r="AE196" i="1"/>
  <c r="AE197" i="1"/>
  <c r="AE198" i="1"/>
  <c r="AE199" i="1"/>
  <c r="AI199" i="1" s="1"/>
  <c r="AE200" i="1"/>
  <c r="AI200" i="1" s="1"/>
  <c r="AE201" i="1"/>
  <c r="AI201" i="1" s="1"/>
  <c r="AE202" i="1"/>
  <c r="AI202" i="1" s="1"/>
  <c r="AE203" i="1"/>
  <c r="AI203" i="1" s="1"/>
  <c r="AE204" i="1"/>
  <c r="AE205" i="1"/>
  <c r="AE206" i="1"/>
  <c r="AE207" i="1"/>
  <c r="AI207" i="1" s="1"/>
  <c r="AE208" i="1"/>
  <c r="AI208" i="1" s="1"/>
  <c r="AE209" i="1"/>
  <c r="AI209" i="1" s="1"/>
  <c r="AE210" i="1"/>
  <c r="AI210" i="1" s="1"/>
  <c r="AE211" i="1"/>
  <c r="AI211" i="1" s="1"/>
  <c r="AE212" i="1"/>
  <c r="AI212" i="1" s="1"/>
  <c r="AE213" i="1"/>
  <c r="AE214" i="1"/>
  <c r="AE215" i="1"/>
  <c r="AI215" i="1" s="1"/>
  <c r="AE216" i="1"/>
  <c r="AI216" i="1" s="1"/>
  <c r="AE217" i="1"/>
  <c r="AI217" i="1" s="1"/>
  <c r="AE218" i="1"/>
  <c r="AI218" i="1" s="1"/>
  <c r="AE219" i="1"/>
  <c r="AI219" i="1" s="1"/>
  <c r="AE220" i="1"/>
  <c r="AI220" i="1" s="1"/>
  <c r="AE221" i="1"/>
  <c r="AE222" i="1"/>
  <c r="AE223" i="1"/>
  <c r="AI223" i="1" s="1"/>
  <c r="AE224" i="1"/>
  <c r="AI224" i="1" s="1"/>
  <c r="AE225" i="1"/>
  <c r="AI225" i="1" s="1"/>
  <c r="AE226" i="1"/>
  <c r="AI226" i="1" s="1"/>
  <c r="AE227" i="1"/>
  <c r="AI227" i="1" s="1"/>
  <c r="AE228" i="1"/>
  <c r="AI228" i="1" s="1"/>
  <c r="AE229" i="1"/>
  <c r="AE230" i="1"/>
  <c r="AE231" i="1"/>
  <c r="AI231" i="1" s="1"/>
  <c r="AE232" i="1"/>
  <c r="AI232" i="1" s="1"/>
  <c r="AE233" i="1"/>
  <c r="AI233" i="1" s="1"/>
  <c r="AE234" i="1"/>
  <c r="AI234" i="1" s="1"/>
  <c r="AE235" i="1"/>
  <c r="AI235" i="1" s="1"/>
  <c r="AE236" i="1"/>
  <c r="AI236" i="1" s="1"/>
  <c r="AE237" i="1"/>
  <c r="AE238" i="1"/>
  <c r="AE239" i="1"/>
  <c r="AI239" i="1" s="1"/>
  <c r="AE240" i="1"/>
  <c r="AI240" i="1" s="1"/>
  <c r="AE241" i="1"/>
  <c r="AI241" i="1" s="1"/>
  <c r="AE242" i="1"/>
  <c r="AI242" i="1" s="1"/>
  <c r="AE243" i="1"/>
  <c r="AI243" i="1" s="1"/>
  <c r="AE244" i="1"/>
  <c r="AI244" i="1" s="1"/>
  <c r="AE245" i="1"/>
  <c r="AE246" i="1"/>
  <c r="AE247" i="1"/>
  <c r="AI247" i="1" s="1"/>
  <c r="AE248" i="1"/>
  <c r="AI248" i="1" s="1"/>
  <c r="AE249" i="1"/>
  <c r="AI249" i="1" s="1"/>
  <c r="AE250" i="1"/>
  <c r="AI250" i="1" s="1"/>
  <c r="AE251" i="1"/>
  <c r="AI251" i="1" s="1"/>
  <c r="AE252" i="1"/>
  <c r="AI252" i="1" s="1"/>
  <c r="AE253" i="1"/>
  <c r="AE254" i="1"/>
  <c r="AE255" i="1"/>
  <c r="AI255" i="1" s="1"/>
  <c r="AE256" i="1"/>
  <c r="AI256" i="1" s="1"/>
  <c r="AE257" i="1"/>
  <c r="AI257" i="1" s="1"/>
  <c r="AE258" i="1"/>
  <c r="AI258" i="1" s="1"/>
  <c r="AE259" i="1"/>
  <c r="AI259" i="1" s="1"/>
  <c r="AE260" i="1"/>
  <c r="AI260" i="1" s="1"/>
  <c r="AE261" i="1"/>
  <c r="AE262" i="1"/>
  <c r="AE263" i="1"/>
  <c r="AI263" i="1" s="1"/>
  <c r="AE264" i="1"/>
  <c r="AI264" i="1" s="1"/>
  <c r="AE265" i="1"/>
  <c r="AI265" i="1" s="1"/>
  <c r="AE266" i="1"/>
  <c r="AI266" i="1" s="1"/>
  <c r="AE267" i="1"/>
  <c r="AI267" i="1" s="1"/>
  <c r="AE268" i="1"/>
  <c r="AI268" i="1" s="1"/>
  <c r="AE269" i="1"/>
  <c r="AE270" i="1"/>
  <c r="AE271" i="1"/>
  <c r="AI271" i="1" s="1"/>
  <c r="AE272" i="1"/>
  <c r="AI272" i="1" s="1"/>
  <c r="AE273" i="1"/>
  <c r="AI273" i="1" s="1"/>
  <c r="AE274" i="1"/>
  <c r="AI274" i="1" s="1"/>
  <c r="AE275" i="1"/>
  <c r="AI275" i="1" s="1"/>
  <c r="AE276" i="1"/>
  <c r="AI276" i="1" s="1"/>
  <c r="AE277" i="1"/>
  <c r="AE278" i="1"/>
  <c r="AE279" i="1"/>
  <c r="AI279" i="1" s="1"/>
  <c r="AE280" i="1"/>
  <c r="AI280" i="1" s="1"/>
  <c r="AE281" i="1"/>
  <c r="AI281" i="1" s="1"/>
  <c r="AE282" i="1"/>
  <c r="AI282" i="1" s="1"/>
  <c r="AE283" i="1"/>
  <c r="AI283" i="1" s="1"/>
  <c r="AE284" i="1"/>
  <c r="AI284" i="1" s="1"/>
  <c r="AE285" i="1"/>
  <c r="AE286" i="1"/>
  <c r="AE287" i="1"/>
  <c r="AI287" i="1" s="1"/>
  <c r="AE288" i="1"/>
  <c r="AI288" i="1" s="1"/>
  <c r="AE289" i="1"/>
  <c r="AI289" i="1" s="1"/>
  <c r="AE290" i="1"/>
  <c r="AI290" i="1" s="1"/>
  <c r="AE291" i="1"/>
  <c r="AI291" i="1" s="1"/>
  <c r="AE292" i="1"/>
  <c r="AI292" i="1" s="1"/>
  <c r="AE293" i="1"/>
  <c r="AE294" i="1"/>
  <c r="AE295" i="1"/>
  <c r="AI295" i="1" s="1"/>
  <c r="AE296" i="1"/>
  <c r="AI296" i="1" s="1"/>
  <c r="AE297" i="1"/>
  <c r="AI297" i="1" s="1"/>
  <c r="AE298" i="1"/>
  <c r="AI298" i="1" s="1"/>
  <c r="AE299" i="1"/>
  <c r="AI299" i="1" s="1"/>
  <c r="AE300" i="1"/>
  <c r="AI300" i="1" s="1"/>
  <c r="AE301" i="1"/>
  <c r="AE302" i="1"/>
  <c r="AE303" i="1"/>
  <c r="AI303" i="1" s="1"/>
  <c r="AE304" i="1"/>
  <c r="AI304" i="1" s="1"/>
  <c r="AE305" i="1"/>
  <c r="AI305" i="1" s="1"/>
  <c r="AE306" i="1"/>
  <c r="AI306" i="1" s="1"/>
  <c r="AE307" i="1"/>
  <c r="AI307" i="1" s="1"/>
  <c r="AE308" i="1"/>
  <c r="AI308" i="1" s="1"/>
  <c r="AE309" i="1"/>
  <c r="AE310" i="1"/>
  <c r="AE311" i="1"/>
  <c r="AI311" i="1" s="1"/>
  <c r="AE312" i="1"/>
  <c r="AI312" i="1" s="1"/>
  <c r="AE313" i="1"/>
  <c r="AI313" i="1" s="1"/>
  <c r="AE314" i="1"/>
  <c r="AI314" i="1" s="1"/>
  <c r="AE315" i="1"/>
  <c r="AI315" i="1" s="1"/>
  <c r="AE316" i="1"/>
  <c r="AI316" i="1" s="1"/>
  <c r="AE317" i="1"/>
  <c r="AE318" i="1"/>
  <c r="AE319" i="1"/>
  <c r="AI319" i="1" s="1"/>
  <c r="AE320" i="1"/>
  <c r="AI320" i="1" s="1"/>
  <c r="AE321" i="1"/>
  <c r="AI321" i="1" s="1"/>
  <c r="AE322" i="1"/>
  <c r="AI322" i="1" s="1"/>
  <c r="AE323" i="1"/>
  <c r="AI323" i="1" s="1"/>
  <c r="AE324" i="1"/>
  <c r="AI324" i="1" s="1"/>
  <c r="AE325" i="1"/>
  <c r="AE326" i="1"/>
  <c r="AE327" i="1"/>
  <c r="AI327" i="1" s="1"/>
  <c r="AE328" i="1"/>
  <c r="AI328" i="1" s="1"/>
  <c r="AE329" i="1"/>
  <c r="AI329" i="1" s="1"/>
  <c r="AE330" i="1"/>
  <c r="AI330" i="1" s="1"/>
  <c r="AE331" i="1"/>
  <c r="AI331" i="1" s="1"/>
  <c r="AE332" i="1"/>
  <c r="AI332" i="1" s="1"/>
  <c r="AE333" i="1"/>
  <c r="AE334" i="1"/>
  <c r="AE335" i="1"/>
  <c r="AI335" i="1" s="1"/>
  <c r="AE336" i="1"/>
  <c r="AI336" i="1" s="1"/>
  <c r="AE337" i="1"/>
  <c r="AI337" i="1" s="1"/>
  <c r="AE338" i="1"/>
  <c r="AI338" i="1" s="1"/>
  <c r="AE339" i="1"/>
  <c r="AI339" i="1" s="1"/>
  <c r="AE340" i="1"/>
  <c r="AI340" i="1" s="1"/>
  <c r="AE341" i="1"/>
  <c r="AE342" i="1"/>
  <c r="AE343" i="1"/>
  <c r="AI343" i="1" s="1"/>
  <c r="AE344" i="1"/>
  <c r="AI344" i="1" s="1"/>
  <c r="AE345" i="1"/>
  <c r="AI345" i="1" s="1"/>
  <c r="AE346" i="1"/>
  <c r="AI346" i="1" s="1"/>
  <c r="AE347" i="1"/>
  <c r="AI347" i="1" s="1"/>
  <c r="AE348" i="1"/>
  <c r="AI348" i="1" s="1"/>
  <c r="AE349" i="1"/>
  <c r="AE350" i="1"/>
  <c r="AE351" i="1"/>
  <c r="AI351" i="1" s="1"/>
  <c r="AE352" i="1"/>
  <c r="AI352" i="1" s="1"/>
  <c r="AE353" i="1"/>
  <c r="AI353" i="1" s="1"/>
  <c r="AE354" i="1"/>
  <c r="AI354" i="1" s="1"/>
  <c r="AE355" i="1"/>
  <c r="AI355" i="1" s="1"/>
  <c r="AE356" i="1"/>
  <c r="AI356" i="1" s="1"/>
  <c r="AE357" i="1"/>
  <c r="AE358" i="1"/>
  <c r="AE359" i="1"/>
  <c r="AI359" i="1" s="1"/>
  <c r="AE360" i="1"/>
  <c r="AI360" i="1" s="1"/>
  <c r="AE361" i="1"/>
  <c r="AI361" i="1" s="1"/>
  <c r="AE362" i="1"/>
  <c r="AI362" i="1" s="1"/>
  <c r="AE363" i="1"/>
  <c r="AI363" i="1" s="1"/>
  <c r="AE364" i="1"/>
  <c r="AI364" i="1" s="1"/>
  <c r="AE365" i="1"/>
  <c r="AE366" i="1"/>
  <c r="AE367" i="1"/>
  <c r="AI367" i="1" s="1"/>
  <c r="AE368" i="1"/>
  <c r="AI368" i="1" s="1"/>
  <c r="AE369" i="1"/>
  <c r="AI369" i="1" s="1"/>
  <c r="AE370" i="1"/>
  <c r="AI370" i="1" s="1"/>
  <c r="AE371" i="1"/>
  <c r="AI371" i="1" s="1"/>
  <c r="AE372" i="1"/>
  <c r="AI372" i="1" s="1"/>
  <c r="AE373" i="1"/>
  <c r="AE374" i="1"/>
  <c r="AE375" i="1"/>
  <c r="AI375" i="1" s="1"/>
  <c r="AE376" i="1"/>
  <c r="AI376" i="1" s="1"/>
  <c r="AE377" i="1"/>
  <c r="AI377" i="1" s="1"/>
  <c r="AE378" i="1"/>
  <c r="AI378" i="1" s="1"/>
  <c r="AE379" i="1"/>
  <c r="AI379" i="1" s="1"/>
  <c r="AE380" i="1"/>
  <c r="AI380" i="1" s="1"/>
  <c r="AE381" i="1"/>
  <c r="AE382" i="1"/>
  <c r="AE383" i="1"/>
  <c r="AI383" i="1" s="1"/>
  <c r="AE384" i="1"/>
  <c r="AI384" i="1" s="1"/>
  <c r="AE385" i="1"/>
  <c r="AI385" i="1" s="1"/>
  <c r="AE386" i="1"/>
  <c r="AI386" i="1" s="1"/>
  <c r="AE387" i="1"/>
  <c r="AI387" i="1" s="1"/>
  <c r="AE388" i="1"/>
  <c r="AI388" i="1" s="1"/>
  <c r="AE389" i="1"/>
  <c r="AE390" i="1"/>
  <c r="AE391" i="1"/>
  <c r="AI391" i="1" s="1"/>
  <c r="AE392" i="1"/>
  <c r="AI392" i="1" s="1"/>
  <c r="AE393" i="1"/>
  <c r="AI393" i="1" s="1"/>
  <c r="AE394" i="1"/>
  <c r="AI394" i="1" s="1"/>
  <c r="AE395" i="1"/>
  <c r="AI395" i="1" s="1"/>
  <c r="AE396" i="1"/>
  <c r="AI396" i="1" s="1"/>
  <c r="AE397" i="1"/>
  <c r="AE398" i="1"/>
  <c r="AE399" i="1"/>
  <c r="AI399" i="1" s="1"/>
  <c r="AE400" i="1"/>
  <c r="AI400" i="1" s="1"/>
  <c r="AE401" i="1"/>
  <c r="AI401" i="1" s="1"/>
  <c r="AE402" i="1"/>
  <c r="AI402" i="1" s="1"/>
  <c r="AE403" i="1"/>
  <c r="AI403" i="1" s="1"/>
  <c r="AE404" i="1"/>
  <c r="AI404" i="1" s="1"/>
  <c r="AE405" i="1"/>
  <c r="AE406" i="1"/>
  <c r="AE407" i="1"/>
  <c r="AI407" i="1" s="1"/>
  <c r="AE408" i="1"/>
  <c r="AI408" i="1" s="1"/>
  <c r="AE409" i="1"/>
  <c r="AI409" i="1" s="1"/>
  <c r="AE410" i="1"/>
  <c r="AI410" i="1" s="1"/>
  <c r="AE411" i="1"/>
  <c r="AI411" i="1" s="1"/>
  <c r="AE412" i="1"/>
  <c r="AI412" i="1" s="1"/>
  <c r="AE413" i="1"/>
  <c r="AE414" i="1"/>
  <c r="AE415" i="1"/>
  <c r="AI415" i="1" s="1"/>
  <c r="AE416" i="1"/>
  <c r="AI416" i="1" s="1"/>
  <c r="AE417" i="1"/>
  <c r="AI417" i="1" s="1"/>
  <c r="AE418" i="1"/>
  <c r="AI418" i="1" s="1"/>
  <c r="AE419" i="1"/>
  <c r="AI419" i="1" s="1"/>
  <c r="AE420" i="1"/>
  <c r="AI420" i="1" s="1"/>
  <c r="AE421" i="1"/>
  <c r="AE422" i="1"/>
  <c r="AE423" i="1"/>
  <c r="AI423" i="1" s="1"/>
  <c r="AE424" i="1"/>
  <c r="AI424" i="1" s="1"/>
  <c r="AE425" i="1"/>
  <c r="AI425" i="1" s="1"/>
  <c r="AE426" i="1"/>
  <c r="AI426" i="1" s="1"/>
  <c r="AE427" i="1"/>
  <c r="AI427" i="1" s="1"/>
  <c r="AE428" i="1"/>
  <c r="AI428" i="1" s="1"/>
  <c r="AE429" i="1"/>
  <c r="AE430" i="1"/>
  <c r="AE431" i="1"/>
  <c r="AI431" i="1" s="1"/>
  <c r="AE2" i="1"/>
  <c r="AI2" i="1" s="1"/>
  <c r="O51" i="4"/>
  <c r="K47" i="4"/>
  <c r="K3" i="4"/>
  <c r="E2" i="4" s="1"/>
  <c r="AS431" i="1"/>
  <c r="AR431" i="1"/>
  <c r="AQ431" i="1"/>
  <c r="AP431" i="1"/>
  <c r="AR430" i="1"/>
  <c r="AQ430" i="1"/>
  <c r="AP430" i="1"/>
  <c r="AS429" i="1"/>
  <c r="AR429" i="1"/>
  <c r="AQ429" i="1"/>
  <c r="AP429" i="1"/>
  <c r="AR428" i="1"/>
  <c r="AQ428" i="1"/>
  <c r="AP428" i="1"/>
  <c r="AS428" i="1" s="1"/>
  <c r="AR427" i="1"/>
  <c r="AQ427" i="1"/>
  <c r="AP427" i="1"/>
  <c r="AR426" i="1"/>
  <c r="AQ426" i="1"/>
  <c r="AP426" i="1"/>
  <c r="AS426" i="1" s="1"/>
  <c r="AR425" i="1"/>
  <c r="AQ425" i="1"/>
  <c r="AS425" i="1" s="1"/>
  <c r="AP425" i="1"/>
  <c r="AR424" i="1"/>
  <c r="AQ424" i="1"/>
  <c r="AP424" i="1"/>
  <c r="AS424" i="1" s="1"/>
  <c r="AR423" i="1"/>
  <c r="AQ423" i="1"/>
  <c r="AP423" i="1"/>
  <c r="AS423" i="1" s="1"/>
  <c r="AR422" i="1"/>
  <c r="AQ422" i="1"/>
  <c r="AP422" i="1"/>
  <c r="AR421" i="1"/>
  <c r="AQ421" i="1"/>
  <c r="AP421" i="1"/>
  <c r="AS421" i="1" s="1"/>
  <c r="AR420" i="1"/>
  <c r="AQ420" i="1"/>
  <c r="AP420" i="1"/>
  <c r="AR419" i="1"/>
  <c r="AQ419" i="1"/>
  <c r="AP419" i="1"/>
  <c r="AS419" i="1" s="1"/>
  <c r="AR418" i="1"/>
  <c r="AQ418" i="1"/>
  <c r="AP418" i="1"/>
  <c r="AR417" i="1"/>
  <c r="AQ417" i="1"/>
  <c r="AP417" i="1"/>
  <c r="AS417" i="1" s="1"/>
  <c r="AR416" i="1"/>
  <c r="AQ416" i="1"/>
  <c r="AP416" i="1"/>
  <c r="AS416" i="1" s="1"/>
  <c r="AS415" i="1"/>
  <c r="AR415" i="1"/>
  <c r="AQ415" i="1"/>
  <c r="AP415" i="1"/>
  <c r="AR414" i="1"/>
  <c r="AQ414" i="1"/>
  <c r="AP414" i="1"/>
  <c r="AS413" i="1"/>
  <c r="AR413" i="1"/>
  <c r="AQ413" i="1"/>
  <c r="AP413" i="1"/>
  <c r="AR412" i="1"/>
  <c r="AQ412" i="1"/>
  <c r="AP412" i="1"/>
  <c r="AS412" i="1" s="1"/>
  <c r="AR411" i="1"/>
  <c r="AQ411" i="1"/>
  <c r="AP411" i="1"/>
  <c r="AR410" i="1"/>
  <c r="AQ410" i="1"/>
  <c r="AP410" i="1"/>
  <c r="AS410" i="1" s="1"/>
  <c r="AR409" i="1"/>
  <c r="AQ409" i="1"/>
  <c r="AS409" i="1" s="1"/>
  <c r="AP409" i="1"/>
  <c r="AR408" i="1"/>
  <c r="AQ408" i="1"/>
  <c r="AP408" i="1"/>
  <c r="AS408" i="1" s="1"/>
  <c r="AR407" i="1"/>
  <c r="AQ407" i="1"/>
  <c r="AP407" i="1"/>
  <c r="AS407" i="1" s="1"/>
  <c r="AR406" i="1"/>
  <c r="AQ406" i="1"/>
  <c r="AP406" i="1"/>
  <c r="AR405" i="1"/>
  <c r="AQ405" i="1"/>
  <c r="AP405" i="1"/>
  <c r="AS405" i="1" s="1"/>
  <c r="AR404" i="1"/>
  <c r="AQ404" i="1"/>
  <c r="AP404" i="1"/>
  <c r="AR403" i="1"/>
  <c r="AQ403" i="1"/>
  <c r="AP403" i="1"/>
  <c r="AS403" i="1" s="1"/>
  <c r="AR402" i="1"/>
  <c r="AQ402" i="1"/>
  <c r="AP402" i="1"/>
  <c r="AR401" i="1"/>
  <c r="AQ401" i="1"/>
  <c r="AP401" i="1"/>
  <c r="AS401" i="1" s="1"/>
  <c r="AR400" i="1"/>
  <c r="AQ400" i="1"/>
  <c r="AP400" i="1"/>
  <c r="AS400" i="1" s="1"/>
  <c r="AS399" i="1"/>
  <c r="AR399" i="1"/>
  <c r="AQ399" i="1"/>
  <c r="AP399" i="1"/>
  <c r="AR398" i="1"/>
  <c r="AQ398" i="1"/>
  <c r="AP398" i="1"/>
  <c r="AS397" i="1"/>
  <c r="AR397" i="1"/>
  <c r="AQ397" i="1"/>
  <c r="AP397" i="1"/>
  <c r="AR396" i="1"/>
  <c r="AQ396" i="1"/>
  <c r="AP396" i="1"/>
  <c r="AS396" i="1" s="1"/>
  <c r="AR395" i="1"/>
  <c r="AQ395" i="1"/>
  <c r="AP395" i="1"/>
  <c r="AR394" i="1"/>
  <c r="AQ394" i="1"/>
  <c r="AP394" i="1"/>
  <c r="AS394" i="1" s="1"/>
  <c r="AR393" i="1"/>
  <c r="AQ393" i="1"/>
  <c r="AS393" i="1" s="1"/>
  <c r="AP393" i="1"/>
  <c r="AR392" i="1"/>
  <c r="AQ392" i="1"/>
  <c r="AP392" i="1"/>
  <c r="AS392" i="1" s="1"/>
  <c r="AR391" i="1"/>
  <c r="AQ391" i="1"/>
  <c r="AP391" i="1"/>
  <c r="AS391" i="1" s="1"/>
  <c r="AR390" i="1"/>
  <c r="AQ390" i="1"/>
  <c r="AP390" i="1"/>
  <c r="AR389" i="1"/>
  <c r="AQ389" i="1"/>
  <c r="AP389" i="1"/>
  <c r="AS389" i="1" s="1"/>
  <c r="AR388" i="1"/>
  <c r="AQ388" i="1"/>
  <c r="AP388" i="1"/>
  <c r="AR387" i="1"/>
  <c r="AQ387" i="1"/>
  <c r="AP387" i="1"/>
  <c r="AS387" i="1" s="1"/>
  <c r="AR386" i="1"/>
  <c r="AQ386" i="1"/>
  <c r="AP386" i="1"/>
  <c r="AR385" i="1"/>
  <c r="AQ385" i="1"/>
  <c r="AP385" i="1"/>
  <c r="AR384" i="1"/>
  <c r="AQ384" i="1"/>
  <c r="AP384" i="1"/>
  <c r="AR383" i="1"/>
  <c r="AQ383" i="1"/>
  <c r="AP383" i="1"/>
  <c r="AS383" i="1" s="1"/>
  <c r="AR382" i="1"/>
  <c r="AQ382" i="1"/>
  <c r="AP382" i="1"/>
  <c r="AR381" i="1"/>
  <c r="AQ381" i="1"/>
  <c r="AP381" i="1"/>
  <c r="AS381" i="1" s="1"/>
  <c r="AR380" i="1"/>
  <c r="AQ380" i="1"/>
  <c r="AP380" i="1"/>
  <c r="AS380" i="1" s="1"/>
  <c r="AR379" i="1"/>
  <c r="AQ379" i="1"/>
  <c r="AP379" i="1"/>
  <c r="AR378" i="1"/>
  <c r="AQ378" i="1"/>
  <c r="AP378" i="1"/>
  <c r="AR377" i="1"/>
  <c r="AQ377" i="1"/>
  <c r="AS377" i="1" s="1"/>
  <c r="AP377" i="1"/>
  <c r="AR376" i="1"/>
  <c r="AQ376" i="1"/>
  <c r="AP376" i="1"/>
  <c r="AS376" i="1" s="1"/>
  <c r="AR375" i="1"/>
  <c r="AQ375" i="1"/>
  <c r="AP375" i="1"/>
  <c r="AR374" i="1"/>
  <c r="AQ374" i="1"/>
  <c r="AP374" i="1"/>
  <c r="AR373" i="1"/>
  <c r="AQ373" i="1"/>
  <c r="AP373" i="1"/>
  <c r="AR372" i="1"/>
  <c r="AQ372" i="1"/>
  <c r="AP372" i="1"/>
  <c r="AR371" i="1"/>
  <c r="AQ371" i="1"/>
  <c r="AP371" i="1"/>
  <c r="AR370" i="1"/>
  <c r="AQ370" i="1"/>
  <c r="AP370" i="1"/>
  <c r="AR369" i="1"/>
  <c r="AQ369" i="1"/>
  <c r="AP369" i="1"/>
  <c r="AR368" i="1"/>
  <c r="AQ368" i="1"/>
  <c r="AP368" i="1"/>
  <c r="AS368" i="1" s="1"/>
  <c r="AR367" i="1"/>
  <c r="AQ367" i="1"/>
  <c r="AP367" i="1"/>
  <c r="AS367" i="1" s="1"/>
  <c r="AR366" i="1"/>
  <c r="AQ366" i="1"/>
  <c r="AP366" i="1"/>
  <c r="AR365" i="1"/>
  <c r="AS365" i="1" s="1"/>
  <c r="AQ365" i="1"/>
  <c r="AP365" i="1"/>
  <c r="AR364" i="1"/>
  <c r="AQ364" i="1"/>
  <c r="AP364" i="1"/>
  <c r="AR363" i="1"/>
  <c r="AQ363" i="1"/>
  <c r="AP363" i="1"/>
  <c r="AR362" i="1"/>
  <c r="AQ362" i="1"/>
  <c r="AP362" i="1"/>
  <c r="AS362" i="1" s="1"/>
  <c r="AR361" i="1"/>
  <c r="AQ361" i="1"/>
  <c r="AP361" i="1"/>
  <c r="AR360" i="1"/>
  <c r="AQ360" i="1"/>
  <c r="AP360" i="1"/>
  <c r="AR359" i="1"/>
  <c r="AQ359" i="1"/>
  <c r="AS359" i="1" s="1"/>
  <c r="AP359" i="1"/>
  <c r="AR358" i="1"/>
  <c r="AQ358" i="1"/>
  <c r="AP358" i="1"/>
  <c r="AS358" i="1" s="1"/>
  <c r="AR357" i="1"/>
  <c r="AQ357" i="1"/>
  <c r="AP357" i="1"/>
  <c r="AR356" i="1"/>
  <c r="AQ356" i="1"/>
  <c r="AP356" i="1"/>
  <c r="AR355" i="1"/>
  <c r="AQ355" i="1"/>
  <c r="AP355" i="1"/>
  <c r="AS355" i="1" s="1"/>
  <c r="AR354" i="1"/>
  <c r="AQ354" i="1"/>
  <c r="AP354" i="1"/>
  <c r="AS354" i="1" s="1"/>
  <c r="AS353" i="1"/>
  <c r="AR353" i="1"/>
  <c r="AQ353" i="1"/>
  <c r="AP353" i="1"/>
  <c r="AR352" i="1"/>
  <c r="AQ352" i="1"/>
  <c r="AP352" i="1"/>
  <c r="AS351" i="1"/>
  <c r="AR351" i="1"/>
  <c r="AQ351" i="1"/>
  <c r="AP351" i="1"/>
  <c r="AR350" i="1"/>
  <c r="AQ350" i="1"/>
  <c r="AP350" i="1"/>
  <c r="AR349" i="1"/>
  <c r="AQ349" i="1"/>
  <c r="AS349" i="1" s="1"/>
  <c r="AP349" i="1"/>
  <c r="AR348" i="1"/>
  <c r="AQ348" i="1"/>
  <c r="AP348" i="1"/>
  <c r="AS348" i="1" s="1"/>
  <c r="AR347" i="1"/>
  <c r="AQ347" i="1"/>
  <c r="AP347" i="1"/>
  <c r="AR346" i="1"/>
  <c r="AQ346" i="1"/>
  <c r="AP346" i="1"/>
  <c r="AR345" i="1"/>
  <c r="AQ345" i="1"/>
  <c r="AP345" i="1"/>
  <c r="AS345" i="1" s="1"/>
  <c r="AR344" i="1"/>
  <c r="AQ344" i="1"/>
  <c r="AP344" i="1"/>
  <c r="AR343" i="1"/>
  <c r="AQ343" i="1"/>
  <c r="AP343" i="1"/>
  <c r="AR342" i="1"/>
  <c r="AQ342" i="1"/>
  <c r="AP342" i="1"/>
  <c r="AR341" i="1"/>
  <c r="AQ341" i="1"/>
  <c r="AP341" i="1"/>
  <c r="AR340" i="1"/>
  <c r="AQ340" i="1"/>
  <c r="AP340" i="1"/>
  <c r="AR339" i="1"/>
  <c r="AQ339" i="1"/>
  <c r="AP339" i="1"/>
  <c r="AR338" i="1"/>
  <c r="AQ338" i="1"/>
  <c r="AP338" i="1"/>
  <c r="AR337" i="1"/>
  <c r="AQ337" i="1"/>
  <c r="AS337" i="1" s="1"/>
  <c r="AP337" i="1"/>
  <c r="AR336" i="1"/>
  <c r="AQ336" i="1"/>
  <c r="AP336" i="1"/>
  <c r="AR335" i="1"/>
  <c r="AQ335" i="1"/>
  <c r="AP335" i="1"/>
  <c r="AS335" i="1" s="1"/>
  <c r="AR334" i="1"/>
  <c r="AQ334" i="1"/>
  <c r="AP334" i="1"/>
  <c r="AS334" i="1" s="1"/>
  <c r="AR333" i="1"/>
  <c r="AQ333" i="1"/>
  <c r="AP333" i="1"/>
  <c r="AR332" i="1"/>
  <c r="AQ332" i="1"/>
  <c r="AP332" i="1"/>
  <c r="AR331" i="1"/>
  <c r="AQ331" i="1"/>
  <c r="AP331" i="1"/>
  <c r="AS331" i="1" s="1"/>
  <c r="AR330" i="1"/>
  <c r="AQ330" i="1"/>
  <c r="AP330" i="1"/>
  <c r="AS330" i="1" s="1"/>
  <c r="AR329" i="1"/>
  <c r="AQ329" i="1"/>
  <c r="AP329" i="1"/>
  <c r="AR328" i="1"/>
  <c r="AQ328" i="1"/>
  <c r="AP328" i="1"/>
  <c r="AR327" i="1"/>
  <c r="AQ327" i="1"/>
  <c r="AP327" i="1"/>
  <c r="AR326" i="1"/>
  <c r="AQ326" i="1"/>
  <c r="AP326" i="1"/>
  <c r="AR325" i="1"/>
  <c r="AQ325" i="1"/>
  <c r="AP325" i="1"/>
  <c r="AR324" i="1"/>
  <c r="AQ324" i="1"/>
  <c r="AP324" i="1"/>
  <c r="AR323" i="1"/>
  <c r="AQ323" i="1"/>
  <c r="AP323" i="1"/>
  <c r="AS323" i="1" s="1"/>
  <c r="AR322" i="1"/>
  <c r="AQ322" i="1"/>
  <c r="AP322" i="1"/>
  <c r="AS322" i="1" s="1"/>
  <c r="AS321" i="1"/>
  <c r="AR321" i="1"/>
  <c r="AQ321" i="1"/>
  <c r="AP321" i="1"/>
  <c r="AR320" i="1"/>
  <c r="AQ320" i="1"/>
  <c r="AP320" i="1"/>
  <c r="AR319" i="1"/>
  <c r="AS319" i="1" s="1"/>
  <c r="AQ319" i="1"/>
  <c r="AP319" i="1"/>
  <c r="AR318" i="1"/>
  <c r="AQ318" i="1"/>
  <c r="AP318" i="1"/>
  <c r="AR317" i="1"/>
  <c r="AQ317" i="1"/>
  <c r="AP317" i="1"/>
  <c r="AS317" i="1" s="1"/>
  <c r="AR316" i="1"/>
  <c r="AQ316" i="1"/>
  <c r="AP316" i="1"/>
  <c r="AS316" i="1" s="1"/>
  <c r="AR315" i="1"/>
  <c r="AQ315" i="1"/>
  <c r="AP315" i="1"/>
  <c r="AR314" i="1"/>
  <c r="AQ314" i="1"/>
  <c r="AP314" i="1"/>
  <c r="AR313" i="1"/>
  <c r="AQ313" i="1"/>
  <c r="AP313" i="1"/>
  <c r="AR312" i="1"/>
  <c r="AQ312" i="1"/>
  <c r="AP312" i="1"/>
  <c r="AR311" i="1"/>
  <c r="AQ311" i="1"/>
  <c r="AP311" i="1"/>
  <c r="AR310" i="1"/>
  <c r="AQ310" i="1"/>
  <c r="AP310" i="1"/>
  <c r="AR309" i="1"/>
  <c r="AQ309" i="1"/>
  <c r="AP309" i="1"/>
  <c r="AS309" i="1" s="1"/>
  <c r="AR308" i="1"/>
  <c r="AQ308" i="1"/>
  <c r="AP308" i="1"/>
  <c r="AR307" i="1"/>
  <c r="AQ307" i="1"/>
  <c r="AP307" i="1"/>
  <c r="AR306" i="1"/>
  <c r="AQ306" i="1"/>
  <c r="AP306" i="1"/>
  <c r="AR305" i="1"/>
  <c r="AQ305" i="1"/>
  <c r="AP305" i="1"/>
  <c r="AR304" i="1"/>
  <c r="AQ304" i="1"/>
  <c r="AP304" i="1"/>
  <c r="AR303" i="1"/>
  <c r="AQ303" i="1"/>
  <c r="AP303" i="1"/>
  <c r="AR302" i="1"/>
  <c r="AQ302" i="1"/>
  <c r="AP302" i="1"/>
  <c r="AS302" i="1" s="1"/>
  <c r="AR301" i="1"/>
  <c r="AQ301" i="1"/>
  <c r="AP301" i="1"/>
  <c r="AR300" i="1"/>
  <c r="AQ300" i="1"/>
  <c r="AP300" i="1"/>
  <c r="AR299" i="1"/>
  <c r="AQ299" i="1"/>
  <c r="AP299" i="1"/>
  <c r="AS299" i="1" s="1"/>
  <c r="AR298" i="1"/>
  <c r="AQ298" i="1"/>
  <c r="AP298" i="1"/>
  <c r="AS298" i="1" s="1"/>
  <c r="AR297" i="1"/>
  <c r="AQ297" i="1"/>
  <c r="AP297" i="1"/>
  <c r="AR296" i="1"/>
  <c r="AQ296" i="1"/>
  <c r="AP296" i="1"/>
  <c r="AR295" i="1"/>
  <c r="AQ295" i="1"/>
  <c r="AS295" i="1" s="1"/>
  <c r="AP295" i="1"/>
  <c r="AR294" i="1"/>
  <c r="AQ294" i="1"/>
  <c r="AP294" i="1"/>
  <c r="AR293" i="1"/>
  <c r="AQ293" i="1"/>
  <c r="AP293" i="1"/>
  <c r="AR292" i="1"/>
  <c r="AQ292" i="1"/>
  <c r="AP292" i="1"/>
  <c r="AR291" i="1"/>
  <c r="AQ291" i="1"/>
  <c r="AP291" i="1"/>
  <c r="AS291" i="1" s="1"/>
  <c r="AR290" i="1"/>
  <c r="AQ290" i="1"/>
  <c r="AP290" i="1"/>
  <c r="AS290" i="1" s="1"/>
  <c r="AS289" i="1"/>
  <c r="AR289" i="1"/>
  <c r="AQ289" i="1"/>
  <c r="AP289" i="1"/>
  <c r="AR288" i="1"/>
  <c r="AQ288" i="1"/>
  <c r="AP288" i="1"/>
  <c r="AS287" i="1"/>
  <c r="AR287" i="1"/>
  <c r="AQ287" i="1"/>
  <c r="AP287" i="1"/>
  <c r="AR286" i="1"/>
  <c r="AQ286" i="1"/>
  <c r="AP286" i="1"/>
  <c r="AR285" i="1"/>
  <c r="AQ285" i="1"/>
  <c r="AP285" i="1"/>
  <c r="AR284" i="1"/>
  <c r="AQ284" i="1"/>
  <c r="AP284" i="1"/>
  <c r="AS284" i="1" s="1"/>
  <c r="AR283" i="1"/>
  <c r="AQ283" i="1"/>
  <c r="AP283" i="1"/>
  <c r="AR282" i="1"/>
  <c r="AQ282" i="1"/>
  <c r="AP282" i="1"/>
  <c r="AR281" i="1"/>
  <c r="AQ281" i="1"/>
  <c r="AP281" i="1"/>
  <c r="AS281" i="1" s="1"/>
  <c r="AR280" i="1"/>
  <c r="AQ280" i="1"/>
  <c r="AP280" i="1"/>
  <c r="AR279" i="1"/>
  <c r="AQ279" i="1"/>
  <c r="AP279" i="1"/>
  <c r="AR278" i="1"/>
  <c r="AQ278" i="1"/>
  <c r="AP278" i="1"/>
  <c r="AR277" i="1"/>
  <c r="AQ277" i="1"/>
  <c r="AP277" i="1"/>
  <c r="AR276" i="1"/>
  <c r="AQ276" i="1"/>
  <c r="AP276" i="1"/>
  <c r="AR275" i="1"/>
  <c r="AQ275" i="1"/>
  <c r="AP275" i="1"/>
  <c r="AR274" i="1"/>
  <c r="AQ274" i="1"/>
  <c r="AP274" i="1"/>
  <c r="AR273" i="1"/>
  <c r="AQ273" i="1"/>
  <c r="AP273" i="1"/>
  <c r="AR272" i="1"/>
  <c r="AQ272" i="1"/>
  <c r="AP272" i="1"/>
  <c r="AR271" i="1"/>
  <c r="AQ271" i="1"/>
  <c r="AP271" i="1"/>
  <c r="AS271" i="1" s="1"/>
  <c r="AR270" i="1"/>
  <c r="AQ270" i="1"/>
  <c r="AP270" i="1"/>
  <c r="AS270" i="1" s="1"/>
  <c r="AR269" i="1"/>
  <c r="AQ269" i="1"/>
  <c r="AP269" i="1"/>
  <c r="AR268" i="1"/>
  <c r="AQ268" i="1"/>
  <c r="AP268" i="1"/>
  <c r="AR267" i="1"/>
  <c r="AQ267" i="1"/>
  <c r="AP267" i="1"/>
  <c r="AR266" i="1"/>
  <c r="AQ266" i="1"/>
  <c r="AP266" i="1"/>
  <c r="AS266" i="1" s="1"/>
  <c r="AR265" i="1"/>
  <c r="AQ265" i="1"/>
  <c r="AP265" i="1"/>
  <c r="AR264" i="1"/>
  <c r="AQ264" i="1"/>
  <c r="AP264" i="1"/>
  <c r="AR263" i="1"/>
  <c r="AQ263" i="1"/>
  <c r="AP263" i="1"/>
  <c r="AR262" i="1"/>
  <c r="AQ262" i="1"/>
  <c r="AP262" i="1"/>
  <c r="AR261" i="1"/>
  <c r="AQ261" i="1"/>
  <c r="AP261" i="1"/>
  <c r="AR260" i="1"/>
  <c r="AQ260" i="1"/>
  <c r="AP260" i="1"/>
  <c r="AR259" i="1"/>
  <c r="AQ259" i="1"/>
  <c r="AP259" i="1"/>
  <c r="AR258" i="1"/>
  <c r="AQ258" i="1"/>
  <c r="AP258" i="1"/>
  <c r="AS258" i="1" s="1"/>
  <c r="AR257" i="1"/>
  <c r="AQ257" i="1"/>
  <c r="AP257" i="1"/>
  <c r="AS257" i="1" s="1"/>
  <c r="AR256" i="1"/>
  <c r="AQ256" i="1"/>
  <c r="AP256" i="1"/>
  <c r="AR255" i="1"/>
  <c r="AS255" i="1" s="1"/>
  <c r="AQ255" i="1"/>
  <c r="AP255" i="1"/>
  <c r="AR254" i="1"/>
  <c r="AQ254" i="1"/>
  <c r="AP254" i="1"/>
  <c r="AR253" i="1"/>
  <c r="AQ253" i="1"/>
  <c r="AP253" i="1"/>
  <c r="AS253" i="1" s="1"/>
  <c r="AR252" i="1"/>
  <c r="AQ252" i="1"/>
  <c r="AP252" i="1"/>
  <c r="AS252" i="1" s="1"/>
  <c r="AR251" i="1"/>
  <c r="AQ251" i="1"/>
  <c r="AP251" i="1"/>
  <c r="AR250" i="1"/>
  <c r="AQ250" i="1"/>
  <c r="AP250" i="1"/>
  <c r="AR249" i="1"/>
  <c r="AQ249" i="1"/>
  <c r="AP249" i="1"/>
  <c r="AR248" i="1"/>
  <c r="AQ248" i="1"/>
  <c r="AP248" i="1"/>
  <c r="AR247" i="1"/>
  <c r="AQ247" i="1"/>
  <c r="AP247" i="1"/>
  <c r="AR246" i="1"/>
  <c r="AQ246" i="1"/>
  <c r="AP246" i="1"/>
  <c r="AR245" i="1"/>
  <c r="AQ245" i="1"/>
  <c r="AP245" i="1"/>
  <c r="AS245" i="1" s="1"/>
  <c r="AR244" i="1"/>
  <c r="AQ244" i="1"/>
  <c r="AP244" i="1"/>
  <c r="AR243" i="1"/>
  <c r="AQ243" i="1"/>
  <c r="AP243" i="1"/>
  <c r="AR242" i="1"/>
  <c r="AQ242" i="1"/>
  <c r="AP242" i="1"/>
  <c r="AR241" i="1"/>
  <c r="AQ241" i="1"/>
  <c r="AP241" i="1"/>
  <c r="AR240" i="1"/>
  <c r="AQ240" i="1"/>
  <c r="AP240" i="1"/>
  <c r="AR239" i="1"/>
  <c r="AQ239" i="1"/>
  <c r="AP239" i="1"/>
  <c r="AS239" i="1" s="1"/>
  <c r="AR238" i="1"/>
  <c r="AQ238" i="1"/>
  <c r="AP238" i="1"/>
  <c r="AS238" i="1" s="1"/>
  <c r="AR237" i="1"/>
  <c r="AQ237" i="1"/>
  <c r="AP237" i="1"/>
  <c r="AR236" i="1"/>
  <c r="AQ236" i="1"/>
  <c r="AP236" i="1"/>
  <c r="AR235" i="1"/>
  <c r="AQ235" i="1"/>
  <c r="AP235" i="1"/>
  <c r="AR234" i="1"/>
  <c r="AQ234" i="1"/>
  <c r="AP234" i="1"/>
  <c r="AR233" i="1"/>
  <c r="AQ233" i="1"/>
  <c r="AP233" i="1"/>
  <c r="AR232" i="1"/>
  <c r="AQ232" i="1"/>
  <c r="AP232" i="1"/>
  <c r="AR231" i="1"/>
  <c r="AQ231" i="1"/>
  <c r="AP231" i="1"/>
  <c r="AR230" i="1"/>
  <c r="AQ230" i="1"/>
  <c r="AP230" i="1"/>
  <c r="AR229" i="1"/>
  <c r="AQ229" i="1"/>
  <c r="AP229" i="1"/>
  <c r="AR228" i="1"/>
  <c r="AQ228" i="1"/>
  <c r="AP228" i="1"/>
  <c r="AR227" i="1"/>
  <c r="AQ227" i="1"/>
  <c r="AP227" i="1"/>
  <c r="AS227" i="1" s="1"/>
  <c r="AR226" i="1"/>
  <c r="AQ226" i="1"/>
  <c r="AP226" i="1"/>
  <c r="AS226" i="1" s="1"/>
  <c r="AS225" i="1"/>
  <c r="AR225" i="1"/>
  <c r="AQ225" i="1"/>
  <c r="AP225" i="1"/>
  <c r="AR224" i="1"/>
  <c r="AQ224" i="1"/>
  <c r="AP224" i="1"/>
  <c r="AR223" i="1"/>
  <c r="AS223" i="1" s="1"/>
  <c r="AQ223" i="1"/>
  <c r="AP223" i="1"/>
  <c r="AR222" i="1"/>
  <c r="AQ222" i="1"/>
  <c r="AP222" i="1"/>
  <c r="AR221" i="1"/>
  <c r="AQ221" i="1"/>
  <c r="AP221" i="1"/>
  <c r="AS221" i="1" s="1"/>
  <c r="AR220" i="1"/>
  <c r="AQ220" i="1"/>
  <c r="AP220" i="1"/>
  <c r="AR219" i="1"/>
  <c r="AQ219" i="1"/>
  <c r="AP219" i="1"/>
  <c r="AR218" i="1"/>
  <c r="AQ218" i="1"/>
  <c r="AP218" i="1"/>
  <c r="AR217" i="1"/>
  <c r="AQ217" i="1"/>
  <c r="AP217" i="1"/>
  <c r="AS217" i="1" s="1"/>
  <c r="AR216" i="1"/>
  <c r="AQ216" i="1"/>
  <c r="AP216" i="1"/>
  <c r="AR215" i="1"/>
  <c r="AQ215" i="1"/>
  <c r="AP215" i="1"/>
  <c r="AR214" i="1"/>
  <c r="AQ214" i="1"/>
  <c r="AP214" i="1"/>
  <c r="AR213" i="1"/>
  <c r="AQ213" i="1"/>
  <c r="AP213" i="1"/>
  <c r="AS213" i="1" s="1"/>
  <c r="AR212" i="1"/>
  <c r="AQ212" i="1"/>
  <c r="AP212" i="1"/>
  <c r="AR211" i="1"/>
  <c r="AQ211" i="1"/>
  <c r="AP211" i="1"/>
  <c r="AR210" i="1"/>
  <c r="AQ210" i="1"/>
  <c r="AP210" i="1"/>
  <c r="AR209" i="1"/>
  <c r="AQ209" i="1"/>
  <c r="AS209" i="1" s="1"/>
  <c r="AP209" i="1"/>
  <c r="AR208" i="1"/>
  <c r="AQ208" i="1"/>
  <c r="AP208" i="1"/>
  <c r="AR207" i="1"/>
  <c r="AQ207" i="1"/>
  <c r="AP207" i="1"/>
  <c r="AS207" i="1" s="1"/>
  <c r="AR206" i="1"/>
  <c r="AQ206" i="1"/>
  <c r="AP206" i="1"/>
  <c r="AS206" i="1" s="1"/>
  <c r="AR205" i="1"/>
  <c r="AQ205" i="1"/>
  <c r="AP205" i="1"/>
  <c r="AR204" i="1"/>
  <c r="AQ204" i="1"/>
  <c r="AP204" i="1"/>
  <c r="AR203" i="1"/>
  <c r="AQ203" i="1"/>
  <c r="AP203" i="1"/>
  <c r="AR202" i="1"/>
  <c r="AQ202" i="1"/>
  <c r="AP202" i="1"/>
  <c r="AR201" i="1"/>
  <c r="AQ201" i="1"/>
  <c r="AP201" i="1"/>
  <c r="AR200" i="1"/>
  <c r="AQ200" i="1"/>
  <c r="AP200" i="1"/>
  <c r="AR199" i="1"/>
  <c r="AQ199" i="1"/>
  <c r="AP199" i="1"/>
  <c r="AR198" i="1"/>
  <c r="AQ198" i="1"/>
  <c r="AP198" i="1"/>
  <c r="AR197" i="1"/>
  <c r="AQ197" i="1"/>
  <c r="AP197" i="1"/>
  <c r="AR196" i="1"/>
  <c r="AQ196" i="1"/>
  <c r="AP196" i="1"/>
  <c r="AR195" i="1"/>
  <c r="AQ195" i="1"/>
  <c r="AP195" i="1"/>
  <c r="AS195" i="1" s="1"/>
  <c r="AR194" i="1"/>
  <c r="AQ194" i="1"/>
  <c r="AP194" i="1"/>
  <c r="AS193" i="1"/>
  <c r="AR193" i="1"/>
  <c r="AQ193" i="1"/>
  <c r="AP193" i="1"/>
  <c r="AR192" i="1"/>
  <c r="AQ192" i="1"/>
  <c r="AP192" i="1"/>
  <c r="AR191" i="1"/>
  <c r="AS191" i="1" s="1"/>
  <c r="AQ191" i="1"/>
  <c r="AP191" i="1"/>
  <c r="AR190" i="1"/>
  <c r="AQ190" i="1"/>
  <c r="AP190" i="1"/>
  <c r="AR189" i="1"/>
  <c r="AQ189" i="1"/>
  <c r="AP189" i="1"/>
  <c r="AS189" i="1" s="1"/>
  <c r="AR188" i="1"/>
  <c r="AQ188" i="1"/>
  <c r="AP188" i="1"/>
  <c r="AS188" i="1" s="1"/>
  <c r="AR187" i="1"/>
  <c r="AQ187" i="1"/>
  <c r="AP187" i="1"/>
  <c r="AR186" i="1"/>
  <c r="AQ186" i="1"/>
  <c r="AP186" i="1"/>
  <c r="AR185" i="1"/>
  <c r="AQ185" i="1"/>
  <c r="AP185" i="1"/>
  <c r="AR184" i="1"/>
  <c r="AQ184" i="1"/>
  <c r="AP184" i="1"/>
  <c r="AR183" i="1"/>
  <c r="AQ183" i="1"/>
  <c r="AP183" i="1"/>
  <c r="AR182" i="1"/>
  <c r="AQ182" i="1"/>
  <c r="AP182" i="1"/>
  <c r="AR181" i="1"/>
  <c r="AQ181" i="1"/>
  <c r="AP181" i="1"/>
  <c r="AS181" i="1" s="1"/>
  <c r="AR180" i="1"/>
  <c r="AQ180" i="1"/>
  <c r="AP180" i="1"/>
  <c r="AR179" i="1"/>
  <c r="AQ179" i="1"/>
  <c r="AP179" i="1"/>
  <c r="AR178" i="1"/>
  <c r="AQ178" i="1"/>
  <c r="AP178" i="1"/>
  <c r="AR177" i="1"/>
  <c r="AQ177" i="1"/>
  <c r="AP177" i="1"/>
  <c r="AR176" i="1"/>
  <c r="AQ176" i="1"/>
  <c r="AP176" i="1"/>
  <c r="AR175" i="1"/>
  <c r="AQ175" i="1"/>
  <c r="AP175" i="1"/>
  <c r="AR174" i="1"/>
  <c r="AQ174" i="1"/>
  <c r="AP174" i="1"/>
  <c r="AR173" i="1"/>
  <c r="AQ173" i="1"/>
  <c r="AP173" i="1"/>
  <c r="AR172" i="1"/>
  <c r="AQ172" i="1"/>
  <c r="AP172" i="1"/>
  <c r="AR171" i="1"/>
  <c r="AQ171" i="1"/>
  <c r="AP171" i="1"/>
  <c r="AR170" i="1"/>
  <c r="AQ170" i="1"/>
  <c r="AP170" i="1"/>
  <c r="AS170" i="1" s="1"/>
  <c r="AR169" i="1"/>
  <c r="AQ169" i="1"/>
  <c r="AP169" i="1"/>
  <c r="AR168" i="1"/>
  <c r="AQ168" i="1"/>
  <c r="AP168" i="1"/>
  <c r="AR167" i="1"/>
  <c r="AQ167" i="1"/>
  <c r="AS167" i="1" s="1"/>
  <c r="AP167" i="1"/>
  <c r="AR166" i="1"/>
  <c r="AQ166" i="1"/>
  <c r="AP166" i="1"/>
  <c r="AR165" i="1"/>
  <c r="AQ165" i="1"/>
  <c r="AP165" i="1"/>
  <c r="AR164" i="1"/>
  <c r="AQ164" i="1"/>
  <c r="AP164" i="1"/>
  <c r="AR163" i="1"/>
  <c r="AQ163" i="1"/>
  <c r="AP163" i="1"/>
  <c r="AS163" i="1" s="1"/>
  <c r="AR162" i="1"/>
  <c r="AQ162" i="1"/>
  <c r="AP162" i="1"/>
  <c r="AS162" i="1" s="1"/>
  <c r="AS161" i="1"/>
  <c r="AR161" i="1"/>
  <c r="AQ161" i="1"/>
  <c r="AP161" i="1"/>
  <c r="AR160" i="1"/>
  <c r="AQ160" i="1"/>
  <c r="AP160" i="1"/>
  <c r="AS159" i="1"/>
  <c r="AR159" i="1"/>
  <c r="AQ159" i="1"/>
  <c r="AP159" i="1"/>
  <c r="AR158" i="1"/>
  <c r="AQ158" i="1"/>
  <c r="AP158" i="1"/>
  <c r="AR157" i="1"/>
  <c r="AQ157" i="1"/>
  <c r="AP157" i="1"/>
  <c r="AR156" i="1"/>
  <c r="AQ156" i="1"/>
  <c r="AP156" i="1"/>
  <c r="AR155" i="1"/>
  <c r="AQ155" i="1"/>
  <c r="AP155" i="1"/>
  <c r="AR154" i="1"/>
  <c r="AQ154" i="1"/>
  <c r="AP154" i="1"/>
  <c r="AR153" i="1"/>
  <c r="AQ153" i="1"/>
  <c r="AP153" i="1"/>
  <c r="AS153" i="1" s="1"/>
  <c r="AR152" i="1"/>
  <c r="AQ152" i="1"/>
  <c r="AP152" i="1"/>
  <c r="AR151" i="1"/>
  <c r="AQ151" i="1"/>
  <c r="AP151" i="1"/>
  <c r="AR150" i="1"/>
  <c r="AQ150" i="1"/>
  <c r="AP150" i="1"/>
  <c r="AR149" i="1"/>
  <c r="AQ149" i="1"/>
  <c r="AP149" i="1"/>
  <c r="AR148" i="1"/>
  <c r="AQ148" i="1"/>
  <c r="AP148" i="1"/>
  <c r="AR147" i="1"/>
  <c r="AQ147" i="1"/>
  <c r="AP147" i="1"/>
  <c r="AR146" i="1"/>
  <c r="AQ146" i="1"/>
  <c r="AP146" i="1"/>
  <c r="AR145" i="1"/>
  <c r="AQ145" i="1"/>
  <c r="AP145" i="1"/>
  <c r="AR144" i="1"/>
  <c r="AQ144" i="1"/>
  <c r="AP144" i="1"/>
  <c r="AR143" i="1"/>
  <c r="AQ143" i="1"/>
  <c r="AP143" i="1"/>
  <c r="AS143" i="1" s="1"/>
  <c r="AR142" i="1"/>
  <c r="AQ142" i="1"/>
  <c r="AP142" i="1"/>
  <c r="AS142" i="1" s="1"/>
  <c r="AR141" i="1"/>
  <c r="AQ141" i="1"/>
  <c r="AP141" i="1"/>
  <c r="AR140" i="1"/>
  <c r="AQ140" i="1"/>
  <c r="AP140" i="1"/>
  <c r="AR139" i="1"/>
  <c r="AQ139" i="1"/>
  <c r="AP139" i="1"/>
  <c r="AR138" i="1"/>
  <c r="AQ138" i="1"/>
  <c r="AP138" i="1"/>
  <c r="AR137" i="1"/>
  <c r="AQ137" i="1"/>
  <c r="AP137" i="1"/>
  <c r="AR136" i="1"/>
  <c r="AQ136" i="1"/>
  <c r="AP136" i="1"/>
  <c r="AR135" i="1"/>
  <c r="AQ135" i="1"/>
  <c r="AP135" i="1"/>
  <c r="AR134" i="1"/>
  <c r="AQ134" i="1"/>
  <c r="AP134" i="1"/>
  <c r="AR133" i="1"/>
  <c r="AQ133" i="1"/>
  <c r="AP133" i="1"/>
  <c r="AR132" i="1"/>
  <c r="AQ132" i="1"/>
  <c r="AP132" i="1"/>
  <c r="AR131" i="1"/>
  <c r="AQ131" i="1"/>
  <c r="AP131" i="1"/>
  <c r="AS131" i="1" s="1"/>
  <c r="AR130" i="1"/>
  <c r="AQ130" i="1"/>
  <c r="AP130" i="1"/>
  <c r="AR129" i="1"/>
  <c r="AQ129" i="1"/>
  <c r="AP129" i="1"/>
  <c r="AS129" i="1" s="1"/>
  <c r="AR128" i="1"/>
  <c r="AQ128" i="1"/>
  <c r="AP128" i="1"/>
  <c r="AR127" i="1"/>
  <c r="AS127" i="1" s="1"/>
  <c r="AQ127" i="1"/>
  <c r="AP127" i="1"/>
  <c r="AR126" i="1"/>
  <c r="AQ126" i="1"/>
  <c r="AP126" i="1"/>
  <c r="AR125" i="1"/>
  <c r="AQ125" i="1"/>
  <c r="AP125" i="1"/>
  <c r="AS125" i="1" s="1"/>
  <c r="AR124" i="1"/>
  <c r="AQ124" i="1"/>
  <c r="AP124" i="1"/>
  <c r="AS124" i="1" s="1"/>
  <c r="AR123" i="1"/>
  <c r="AQ123" i="1"/>
  <c r="AP123" i="1"/>
  <c r="AR122" i="1"/>
  <c r="AQ122" i="1"/>
  <c r="AP122" i="1"/>
  <c r="AR121" i="1"/>
  <c r="AQ121" i="1"/>
  <c r="AP121" i="1"/>
  <c r="AS121" i="1" s="1"/>
  <c r="AR120" i="1"/>
  <c r="AQ120" i="1"/>
  <c r="AP120" i="1"/>
  <c r="AR119" i="1"/>
  <c r="AQ119" i="1"/>
  <c r="AP119" i="1"/>
  <c r="AR118" i="1"/>
  <c r="AQ118" i="1"/>
  <c r="AP118" i="1"/>
  <c r="AR117" i="1"/>
  <c r="AQ117" i="1"/>
  <c r="AP117" i="1"/>
  <c r="AS117" i="1" s="1"/>
  <c r="AR116" i="1"/>
  <c r="AQ116" i="1"/>
  <c r="AP116" i="1"/>
  <c r="AR115" i="1"/>
  <c r="AQ115" i="1"/>
  <c r="AP115" i="1"/>
  <c r="AR114" i="1"/>
  <c r="AQ114" i="1"/>
  <c r="AP114" i="1"/>
  <c r="AR113" i="1"/>
  <c r="AQ113" i="1"/>
  <c r="AP113" i="1"/>
  <c r="AS113" i="1" s="1"/>
  <c r="AR112" i="1"/>
  <c r="AQ112" i="1"/>
  <c r="AP112" i="1"/>
  <c r="AR111" i="1"/>
  <c r="AQ111" i="1"/>
  <c r="AP111" i="1"/>
  <c r="AS111" i="1" s="1"/>
  <c r="AR110" i="1"/>
  <c r="AQ110" i="1"/>
  <c r="AP110" i="1"/>
  <c r="AR109" i="1"/>
  <c r="AQ109" i="1"/>
  <c r="AP109" i="1"/>
  <c r="AR108" i="1"/>
  <c r="AQ108" i="1"/>
  <c r="AP108" i="1"/>
  <c r="AR107" i="1"/>
  <c r="AQ107" i="1"/>
  <c r="AP107" i="1"/>
  <c r="AR106" i="1"/>
  <c r="AQ106" i="1"/>
  <c r="AP106" i="1"/>
  <c r="AS106" i="1" s="1"/>
  <c r="AR105" i="1"/>
  <c r="AQ105" i="1"/>
  <c r="AP105" i="1"/>
  <c r="AR104" i="1"/>
  <c r="AQ104" i="1"/>
  <c r="AP104" i="1"/>
  <c r="AR103" i="1"/>
  <c r="AQ103" i="1"/>
  <c r="AP103" i="1"/>
  <c r="AR102" i="1"/>
  <c r="AQ102" i="1"/>
  <c r="AP102" i="1"/>
  <c r="AR101" i="1"/>
  <c r="AQ101" i="1"/>
  <c r="AP101" i="1"/>
  <c r="AR100" i="1"/>
  <c r="AQ100" i="1"/>
  <c r="AP100" i="1"/>
  <c r="AR99" i="1"/>
  <c r="AQ99" i="1"/>
  <c r="AP99" i="1"/>
  <c r="AS99" i="1" s="1"/>
  <c r="AR98" i="1"/>
  <c r="AQ98" i="1"/>
  <c r="AP98" i="1"/>
  <c r="AS98" i="1" s="1"/>
  <c r="AS97" i="1"/>
  <c r="AR97" i="1"/>
  <c r="AQ97" i="1"/>
  <c r="AP97" i="1"/>
  <c r="AR96" i="1"/>
  <c r="AQ96" i="1"/>
  <c r="AP96" i="1"/>
  <c r="AR95" i="1"/>
  <c r="AS95" i="1" s="1"/>
  <c r="AQ95" i="1"/>
  <c r="AP95" i="1"/>
  <c r="AR94" i="1"/>
  <c r="AQ94" i="1"/>
  <c r="AP94" i="1"/>
  <c r="AR93" i="1"/>
  <c r="AQ93" i="1"/>
  <c r="AP93" i="1"/>
  <c r="AS93" i="1" s="1"/>
  <c r="AR92" i="1"/>
  <c r="AQ92" i="1"/>
  <c r="AP92" i="1"/>
  <c r="AR91" i="1"/>
  <c r="AQ91" i="1"/>
  <c r="AP91" i="1"/>
  <c r="AR90" i="1"/>
  <c r="AQ90" i="1"/>
  <c r="AP90" i="1"/>
  <c r="AR89" i="1"/>
  <c r="AQ89" i="1"/>
  <c r="AP89" i="1"/>
  <c r="AS89" i="1" s="1"/>
  <c r="AR88" i="1"/>
  <c r="AQ88" i="1"/>
  <c r="AP88" i="1"/>
  <c r="AR87" i="1"/>
  <c r="AQ87" i="1"/>
  <c r="AP87" i="1"/>
  <c r="AR86" i="1"/>
  <c r="AQ86" i="1"/>
  <c r="AP86" i="1"/>
  <c r="AR85" i="1"/>
  <c r="AQ85" i="1"/>
  <c r="AP85" i="1"/>
  <c r="AS85" i="1" s="1"/>
  <c r="AR84" i="1"/>
  <c r="AQ84" i="1"/>
  <c r="AP84" i="1"/>
  <c r="AR83" i="1"/>
  <c r="AQ83" i="1"/>
  <c r="AP83" i="1"/>
  <c r="AR82" i="1"/>
  <c r="AQ82" i="1"/>
  <c r="AP82" i="1"/>
  <c r="AR81" i="1"/>
  <c r="AQ81" i="1"/>
  <c r="AS81" i="1" s="1"/>
  <c r="AP81" i="1"/>
  <c r="AR80" i="1"/>
  <c r="AQ80" i="1"/>
  <c r="AP80" i="1"/>
  <c r="AR79" i="1"/>
  <c r="AQ79" i="1"/>
  <c r="AP79" i="1"/>
  <c r="AS79" i="1" s="1"/>
  <c r="AR78" i="1"/>
  <c r="AQ78" i="1"/>
  <c r="AP78" i="1"/>
  <c r="AS78" i="1" s="1"/>
  <c r="AR77" i="1"/>
  <c r="AQ77" i="1"/>
  <c r="AP77" i="1"/>
  <c r="AR76" i="1"/>
  <c r="AQ76" i="1"/>
  <c r="AP76" i="1"/>
  <c r="AR75" i="1"/>
  <c r="AQ75" i="1"/>
  <c r="AP75" i="1"/>
  <c r="AR74" i="1"/>
  <c r="AQ74" i="1"/>
  <c r="AP74" i="1"/>
  <c r="AR73" i="1"/>
  <c r="AQ73" i="1"/>
  <c r="AP73" i="1"/>
  <c r="AR72" i="1"/>
  <c r="AQ72" i="1"/>
  <c r="AP72" i="1"/>
  <c r="AR71" i="1"/>
  <c r="AQ71" i="1"/>
  <c r="AP71" i="1"/>
  <c r="AR70" i="1"/>
  <c r="AQ70" i="1"/>
  <c r="AP70" i="1"/>
  <c r="AR69" i="1"/>
  <c r="AQ69" i="1"/>
  <c r="AP69" i="1"/>
  <c r="AR68" i="1"/>
  <c r="AQ68" i="1"/>
  <c r="AP68" i="1"/>
  <c r="AR67" i="1"/>
  <c r="AQ67" i="1"/>
  <c r="AP67" i="1"/>
  <c r="AS67" i="1" s="1"/>
  <c r="AR66" i="1"/>
  <c r="AQ66" i="1"/>
  <c r="AP66" i="1"/>
  <c r="AS65" i="1"/>
  <c r="AR65" i="1"/>
  <c r="AQ65" i="1"/>
  <c r="AP65" i="1"/>
  <c r="AR64" i="1"/>
  <c r="AQ64" i="1"/>
  <c r="AP64" i="1"/>
  <c r="AR63" i="1"/>
  <c r="AS63" i="1" s="1"/>
  <c r="AQ63" i="1"/>
  <c r="AP63" i="1"/>
  <c r="AR62" i="1"/>
  <c r="AQ62" i="1"/>
  <c r="AP62" i="1"/>
  <c r="AR61" i="1"/>
  <c r="AQ61" i="1"/>
  <c r="AP61" i="1"/>
  <c r="AS61" i="1" s="1"/>
  <c r="AR60" i="1"/>
  <c r="AQ60" i="1"/>
  <c r="AP60" i="1"/>
  <c r="AS60" i="1" s="1"/>
  <c r="AR59" i="1"/>
  <c r="AQ59" i="1"/>
  <c r="AP59" i="1"/>
  <c r="AR58" i="1"/>
  <c r="AQ58" i="1"/>
  <c r="AP58" i="1"/>
  <c r="AR57" i="1"/>
  <c r="AQ57" i="1"/>
  <c r="AP57" i="1"/>
  <c r="AR56" i="1"/>
  <c r="AQ56" i="1"/>
  <c r="AP56" i="1"/>
  <c r="AS56" i="1" s="1"/>
  <c r="AR55" i="1"/>
  <c r="AQ55" i="1"/>
  <c r="AP55" i="1"/>
  <c r="AS55" i="1" s="1"/>
  <c r="AS54" i="1"/>
  <c r="AR54" i="1"/>
  <c r="AQ54" i="1"/>
  <c r="AP54" i="1"/>
  <c r="AR53" i="1"/>
  <c r="AQ53" i="1"/>
  <c r="AP53" i="1"/>
  <c r="AS52" i="1"/>
  <c r="AR52" i="1"/>
  <c r="AQ52" i="1"/>
  <c r="AP52" i="1"/>
  <c r="AR51" i="1"/>
  <c r="AQ51" i="1"/>
  <c r="AP51" i="1"/>
  <c r="AR50" i="1"/>
  <c r="AQ50" i="1"/>
  <c r="AP50" i="1"/>
  <c r="AR49" i="1"/>
  <c r="AQ49" i="1"/>
  <c r="AP49" i="1"/>
  <c r="AS49" i="1" s="1"/>
  <c r="AR48" i="1"/>
  <c r="AQ48" i="1"/>
  <c r="AP48" i="1"/>
  <c r="AS48" i="1" s="1"/>
  <c r="AR47" i="1"/>
  <c r="AQ47" i="1"/>
  <c r="AP47" i="1"/>
  <c r="AS46" i="1"/>
  <c r="AR46" i="1"/>
  <c r="AQ46" i="1"/>
  <c r="AP46" i="1"/>
  <c r="AR45" i="1"/>
  <c r="AQ45" i="1"/>
  <c r="AP45" i="1"/>
  <c r="AR44" i="1"/>
  <c r="AS44" i="1" s="1"/>
  <c r="AQ44" i="1"/>
  <c r="AP44" i="1"/>
  <c r="AR43" i="1"/>
  <c r="AQ43" i="1"/>
  <c r="AP43" i="1"/>
  <c r="AR42" i="1"/>
  <c r="AQ42" i="1"/>
  <c r="AS42" i="1" s="1"/>
  <c r="AP42" i="1"/>
  <c r="AR41" i="1"/>
  <c r="AQ41" i="1"/>
  <c r="AP41" i="1"/>
  <c r="AS41" i="1" s="1"/>
  <c r="AR40" i="1"/>
  <c r="AQ40" i="1"/>
  <c r="AP40" i="1"/>
  <c r="AS40" i="1" s="1"/>
  <c r="AR39" i="1"/>
  <c r="AQ39" i="1"/>
  <c r="AP39" i="1"/>
  <c r="AS39" i="1" s="1"/>
  <c r="AS38" i="1"/>
  <c r="AR38" i="1"/>
  <c r="AQ38" i="1"/>
  <c r="AP38" i="1"/>
  <c r="AR37" i="1"/>
  <c r="AQ37" i="1"/>
  <c r="AP37" i="1"/>
  <c r="AS36" i="1"/>
  <c r="AR36" i="1"/>
  <c r="AQ36" i="1"/>
  <c r="AP36" i="1"/>
  <c r="AR35" i="1"/>
  <c r="AQ35" i="1"/>
  <c r="AP35" i="1"/>
  <c r="AR34" i="1"/>
  <c r="AQ34" i="1"/>
  <c r="AP34" i="1"/>
  <c r="AR33" i="1"/>
  <c r="AQ33" i="1"/>
  <c r="AP33" i="1"/>
  <c r="AS33" i="1" s="1"/>
  <c r="AR32" i="1"/>
  <c r="AQ32" i="1"/>
  <c r="AP32" i="1"/>
  <c r="AR31" i="1"/>
  <c r="AQ31" i="1"/>
  <c r="AP31" i="1"/>
  <c r="AR30" i="1"/>
  <c r="AQ30" i="1"/>
  <c r="AP30" i="1"/>
  <c r="AS30" i="1" s="1"/>
  <c r="AR29" i="1"/>
  <c r="AQ29" i="1"/>
  <c r="AP29" i="1"/>
  <c r="AR28" i="1"/>
  <c r="AS28" i="1" s="1"/>
  <c r="AQ28" i="1"/>
  <c r="AP28" i="1"/>
  <c r="AR27" i="1"/>
  <c r="AQ27" i="1"/>
  <c r="AP27" i="1"/>
  <c r="AR26" i="1"/>
  <c r="AQ26" i="1"/>
  <c r="AS26" i="1" s="1"/>
  <c r="AP26" i="1"/>
  <c r="AR25" i="1"/>
  <c r="AQ25" i="1"/>
  <c r="AP25" i="1"/>
  <c r="AS25" i="1" s="1"/>
  <c r="AR24" i="1"/>
  <c r="AQ24" i="1"/>
  <c r="AP24" i="1"/>
  <c r="AS24" i="1" s="1"/>
  <c r="AR23" i="1"/>
  <c r="AQ23" i="1"/>
  <c r="AP23" i="1"/>
  <c r="AS23" i="1" s="1"/>
  <c r="AS22" i="1"/>
  <c r="AR22" i="1"/>
  <c r="AQ22" i="1"/>
  <c r="AP22" i="1"/>
  <c r="AR21" i="1"/>
  <c r="AQ21" i="1"/>
  <c r="AP21" i="1"/>
  <c r="AR20" i="1"/>
  <c r="AQ20" i="1"/>
  <c r="AP20" i="1"/>
  <c r="AR19" i="1"/>
  <c r="AQ19" i="1"/>
  <c r="AP19" i="1"/>
  <c r="AS19" i="1" s="1"/>
  <c r="AR18" i="1"/>
  <c r="AQ18" i="1"/>
  <c r="AP18" i="1"/>
  <c r="AR17" i="1"/>
  <c r="AQ17" i="1"/>
  <c r="AP17" i="1"/>
  <c r="AR16" i="1"/>
  <c r="AQ16" i="1"/>
  <c r="AP16" i="1"/>
  <c r="AR15" i="1"/>
  <c r="AQ15" i="1"/>
  <c r="AP15" i="1"/>
  <c r="AR14" i="1"/>
  <c r="AQ14" i="1"/>
  <c r="AP14" i="1"/>
  <c r="AS14" i="1" s="1"/>
  <c r="AR13" i="1"/>
  <c r="AQ13" i="1"/>
  <c r="AP13" i="1"/>
  <c r="AS13" i="1" s="1"/>
  <c r="AR12" i="1"/>
  <c r="AQ12" i="1"/>
  <c r="AP12" i="1"/>
  <c r="AR11" i="1"/>
  <c r="AQ11" i="1"/>
  <c r="AP11" i="1"/>
  <c r="AR10" i="1"/>
  <c r="AQ10" i="1"/>
  <c r="AP10" i="1"/>
  <c r="AR9" i="1"/>
  <c r="AQ9" i="1"/>
  <c r="AP9" i="1"/>
  <c r="AR8" i="1"/>
  <c r="AQ8" i="1"/>
  <c r="AP8" i="1"/>
  <c r="AR7" i="1"/>
  <c r="AQ7" i="1"/>
  <c r="AP7" i="1"/>
  <c r="AR6" i="1"/>
  <c r="AQ6" i="1"/>
  <c r="AP6" i="1"/>
  <c r="AS6" i="1" s="1"/>
  <c r="AR5" i="1"/>
  <c r="AQ5" i="1"/>
  <c r="AP5" i="1"/>
  <c r="AR4" i="1"/>
  <c r="AQ4" i="1"/>
  <c r="AP4" i="1"/>
  <c r="AR3" i="1"/>
  <c r="AQ3" i="1"/>
  <c r="AP3" i="1"/>
  <c r="AR2" i="1"/>
  <c r="AQ2" i="1"/>
  <c r="AP2" i="1"/>
  <c r="AS2" i="1" s="1"/>
  <c r="AR673" i="3"/>
  <c r="AQ673" i="3"/>
  <c r="AP673" i="3"/>
  <c r="AR672" i="3"/>
  <c r="AQ672" i="3"/>
  <c r="AP672" i="3"/>
  <c r="AR671" i="3"/>
  <c r="AQ671" i="3"/>
  <c r="AP671" i="3"/>
  <c r="AR670" i="3"/>
  <c r="AQ670" i="3"/>
  <c r="AP670" i="3"/>
  <c r="AR669" i="3"/>
  <c r="AQ669" i="3"/>
  <c r="AP669" i="3"/>
  <c r="AR668" i="3"/>
  <c r="AQ668" i="3"/>
  <c r="AP668" i="3"/>
  <c r="AR667" i="3"/>
  <c r="AQ667" i="3"/>
  <c r="AP667" i="3"/>
  <c r="AR666" i="3"/>
  <c r="AQ666" i="3"/>
  <c r="AP666" i="3"/>
  <c r="AR665" i="3"/>
  <c r="AQ665" i="3"/>
  <c r="AP665" i="3"/>
  <c r="AR664" i="3"/>
  <c r="AQ664" i="3"/>
  <c r="AP664" i="3"/>
  <c r="AR663" i="3"/>
  <c r="AQ663" i="3"/>
  <c r="AP663" i="3"/>
  <c r="AR662" i="3"/>
  <c r="AQ662" i="3"/>
  <c r="AP662" i="3"/>
  <c r="AR661" i="3"/>
  <c r="AQ661" i="3"/>
  <c r="AP661" i="3"/>
  <c r="AR660" i="3"/>
  <c r="AQ660" i="3"/>
  <c r="AP660" i="3"/>
  <c r="AR659" i="3"/>
  <c r="AQ659" i="3"/>
  <c r="AP659" i="3"/>
  <c r="AR658" i="3"/>
  <c r="AQ658" i="3"/>
  <c r="AP658" i="3"/>
  <c r="AR657" i="3"/>
  <c r="AQ657" i="3"/>
  <c r="AP657" i="3"/>
  <c r="AR656" i="3"/>
  <c r="AQ656" i="3"/>
  <c r="AP656" i="3"/>
  <c r="AR655" i="3"/>
  <c r="AQ655" i="3"/>
  <c r="AP655" i="3"/>
  <c r="AR654" i="3"/>
  <c r="AQ654" i="3"/>
  <c r="AP654" i="3"/>
  <c r="AR653" i="3"/>
  <c r="AQ653" i="3"/>
  <c r="AP653" i="3"/>
  <c r="AR652" i="3"/>
  <c r="AQ652" i="3"/>
  <c r="AP652" i="3"/>
  <c r="AR651" i="3"/>
  <c r="AQ651" i="3"/>
  <c r="AP651" i="3"/>
  <c r="AR650" i="3"/>
  <c r="AQ650" i="3"/>
  <c r="AP650" i="3"/>
  <c r="AR649" i="3"/>
  <c r="AQ649" i="3"/>
  <c r="AP649" i="3"/>
  <c r="AR648" i="3"/>
  <c r="AQ648" i="3"/>
  <c r="AP648" i="3"/>
  <c r="AR647" i="3"/>
  <c r="AQ647" i="3"/>
  <c r="AP647" i="3"/>
  <c r="AR646" i="3"/>
  <c r="AQ646" i="3"/>
  <c r="AP646" i="3"/>
  <c r="AR645" i="3"/>
  <c r="AQ645" i="3"/>
  <c r="AP645" i="3"/>
  <c r="AR644" i="3"/>
  <c r="AQ644" i="3"/>
  <c r="AP644" i="3"/>
  <c r="AR643" i="3"/>
  <c r="AQ643" i="3"/>
  <c r="AP643" i="3"/>
  <c r="AR642" i="3"/>
  <c r="AQ642" i="3"/>
  <c r="AP642" i="3"/>
  <c r="AR641" i="3"/>
  <c r="AQ641" i="3"/>
  <c r="AP641" i="3"/>
  <c r="AR640" i="3"/>
  <c r="AQ640" i="3"/>
  <c r="AP640" i="3"/>
  <c r="AR639" i="3"/>
  <c r="AQ639" i="3"/>
  <c r="AP639" i="3"/>
  <c r="AR638" i="3"/>
  <c r="AQ638" i="3"/>
  <c r="AP638" i="3"/>
  <c r="AR637" i="3"/>
  <c r="AQ637" i="3"/>
  <c r="AP637" i="3"/>
  <c r="AR636" i="3"/>
  <c r="AQ636" i="3"/>
  <c r="AP636" i="3"/>
  <c r="AR635" i="3"/>
  <c r="AQ635" i="3"/>
  <c r="AP635" i="3"/>
  <c r="AR634" i="3"/>
  <c r="AQ634" i="3"/>
  <c r="AP634" i="3"/>
  <c r="AR633" i="3"/>
  <c r="AQ633" i="3"/>
  <c r="AP633" i="3"/>
  <c r="AR632" i="3"/>
  <c r="AQ632" i="3"/>
  <c r="AP632" i="3"/>
  <c r="AR631" i="3"/>
  <c r="AQ631" i="3"/>
  <c r="AP631" i="3"/>
  <c r="AR630" i="3"/>
  <c r="AQ630" i="3"/>
  <c r="AP630" i="3"/>
  <c r="AR629" i="3"/>
  <c r="AQ629" i="3"/>
  <c r="AP629" i="3"/>
  <c r="AR628" i="3"/>
  <c r="AQ628" i="3"/>
  <c r="AP628" i="3"/>
  <c r="AR627" i="3"/>
  <c r="AQ627" i="3"/>
  <c r="AP627" i="3"/>
  <c r="AR626" i="3"/>
  <c r="AQ626" i="3"/>
  <c r="AP626" i="3"/>
  <c r="AR625" i="3"/>
  <c r="AQ625" i="3"/>
  <c r="AP625" i="3"/>
  <c r="AR624" i="3"/>
  <c r="AQ624" i="3"/>
  <c r="AP624" i="3"/>
  <c r="AR623" i="3"/>
  <c r="AQ623" i="3"/>
  <c r="AP623" i="3"/>
  <c r="AR622" i="3"/>
  <c r="AQ622" i="3"/>
  <c r="AP622" i="3"/>
  <c r="AR621" i="3"/>
  <c r="AQ621" i="3"/>
  <c r="AP621" i="3"/>
  <c r="AR620" i="3"/>
  <c r="AQ620" i="3"/>
  <c r="AP620" i="3"/>
  <c r="AR619" i="3"/>
  <c r="AQ619" i="3"/>
  <c r="AP619" i="3"/>
  <c r="AR618" i="3"/>
  <c r="AQ618" i="3"/>
  <c r="AP618" i="3"/>
  <c r="AR617" i="3"/>
  <c r="AQ617" i="3"/>
  <c r="AP617" i="3"/>
  <c r="AR616" i="3"/>
  <c r="AQ616" i="3"/>
  <c r="AP616" i="3"/>
  <c r="AR615" i="3"/>
  <c r="AQ615" i="3"/>
  <c r="AP615" i="3"/>
  <c r="AR614" i="3"/>
  <c r="AQ614" i="3"/>
  <c r="AP614" i="3"/>
  <c r="AR613" i="3"/>
  <c r="AQ613" i="3"/>
  <c r="AP613" i="3"/>
  <c r="AR612" i="3"/>
  <c r="AQ612" i="3"/>
  <c r="AP612" i="3"/>
  <c r="AR611" i="3"/>
  <c r="AQ611" i="3"/>
  <c r="AP611" i="3"/>
  <c r="AR610" i="3"/>
  <c r="AQ610" i="3"/>
  <c r="AP610" i="3"/>
  <c r="AR609" i="3"/>
  <c r="AQ609" i="3"/>
  <c r="AP609" i="3"/>
  <c r="AR608" i="3"/>
  <c r="AQ608" i="3"/>
  <c r="AP608" i="3"/>
  <c r="AR607" i="3"/>
  <c r="AQ607" i="3"/>
  <c r="AP607" i="3"/>
  <c r="AR606" i="3"/>
  <c r="AQ606" i="3"/>
  <c r="AP606" i="3"/>
  <c r="AR605" i="3"/>
  <c r="AQ605" i="3"/>
  <c r="AP605" i="3"/>
  <c r="AR604" i="3"/>
  <c r="AQ604" i="3"/>
  <c r="AP604" i="3"/>
  <c r="AR603" i="3"/>
  <c r="AQ603" i="3"/>
  <c r="AP603" i="3"/>
  <c r="AR602" i="3"/>
  <c r="AQ602" i="3"/>
  <c r="AP602" i="3"/>
  <c r="AR601" i="3"/>
  <c r="AQ601" i="3"/>
  <c r="AP601" i="3"/>
  <c r="AR600" i="3"/>
  <c r="AQ600" i="3"/>
  <c r="AP600" i="3"/>
  <c r="AR599" i="3"/>
  <c r="AQ599" i="3"/>
  <c r="AP599" i="3"/>
  <c r="AR598" i="3"/>
  <c r="AQ598" i="3"/>
  <c r="AP598" i="3"/>
  <c r="AR597" i="3"/>
  <c r="AQ597" i="3"/>
  <c r="AP597" i="3"/>
  <c r="AR596" i="3"/>
  <c r="AQ596" i="3"/>
  <c r="AP596" i="3"/>
  <c r="AR595" i="3"/>
  <c r="AQ595" i="3"/>
  <c r="AP595" i="3"/>
  <c r="AR594" i="3"/>
  <c r="AQ594" i="3"/>
  <c r="AP594" i="3"/>
  <c r="AR593" i="3"/>
  <c r="AQ593" i="3"/>
  <c r="AP593" i="3"/>
  <c r="AR592" i="3"/>
  <c r="AQ592" i="3"/>
  <c r="AP592" i="3"/>
  <c r="AR591" i="3"/>
  <c r="AQ591" i="3"/>
  <c r="AP591" i="3"/>
  <c r="AR590" i="3"/>
  <c r="AQ590" i="3"/>
  <c r="AP590" i="3"/>
  <c r="AR589" i="3"/>
  <c r="AQ589" i="3"/>
  <c r="AP589" i="3"/>
  <c r="AR588" i="3"/>
  <c r="AQ588" i="3"/>
  <c r="AP588" i="3"/>
  <c r="AR587" i="3"/>
  <c r="AQ587" i="3"/>
  <c r="AP587" i="3"/>
  <c r="AR586" i="3"/>
  <c r="AQ586" i="3"/>
  <c r="AP586" i="3"/>
  <c r="AR585" i="3"/>
  <c r="AQ585" i="3"/>
  <c r="AP585" i="3"/>
  <c r="AR584" i="3"/>
  <c r="AQ584" i="3"/>
  <c r="AP584" i="3"/>
  <c r="AR583" i="3"/>
  <c r="AQ583" i="3"/>
  <c r="AP583" i="3"/>
  <c r="AR582" i="3"/>
  <c r="AQ582" i="3"/>
  <c r="AP582" i="3"/>
  <c r="AR581" i="3"/>
  <c r="AQ581" i="3"/>
  <c r="AP581" i="3"/>
  <c r="AR580" i="3"/>
  <c r="AQ580" i="3"/>
  <c r="AP580" i="3"/>
  <c r="AR579" i="3"/>
  <c r="AQ579" i="3"/>
  <c r="AP579" i="3"/>
  <c r="AR578" i="3"/>
  <c r="AQ578" i="3"/>
  <c r="AP578" i="3"/>
  <c r="AR577" i="3"/>
  <c r="AQ577" i="3"/>
  <c r="AP577" i="3"/>
  <c r="AR576" i="3"/>
  <c r="AQ576" i="3"/>
  <c r="AP576" i="3"/>
  <c r="AR575" i="3"/>
  <c r="AQ575" i="3"/>
  <c r="AP575" i="3"/>
  <c r="AR574" i="3"/>
  <c r="AQ574" i="3"/>
  <c r="AP574" i="3"/>
  <c r="AR573" i="3"/>
  <c r="AQ573" i="3"/>
  <c r="AP573" i="3"/>
  <c r="AR572" i="3"/>
  <c r="AQ572" i="3"/>
  <c r="AP572" i="3"/>
  <c r="AR571" i="3"/>
  <c r="AQ571" i="3"/>
  <c r="AP571" i="3"/>
  <c r="AR570" i="3"/>
  <c r="AQ570" i="3"/>
  <c r="AP570" i="3"/>
  <c r="AR569" i="3"/>
  <c r="AQ569" i="3"/>
  <c r="AP569" i="3"/>
  <c r="AR568" i="3"/>
  <c r="AQ568" i="3"/>
  <c r="AP568" i="3"/>
  <c r="AR567" i="3"/>
  <c r="AQ567" i="3"/>
  <c r="AP567" i="3"/>
  <c r="AR566" i="3"/>
  <c r="AQ566" i="3"/>
  <c r="AP566" i="3"/>
  <c r="AR565" i="3"/>
  <c r="AQ565" i="3"/>
  <c r="AP565" i="3"/>
  <c r="AR564" i="3"/>
  <c r="AQ564" i="3"/>
  <c r="AP564" i="3"/>
  <c r="AR563" i="3"/>
  <c r="AQ563" i="3"/>
  <c r="AP563" i="3"/>
  <c r="AR562" i="3"/>
  <c r="AQ562" i="3"/>
  <c r="AP562" i="3"/>
  <c r="AR561" i="3"/>
  <c r="AQ561" i="3"/>
  <c r="AP561" i="3"/>
  <c r="AR560" i="3"/>
  <c r="AQ560" i="3"/>
  <c r="AP560" i="3"/>
  <c r="AR559" i="3"/>
  <c r="AQ559" i="3"/>
  <c r="AP559" i="3"/>
  <c r="AR558" i="3"/>
  <c r="AQ558" i="3"/>
  <c r="AP558" i="3"/>
  <c r="AR557" i="3"/>
  <c r="AQ557" i="3"/>
  <c r="AP557" i="3"/>
  <c r="AR556" i="3"/>
  <c r="AQ556" i="3"/>
  <c r="AP556" i="3"/>
  <c r="AR555" i="3"/>
  <c r="AQ555" i="3"/>
  <c r="AP555" i="3"/>
  <c r="AR554" i="3"/>
  <c r="AQ554" i="3"/>
  <c r="AP554" i="3"/>
  <c r="AR553" i="3"/>
  <c r="AQ553" i="3"/>
  <c r="AP553" i="3"/>
  <c r="AR552" i="3"/>
  <c r="AQ552" i="3"/>
  <c r="AP552" i="3"/>
  <c r="AR551" i="3"/>
  <c r="AQ551" i="3"/>
  <c r="AP551" i="3"/>
  <c r="AR550" i="3"/>
  <c r="AQ550" i="3"/>
  <c r="AP550" i="3"/>
  <c r="AR549" i="3"/>
  <c r="AQ549" i="3"/>
  <c r="AP549" i="3"/>
  <c r="AR548" i="3"/>
  <c r="AQ548" i="3"/>
  <c r="AP548" i="3"/>
  <c r="AR547" i="3"/>
  <c r="AQ547" i="3"/>
  <c r="AP547" i="3"/>
  <c r="AR546" i="3"/>
  <c r="AQ546" i="3"/>
  <c r="AP546" i="3"/>
  <c r="AR545" i="3"/>
  <c r="AQ545" i="3"/>
  <c r="AP545" i="3"/>
  <c r="AR544" i="3"/>
  <c r="AQ544" i="3"/>
  <c r="AP544" i="3"/>
  <c r="AR543" i="3"/>
  <c r="AQ543" i="3"/>
  <c r="AP543" i="3"/>
  <c r="AR542" i="3"/>
  <c r="AQ542" i="3"/>
  <c r="AP542" i="3"/>
  <c r="AR541" i="3"/>
  <c r="AQ541" i="3"/>
  <c r="AP541" i="3"/>
  <c r="AR540" i="3"/>
  <c r="AQ540" i="3"/>
  <c r="AP540" i="3"/>
  <c r="AR539" i="3"/>
  <c r="AQ539" i="3"/>
  <c r="AP539" i="3"/>
  <c r="AR538" i="3"/>
  <c r="AQ538" i="3"/>
  <c r="AP538" i="3"/>
  <c r="AR537" i="3"/>
  <c r="AQ537" i="3"/>
  <c r="AP537" i="3"/>
  <c r="AR536" i="3"/>
  <c r="AQ536" i="3"/>
  <c r="AP536" i="3"/>
  <c r="AR535" i="3"/>
  <c r="AQ535" i="3"/>
  <c r="AP535" i="3"/>
  <c r="AR534" i="3"/>
  <c r="AQ534" i="3"/>
  <c r="AP534" i="3"/>
  <c r="AR533" i="3"/>
  <c r="AQ533" i="3"/>
  <c r="AP533" i="3"/>
  <c r="AR532" i="3"/>
  <c r="AQ532" i="3"/>
  <c r="AP532" i="3"/>
  <c r="AR531" i="3"/>
  <c r="AQ531" i="3"/>
  <c r="AP531" i="3"/>
  <c r="AR530" i="3"/>
  <c r="AQ530" i="3"/>
  <c r="AP530" i="3"/>
  <c r="AR529" i="3"/>
  <c r="AQ529" i="3"/>
  <c r="AP529" i="3"/>
  <c r="AR528" i="3"/>
  <c r="AQ528" i="3"/>
  <c r="AP528" i="3"/>
  <c r="AR527" i="3"/>
  <c r="AQ527" i="3"/>
  <c r="AP527" i="3"/>
  <c r="AR526" i="3"/>
  <c r="AQ526" i="3"/>
  <c r="AP526" i="3"/>
  <c r="AR525" i="3"/>
  <c r="AQ525" i="3"/>
  <c r="AP525" i="3"/>
  <c r="AR524" i="3"/>
  <c r="AQ524" i="3"/>
  <c r="AP524" i="3"/>
  <c r="AR523" i="3"/>
  <c r="AQ523" i="3"/>
  <c r="AP523" i="3"/>
  <c r="AR522" i="3"/>
  <c r="AQ522" i="3"/>
  <c r="AP522" i="3"/>
  <c r="AR521" i="3"/>
  <c r="AQ521" i="3"/>
  <c r="AP521" i="3"/>
  <c r="AR520" i="3"/>
  <c r="AQ520" i="3"/>
  <c r="AP520" i="3"/>
  <c r="AR519" i="3"/>
  <c r="AQ519" i="3"/>
  <c r="AP519" i="3"/>
  <c r="AR518" i="3"/>
  <c r="AQ518" i="3"/>
  <c r="AP518" i="3"/>
  <c r="AR517" i="3"/>
  <c r="AQ517" i="3"/>
  <c r="AP517" i="3"/>
  <c r="AR516" i="3"/>
  <c r="AQ516" i="3"/>
  <c r="AP516" i="3"/>
  <c r="AR515" i="3"/>
  <c r="AQ515" i="3"/>
  <c r="AP515" i="3"/>
  <c r="AR514" i="3"/>
  <c r="AQ514" i="3"/>
  <c r="AP514" i="3"/>
  <c r="AR513" i="3"/>
  <c r="AQ513" i="3"/>
  <c r="AP513" i="3"/>
  <c r="AR512" i="3"/>
  <c r="AQ512" i="3"/>
  <c r="AP512" i="3"/>
  <c r="AR511" i="3"/>
  <c r="AQ511" i="3"/>
  <c r="AP511" i="3"/>
  <c r="AR510" i="3"/>
  <c r="AQ510" i="3"/>
  <c r="AP510" i="3"/>
  <c r="AR509" i="3"/>
  <c r="AQ509" i="3"/>
  <c r="AP509" i="3"/>
  <c r="AR508" i="3"/>
  <c r="AQ508" i="3"/>
  <c r="AP508" i="3"/>
  <c r="AR507" i="3"/>
  <c r="AQ507" i="3"/>
  <c r="AP507" i="3"/>
  <c r="AR506" i="3"/>
  <c r="AQ506" i="3"/>
  <c r="AP506" i="3"/>
  <c r="AR505" i="3"/>
  <c r="AQ505" i="3"/>
  <c r="AP505" i="3"/>
  <c r="AR504" i="3"/>
  <c r="AQ504" i="3"/>
  <c r="AP504" i="3"/>
  <c r="AR503" i="3"/>
  <c r="AQ503" i="3"/>
  <c r="AP503" i="3"/>
  <c r="AR502" i="3"/>
  <c r="AQ502" i="3"/>
  <c r="AP502" i="3"/>
  <c r="AR501" i="3"/>
  <c r="AQ501" i="3"/>
  <c r="AP501" i="3"/>
  <c r="AR500" i="3"/>
  <c r="AQ500" i="3"/>
  <c r="AP500" i="3"/>
  <c r="AR499" i="3"/>
  <c r="AQ499" i="3"/>
  <c r="AP499" i="3"/>
  <c r="AR498" i="3"/>
  <c r="AQ498" i="3"/>
  <c r="AP498" i="3"/>
  <c r="AR497" i="3"/>
  <c r="AQ497" i="3"/>
  <c r="AP497" i="3"/>
  <c r="AR496" i="3"/>
  <c r="AQ496" i="3"/>
  <c r="AP496" i="3"/>
  <c r="AR495" i="3"/>
  <c r="AQ495" i="3"/>
  <c r="AP495" i="3"/>
  <c r="AR494" i="3"/>
  <c r="AQ494" i="3"/>
  <c r="AP494" i="3"/>
  <c r="AR493" i="3"/>
  <c r="AQ493" i="3"/>
  <c r="AP493" i="3"/>
  <c r="AR492" i="3"/>
  <c r="AQ492" i="3"/>
  <c r="AP492" i="3"/>
  <c r="AR491" i="3"/>
  <c r="AQ491" i="3"/>
  <c r="AP491" i="3"/>
  <c r="AR490" i="3"/>
  <c r="AQ490" i="3"/>
  <c r="AP490" i="3"/>
  <c r="AR489" i="3"/>
  <c r="AQ489" i="3"/>
  <c r="AP489" i="3"/>
  <c r="AR488" i="3"/>
  <c r="AQ488" i="3"/>
  <c r="AP488" i="3"/>
  <c r="AR487" i="3"/>
  <c r="AQ487" i="3"/>
  <c r="AP487" i="3"/>
  <c r="AR486" i="3"/>
  <c r="AQ486" i="3"/>
  <c r="AP486" i="3"/>
  <c r="AR485" i="3"/>
  <c r="AQ485" i="3"/>
  <c r="AP485" i="3"/>
  <c r="AR484" i="3"/>
  <c r="AQ484" i="3"/>
  <c r="AP484" i="3"/>
  <c r="AR483" i="3"/>
  <c r="AQ483" i="3"/>
  <c r="AP483" i="3"/>
  <c r="AR482" i="3"/>
  <c r="AQ482" i="3"/>
  <c r="AP482" i="3"/>
  <c r="AR481" i="3"/>
  <c r="AQ481" i="3"/>
  <c r="AP481" i="3"/>
  <c r="AR480" i="3"/>
  <c r="AQ480" i="3"/>
  <c r="AP480" i="3"/>
  <c r="AR479" i="3"/>
  <c r="AQ479" i="3"/>
  <c r="AP479" i="3"/>
  <c r="AR478" i="3"/>
  <c r="AQ478" i="3"/>
  <c r="AP478" i="3"/>
  <c r="AR477" i="3"/>
  <c r="AQ477" i="3"/>
  <c r="AP477" i="3"/>
  <c r="AR476" i="3"/>
  <c r="AQ476" i="3"/>
  <c r="AP476" i="3"/>
  <c r="AR475" i="3"/>
  <c r="AQ475" i="3"/>
  <c r="AP475" i="3"/>
  <c r="AR474" i="3"/>
  <c r="AQ474" i="3"/>
  <c r="AP474" i="3"/>
  <c r="AR473" i="3"/>
  <c r="AQ473" i="3"/>
  <c r="AP473" i="3"/>
  <c r="AR472" i="3"/>
  <c r="AQ472" i="3"/>
  <c r="AP472" i="3"/>
  <c r="AR471" i="3"/>
  <c r="AQ471" i="3"/>
  <c r="AP471" i="3"/>
  <c r="AR470" i="3"/>
  <c r="AQ470" i="3"/>
  <c r="AP470" i="3"/>
  <c r="AR469" i="3"/>
  <c r="AQ469" i="3"/>
  <c r="AP469" i="3"/>
  <c r="AR468" i="3"/>
  <c r="AQ468" i="3"/>
  <c r="AP468" i="3"/>
  <c r="AS468" i="3" s="1"/>
  <c r="AR467" i="3"/>
  <c r="AQ467" i="3"/>
  <c r="AP467" i="3"/>
  <c r="AR466" i="3"/>
  <c r="AQ466" i="3"/>
  <c r="AP466" i="3"/>
  <c r="AR465" i="3"/>
  <c r="AQ465" i="3"/>
  <c r="AP465" i="3"/>
  <c r="AR464" i="3"/>
  <c r="AQ464" i="3"/>
  <c r="AP464" i="3"/>
  <c r="AR463" i="3"/>
  <c r="AQ463" i="3"/>
  <c r="AP463" i="3"/>
  <c r="AR462" i="3"/>
  <c r="AQ462" i="3"/>
  <c r="AP462" i="3"/>
  <c r="AR461" i="3"/>
  <c r="AQ461" i="3"/>
  <c r="AP461" i="3"/>
  <c r="AR460" i="3"/>
  <c r="AQ460" i="3"/>
  <c r="AP460" i="3"/>
  <c r="AR459" i="3"/>
  <c r="AQ459" i="3"/>
  <c r="AP459" i="3"/>
  <c r="AR458" i="3"/>
  <c r="AQ458" i="3"/>
  <c r="AP458" i="3"/>
  <c r="AR457" i="3"/>
  <c r="AQ457" i="3"/>
  <c r="AP457" i="3"/>
  <c r="AR456" i="3"/>
  <c r="AQ456" i="3"/>
  <c r="AP456" i="3"/>
  <c r="AR455" i="3"/>
  <c r="AQ455" i="3"/>
  <c r="AP455" i="3"/>
  <c r="AR454" i="3"/>
  <c r="AQ454" i="3"/>
  <c r="AP454" i="3"/>
  <c r="AR453" i="3"/>
  <c r="AQ453" i="3"/>
  <c r="AP453" i="3"/>
  <c r="AR452" i="3"/>
  <c r="AQ452" i="3"/>
  <c r="AP452" i="3"/>
  <c r="AR451" i="3"/>
  <c r="AQ451" i="3"/>
  <c r="AP451" i="3"/>
  <c r="AR450" i="3"/>
  <c r="AQ450" i="3"/>
  <c r="AP450" i="3"/>
  <c r="AR449" i="3"/>
  <c r="AQ449" i="3"/>
  <c r="AP449" i="3"/>
  <c r="AR448" i="3"/>
  <c r="AQ448" i="3"/>
  <c r="AP448" i="3"/>
  <c r="AR447" i="3"/>
  <c r="AQ447" i="3"/>
  <c r="AP447" i="3"/>
  <c r="AR446" i="3"/>
  <c r="AQ446" i="3"/>
  <c r="AP446" i="3"/>
  <c r="AR445" i="3"/>
  <c r="AQ445" i="3"/>
  <c r="AP445" i="3"/>
  <c r="AR444" i="3"/>
  <c r="AQ444" i="3"/>
  <c r="AP444" i="3"/>
  <c r="AR443" i="3"/>
  <c r="AQ443" i="3"/>
  <c r="AP443" i="3"/>
  <c r="AR442" i="3"/>
  <c r="AQ442" i="3"/>
  <c r="AP442" i="3"/>
  <c r="AR441" i="3"/>
  <c r="AQ441" i="3"/>
  <c r="AP441" i="3"/>
  <c r="AR440" i="3"/>
  <c r="AQ440" i="3"/>
  <c r="AP440" i="3"/>
  <c r="AR439" i="3"/>
  <c r="AQ439" i="3"/>
  <c r="AP439" i="3"/>
  <c r="AR438" i="3"/>
  <c r="AQ438" i="3"/>
  <c r="AP438" i="3"/>
  <c r="AR437" i="3"/>
  <c r="AQ437" i="3"/>
  <c r="AP437" i="3"/>
  <c r="AR436" i="3"/>
  <c r="AQ436" i="3"/>
  <c r="AP436" i="3"/>
  <c r="AR435" i="3"/>
  <c r="AQ435" i="3"/>
  <c r="AP435" i="3"/>
  <c r="AR434" i="3"/>
  <c r="AQ434" i="3"/>
  <c r="AP434" i="3"/>
  <c r="AR433" i="3"/>
  <c r="AQ433" i="3"/>
  <c r="AP433" i="3"/>
  <c r="AR432" i="3"/>
  <c r="AQ432" i="3"/>
  <c r="AP432" i="3"/>
  <c r="AR431" i="3"/>
  <c r="AQ431" i="3"/>
  <c r="AP431" i="3"/>
  <c r="AR430" i="3"/>
  <c r="AQ430" i="3"/>
  <c r="AP430" i="3"/>
  <c r="AR429" i="3"/>
  <c r="AQ429" i="3"/>
  <c r="AP429" i="3"/>
  <c r="AR428" i="3"/>
  <c r="AQ428" i="3"/>
  <c r="AP428" i="3"/>
  <c r="AR427" i="3"/>
  <c r="AQ427" i="3"/>
  <c r="AP427" i="3"/>
  <c r="AR426" i="3"/>
  <c r="AQ426" i="3"/>
  <c r="AP426" i="3"/>
  <c r="AR425" i="3"/>
  <c r="AQ425" i="3"/>
  <c r="AP425" i="3"/>
  <c r="AR424" i="3"/>
  <c r="AQ424" i="3"/>
  <c r="AP424" i="3"/>
  <c r="AR423" i="3"/>
  <c r="AQ423" i="3"/>
  <c r="AP423" i="3"/>
  <c r="AR422" i="3"/>
  <c r="AQ422" i="3"/>
  <c r="AP422" i="3"/>
  <c r="AR421" i="3"/>
  <c r="AQ421" i="3"/>
  <c r="AP421" i="3"/>
  <c r="AR420" i="3"/>
  <c r="AQ420" i="3"/>
  <c r="AP420" i="3"/>
  <c r="AR419" i="3"/>
  <c r="AQ419" i="3"/>
  <c r="AP419" i="3"/>
  <c r="AR418" i="3"/>
  <c r="AQ418" i="3"/>
  <c r="AP418" i="3"/>
  <c r="AR417" i="3"/>
  <c r="AQ417" i="3"/>
  <c r="AP417" i="3"/>
  <c r="AR416" i="3"/>
  <c r="AQ416" i="3"/>
  <c r="AP416" i="3"/>
  <c r="AR415" i="3"/>
  <c r="AQ415" i="3"/>
  <c r="AP415" i="3"/>
  <c r="AR414" i="3"/>
  <c r="AQ414" i="3"/>
  <c r="AP414" i="3"/>
  <c r="AR413" i="3"/>
  <c r="AQ413" i="3"/>
  <c r="AP413" i="3"/>
  <c r="AR412" i="3"/>
  <c r="AQ412" i="3"/>
  <c r="AP412" i="3"/>
  <c r="AR411" i="3"/>
  <c r="AQ411" i="3"/>
  <c r="AP411" i="3"/>
  <c r="AR410" i="3"/>
  <c r="AQ410" i="3"/>
  <c r="AP410" i="3"/>
  <c r="AR409" i="3"/>
  <c r="AQ409" i="3"/>
  <c r="AP409" i="3"/>
  <c r="AR408" i="3"/>
  <c r="AQ408" i="3"/>
  <c r="AP408" i="3"/>
  <c r="AR407" i="3"/>
  <c r="AQ407" i="3"/>
  <c r="AP407" i="3"/>
  <c r="AR406" i="3"/>
  <c r="AQ406" i="3"/>
  <c r="AP406" i="3"/>
  <c r="AR405" i="3"/>
  <c r="AQ405" i="3"/>
  <c r="AP405" i="3"/>
  <c r="AR404" i="3"/>
  <c r="AQ404" i="3"/>
  <c r="AP404" i="3"/>
  <c r="AR403" i="3"/>
  <c r="AQ403" i="3"/>
  <c r="AP403" i="3"/>
  <c r="AR402" i="3"/>
  <c r="AQ402" i="3"/>
  <c r="AP402" i="3"/>
  <c r="AR401" i="3"/>
  <c r="AQ401" i="3"/>
  <c r="AP401" i="3"/>
  <c r="AR400" i="3"/>
  <c r="AQ400" i="3"/>
  <c r="AP400" i="3"/>
  <c r="AR399" i="3"/>
  <c r="AQ399" i="3"/>
  <c r="AP399" i="3"/>
  <c r="AR398" i="3"/>
  <c r="AQ398" i="3"/>
  <c r="AP398" i="3"/>
  <c r="AR397" i="3"/>
  <c r="AQ397" i="3"/>
  <c r="AP397" i="3"/>
  <c r="AR396" i="3"/>
  <c r="AQ396" i="3"/>
  <c r="AP396" i="3"/>
  <c r="AR395" i="3"/>
  <c r="AQ395" i="3"/>
  <c r="AP395" i="3"/>
  <c r="AR394" i="3"/>
  <c r="AQ394" i="3"/>
  <c r="AP394" i="3"/>
  <c r="AR393" i="3"/>
  <c r="AQ393" i="3"/>
  <c r="AP393" i="3"/>
  <c r="AR392" i="3"/>
  <c r="AQ392" i="3"/>
  <c r="AP392" i="3"/>
  <c r="AR391" i="3"/>
  <c r="AQ391" i="3"/>
  <c r="AP391" i="3"/>
  <c r="AR390" i="3"/>
  <c r="AQ390" i="3"/>
  <c r="AP390" i="3"/>
  <c r="AR389" i="3"/>
  <c r="AQ389" i="3"/>
  <c r="AP389" i="3"/>
  <c r="AR388" i="3"/>
  <c r="AQ388" i="3"/>
  <c r="AP388" i="3"/>
  <c r="AR387" i="3"/>
  <c r="AQ387" i="3"/>
  <c r="AP387" i="3"/>
  <c r="AR386" i="3"/>
  <c r="AQ386" i="3"/>
  <c r="AP386" i="3"/>
  <c r="AR385" i="3"/>
  <c r="AQ385" i="3"/>
  <c r="AP385" i="3"/>
  <c r="AR384" i="3"/>
  <c r="AQ384" i="3"/>
  <c r="AP384" i="3"/>
  <c r="AR383" i="3"/>
  <c r="AQ383" i="3"/>
  <c r="AP383" i="3"/>
  <c r="AR382" i="3"/>
  <c r="AQ382" i="3"/>
  <c r="AP382" i="3"/>
  <c r="AR381" i="3"/>
  <c r="AQ381" i="3"/>
  <c r="AP381" i="3"/>
  <c r="AR380" i="3"/>
  <c r="AQ380" i="3"/>
  <c r="AP380" i="3"/>
  <c r="AR379" i="3"/>
  <c r="AQ379" i="3"/>
  <c r="AP379" i="3"/>
  <c r="AR378" i="3"/>
  <c r="AQ378" i="3"/>
  <c r="AP378" i="3"/>
  <c r="AR377" i="3"/>
  <c r="AQ377" i="3"/>
  <c r="AP377" i="3"/>
  <c r="AR376" i="3"/>
  <c r="AQ376" i="3"/>
  <c r="AP376" i="3"/>
  <c r="AR375" i="3"/>
  <c r="AQ375" i="3"/>
  <c r="AP375" i="3"/>
  <c r="AR374" i="3"/>
  <c r="AQ374" i="3"/>
  <c r="AP374" i="3"/>
  <c r="AR373" i="3"/>
  <c r="AQ373" i="3"/>
  <c r="AP373" i="3"/>
  <c r="AR372" i="3"/>
  <c r="AQ372" i="3"/>
  <c r="AP372" i="3"/>
  <c r="AR371" i="3"/>
  <c r="AQ371" i="3"/>
  <c r="AP371" i="3"/>
  <c r="AR370" i="3"/>
  <c r="AQ370" i="3"/>
  <c r="AP370" i="3"/>
  <c r="AR369" i="3"/>
  <c r="AQ369" i="3"/>
  <c r="AP369" i="3"/>
  <c r="AR368" i="3"/>
  <c r="AQ368" i="3"/>
  <c r="AP368" i="3"/>
  <c r="AR367" i="3"/>
  <c r="AQ367" i="3"/>
  <c r="AP367" i="3"/>
  <c r="AR366" i="3"/>
  <c r="AQ366" i="3"/>
  <c r="AP366" i="3"/>
  <c r="AR365" i="3"/>
  <c r="AQ365" i="3"/>
  <c r="AP365" i="3"/>
  <c r="AR364" i="3"/>
  <c r="AQ364" i="3"/>
  <c r="AP364" i="3"/>
  <c r="AR363" i="3"/>
  <c r="AQ363" i="3"/>
  <c r="AP363" i="3"/>
  <c r="AR362" i="3"/>
  <c r="AQ362" i="3"/>
  <c r="AP362" i="3"/>
  <c r="AR361" i="3"/>
  <c r="AQ361" i="3"/>
  <c r="AP361" i="3"/>
  <c r="AR360" i="3"/>
  <c r="AQ360" i="3"/>
  <c r="AP360" i="3"/>
  <c r="AR359" i="3"/>
  <c r="AQ359" i="3"/>
  <c r="AP359" i="3"/>
  <c r="AR358" i="3"/>
  <c r="AQ358" i="3"/>
  <c r="AP358" i="3"/>
  <c r="AR357" i="3"/>
  <c r="AQ357" i="3"/>
  <c r="AP357" i="3"/>
  <c r="AR356" i="3"/>
  <c r="AQ356" i="3"/>
  <c r="AP356" i="3"/>
  <c r="AR355" i="3"/>
  <c r="AQ355" i="3"/>
  <c r="AP355" i="3"/>
  <c r="AR354" i="3"/>
  <c r="AQ354" i="3"/>
  <c r="AP354" i="3"/>
  <c r="AR353" i="3"/>
  <c r="AQ353" i="3"/>
  <c r="AP353" i="3"/>
  <c r="AR352" i="3"/>
  <c r="AQ352" i="3"/>
  <c r="AP352" i="3"/>
  <c r="AR351" i="3"/>
  <c r="AQ351" i="3"/>
  <c r="AP351" i="3"/>
  <c r="AR350" i="3"/>
  <c r="AQ350" i="3"/>
  <c r="AS350" i="3" s="1"/>
  <c r="AP350" i="3"/>
  <c r="AR349" i="3"/>
  <c r="AQ349" i="3"/>
  <c r="AP349" i="3"/>
  <c r="AR348" i="3"/>
  <c r="AQ348" i="3"/>
  <c r="AP348" i="3"/>
  <c r="AR347" i="3"/>
  <c r="AQ347" i="3"/>
  <c r="AP347" i="3"/>
  <c r="AS347" i="3" s="1"/>
  <c r="AR346" i="3"/>
  <c r="AQ346" i="3"/>
  <c r="AP346" i="3"/>
  <c r="AR345" i="3"/>
  <c r="AQ345" i="3"/>
  <c r="AP345" i="3"/>
  <c r="AR344" i="3"/>
  <c r="AQ344" i="3"/>
  <c r="AP344" i="3"/>
  <c r="AR343" i="3"/>
  <c r="AQ343" i="3"/>
  <c r="AP343" i="3"/>
  <c r="AR342" i="3"/>
  <c r="AQ342" i="3"/>
  <c r="AP342" i="3"/>
  <c r="AR341" i="3"/>
  <c r="AQ341" i="3"/>
  <c r="AP341" i="3"/>
  <c r="AR340" i="3"/>
  <c r="AQ340" i="3"/>
  <c r="AP340" i="3"/>
  <c r="AR339" i="3"/>
  <c r="AQ339" i="3"/>
  <c r="AP339" i="3"/>
  <c r="AR338" i="3"/>
  <c r="AQ338" i="3"/>
  <c r="AP338" i="3"/>
  <c r="AR337" i="3"/>
  <c r="AQ337" i="3"/>
  <c r="AP337" i="3"/>
  <c r="AR336" i="3"/>
  <c r="AQ336" i="3"/>
  <c r="AP336" i="3"/>
  <c r="AR335" i="3"/>
  <c r="AQ335" i="3"/>
  <c r="AP335" i="3"/>
  <c r="AR334" i="3"/>
  <c r="AQ334" i="3"/>
  <c r="AP334" i="3"/>
  <c r="AR333" i="3"/>
  <c r="AQ333" i="3"/>
  <c r="AP333" i="3"/>
  <c r="AR332" i="3"/>
  <c r="AQ332" i="3"/>
  <c r="AP332" i="3"/>
  <c r="AR331" i="3"/>
  <c r="AQ331" i="3"/>
  <c r="AP331" i="3"/>
  <c r="AR330" i="3"/>
  <c r="AQ330" i="3"/>
  <c r="AP330" i="3"/>
  <c r="AR329" i="3"/>
  <c r="AQ329" i="3"/>
  <c r="AP329" i="3"/>
  <c r="AR328" i="3"/>
  <c r="AQ328" i="3"/>
  <c r="AP328" i="3"/>
  <c r="AR327" i="3"/>
  <c r="AQ327" i="3"/>
  <c r="AP327" i="3"/>
  <c r="AR326" i="3"/>
  <c r="AQ326" i="3"/>
  <c r="AP326" i="3"/>
  <c r="AR325" i="3"/>
  <c r="AQ325" i="3"/>
  <c r="AP325" i="3"/>
  <c r="AR324" i="3"/>
  <c r="AQ324" i="3"/>
  <c r="AP324" i="3"/>
  <c r="AR323" i="3"/>
  <c r="AQ323" i="3"/>
  <c r="AP323" i="3"/>
  <c r="AR322" i="3"/>
  <c r="AQ322" i="3"/>
  <c r="AP322" i="3"/>
  <c r="AR321" i="3"/>
  <c r="AQ321" i="3"/>
  <c r="AP321" i="3"/>
  <c r="AR320" i="3"/>
  <c r="AQ320" i="3"/>
  <c r="AP320" i="3"/>
  <c r="AR319" i="3"/>
  <c r="AQ319" i="3"/>
  <c r="AP319" i="3"/>
  <c r="AR318" i="3"/>
  <c r="AQ318" i="3"/>
  <c r="AP318" i="3"/>
  <c r="AR317" i="3"/>
  <c r="AQ317" i="3"/>
  <c r="AP317" i="3"/>
  <c r="AR316" i="3"/>
  <c r="AQ316" i="3"/>
  <c r="AP316" i="3"/>
  <c r="AS316" i="3" s="1"/>
  <c r="AR315" i="3"/>
  <c r="AQ315" i="3"/>
  <c r="AP315" i="3"/>
  <c r="AR314" i="3"/>
  <c r="AQ314" i="3"/>
  <c r="AP314" i="3"/>
  <c r="AR313" i="3"/>
  <c r="AQ313" i="3"/>
  <c r="AP313" i="3"/>
  <c r="AR312" i="3"/>
  <c r="AQ312" i="3"/>
  <c r="AP312" i="3"/>
  <c r="AR311" i="3"/>
  <c r="AQ311" i="3"/>
  <c r="AP311" i="3"/>
  <c r="AR310" i="3"/>
  <c r="AQ310" i="3"/>
  <c r="AP310" i="3"/>
  <c r="AR309" i="3"/>
  <c r="AQ309" i="3"/>
  <c r="AP309" i="3"/>
  <c r="AR308" i="3"/>
  <c r="AQ308" i="3"/>
  <c r="AP308" i="3"/>
  <c r="AR307" i="3"/>
  <c r="AQ307" i="3"/>
  <c r="AP307" i="3"/>
  <c r="AR306" i="3"/>
  <c r="AQ306" i="3"/>
  <c r="AP306" i="3"/>
  <c r="AR305" i="3"/>
  <c r="AQ305" i="3"/>
  <c r="AP305" i="3"/>
  <c r="AR304" i="3"/>
  <c r="AQ304" i="3"/>
  <c r="AP304" i="3"/>
  <c r="AR303" i="3"/>
  <c r="AQ303" i="3"/>
  <c r="AP303" i="3"/>
  <c r="AR302" i="3"/>
  <c r="AQ302" i="3"/>
  <c r="AP302" i="3"/>
  <c r="AR301" i="3"/>
  <c r="AQ301" i="3"/>
  <c r="AP301" i="3"/>
  <c r="AR300" i="3"/>
  <c r="AQ300" i="3"/>
  <c r="AP300" i="3"/>
  <c r="AR299" i="3"/>
  <c r="AQ299" i="3"/>
  <c r="AP299" i="3"/>
  <c r="AR298" i="3"/>
  <c r="AQ298" i="3"/>
  <c r="AP298" i="3"/>
  <c r="AR297" i="3"/>
  <c r="AQ297" i="3"/>
  <c r="AP297" i="3"/>
  <c r="AR296" i="3"/>
  <c r="AQ296" i="3"/>
  <c r="AP296" i="3"/>
  <c r="AR295" i="3"/>
  <c r="AQ295" i="3"/>
  <c r="AP295" i="3"/>
  <c r="AR294" i="3"/>
  <c r="AQ294" i="3"/>
  <c r="AP294" i="3"/>
  <c r="AR293" i="3"/>
  <c r="AQ293" i="3"/>
  <c r="AP293" i="3"/>
  <c r="AR292" i="3"/>
  <c r="AQ292" i="3"/>
  <c r="AP292" i="3"/>
  <c r="AR291" i="3"/>
  <c r="AQ291" i="3"/>
  <c r="AP291" i="3"/>
  <c r="AR290" i="3"/>
  <c r="AQ290" i="3"/>
  <c r="AP290" i="3"/>
  <c r="AR289" i="3"/>
  <c r="AQ289" i="3"/>
  <c r="AP289" i="3"/>
  <c r="AR288" i="3"/>
  <c r="AQ288" i="3"/>
  <c r="AP288" i="3"/>
  <c r="AR287" i="3"/>
  <c r="AQ287" i="3"/>
  <c r="AP287" i="3"/>
  <c r="AR286" i="3"/>
  <c r="AQ286" i="3"/>
  <c r="AP286" i="3"/>
  <c r="AR285" i="3"/>
  <c r="AQ285" i="3"/>
  <c r="AP285" i="3"/>
  <c r="AR284" i="3"/>
  <c r="AQ284" i="3"/>
  <c r="AP284" i="3"/>
  <c r="AR283" i="3"/>
  <c r="AQ283" i="3"/>
  <c r="AP283" i="3"/>
  <c r="AR282" i="3"/>
  <c r="AQ282" i="3"/>
  <c r="AP282" i="3"/>
  <c r="AR281" i="3"/>
  <c r="AQ281" i="3"/>
  <c r="AP281" i="3"/>
  <c r="AR280" i="3"/>
  <c r="AQ280" i="3"/>
  <c r="AP280" i="3"/>
  <c r="AR279" i="3"/>
  <c r="AQ279" i="3"/>
  <c r="AP279" i="3"/>
  <c r="AR278" i="3"/>
  <c r="AQ278" i="3"/>
  <c r="AP278" i="3"/>
  <c r="AR277" i="3"/>
  <c r="AQ277" i="3"/>
  <c r="AP277" i="3"/>
  <c r="AR276" i="3"/>
  <c r="AQ276" i="3"/>
  <c r="AP276" i="3"/>
  <c r="AR275" i="3"/>
  <c r="AQ275" i="3"/>
  <c r="AP275" i="3"/>
  <c r="AR274" i="3"/>
  <c r="AQ274" i="3"/>
  <c r="AP274" i="3"/>
  <c r="AR273" i="3"/>
  <c r="AQ273" i="3"/>
  <c r="AP273" i="3"/>
  <c r="AR272" i="3"/>
  <c r="AQ272" i="3"/>
  <c r="AP272" i="3"/>
  <c r="AR271" i="3"/>
  <c r="AQ271" i="3"/>
  <c r="AP271" i="3"/>
  <c r="AR270" i="3"/>
  <c r="AQ270" i="3"/>
  <c r="AP270" i="3"/>
  <c r="AR269" i="3"/>
  <c r="AQ269" i="3"/>
  <c r="AP269" i="3"/>
  <c r="AR268" i="3"/>
  <c r="AQ268" i="3"/>
  <c r="AP268" i="3"/>
  <c r="AR267" i="3"/>
  <c r="AQ267" i="3"/>
  <c r="AP267" i="3"/>
  <c r="AR266" i="3"/>
  <c r="AQ266" i="3"/>
  <c r="AP266" i="3"/>
  <c r="AR265" i="3"/>
  <c r="AQ265" i="3"/>
  <c r="AP265" i="3"/>
  <c r="AR264" i="3"/>
  <c r="AQ264" i="3"/>
  <c r="AP264" i="3"/>
  <c r="AR263" i="3"/>
  <c r="AQ263" i="3"/>
  <c r="AP263" i="3"/>
  <c r="AR262" i="3"/>
  <c r="AQ262" i="3"/>
  <c r="AP262" i="3"/>
  <c r="AR261" i="3"/>
  <c r="AQ261" i="3"/>
  <c r="AP261" i="3"/>
  <c r="AR260" i="3"/>
  <c r="AQ260" i="3"/>
  <c r="AP260" i="3"/>
  <c r="AR259" i="3"/>
  <c r="AQ259" i="3"/>
  <c r="AP259" i="3"/>
  <c r="AR258" i="3"/>
  <c r="AQ258" i="3"/>
  <c r="AP258" i="3"/>
  <c r="AR257" i="3"/>
  <c r="AQ257" i="3"/>
  <c r="AP257" i="3"/>
  <c r="AR256" i="3"/>
  <c r="AQ256" i="3"/>
  <c r="AP256" i="3"/>
  <c r="AR255" i="3"/>
  <c r="AQ255" i="3"/>
  <c r="AP255" i="3"/>
  <c r="AR254" i="3"/>
  <c r="AQ254" i="3"/>
  <c r="AP254" i="3"/>
  <c r="AR253" i="3"/>
  <c r="AQ253" i="3"/>
  <c r="AP253" i="3"/>
  <c r="AR252" i="3"/>
  <c r="AQ252" i="3"/>
  <c r="AP252" i="3"/>
  <c r="AR251" i="3"/>
  <c r="AQ251" i="3"/>
  <c r="AP251" i="3"/>
  <c r="AR250" i="3"/>
  <c r="AQ250" i="3"/>
  <c r="AP250" i="3"/>
  <c r="AR249" i="3"/>
  <c r="AQ249" i="3"/>
  <c r="AP249" i="3"/>
  <c r="AR248" i="3"/>
  <c r="AQ248" i="3"/>
  <c r="AP248" i="3"/>
  <c r="AR247" i="3"/>
  <c r="AQ247" i="3"/>
  <c r="AP247" i="3"/>
  <c r="AR246" i="3"/>
  <c r="AQ246" i="3"/>
  <c r="AP246" i="3"/>
  <c r="AR245" i="3"/>
  <c r="AQ245" i="3"/>
  <c r="AP245" i="3"/>
  <c r="AR244" i="3"/>
  <c r="AQ244" i="3"/>
  <c r="AP244" i="3"/>
  <c r="AR243" i="3"/>
  <c r="AQ243" i="3"/>
  <c r="AP243" i="3"/>
  <c r="AR242" i="3"/>
  <c r="AQ242" i="3"/>
  <c r="AP242" i="3"/>
  <c r="AR241" i="3"/>
  <c r="AQ241" i="3"/>
  <c r="AP241" i="3"/>
  <c r="AR240" i="3"/>
  <c r="AQ240" i="3"/>
  <c r="AP240" i="3"/>
  <c r="AR239" i="3"/>
  <c r="AQ239" i="3"/>
  <c r="AP239" i="3"/>
  <c r="AR238" i="3"/>
  <c r="AQ238" i="3"/>
  <c r="AP238" i="3"/>
  <c r="AR237" i="3"/>
  <c r="AQ237" i="3"/>
  <c r="AP237" i="3"/>
  <c r="AR236" i="3"/>
  <c r="AQ236" i="3"/>
  <c r="AP236" i="3"/>
  <c r="AR235" i="3"/>
  <c r="AQ235" i="3"/>
  <c r="AP235" i="3"/>
  <c r="AR234" i="3"/>
  <c r="AQ234" i="3"/>
  <c r="AP234" i="3"/>
  <c r="AR233" i="3"/>
  <c r="AQ233" i="3"/>
  <c r="AP233" i="3"/>
  <c r="AR232" i="3"/>
  <c r="AQ232" i="3"/>
  <c r="AP232" i="3"/>
  <c r="AR231" i="3"/>
  <c r="AQ231" i="3"/>
  <c r="AP231" i="3"/>
  <c r="AR230" i="3"/>
  <c r="AQ230" i="3"/>
  <c r="AP230" i="3"/>
  <c r="AR229" i="3"/>
  <c r="AQ229" i="3"/>
  <c r="AP229" i="3"/>
  <c r="AR228" i="3"/>
  <c r="AQ228" i="3"/>
  <c r="AP228" i="3"/>
  <c r="AR227" i="3"/>
  <c r="AQ227" i="3"/>
  <c r="AP227" i="3"/>
  <c r="AR226" i="3"/>
  <c r="AQ226" i="3"/>
  <c r="AP226" i="3"/>
  <c r="AR225" i="3"/>
  <c r="AQ225" i="3"/>
  <c r="AP225" i="3"/>
  <c r="AR224" i="3"/>
  <c r="AQ224" i="3"/>
  <c r="AP224" i="3"/>
  <c r="AR223" i="3"/>
  <c r="AQ223" i="3"/>
  <c r="AP223" i="3"/>
  <c r="AR222" i="3"/>
  <c r="AQ222" i="3"/>
  <c r="AP222" i="3"/>
  <c r="AR221" i="3"/>
  <c r="AQ221" i="3"/>
  <c r="AP221" i="3"/>
  <c r="AR220" i="3"/>
  <c r="AQ220" i="3"/>
  <c r="AP220" i="3"/>
  <c r="AR219" i="3"/>
  <c r="AQ219" i="3"/>
  <c r="AP219" i="3"/>
  <c r="AR218" i="3"/>
  <c r="AQ218" i="3"/>
  <c r="AP218" i="3"/>
  <c r="AR217" i="3"/>
  <c r="AQ217" i="3"/>
  <c r="AP217" i="3"/>
  <c r="AR216" i="3"/>
  <c r="AQ216" i="3"/>
  <c r="AP216" i="3"/>
  <c r="AR215" i="3"/>
  <c r="AQ215" i="3"/>
  <c r="AP215" i="3"/>
  <c r="AR214" i="3"/>
  <c r="AQ214" i="3"/>
  <c r="AP214" i="3"/>
  <c r="AR213" i="3"/>
  <c r="AQ213" i="3"/>
  <c r="AP213" i="3"/>
  <c r="AR212" i="3"/>
  <c r="AQ212" i="3"/>
  <c r="AP212" i="3"/>
  <c r="AR211" i="3"/>
  <c r="AQ211" i="3"/>
  <c r="AP211" i="3"/>
  <c r="AR210" i="3"/>
  <c r="AQ210" i="3"/>
  <c r="AP210" i="3"/>
  <c r="AR209" i="3"/>
  <c r="AQ209" i="3"/>
  <c r="AP209" i="3"/>
  <c r="AR208" i="3"/>
  <c r="AQ208" i="3"/>
  <c r="AP208" i="3"/>
  <c r="AR207" i="3"/>
  <c r="AQ207" i="3"/>
  <c r="AP207" i="3"/>
  <c r="AR206" i="3"/>
  <c r="AQ206" i="3"/>
  <c r="AP206" i="3"/>
  <c r="AR205" i="3"/>
  <c r="AQ205" i="3"/>
  <c r="AP205" i="3"/>
  <c r="AR204" i="3"/>
  <c r="AQ204" i="3"/>
  <c r="AP204" i="3"/>
  <c r="AR203" i="3"/>
  <c r="AQ203" i="3"/>
  <c r="AP203" i="3"/>
  <c r="AR202" i="3"/>
  <c r="AQ202" i="3"/>
  <c r="AP202" i="3"/>
  <c r="AR201" i="3"/>
  <c r="AQ201" i="3"/>
  <c r="AP201" i="3"/>
  <c r="AR200" i="3"/>
  <c r="AQ200" i="3"/>
  <c r="AP200" i="3"/>
  <c r="AR199" i="3"/>
  <c r="AQ199" i="3"/>
  <c r="AP199" i="3"/>
  <c r="AR198" i="3"/>
  <c r="AQ198" i="3"/>
  <c r="AP198" i="3"/>
  <c r="AR197" i="3"/>
  <c r="AQ197" i="3"/>
  <c r="AP197" i="3"/>
  <c r="AR196" i="3"/>
  <c r="AQ196" i="3"/>
  <c r="AP196" i="3"/>
  <c r="AR195" i="3"/>
  <c r="AQ195" i="3"/>
  <c r="AP195" i="3"/>
  <c r="AR194" i="3"/>
  <c r="AQ194" i="3"/>
  <c r="AP194" i="3"/>
  <c r="AR193" i="3"/>
  <c r="AQ193" i="3"/>
  <c r="AP193" i="3"/>
  <c r="AR192" i="3"/>
  <c r="AQ192" i="3"/>
  <c r="AP192" i="3"/>
  <c r="AR191" i="3"/>
  <c r="AQ191" i="3"/>
  <c r="AP191" i="3"/>
  <c r="AR190" i="3"/>
  <c r="AQ190" i="3"/>
  <c r="AP190" i="3"/>
  <c r="AR189" i="3"/>
  <c r="AQ189" i="3"/>
  <c r="AP189" i="3"/>
  <c r="AR188" i="3"/>
  <c r="AQ188" i="3"/>
  <c r="AP188" i="3"/>
  <c r="AR187" i="3"/>
  <c r="AQ187" i="3"/>
  <c r="AP187" i="3"/>
  <c r="AR186" i="3"/>
  <c r="AQ186" i="3"/>
  <c r="AP186" i="3"/>
  <c r="AR185" i="3"/>
  <c r="AQ185" i="3"/>
  <c r="AP185" i="3"/>
  <c r="AR184" i="3"/>
  <c r="AQ184" i="3"/>
  <c r="AP184" i="3"/>
  <c r="AR183" i="3"/>
  <c r="AQ183" i="3"/>
  <c r="AP183" i="3"/>
  <c r="AR182" i="3"/>
  <c r="AQ182" i="3"/>
  <c r="AP182" i="3"/>
  <c r="AR181" i="3"/>
  <c r="AQ181" i="3"/>
  <c r="AP181" i="3"/>
  <c r="AR180" i="3"/>
  <c r="AQ180" i="3"/>
  <c r="AP180" i="3"/>
  <c r="AR179" i="3"/>
  <c r="AQ179" i="3"/>
  <c r="AP179" i="3"/>
  <c r="AR178" i="3"/>
  <c r="AQ178" i="3"/>
  <c r="AP178" i="3"/>
  <c r="AR177" i="3"/>
  <c r="AQ177" i="3"/>
  <c r="AP177" i="3"/>
  <c r="AR176" i="3"/>
  <c r="AQ176" i="3"/>
  <c r="AP176" i="3"/>
  <c r="AR175" i="3"/>
  <c r="AQ175" i="3"/>
  <c r="AP175" i="3"/>
  <c r="AR174" i="3"/>
  <c r="AQ174" i="3"/>
  <c r="AP174" i="3"/>
  <c r="AR173" i="3"/>
  <c r="AQ173" i="3"/>
  <c r="AP173" i="3"/>
  <c r="AR172" i="3"/>
  <c r="AQ172" i="3"/>
  <c r="AP172" i="3"/>
  <c r="AR171" i="3"/>
  <c r="AQ171" i="3"/>
  <c r="AP171" i="3"/>
  <c r="AR170" i="3"/>
  <c r="AQ170" i="3"/>
  <c r="AP170" i="3"/>
  <c r="AR169" i="3"/>
  <c r="AQ169" i="3"/>
  <c r="AP169" i="3"/>
  <c r="AR168" i="3"/>
  <c r="AQ168" i="3"/>
  <c r="AP168" i="3"/>
  <c r="AR167" i="3"/>
  <c r="AQ167" i="3"/>
  <c r="AP167" i="3"/>
  <c r="AR166" i="3"/>
  <c r="AQ166" i="3"/>
  <c r="AP166" i="3"/>
  <c r="AR165" i="3"/>
  <c r="AQ165" i="3"/>
  <c r="AP165" i="3"/>
  <c r="AR164" i="3"/>
  <c r="AQ164" i="3"/>
  <c r="AP164" i="3"/>
  <c r="AR163" i="3"/>
  <c r="AQ163" i="3"/>
  <c r="AP163" i="3"/>
  <c r="AR162" i="3"/>
  <c r="AQ162" i="3"/>
  <c r="AP162" i="3"/>
  <c r="AR161" i="3"/>
  <c r="AQ161" i="3"/>
  <c r="AP161" i="3"/>
  <c r="AR160" i="3"/>
  <c r="AQ160" i="3"/>
  <c r="AP160" i="3"/>
  <c r="AR159" i="3"/>
  <c r="AQ159" i="3"/>
  <c r="AP159" i="3"/>
  <c r="AR158" i="3"/>
  <c r="AQ158" i="3"/>
  <c r="AP158" i="3"/>
  <c r="AR157" i="3"/>
  <c r="AQ157" i="3"/>
  <c r="AP157" i="3"/>
  <c r="AR156" i="3"/>
  <c r="AQ156" i="3"/>
  <c r="AP156" i="3"/>
  <c r="AR155" i="3"/>
  <c r="AQ155" i="3"/>
  <c r="AP155" i="3"/>
  <c r="AR154" i="3"/>
  <c r="AQ154" i="3"/>
  <c r="AP154" i="3"/>
  <c r="AR153" i="3"/>
  <c r="AQ153" i="3"/>
  <c r="AP153" i="3"/>
  <c r="AR152" i="3"/>
  <c r="AQ152" i="3"/>
  <c r="AP152" i="3"/>
  <c r="AR151" i="3"/>
  <c r="AQ151" i="3"/>
  <c r="AP151" i="3"/>
  <c r="AR150" i="3"/>
  <c r="AQ150" i="3"/>
  <c r="AP150" i="3"/>
  <c r="AR149" i="3"/>
  <c r="AQ149" i="3"/>
  <c r="AP149" i="3"/>
  <c r="AR148" i="3"/>
  <c r="AQ148" i="3"/>
  <c r="AP148" i="3"/>
  <c r="AR147" i="3"/>
  <c r="AQ147" i="3"/>
  <c r="AP147" i="3"/>
  <c r="AR146" i="3"/>
  <c r="AQ146" i="3"/>
  <c r="AP146" i="3"/>
  <c r="AR145" i="3"/>
  <c r="AQ145" i="3"/>
  <c r="AP145" i="3"/>
  <c r="AR144" i="3"/>
  <c r="AQ144" i="3"/>
  <c r="AP144" i="3"/>
  <c r="AR143" i="3"/>
  <c r="AQ143" i="3"/>
  <c r="AP143" i="3"/>
  <c r="AR142" i="3"/>
  <c r="AQ142" i="3"/>
  <c r="AP142" i="3"/>
  <c r="AR141" i="3"/>
  <c r="AQ141" i="3"/>
  <c r="AP141" i="3"/>
  <c r="AR140" i="3"/>
  <c r="AQ140" i="3"/>
  <c r="AP140" i="3"/>
  <c r="AR139" i="3"/>
  <c r="AQ139" i="3"/>
  <c r="AP139" i="3"/>
  <c r="AR138" i="3"/>
  <c r="AQ138" i="3"/>
  <c r="AP138" i="3"/>
  <c r="AR137" i="3"/>
  <c r="AQ137" i="3"/>
  <c r="AP137" i="3"/>
  <c r="AR136" i="3"/>
  <c r="AQ136" i="3"/>
  <c r="AP136" i="3"/>
  <c r="AR135" i="3"/>
  <c r="AQ135" i="3"/>
  <c r="AP135" i="3"/>
  <c r="AR134" i="3"/>
  <c r="AQ134" i="3"/>
  <c r="AP134" i="3"/>
  <c r="AR133" i="3"/>
  <c r="AQ133" i="3"/>
  <c r="AP133" i="3"/>
  <c r="AR132" i="3"/>
  <c r="AQ132" i="3"/>
  <c r="AP132" i="3"/>
  <c r="AR131" i="3"/>
  <c r="AQ131" i="3"/>
  <c r="AP131" i="3"/>
  <c r="AR130" i="3"/>
  <c r="AQ130" i="3"/>
  <c r="AP130" i="3"/>
  <c r="AR129" i="3"/>
  <c r="AQ129" i="3"/>
  <c r="AP129" i="3"/>
  <c r="AR128" i="3"/>
  <c r="AQ128" i="3"/>
  <c r="AP128" i="3"/>
  <c r="AR127" i="3"/>
  <c r="AQ127" i="3"/>
  <c r="AP127" i="3"/>
  <c r="AR126" i="3"/>
  <c r="AQ126" i="3"/>
  <c r="AP126" i="3"/>
  <c r="AR125" i="3"/>
  <c r="AQ125" i="3"/>
  <c r="AP125" i="3"/>
  <c r="AR124" i="3"/>
  <c r="AQ124" i="3"/>
  <c r="AP124" i="3"/>
  <c r="AR123" i="3"/>
  <c r="AQ123" i="3"/>
  <c r="AP123" i="3"/>
  <c r="AR122" i="3"/>
  <c r="AQ122" i="3"/>
  <c r="AP122" i="3"/>
  <c r="AR121" i="3"/>
  <c r="AQ121" i="3"/>
  <c r="AP121" i="3"/>
  <c r="AR120" i="3"/>
  <c r="AQ120" i="3"/>
  <c r="AP120" i="3"/>
  <c r="AR119" i="3"/>
  <c r="AQ119" i="3"/>
  <c r="AP119" i="3"/>
  <c r="AR118" i="3"/>
  <c r="AQ118" i="3"/>
  <c r="AP118" i="3"/>
  <c r="AR117" i="3"/>
  <c r="AQ117" i="3"/>
  <c r="AP117" i="3"/>
  <c r="AR116" i="3"/>
  <c r="AQ116" i="3"/>
  <c r="AP116" i="3"/>
  <c r="AR115" i="3"/>
  <c r="AQ115" i="3"/>
  <c r="AP115" i="3"/>
  <c r="AR114" i="3"/>
  <c r="AQ114" i="3"/>
  <c r="AP114" i="3"/>
  <c r="AR113" i="3"/>
  <c r="AQ113" i="3"/>
  <c r="AP113" i="3"/>
  <c r="AR112" i="3"/>
  <c r="AQ112" i="3"/>
  <c r="AP112" i="3"/>
  <c r="AR111" i="3"/>
  <c r="AQ111" i="3"/>
  <c r="AP111" i="3"/>
  <c r="AR110" i="3"/>
  <c r="AQ110" i="3"/>
  <c r="AP110" i="3"/>
  <c r="AR109" i="3"/>
  <c r="AQ109" i="3"/>
  <c r="AP109" i="3"/>
  <c r="AR108" i="3"/>
  <c r="AQ108" i="3"/>
  <c r="AP108" i="3"/>
  <c r="AR107" i="3"/>
  <c r="AQ107" i="3"/>
  <c r="AP107" i="3"/>
  <c r="AR106" i="3"/>
  <c r="AQ106" i="3"/>
  <c r="AP106" i="3"/>
  <c r="AR105" i="3"/>
  <c r="AQ105" i="3"/>
  <c r="AP105" i="3"/>
  <c r="AR104" i="3"/>
  <c r="AQ104" i="3"/>
  <c r="AP104" i="3"/>
  <c r="AR103" i="3"/>
  <c r="AQ103" i="3"/>
  <c r="AP103" i="3"/>
  <c r="AR102" i="3"/>
  <c r="AQ102" i="3"/>
  <c r="AP102" i="3"/>
  <c r="AR101" i="3"/>
  <c r="AQ101" i="3"/>
  <c r="AP101" i="3"/>
  <c r="AR100" i="3"/>
  <c r="AQ100" i="3"/>
  <c r="AP100" i="3"/>
  <c r="AR99" i="3"/>
  <c r="AQ99" i="3"/>
  <c r="AP99" i="3"/>
  <c r="AR98" i="3"/>
  <c r="AQ98" i="3"/>
  <c r="AP98" i="3"/>
  <c r="AR97" i="3"/>
  <c r="AQ97" i="3"/>
  <c r="AP97" i="3"/>
  <c r="AR96" i="3"/>
  <c r="AQ96" i="3"/>
  <c r="AP96" i="3"/>
  <c r="AR95" i="3"/>
  <c r="AQ95" i="3"/>
  <c r="AP95" i="3"/>
  <c r="AR94" i="3"/>
  <c r="AQ94" i="3"/>
  <c r="AP94" i="3"/>
  <c r="AR93" i="3"/>
  <c r="AQ93" i="3"/>
  <c r="AP93" i="3"/>
  <c r="AR92" i="3"/>
  <c r="AQ92" i="3"/>
  <c r="AP92" i="3"/>
  <c r="AR91" i="3"/>
  <c r="AQ91" i="3"/>
  <c r="AP91" i="3"/>
  <c r="AR90" i="3"/>
  <c r="AQ90" i="3"/>
  <c r="AP90" i="3"/>
  <c r="AR89" i="3"/>
  <c r="AQ89" i="3"/>
  <c r="AP89" i="3"/>
  <c r="AR88" i="3"/>
  <c r="AQ88" i="3"/>
  <c r="AP88" i="3"/>
  <c r="AR87" i="3"/>
  <c r="AQ87" i="3"/>
  <c r="AP87" i="3"/>
  <c r="AR86" i="3"/>
  <c r="AQ86" i="3"/>
  <c r="AP86" i="3"/>
  <c r="AR85" i="3"/>
  <c r="AQ85" i="3"/>
  <c r="AP85" i="3"/>
  <c r="AR84" i="3"/>
  <c r="AQ84" i="3"/>
  <c r="AP84" i="3"/>
  <c r="AR83" i="3"/>
  <c r="AQ83" i="3"/>
  <c r="AP83" i="3"/>
  <c r="AR82" i="3"/>
  <c r="AQ82" i="3"/>
  <c r="AP82" i="3"/>
  <c r="AR81" i="3"/>
  <c r="AQ81" i="3"/>
  <c r="AP81" i="3"/>
  <c r="AR80" i="3"/>
  <c r="AQ80" i="3"/>
  <c r="AP80" i="3"/>
  <c r="AR79" i="3"/>
  <c r="AQ79" i="3"/>
  <c r="AP79" i="3"/>
  <c r="AR78" i="3"/>
  <c r="AQ78" i="3"/>
  <c r="AP78" i="3"/>
  <c r="AR77" i="3"/>
  <c r="AQ77" i="3"/>
  <c r="AP77" i="3"/>
  <c r="AR76" i="3"/>
  <c r="AQ76" i="3"/>
  <c r="AP76" i="3"/>
  <c r="AR75" i="3"/>
  <c r="AQ75" i="3"/>
  <c r="AP75" i="3"/>
  <c r="AR74" i="3"/>
  <c r="AQ74" i="3"/>
  <c r="AP74" i="3"/>
  <c r="AR73" i="3"/>
  <c r="AQ73" i="3"/>
  <c r="AP73" i="3"/>
  <c r="AR72" i="3"/>
  <c r="AQ72" i="3"/>
  <c r="AP72" i="3"/>
  <c r="AR71" i="3"/>
  <c r="AQ71" i="3"/>
  <c r="AP71" i="3"/>
  <c r="AR70" i="3"/>
  <c r="AQ70" i="3"/>
  <c r="AP70" i="3"/>
  <c r="AR69" i="3"/>
  <c r="AQ69" i="3"/>
  <c r="AP69" i="3"/>
  <c r="AR68" i="3"/>
  <c r="AQ68" i="3"/>
  <c r="AP68" i="3"/>
  <c r="AR67" i="3"/>
  <c r="AQ67" i="3"/>
  <c r="AP67" i="3"/>
  <c r="AR66" i="3"/>
  <c r="AQ66" i="3"/>
  <c r="AP66" i="3"/>
  <c r="AR65" i="3"/>
  <c r="AQ65" i="3"/>
  <c r="AP65" i="3"/>
  <c r="AR64" i="3"/>
  <c r="AQ64" i="3"/>
  <c r="AP64" i="3"/>
  <c r="AR63" i="3"/>
  <c r="AQ63" i="3"/>
  <c r="AP63" i="3"/>
  <c r="AR62" i="3"/>
  <c r="AQ62" i="3"/>
  <c r="AP62" i="3"/>
  <c r="AR61" i="3"/>
  <c r="AQ61" i="3"/>
  <c r="AP61" i="3"/>
  <c r="AR60" i="3"/>
  <c r="AQ60" i="3"/>
  <c r="AP60" i="3"/>
  <c r="AR59" i="3"/>
  <c r="AQ59" i="3"/>
  <c r="AP59" i="3"/>
  <c r="AR58" i="3"/>
  <c r="AQ58" i="3"/>
  <c r="AP58" i="3"/>
  <c r="AR57" i="3"/>
  <c r="AQ57" i="3"/>
  <c r="AP57" i="3"/>
  <c r="AR56" i="3"/>
  <c r="AQ56" i="3"/>
  <c r="AP56" i="3"/>
  <c r="AR55" i="3"/>
  <c r="AQ55" i="3"/>
  <c r="AP55" i="3"/>
  <c r="AR54" i="3"/>
  <c r="AQ54" i="3"/>
  <c r="AP54" i="3"/>
  <c r="AR53" i="3"/>
  <c r="AQ53" i="3"/>
  <c r="AP53" i="3"/>
  <c r="AR52" i="3"/>
  <c r="AQ52" i="3"/>
  <c r="AP52" i="3"/>
  <c r="AR51" i="3"/>
  <c r="AQ51" i="3"/>
  <c r="AP51" i="3"/>
  <c r="AR50" i="3"/>
  <c r="AQ50" i="3"/>
  <c r="AP50" i="3"/>
  <c r="AR49" i="3"/>
  <c r="AQ49" i="3"/>
  <c r="AP49" i="3"/>
  <c r="AR48" i="3"/>
  <c r="AQ48" i="3"/>
  <c r="AP48" i="3"/>
  <c r="AR47" i="3"/>
  <c r="AQ47" i="3"/>
  <c r="AP47" i="3"/>
  <c r="AR46" i="3"/>
  <c r="AQ46" i="3"/>
  <c r="AP46" i="3"/>
  <c r="AR45" i="3"/>
  <c r="AQ45" i="3"/>
  <c r="AP45" i="3"/>
  <c r="AR44" i="3"/>
  <c r="AQ44" i="3"/>
  <c r="AP44" i="3"/>
  <c r="AR43" i="3"/>
  <c r="AQ43" i="3"/>
  <c r="AP43" i="3"/>
  <c r="AR42" i="3"/>
  <c r="AQ42" i="3"/>
  <c r="AP42" i="3"/>
  <c r="AR41" i="3"/>
  <c r="AQ41" i="3"/>
  <c r="AP41" i="3"/>
  <c r="AR40" i="3"/>
  <c r="AQ40" i="3"/>
  <c r="AP40" i="3"/>
  <c r="AR39" i="3"/>
  <c r="AQ39" i="3"/>
  <c r="AP39" i="3"/>
  <c r="AR38" i="3"/>
  <c r="AQ38" i="3"/>
  <c r="AP38" i="3"/>
  <c r="AR37" i="3"/>
  <c r="AQ37" i="3"/>
  <c r="AP37" i="3"/>
  <c r="AR36" i="3"/>
  <c r="AQ36" i="3"/>
  <c r="AP36" i="3"/>
  <c r="AR35" i="3"/>
  <c r="AQ35" i="3"/>
  <c r="AP35" i="3"/>
  <c r="AR34" i="3"/>
  <c r="AQ34" i="3"/>
  <c r="AP34" i="3"/>
  <c r="AR33" i="3"/>
  <c r="AQ33" i="3"/>
  <c r="AP33" i="3"/>
  <c r="AR32" i="3"/>
  <c r="AQ32" i="3"/>
  <c r="AP32" i="3"/>
  <c r="AR31" i="3"/>
  <c r="AQ31" i="3"/>
  <c r="AP31" i="3"/>
  <c r="AR30" i="3"/>
  <c r="AQ30" i="3"/>
  <c r="AP30" i="3"/>
  <c r="AR29" i="3"/>
  <c r="AQ29" i="3"/>
  <c r="AP29" i="3"/>
  <c r="AR28" i="3"/>
  <c r="AQ28" i="3"/>
  <c r="AP28" i="3"/>
  <c r="AR27" i="3"/>
  <c r="AQ27" i="3"/>
  <c r="AP27" i="3"/>
  <c r="AR26" i="3"/>
  <c r="AQ26" i="3"/>
  <c r="AP26" i="3"/>
  <c r="AR25" i="3"/>
  <c r="AQ25" i="3"/>
  <c r="AP25" i="3"/>
  <c r="AR24" i="3"/>
  <c r="AQ24" i="3"/>
  <c r="AP24" i="3"/>
  <c r="AR23" i="3"/>
  <c r="AQ23" i="3"/>
  <c r="AP23" i="3"/>
  <c r="AR22" i="3"/>
  <c r="AQ22" i="3"/>
  <c r="AP22" i="3"/>
  <c r="AR21" i="3"/>
  <c r="AQ21" i="3"/>
  <c r="AP21" i="3"/>
  <c r="AR20" i="3"/>
  <c r="AQ20" i="3"/>
  <c r="AP20" i="3"/>
  <c r="AR19" i="3"/>
  <c r="AQ19" i="3"/>
  <c r="AP19" i="3"/>
  <c r="AR18" i="3"/>
  <c r="AQ18" i="3"/>
  <c r="AP18" i="3"/>
  <c r="AR17" i="3"/>
  <c r="AQ17" i="3"/>
  <c r="AP17" i="3"/>
  <c r="AR16" i="3"/>
  <c r="AQ16" i="3"/>
  <c r="AP16" i="3"/>
  <c r="AR15" i="3"/>
  <c r="AQ15" i="3"/>
  <c r="AP15" i="3"/>
  <c r="AR14" i="3"/>
  <c r="AQ14" i="3"/>
  <c r="AP14" i="3"/>
  <c r="AR13" i="3"/>
  <c r="AQ13" i="3"/>
  <c r="AP13" i="3"/>
  <c r="AR12" i="3"/>
  <c r="AQ12" i="3"/>
  <c r="AP12" i="3"/>
  <c r="AR11" i="3"/>
  <c r="AQ11" i="3"/>
  <c r="AP11" i="3"/>
  <c r="AR10" i="3"/>
  <c r="AQ10" i="3"/>
  <c r="AP10" i="3"/>
  <c r="AR9" i="3"/>
  <c r="AQ9" i="3"/>
  <c r="AP9" i="3"/>
  <c r="AR8" i="3"/>
  <c r="AQ8" i="3"/>
  <c r="AP8" i="3"/>
  <c r="AR7" i="3"/>
  <c r="AQ7" i="3"/>
  <c r="AP7" i="3"/>
  <c r="AR6" i="3"/>
  <c r="AQ6" i="3"/>
  <c r="AP6" i="3"/>
  <c r="AR5" i="3"/>
  <c r="AQ5" i="3"/>
  <c r="AP5" i="3"/>
  <c r="AR4" i="3"/>
  <c r="AQ4" i="3"/>
  <c r="AP4" i="3"/>
  <c r="AR3" i="3"/>
  <c r="AQ3" i="3"/>
  <c r="AP3" i="3"/>
  <c r="AR2" i="3"/>
  <c r="AQ2" i="3"/>
  <c r="AP2" i="3"/>
  <c r="G5" i="4"/>
  <c r="C47" i="4"/>
  <c r="C48" i="4"/>
  <c r="C49" i="4"/>
  <c r="C50" i="4"/>
  <c r="M50" i="4" s="1"/>
  <c r="C51" i="4"/>
  <c r="M51" i="4" s="1"/>
  <c r="C52" i="4"/>
  <c r="J52" i="4" s="1"/>
  <c r="C53" i="4"/>
  <c r="C54" i="4"/>
  <c r="C55" i="4"/>
  <c r="C56" i="4"/>
  <c r="C57" i="4"/>
  <c r="C58" i="4"/>
  <c r="C59" i="4"/>
  <c r="C60" i="4"/>
  <c r="C61" i="4"/>
  <c r="C62" i="4"/>
  <c r="C63" i="4"/>
  <c r="C64" i="4"/>
  <c r="C65" i="4"/>
  <c r="C66" i="4"/>
  <c r="C67" i="4"/>
  <c r="C68" i="4"/>
  <c r="C46" i="4"/>
  <c r="C2" i="4"/>
  <c r="J3" i="4"/>
  <c r="D2" i="4" s="1"/>
  <c r="AK432" i="3"/>
  <c r="AL432" i="3"/>
  <c r="AM432" i="3"/>
  <c r="AK433" i="3"/>
  <c r="AL433" i="3"/>
  <c r="AM433" i="3"/>
  <c r="AK434" i="3"/>
  <c r="AL434" i="3"/>
  <c r="AM434" i="3"/>
  <c r="AN434" i="3"/>
  <c r="AK435" i="3"/>
  <c r="AL435" i="3"/>
  <c r="AN435" i="3" s="1"/>
  <c r="AM435" i="3"/>
  <c r="AK436" i="3"/>
  <c r="AL436" i="3"/>
  <c r="AM436" i="3"/>
  <c r="AK437" i="3"/>
  <c r="AN437" i="3" s="1"/>
  <c r="AL437" i="3"/>
  <c r="AM437" i="3"/>
  <c r="AK438" i="3"/>
  <c r="AL438" i="3"/>
  <c r="AM438" i="3"/>
  <c r="AK439" i="3"/>
  <c r="AN439" i="3" s="1"/>
  <c r="AL439" i="3"/>
  <c r="AM439" i="3"/>
  <c r="AK440" i="3"/>
  <c r="AL440" i="3"/>
  <c r="AM440" i="3"/>
  <c r="AN440" i="3"/>
  <c r="AK441" i="3"/>
  <c r="AN441" i="3" s="1"/>
  <c r="AL441" i="3"/>
  <c r="AM441" i="3"/>
  <c r="AK442" i="3"/>
  <c r="AL442" i="3"/>
  <c r="AM442" i="3"/>
  <c r="AN442" i="3"/>
  <c r="AK443" i="3"/>
  <c r="AL443" i="3"/>
  <c r="AM443" i="3"/>
  <c r="AN443" i="3"/>
  <c r="AK444" i="3"/>
  <c r="AL444" i="3"/>
  <c r="AM444" i="3"/>
  <c r="AK445" i="3"/>
  <c r="AL445" i="3"/>
  <c r="AM445" i="3"/>
  <c r="AK446" i="3"/>
  <c r="AL446" i="3"/>
  <c r="AM446" i="3"/>
  <c r="AK447" i="3"/>
  <c r="AL447" i="3"/>
  <c r="AM447" i="3"/>
  <c r="AN447" i="3"/>
  <c r="AK448" i="3"/>
  <c r="AL448" i="3"/>
  <c r="AM448" i="3"/>
  <c r="AK449" i="3"/>
  <c r="AL449" i="3"/>
  <c r="AM449" i="3"/>
  <c r="AK450" i="3"/>
  <c r="AN450" i="3" s="1"/>
  <c r="AL450" i="3"/>
  <c r="AM450" i="3"/>
  <c r="AK451" i="3"/>
  <c r="AL451" i="3"/>
  <c r="AM451" i="3"/>
  <c r="AK452" i="3"/>
  <c r="AL452" i="3"/>
  <c r="AM452" i="3"/>
  <c r="AK453" i="3"/>
  <c r="AL453" i="3"/>
  <c r="AM453" i="3"/>
  <c r="AK454" i="3"/>
  <c r="AN454" i="3" s="1"/>
  <c r="AL454" i="3"/>
  <c r="AM454" i="3"/>
  <c r="AK455" i="3"/>
  <c r="AL455" i="3"/>
  <c r="AM455" i="3"/>
  <c r="AN455" i="3"/>
  <c r="AK456" i="3"/>
  <c r="AN456" i="3" s="1"/>
  <c r="AL456" i="3"/>
  <c r="AM456" i="3"/>
  <c r="AK457" i="3"/>
  <c r="AL457" i="3"/>
  <c r="AM457" i="3"/>
  <c r="AK458" i="3"/>
  <c r="AL458" i="3"/>
  <c r="AM458" i="3"/>
  <c r="AN458" i="3"/>
  <c r="AK459" i="3"/>
  <c r="AL459" i="3"/>
  <c r="AM459" i="3"/>
  <c r="AK460" i="3"/>
  <c r="AL460" i="3"/>
  <c r="AM460" i="3"/>
  <c r="AK461" i="3"/>
  <c r="AL461" i="3"/>
  <c r="AM461" i="3"/>
  <c r="AK462" i="3"/>
  <c r="AL462" i="3"/>
  <c r="AM462" i="3"/>
  <c r="AK463" i="3"/>
  <c r="AL463" i="3"/>
  <c r="AM463" i="3"/>
  <c r="AK464" i="3"/>
  <c r="AL464" i="3"/>
  <c r="AM464" i="3"/>
  <c r="AN464" i="3"/>
  <c r="AK465" i="3"/>
  <c r="AL465" i="3"/>
  <c r="AM465" i="3"/>
  <c r="AK466" i="3"/>
  <c r="AL466" i="3"/>
  <c r="AM466" i="3"/>
  <c r="AN466" i="3"/>
  <c r="AK467" i="3"/>
  <c r="AN467" i="3" s="1"/>
  <c r="AL467" i="3"/>
  <c r="AM467" i="3"/>
  <c r="AK468" i="3"/>
  <c r="AL468" i="3"/>
  <c r="AM468" i="3"/>
  <c r="AK469" i="3"/>
  <c r="AN469" i="3" s="1"/>
  <c r="AL469" i="3"/>
  <c r="AM469" i="3"/>
  <c r="AK470" i="3"/>
  <c r="AL470" i="3"/>
  <c r="AM470" i="3"/>
  <c r="AK471" i="3"/>
  <c r="AL471" i="3"/>
  <c r="AN471" i="3" s="1"/>
  <c r="AM471" i="3"/>
  <c r="AK472" i="3"/>
  <c r="AL472" i="3"/>
  <c r="AM472" i="3"/>
  <c r="AK473" i="3"/>
  <c r="AN473" i="3" s="1"/>
  <c r="AL473" i="3"/>
  <c r="AM473" i="3"/>
  <c r="AK474" i="3"/>
  <c r="AL474" i="3"/>
  <c r="AM474" i="3"/>
  <c r="AK475" i="3"/>
  <c r="AN475" i="3" s="1"/>
  <c r="AL475" i="3"/>
  <c r="AM475" i="3"/>
  <c r="AK476" i="3"/>
  <c r="AL476" i="3"/>
  <c r="AM476" i="3"/>
  <c r="AK477" i="3"/>
  <c r="AN477" i="3" s="1"/>
  <c r="AL477" i="3"/>
  <c r="AM477" i="3"/>
  <c r="AK478" i="3"/>
  <c r="AL478" i="3"/>
  <c r="AM478" i="3"/>
  <c r="AK479" i="3"/>
  <c r="AL479" i="3"/>
  <c r="AM479" i="3"/>
  <c r="AN479" i="3" s="1"/>
  <c r="AK480" i="3"/>
  <c r="AL480" i="3"/>
  <c r="AM480" i="3"/>
  <c r="AK481" i="3"/>
  <c r="AL481" i="3"/>
  <c r="AM481" i="3"/>
  <c r="AK482" i="3"/>
  <c r="AL482" i="3"/>
  <c r="AM482" i="3"/>
  <c r="AN482" i="3"/>
  <c r="AK483" i="3"/>
  <c r="AL483" i="3"/>
  <c r="AM483" i="3"/>
  <c r="AK484" i="3"/>
  <c r="AL484" i="3"/>
  <c r="AM484" i="3"/>
  <c r="AK485" i="3"/>
  <c r="AL485" i="3"/>
  <c r="AM485" i="3"/>
  <c r="AK486" i="3"/>
  <c r="AL486" i="3"/>
  <c r="AM486" i="3"/>
  <c r="AK487" i="3"/>
  <c r="AL487" i="3"/>
  <c r="AM487" i="3"/>
  <c r="AK488" i="3"/>
  <c r="AL488" i="3"/>
  <c r="AM488" i="3"/>
  <c r="AK489" i="3"/>
  <c r="AL489" i="3"/>
  <c r="AM489" i="3"/>
  <c r="AK490" i="3"/>
  <c r="AL490" i="3"/>
  <c r="AM490" i="3"/>
  <c r="AK491" i="3"/>
  <c r="AL491" i="3"/>
  <c r="AM491" i="3"/>
  <c r="AK492" i="3"/>
  <c r="AL492" i="3"/>
  <c r="AM492" i="3"/>
  <c r="AK493" i="3"/>
  <c r="AL493" i="3"/>
  <c r="AM493" i="3"/>
  <c r="AK494" i="3"/>
  <c r="AL494" i="3"/>
  <c r="AM494" i="3"/>
  <c r="AK495" i="3"/>
  <c r="AL495" i="3"/>
  <c r="AM495" i="3"/>
  <c r="AK496" i="3"/>
  <c r="AL496" i="3"/>
  <c r="AM496" i="3"/>
  <c r="AK497" i="3"/>
  <c r="AL497" i="3"/>
  <c r="AM497" i="3"/>
  <c r="AK498" i="3"/>
  <c r="AL498" i="3"/>
  <c r="AM498" i="3"/>
  <c r="AK499" i="3"/>
  <c r="AL499" i="3"/>
  <c r="AM499" i="3"/>
  <c r="AK500" i="3"/>
  <c r="AL500" i="3"/>
  <c r="AM500" i="3"/>
  <c r="AK501" i="3"/>
  <c r="AL501" i="3"/>
  <c r="AM501" i="3"/>
  <c r="AK502" i="3"/>
  <c r="AL502" i="3"/>
  <c r="AM502" i="3"/>
  <c r="AK503" i="3"/>
  <c r="AL503" i="3"/>
  <c r="AM503" i="3"/>
  <c r="AN503" i="3"/>
  <c r="AK504" i="3"/>
  <c r="AL504" i="3"/>
  <c r="AM504" i="3"/>
  <c r="AK505" i="3"/>
  <c r="AL505" i="3"/>
  <c r="AM505" i="3"/>
  <c r="AK506" i="3"/>
  <c r="AL506" i="3"/>
  <c r="AM506" i="3"/>
  <c r="AK507" i="3"/>
  <c r="AL507" i="3"/>
  <c r="AM507" i="3"/>
  <c r="AK508" i="3"/>
  <c r="AL508" i="3"/>
  <c r="AM508" i="3"/>
  <c r="AK509" i="3"/>
  <c r="AL509" i="3"/>
  <c r="AM509" i="3"/>
  <c r="AK510" i="3"/>
  <c r="AL510" i="3"/>
  <c r="AM510" i="3"/>
  <c r="AK511" i="3"/>
  <c r="AL511" i="3"/>
  <c r="AM511" i="3"/>
  <c r="AK512" i="3"/>
  <c r="AL512" i="3"/>
  <c r="AM512" i="3"/>
  <c r="AK513" i="3"/>
  <c r="AL513" i="3"/>
  <c r="AM513" i="3"/>
  <c r="AK514" i="3"/>
  <c r="AL514" i="3"/>
  <c r="AM514" i="3"/>
  <c r="AN514" i="3" s="1"/>
  <c r="AK515" i="3"/>
  <c r="AL515" i="3"/>
  <c r="AM515" i="3"/>
  <c r="AK516" i="3"/>
  <c r="AL516" i="3"/>
  <c r="AN516" i="3" s="1"/>
  <c r="AM516" i="3"/>
  <c r="AK517" i="3"/>
  <c r="AL517" i="3"/>
  <c r="AM517" i="3"/>
  <c r="AK518" i="3"/>
  <c r="AL518" i="3"/>
  <c r="AM518" i="3"/>
  <c r="AK519" i="3"/>
  <c r="AL519" i="3"/>
  <c r="AM519" i="3"/>
  <c r="AK520" i="3"/>
  <c r="AL520" i="3"/>
  <c r="AM520" i="3"/>
  <c r="AK521" i="3"/>
  <c r="AL521" i="3"/>
  <c r="AM521" i="3"/>
  <c r="AK522" i="3"/>
  <c r="AL522" i="3"/>
  <c r="AM522" i="3"/>
  <c r="AN522" i="3" s="1"/>
  <c r="AK523" i="3"/>
  <c r="AL523" i="3"/>
  <c r="AM523" i="3"/>
  <c r="AK524" i="3"/>
  <c r="AL524" i="3"/>
  <c r="AN524" i="3" s="1"/>
  <c r="AM524" i="3"/>
  <c r="AK525" i="3"/>
  <c r="AL525" i="3"/>
  <c r="AM525" i="3"/>
  <c r="AK526" i="3"/>
  <c r="AL526" i="3"/>
  <c r="AM526" i="3"/>
  <c r="AK527" i="3"/>
  <c r="AL527" i="3"/>
  <c r="AM527" i="3"/>
  <c r="AK528" i="3"/>
  <c r="AL528" i="3"/>
  <c r="AM528" i="3"/>
  <c r="AK529" i="3"/>
  <c r="AL529" i="3"/>
  <c r="AM529" i="3"/>
  <c r="AK530" i="3"/>
  <c r="AL530" i="3"/>
  <c r="AM530" i="3"/>
  <c r="AN530" i="3"/>
  <c r="AK531" i="3"/>
  <c r="AL531" i="3"/>
  <c r="AM531" i="3"/>
  <c r="AK532" i="3"/>
  <c r="AL532" i="3"/>
  <c r="AM532" i="3"/>
  <c r="AK533" i="3"/>
  <c r="AL533" i="3"/>
  <c r="AM533" i="3"/>
  <c r="AK534" i="3"/>
  <c r="AL534" i="3"/>
  <c r="AM534" i="3"/>
  <c r="AK535" i="3"/>
  <c r="AL535" i="3"/>
  <c r="AM535" i="3"/>
  <c r="AN535" i="3"/>
  <c r="AK536" i="3"/>
  <c r="AL536" i="3"/>
  <c r="AM536" i="3"/>
  <c r="AK537" i="3"/>
  <c r="AL537" i="3"/>
  <c r="AM537" i="3"/>
  <c r="AK538" i="3"/>
  <c r="AL538" i="3"/>
  <c r="AM538" i="3"/>
  <c r="AK539" i="3"/>
  <c r="AL539" i="3"/>
  <c r="AM539" i="3"/>
  <c r="AK540" i="3"/>
  <c r="AL540" i="3"/>
  <c r="AM540" i="3"/>
  <c r="AK541" i="3"/>
  <c r="AL541" i="3"/>
  <c r="AM541" i="3"/>
  <c r="AK542" i="3"/>
  <c r="AL542" i="3"/>
  <c r="AM542" i="3"/>
  <c r="AK543" i="3"/>
  <c r="AL543" i="3"/>
  <c r="AM543" i="3"/>
  <c r="AN543" i="3" s="1"/>
  <c r="AK544" i="3"/>
  <c r="AL544" i="3"/>
  <c r="AM544" i="3"/>
  <c r="AK545" i="3"/>
  <c r="AL545" i="3"/>
  <c r="AM545" i="3"/>
  <c r="AK546" i="3"/>
  <c r="AL546" i="3"/>
  <c r="AM546" i="3"/>
  <c r="AK547" i="3"/>
  <c r="AL547" i="3"/>
  <c r="AM547" i="3"/>
  <c r="AK548" i="3"/>
  <c r="AL548" i="3"/>
  <c r="AM548" i="3"/>
  <c r="AK549" i="3"/>
  <c r="AL549" i="3"/>
  <c r="AM549" i="3"/>
  <c r="AK550" i="3"/>
  <c r="AL550" i="3"/>
  <c r="AM550" i="3"/>
  <c r="AK551" i="3"/>
  <c r="AL551" i="3"/>
  <c r="AM551" i="3"/>
  <c r="AK552" i="3"/>
  <c r="AL552" i="3"/>
  <c r="AM552" i="3"/>
  <c r="AK553" i="3"/>
  <c r="AL553" i="3"/>
  <c r="AM553" i="3"/>
  <c r="AK554" i="3"/>
  <c r="AL554" i="3"/>
  <c r="AM554" i="3"/>
  <c r="AN554" i="3"/>
  <c r="AK555" i="3"/>
  <c r="AL555" i="3"/>
  <c r="AM555" i="3"/>
  <c r="AK556" i="3"/>
  <c r="AL556" i="3"/>
  <c r="AM556" i="3"/>
  <c r="AK557" i="3"/>
  <c r="AL557" i="3"/>
  <c r="AM557" i="3"/>
  <c r="AK558" i="3"/>
  <c r="AL558" i="3"/>
  <c r="AM558" i="3"/>
  <c r="AK559" i="3"/>
  <c r="AL559" i="3"/>
  <c r="AM559" i="3"/>
  <c r="AK560" i="3"/>
  <c r="AL560" i="3"/>
  <c r="AM560" i="3"/>
  <c r="AK561" i="3"/>
  <c r="AL561" i="3"/>
  <c r="AM561" i="3"/>
  <c r="AK562" i="3"/>
  <c r="AL562" i="3"/>
  <c r="AM562" i="3"/>
  <c r="AN562" i="3"/>
  <c r="AK563" i="3"/>
  <c r="AL563" i="3"/>
  <c r="AM563" i="3"/>
  <c r="AK564" i="3"/>
  <c r="AL564" i="3"/>
  <c r="AM564" i="3"/>
  <c r="AK565" i="3"/>
  <c r="AL565" i="3"/>
  <c r="AM565" i="3"/>
  <c r="AK566" i="3"/>
  <c r="AL566" i="3"/>
  <c r="AM566" i="3"/>
  <c r="AK567" i="3"/>
  <c r="AL567" i="3"/>
  <c r="AM567" i="3"/>
  <c r="AK568" i="3"/>
  <c r="AL568" i="3"/>
  <c r="AM568" i="3"/>
  <c r="AK569" i="3"/>
  <c r="AL569" i="3"/>
  <c r="AM569" i="3"/>
  <c r="AK570" i="3"/>
  <c r="AL570" i="3"/>
  <c r="AM570" i="3"/>
  <c r="AK571" i="3"/>
  <c r="AL571" i="3"/>
  <c r="AM571" i="3"/>
  <c r="AK572" i="3"/>
  <c r="AL572" i="3"/>
  <c r="AM572" i="3"/>
  <c r="AK573" i="3"/>
  <c r="AL573" i="3"/>
  <c r="AM573" i="3"/>
  <c r="AK574" i="3"/>
  <c r="AL574" i="3"/>
  <c r="AM574" i="3"/>
  <c r="AK575" i="3"/>
  <c r="AL575" i="3"/>
  <c r="AM575" i="3"/>
  <c r="AK576" i="3"/>
  <c r="AL576" i="3"/>
  <c r="AM576" i="3"/>
  <c r="AK577" i="3"/>
  <c r="AL577" i="3"/>
  <c r="AM577" i="3"/>
  <c r="AK578" i="3"/>
  <c r="AL578" i="3"/>
  <c r="AM578" i="3"/>
  <c r="AN578" i="3"/>
  <c r="AK579" i="3"/>
  <c r="AL579" i="3"/>
  <c r="AM579" i="3"/>
  <c r="AK580" i="3"/>
  <c r="AL580" i="3"/>
  <c r="AM580" i="3"/>
  <c r="AK581" i="3"/>
  <c r="AL581" i="3"/>
  <c r="AM581" i="3"/>
  <c r="AK582" i="3"/>
  <c r="AL582" i="3"/>
  <c r="AM582" i="3"/>
  <c r="AK583" i="3"/>
  <c r="AL583" i="3"/>
  <c r="AM583" i="3"/>
  <c r="AK584" i="3"/>
  <c r="AL584" i="3"/>
  <c r="AM584" i="3"/>
  <c r="AK585" i="3"/>
  <c r="AL585" i="3"/>
  <c r="AM585" i="3"/>
  <c r="AK586" i="3"/>
  <c r="AL586" i="3"/>
  <c r="AM586" i="3"/>
  <c r="AK587" i="3"/>
  <c r="AL587" i="3"/>
  <c r="AM587" i="3"/>
  <c r="AK588" i="3"/>
  <c r="AL588" i="3"/>
  <c r="AM588" i="3"/>
  <c r="AK589" i="3"/>
  <c r="AL589" i="3"/>
  <c r="AM589" i="3"/>
  <c r="AK590" i="3"/>
  <c r="AL590" i="3"/>
  <c r="AM590" i="3"/>
  <c r="AK591" i="3"/>
  <c r="AL591" i="3"/>
  <c r="AM591" i="3"/>
  <c r="AK592" i="3"/>
  <c r="AL592" i="3"/>
  <c r="AM592" i="3"/>
  <c r="AK593" i="3"/>
  <c r="AL593" i="3"/>
  <c r="AM593" i="3"/>
  <c r="AK594" i="3"/>
  <c r="AL594" i="3"/>
  <c r="AM594" i="3"/>
  <c r="AK595" i="3"/>
  <c r="AL595" i="3"/>
  <c r="AM595" i="3"/>
  <c r="AK596" i="3"/>
  <c r="AL596" i="3"/>
  <c r="AM596" i="3"/>
  <c r="AK597" i="3"/>
  <c r="AL597" i="3"/>
  <c r="AM597" i="3"/>
  <c r="AK598" i="3"/>
  <c r="AL598" i="3"/>
  <c r="AM598" i="3"/>
  <c r="AK599" i="3"/>
  <c r="AL599" i="3"/>
  <c r="AM599" i="3"/>
  <c r="AN599" i="3"/>
  <c r="AK600" i="3"/>
  <c r="AN600" i="3" s="1"/>
  <c r="AL600" i="3"/>
  <c r="AM600" i="3"/>
  <c r="AK601" i="3"/>
  <c r="AL601" i="3"/>
  <c r="AM601" i="3"/>
  <c r="AK602" i="3"/>
  <c r="AN602" i="3" s="1"/>
  <c r="AL602" i="3"/>
  <c r="AM602" i="3"/>
  <c r="AK603" i="3"/>
  <c r="AL603" i="3"/>
  <c r="AM603" i="3"/>
  <c r="AK604" i="3"/>
  <c r="AL604" i="3"/>
  <c r="AM604" i="3"/>
  <c r="AK605" i="3"/>
  <c r="AL605" i="3"/>
  <c r="AM605" i="3"/>
  <c r="AK606" i="3"/>
  <c r="AN606" i="3" s="1"/>
  <c r="AL606" i="3"/>
  <c r="AM606" i="3"/>
  <c r="AK607" i="3"/>
  <c r="AL607" i="3"/>
  <c r="AM607" i="3"/>
  <c r="AN607" i="3"/>
  <c r="AK608" i="3"/>
  <c r="AL608" i="3"/>
  <c r="AM608" i="3"/>
  <c r="AK609" i="3"/>
  <c r="AL609" i="3"/>
  <c r="AM609" i="3"/>
  <c r="AK610" i="3"/>
  <c r="AL610" i="3"/>
  <c r="AM610" i="3"/>
  <c r="AN610" i="3"/>
  <c r="AK611" i="3"/>
  <c r="AL611" i="3"/>
  <c r="AM611" i="3"/>
  <c r="AK612" i="3"/>
  <c r="AL612" i="3"/>
  <c r="AM612" i="3"/>
  <c r="AK613" i="3"/>
  <c r="AL613" i="3"/>
  <c r="AM613" i="3"/>
  <c r="AK614" i="3"/>
  <c r="AL614" i="3"/>
  <c r="AM614" i="3"/>
  <c r="AK615" i="3"/>
  <c r="AL615" i="3"/>
  <c r="AM615" i="3"/>
  <c r="AK616" i="3"/>
  <c r="AL616" i="3"/>
  <c r="AM616" i="3"/>
  <c r="AK617" i="3"/>
  <c r="AL617" i="3"/>
  <c r="AM617" i="3"/>
  <c r="AK618" i="3"/>
  <c r="AL618" i="3"/>
  <c r="AM618" i="3"/>
  <c r="AN618" i="3"/>
  <c r="AK619" i="3"/>
  <c r="AL619" i="3"/>
  <c r="AM619" i="3"/>
  <c r="AK620" i="3"/>
  <c r="AL620" i="3"/>
  <c r="AM620" i="3"/>
  <c r="AK621" i="3"/>
  <c r="AL621" i="3"/>
  <c r="AM621" i="3"/>
  <c r="AK622" i="3"/>
  <c r="AL622" i="3"/>
  <c r="AM622" i="3"/>
  <c r="AK623" i="3"/>
  <c r="AL623" i="3"/>
  <c r="AM623" i="3"/>
  <c r="AK624" i="3"/>
  <c r="AL624" i="3"/>
  <c r="AM624" i="3"/>
  <c r="AK625" i="3"/>
  <c r="AL625" i="3"/>
  <c r="AM625" i="3"/>
  <c r="AK626" i="3"/>
  <c r="AL626" i="3"/>
  <c r="AM626" i="3"/>
  <c r="AK627" i="3"/>
  <c r="AL627" i="3"/>
  <c r="AM627" i="3"/>
  <c r="AK628" i="3"/>
  <c r="AL628" i="3"/>
  <c r="AM628" i="3"/>
  <c r="AK629" i="3"/>
  <c r="AL629" i="3"/>
  <c r="AM629" i="3"/>
  <c r="AN629" i="3" s="1"/>
  <c r="AK630" i="3"/>
  <c r="AL630" i="3"/>
  <c r="AM630" i="3"/>
  <c r="AK631" i="3"/>
  <c r="AL631" i="3"/>
  <c r="AM631" i="3"/>
  <c r="AN631" i="3" s="1"/>
  <c r="AK632" i="3"/>
  <c r="AL632" i="3"/>
  <c r="AM632" i="3"/>
  <c r="AK633" i="3"/>
  <c r="AL633" i="3"/>
  <c r="AM633" i="3"/>
  <c r="AK634" i="3"/>
  <c r="AL634" i="3"/>
  <c r="AM634" i="3"/>
  <c r="AK635" i="3"/>
  <c r="AL635" i="3"/>
  <c r="AM635" i="3"/>
  <c r="AK636" i="3"/>
  <c r="AL636" i="3"/>
  <c r="AM636" i="3"/>
  <c r="AK637" i="3"/>
  <c r="AL637" i="3"/>
  <c r="AM637" i="3"/>
  <c r="AK638" i="3"/>
  <c r="AL638" i="3"/>
  <c r="AM638" i="3"/>
  <c r="AK639" i="3"/>
  <c r="AL639" i="3"/>
  <c r="AM639" i="3"/>
  <c r="AK640" i="3"/>
  <c r="AL640" i="3"/>
  <c r="AM640" i="3"/>
  <c r="AK641" i="3"/>
  <c r="AL641" i="3"/>
  <c r="AM641" i="3"/>
  <c r="AK642" i="3"/>
  <c r="AL642" i="3"/>
  <c r="AM642" i="3"/>
  <c r="AK643" i="3"/>
  <c r="AL643" i="3"/>
  <c r="AM643" i="3"/>
  <c r="AK644" i="3"/>
  <c r="AL644" i="3"/>
  <c r="AM644" i="3"/>
  <c r="AK645" i="3"/>
  <c r="AL645" i="3"/>
  <c r="AM645" i="3"/>
  <c r="AN645" i="3"/>
  <c r="AK646" i="3"/>
  <c r="AL646" i="3"/>
  <c r="AM646" i="3"/>
  <c r="AK647" i="3"/>
  <c r="AL647" i="3"/>
  <c r="AM647" i="3"/>
  <c r="AK648" i="3"/>
  <c r="AL648" i="3"/>
  <c r="AM648" i="3"/>
  <c r="AK649" i="3"/>
  <c r="AL649" i="3"/>
  <c r="AM649" i="3"/>
  <c r="AK650" i="3"/>
  <c r="AL650" i="3"/>
  <c r="AM650" i="3"/>
  <c r="AK651" i="3"/>
  <c r="AL651" i="3"/>
  <c r="AM651" i="3"/>
  <c r="AK652" i="3"/>
  <c r="AL652" i="3"/>
  <c r="AM652" i="3"/>
  <c r="AK653" i="3"/>
  <c r="AL653" i="3"/>
  <c r="AM653" i="3"/>
  <c r="AK654" i="3"/>
  <c r="AL654" i="3"/>
  <c r="AM654" i="3"/>
  <c r="AK655" i="3"/>
  <c r="AL655" i="3"/>
  <c r="AM655" i="3"/>
  <c r="AK656" i="3"/>
  <c r="AL656" i="3"/>
  <c r="AM656" i="3"/>
  <c r="AK657" i="3"/>
  <c r="AL657" i="3"/>
  <c r="AM657" i="3"/>
  <c r="AK658" i="3"/>
  <c r="AL658" i="3"/>
  <c r="AM658" i="3"/>
  <c r="AN658" i="3"/>
  <c r="AK659" i="3"/>
  <c r="AL659" i="3"/>
  <c r="AM659" i="3"/>
  <c r="AK660" i="3"/>
  <c r="AL660" i="3"/>
  <c r="AM660" i="3"/>
  <c r="AK661" i="3"/>
  <c r="AL661" i="3"/>
  <c r="AM661" i="3"/>
  <c r="AK662" i="3"/>
  <c r="AL662" i="3"/>
  <c r="AM662" i="3"/>
  <c r="AK663" i="3"/>
  <c r="AL663" i="3"/>
  <c r="AM663" i="3"/>
  <c r="AK664" i="3"/>
  <c r="AL664" i="3"/>
  <c r="AM664" i="3"/>
  <c r="AK665" i="3"/>
  <c r="AL665" i="3"/>
  <c r="AM665" i="3"/>
  <c r="AK666" i="3"/>
  <c r="AL666" i="3"/>
  <c r="AM666" i="3"/>
  <c r="AK667" i="3"/>
  <c r="AL667" i="3"/>
  <c r="AM667" i="3"/>
  <c r="AK668" i="3"/>
  <c r="AL668" i="3"/>
  <c r="AM668" i="3"/>
  <c r="AK669" i="3"/>
  <c r="AL669" i="3"/>
  <c r="AM669" i="3"/>
  <c r="AN669" i="3"/>
  <c r="AK670" i="3"/>
  <c r="AN670" i="3" s="1"/>
  <c r="AL670" i="3"/>
  <c r="AM670" i="3"/>
  <c r="AK671" i="3"/>
  <c r="AL671" i="3"/>
  <c r="AM671" i="3"/>
  <c r="AN671" i="3"/>
  <c r="AK672" i="3"/>
  <c r="AN672" i="3" s="1"/>
  <c r="AL672" i="3"/>
  <c r="AM672" i="3"/>
  <c r="AK673" i="3"/>
  <c r="AL673" i="3"/>
  <c r="AM673" i="3"/>
  <c r="AK22" i="3"/>
  <c r="AL22" i="3"/>
  <c r="AM22" i="3"/>
  <c r="AK23" i="3"/>
  <c r="AN23" i="3" s="1"/>
  <c r="AL23" i="3"/>
  <c r="AM23" i="3"/>
  <c r="AK24" i="3"/>
  <c r="AL24" i="3"/>
  <c r="AM24" i="3"/>
  <c r="AK25" i="3"/>
  <c r="AL25" i="3"/>
  <c r="AN25" i="3" s="1"/>
  <c r="AM25" i="3"/>
  <c r="AK26" i="3"/>
  <c r="AL26" i="3"/>
  <c r="AM26" i="3"/>
  <c r="AK27" i="3"/>
  <c r="AL27" i="3"/>
  <c r="AM27" i="3"/>
  <c r="AB2" i="3"/>
  <c r="Z7" i="2" s="1"/>
  <c r="AC2" i="3"/>
  <c r="AF2" i="3"/>
  <c r="AG2" i="3"/>
  <c r="AH2" i="3"/>
  <c r="AK2" i="3"/>
  <c r="AN2" i="3" s="1"/>
  <c r="AL2" i="3"/>
  <c r="AM2" i="3"/>
  <c r="AM431" i="3"/>
  <c r="AL431" i="3"/>
  <c r="AK431" i="3"/>
  <c r="AN431" i="3" s="1"/>
  <c r="AM430" i="3"/>
  <c r="AL430" i="3"/>
  <c r="AK430" i="3"/>
  <c r="AM429" i="3"/>
  <c r="AL429" i="3"/>
  <c r="AK429" i="3"/>
  <c r="AN429" i="3" s="1"/>
  <c r="AM428" i="3"/>
  <c r="AL428" i="3"/>
  <c r="AK428" i="3"/>
  <c r="AN428" i="3" s="1"/>
  <c r="AM427" i="3"/>
  <c r="AL427" i="3"/>
  <c r="AK427" i="3"/>
  <c r="AM426" i="3"/>
  <c r="AL426" i="3"/>
  <c r="AK426" i="3"/>
  <c r="AN426" i="3" s="1"/>
  <c r="AM425" i="3"/>
  <c r="AL425" i="3"/>
  <c r="AK425" i="3"/>
  <c r="AN425" i="3" s="1"/>
  <c r="AM424" i="3"/>
  <c r="AL424" i="3"/>
  <c r="AK424" i="3"/>
  <c r="AM423" i="3"/>
  <c r="AL423" i="3"/>
  <c r="AK423" i="3"/>
  <c r="AN423" i="3" s="1"/>
  <c r="AM422" i="3"/>
  <c r="AL422" i="3"/>
  <c r="AK422" i="3"/>
  <c r="AM421" i="3"/>
  <c r="AL421" i="3"/>
  <c r="AK421" i="3"/>
  <c r="AM420" i="3"/>
  <c r="AL420" i="3"/>
  <c r="AK420" i="3"/>
  <c r="AM419" i="3"/>
  <c r="AL419" i="3"/>
  <c r="AK419" i="3"/>
  <c r="AM418" i="3"/>
  <c r="AL418" i="3"/>
  <c r="AK418" i="3"/>
  <c r="AN418" i="3" s="1"/>
  <c r="AM417" i="3"/>
  <c r="AL417" i="3"/>
  <c r="AK417" i="3"/>
  <c r="AN417" i="3" s="1"/>
  <c r="AM416" i="3"/>
  <c r="AL416" i="3"/>
  <c r="AK416" i="3"/>
  <c r="AM415" i="3"/>
  <c r="AL415" i="3"/>
  <c r="AK415" i="3"/>
  <c r="AN415" i="3" s="1"/>
  <c r="AM414" i="3"/>
  <c r="AL414" i="3"/>
  <c r="AK414" i="3"/>
  <c r="AM413" i="3"/>
  <c r="AL413" i="3"/>
  <c r="AK413" i="3"/>
  <c r="AM412" i="3"/>
  <c r="AL412" i="3"/>
  <c r="AK412" i="3"/>
  <c r="AM411" i="3"/>
  <c r="AL411" i="3"/>
  <c r="AK411" i="3"/>
  <c r="AM410" i="3"/>
  <c r="AL410" i="3"/>
  <c r="AK410" i="3"/>
  <c r="AM409" i="3"/>
  <c r="AL409" i="3"/>
  <c r="AK409" i="3"/>
  <c r="AN409" i="3" s="1"/>
  <c r="AM408" i="3"/>
  <c r="AL408" i="3"/>
  <c r="AK408" i="3"/>
  <c r="AM407" i="3"/>
  <c r="AL407" i="3"/>
  <c r="AK407" i="3"/>
  <c r="AM406" i="3"/>
  <c r="AL406" i="3"/>
  <c r="AK406" i="3"/>
  <c r="AM405" i="3"/>
  <c r="AL405" i="3"/>
  <c r="AK405" i="3"/>
  <c r="AM404" i="3"/>
  <c r="AL404" i="3"/>
  <c r="AK404" i="3"/>
  <c r="AM403" i="3"/>
  <c r="AL403" i="3"/>
  <c r="AK403" i="3"/>
  <c r="AM402" i="3"/>
  <c r="AL402" i="3"/>
  <c r="AK402" i="3"/>
  <c r="AM401" i="3"/>
  <c r="AL401" i="3"/>
  <c r="AK401" i="3"/>
  <c r="AN401" i="3" s="1"/>
  <c r="AM400" i="3"/>
  <c r="AL400" i="3"/>
  <c r="AK400" i="3"/>
  <c r="AM399" i="3"/>
  <c r="AL399" i="3"/>
  <c r="AK399" i="3"/>
  <c r="AM398" i="3"/>
  <c r="AL398" i="3"/>
  <c r="AK398" i="3"/>
  <c r="AM397" i="3"/>
  <c r="AL397" i="3"/>
  <c r="AK397" i="3"/>
  <c r="AM396" i="3"/>
  <c r="AL396" i="3"/>
  <c r="AK396" i="3"/>
  <c r="AM395" i="3"/>
  <c r="AL395" i="3"/>
  <c r="AK395" i="3"/>
  <c r="AM394" i="3"/>
  <c r="AL394" i="3"/>
  <c r="AK394" i="3"/>
  <c r="AM393" i="3"/>
  <c r="AL393" i="3"/>
  <c r="AK393" i="3"/>
  <c r="AN393" i="3" s="1"/>
  <c r="AM392" i="3"/>
  <c r="AL392" i="3"/>
  <c r="AK392" i="3"/>
  <c r="AM391" i="3"/>
  <c r="AL391" i="3"/>
  <c r="AK391" i="3"/>
  <c r="AM390" i="3"/>
  <c r="AL390" i="3"/>
  <c r="AK390" i="3"/>
  <c r="AM389" i="3"/>
  <c r="AL389" i="3"/>
  <c r="AK389" i="3"/>
  <c r="AM388" i="3"/>
  <c r="AL388" i="3"/>
  <c r="AK388" i="3"/>
  <c r="AM387" i="3"/>
  <c r="AL387" i="3"/>
  <c r="AK387" i="3"/>
  <c r="AM386" i="3"/>
  <c r="AL386" i="3"/>
  <c r="AK386" i="3"/>
  <c r="AM385" i="3"/>
  <c r="AL385" i="3"/>
  <c r="AK385" i="3"/>
  <c r="AN385" i="3" s="1"/>
  <c r="AM384" i="3"/>
  <c r="AL384" i="3"/>
  <c r="AK384" i="3"/>
  <c r="AM383" i="3"/>
  <c r="AL383" i="3"/>
  <c r="AK383" i="3"/>
  <c r="AM382" i="3"/>
  <c r="AL382" i="3"/>
  <c r="AK382" i="3"/>
  <c r="AM381" i="3"/>
  <c r="AL381" i="3"/>
  <c r="AK381" i="3"/>
  <c r="AM380" i="3"/>
  <c r="AL380" i="3"/>
  <c r="AK380" i="3"/>
  <c r="AM379" i="3"/>
  <c r="AL379" i="3"/>
  <c r="AK379" i="3"/>
  <c r="AM378" i="3"/>
  <c r="AL378" i="3"/>
  <c r="AK378" i="3"/>
  <c r="AM377" i="3"/>
  <c r="AL377" i="3"/>
  <c r="AK377" i="3"/>
  <c r="AN377" i="3" s="1"/>
  <c r="AM376" i="3"/>
  <c r="AL376" i="3"/>
  <c r="AK376" i="3"/>
  <c r="AM375" i="3"/>
  <c r="AL375" i="3"/>
  <c r="AK375" i="3"/>
  <c r="AM374" i="3"/>
  <c r="AL374" i="3"/>
  <c r="AK374" i="3"/>
  <c r="AM373" i="3"/>
  <c r="AL373" i="3"/>
  <c r="AK373" i="3"/>
  <c r="AM372" i="3"/>
  <c r="AL372" i="3"/>
  <c r="AK372" i="3"/>
  <c r="AM371" i="3"/>
  <c r="AL371" i="3"/>
  <c r="AK371" i="3"/>
  <c r="AM370" i="3"/>
  <c r="AL370" i="3"/>
  <c r="AK370" i="3"/>
  <c r="AM369" i="3"/>
  <c r="AL369" i="3"/>
  <c r="AK369" i="3"/>
  <c r="AN369" i="3" s="1"/>
  <c r="AM368" i="3"/>
  <c r="AL368" i="3"/>
  <c r="AK368" i="3"/>
  <c r="AM367" i="3"/>
  <c r="AL367" i="3"/>
  <c r="AK367" i="3"/>
  <c r="AM366" i="3"/>
  <c r="AL366" i="3"/>
  <c r="AK366" i="3"/>
  <c r="AM365" i="3"/>
  <c r="AL365" i="3"/>
  <c r="AK365" i="3"/>
  <c r="AM364" i="3"/>
  <c r="AL364" i="3"/>
  <c r="AK364" i="3"/>
  <c r="AM363" i="3"/>
  <c r="AL363" i="3"/>
  <c r="AK363" i="3"/>
  <c r="AM362" i="3"/>
  <c r="AL362" i="3"/>
  <c r="AK362" i="3"/>
  <c r="AM361" i="3"/>
  <c r="AL361" i="3"/>
  <c r="AK361" i="3"/>
  <c r="AN361" i="3" s="1"/>
  <c r="AM360" i="3"/>
  <c r="AL360" i="3"/>
  <c r="AK360" i="3"/>
  <c r="AM359" i="3"/>
  <c r="AL359" i="3"/>
  <c r="AK359" i="3"/>
  <c r="AM358" i="3"/>
  <c r="AL358" i="3"/>
  <c r="AK358" i="3"/>
  <c r="AM357" i="3"/>
  <c r="AL357" i="3"/>
  <c r="AK357" i="3"/>
  <c r="AM356" i="3"/>
  <c r="AL356" i="3"/>
  <c r="AK356" i="3"/>
  <c r="AM355" i="3"/>
  <c r="AL355" i="3"/>
  <c r="AK355" i="3"/>
  <c r="AM354" i="3"/>
  <c r="AL354" i="3"/>
  <c r="AK354" i="3"/>
  <c r="AM353" i="3"/>
  <c r="AL353" i="3"/>
  <c r="AK353" i="3"/>
  <c r="AN353" i="3" s="1"/>
  <c r="AM352" i="3"/>
  <c r="AL352" i="3"/>
  <c r="AK352" i="3"/>
  <c r="AM351" i="3"/>
  <c r="AL351" i="3"/>
  <c r="AK351" i="3"/>
  <c r="AM350" i="3"/>
  <c r="AL350" i="3"/>
  <c r="AK350" i="3"/>
  <c r="AM349" i="3"/>
  <c r="AL349" i="3"/>
  <c r="AK349" i="3"/>
  <c r="AM348" i="3"/>
  <c r="AL348" i="3"/>
  <c r="AK348" i="3"/>
  <c r="AM347" i="3"/>
  <c r="AL347" i="3"/>
  <c r="AK347" i="3"/>
  <c r="AM346" i="3"/>
  <c r="AL346" i="3"/>
  <c r="AK346" i="3"/>
  <c r="AM345" i="3"/>
  <c r="AL345" i="3"/>
  <c r="AK345" i="3"/>
  <c r="AN345" i="3" s="1"/>
  <c r="AM344" i="3"/>
  <c r="AL344" i="3"/>
  <c r="AK344" i="3"/>
  <c r="AM343" i="3"/>
  <c r="AL343" i="3"/>
  <c r="AK343" i="3"/>
  <c r="AM342" i="3"/>
  <c r="AL342" i="3"/>
  <c r="AK342" i="3"/>
  <c r="AM341" i="3"/>
  <c r="AL341" i="3"/>
  <c r="AK341" i="3"/>
  <c r="AM340" i="3"/>
  <c r="AL340" i="3"/>
  <c r="AK340" i="3"/>
  <c r="AM339" i="3"/>
  <c r="AL339" i="3"/>
  <c r="AK339" i="3"/>
  <c r="AM338" i="3"/>
  <c r="AL338" i="3"/>
  <c r="AK338" i="3"/>
  <c r="AM337" i="3"/>
  <c r="AL337" i="3"/>
  <c r="AK337" i="3"/>
  <c r="AN337" i="3" s="1"/>
  <c r="AM336" i="3"/>
  <c r="AL336" i="3"/>
  <c r="AK336" i="3"/>
  <c r="AM335" i="3"/>
  <c r="AL335" i="3"/>
  <c r="AK335" i="3"/>
  <c r="AM334" i="3"/>
  <c r="AL334" i="3"/>
  <c r="AK334" i="3"/>
  <c r="AM333" i="3"/>
  <c r="AL333" i="3"/>
  <c r="AK333" i="3"/>
  <c r="AM332" i="3"/>
  <c r="AL332" i="3"/>
  <c r="AK332" i="3"/>
  <c r="AM331" i="3"/>
  <c r="AL331" i="3"/>
  <c r="AK331" i="3"/>
  <c r="AM330" i="3"/>
  <c r="AL330" i="3"/>
  <c r="AK330" i="3"/>
  <c r="AM329" i="3"/>
  <c r="AL329" i="3"/>
  <c r="AK329" i="3"/>
  <c r="AM328" i="3"/>
  <c r="AL328" i="3"/>
  <c r="AK328" i="3"/>
  <c r="AM327" i="3"/>
  <c r="AL327" i="3"/>
  <c r="AK327" i="3"/>
  <c r="AM326" i="3"/>
  <c r="AL326" i="3"/>
  <c r="AK326" i="3"/>
  <c r="AM325" i="3"/>
  <c r="AL325" i="3"/>
  <c r="AK325" i="3"/>
  <c r="AM324" i="3"/>
  <c r="AL324" i="3"/>
  <c r="AK324" i="3"/>
  <c r="AM323" i="3"/>
  <c r="AL323" i="3"/>
  <c r="AK323" i="3"/>
  <c r="AM322" i="3"/>
  <c r="AL322" i="3"/>
  <c r="AK322" i="3"/>
  <c r="AM321" i="3"/>
  <c r="AL321" i="3"/>
  <c r="AK321" i="3"/>
  <c r="AM320" i="3"/>
  <c r="AL320" i="3"/>
  <c r="AK320" i="3"/>
  <c r="AM319" i="3"/>
  <c r="AL319" i="3"/>
  <c r="AK319" i="3"/>
  <c r="AM318" i="3"/>
  <c r="AL318" i="3"/>
  <c r="AK318" i="3"/>
  <c r="AM317" i="3"/>
  <c r="AL317" i="3"/>
  <c r="AK317" i="3"/>
  <c r="AM316" i="3"/>
  <c r="AL316" i="3"/>
  <c r="AK316" i="3"/>
  <c r="AM315" i="3"/>
  <c r="AL315" i="3"/>
  <c r="AK315" i="3"/>
  <c r="AM314" i="3"/>
  <c r="AL314" i="3"/>
  <c r="AK314" i="3"/>
  <c r="AM313" i="3"/>
  <c r="AL313" i="3"/>
  <c r="AK313" i="3"/>
  <c r="AM312" i="3"/>
  <c r="AL312" i="3"/>
  <c r="AK312" i="3"/>
  <c r="AM311" i="3"/>
  <c r="AL311" i="3"/>
  <c r="AK311" i="3"/>
  <c r="AM310" i="3"/>
  <c r="AL310" i="3"/>
  <c r="AK310" i="3"/>
  <c r="AM309" i="3"/>
  <c r="AL309" i="3"/>
  <c r="AK309" i="3"/>
  <c r="AM308" i="3"/>
  <c r="AL308" i="3"/>
  <c r="AK308" i="3"/>
  <c r="AM307" i="3"/>
  <c r="AL307" i="3"/>
  <c r="AK307" i="3"/>
  <c r="AM306" i="3"/>
  <c r="AL306" i="3"/>
  <c r="AK306" i="3"/>
  <c r="AM305" i="3"/>
  <c r="AL305" i="3"/>
  <c r="AK305" i="3"/>
  <c r="AM304" i="3"/>
  <c r="AL304" i="3"/>
  <c r="AK304" i="3"/>
  <c r="AM303" i="3"/>
  <c r="AL303" i="3"/>
  <c r="AK303" i="3"/>
  <c r="AM302" i="3"/>
  <c r="AL302" i="3"/>
  <c r="AK302" i="3"/>
  <c r="AM301" i="3"/>
  <c r="AL301" i="3"/>
  <c r="AK301" i="3"/>
  <c r="AN301" i="3" s="1"/>
  <c r="AM300" i="3"/>
  <c r="AL300" i="3"/>
  <c r="AK300" i="3"/>
  <c r="AM299" i="3"/>
  <c r="AL299" i="3"/>
  <c r="AK299" i="3"/>
  <c r="AM298" i="3"/>
  <c r="AL298" i="3"/>
  <c r="AK298" i="3"/>
  <c r="AM297" i="3"/>
  <c r="AL297" i="3"/>
  <c r="AK297" i="3"/>
  <c r="AM296" i="3"/>
  <c r="AL296" i="3"/>
  <c r="AK296" i="3"/>
  <c r="AM295" i="3"/>
  <c r="AL295" i="3"/>
  <c r="AK295" i="3"/>
  <c r="AM294" i="3"/>
  <c r="AL294" i="3"/>
  <c r="AK294" i="3"/>
  <c r="AM293" i="3"/>
  <c r="AL293" i="3"/>
  <c r="AK293" i="3"/>
  <c r="AM292" i="3"/>
  <c r="AL292" i="3"/>
  <c r="AK292" i="3"/>
  <c r="AM291" i="3"/>
  <c r="AL291" i="3"/>
  <c r="AK291" i="3"/>
  <c r="AM290" i="3"/>
  <c r="AL290" i="3"/>
  <c r="AK290" i="3"/>
  <c r="AM289" i="3"/>
  <c r="AL289" i="3"/>
  <c r="AK289" i="3"/>
  <c r="AM288" i="3"/>
  <c r="AL288" i="3"/>
  <c r="AK288" i="3"/>
  <c r="AM287" i="3"/>
  <c r="AL287" i="3"/>
  <c r="AK287" i="3"/>
  <c r="AM286" i="3"/>
  <c r="AL286" i="3"/>
  <c r="AK286" i="3"/>
  <c r="AM285" i="3"/>
  <c r="AL285" i="3"/>
  <c r="AK285" i="3"/>
  <c r="AN285" i="3" s="1"/>
  <c r="AM284" i="3"/>
  <c r="AL284" i="3"/>
  <c r="AK284" i="3"/>
  <c r="AM283" i="3"/>
  <c r="AL283" i="3"/>
  <c r="AK283" i="3"/>
  <c r="AM282" i="3"/>
  <c r="AL282" i="3"/>
  <c r="AK282" i="3"/>
  <c r="AM281" i="3"/>
  <c r="AL281" i="3"/>
  <c r="AK281" i="3"/>
  <c r="AM280" i="3"/>
  <c r="AL280" i="3"/>
  <c r="AK280" i="3"/>
  <c r="AM279" i="3"/>
  <c r="AL279" i="3"/>
  <c r="AK279" i="3"/>
  <c r="AM278" i="3"/>
  <c r="AL278" i="3"/>
  <c r="AK278" i="3"/>
  <c r="AM277" i="3"/>
  <c r="AL277" i="3"/>
  <c r="AK277" i="3"/>
  <c r="AM276" i="3"/>
  <c r="AL276" i="3"/>
  <c r="AK276" i="3"/>
  <c r="AM275" i="3"/>
  <c r="AL275" i="3"/>
  <c r="AK275" i="3"/>
  <c r="AM274" i="3"/>
  <c r="AL274" i="3"/>
  <c r="AK274" i="3"/>
  <c r="AM273" i="3"/>
  <c r="AL273" i="3"/>
  <c r="AK273" i="3"/>
  <c r="AM272" i="3"/>
  <c r="AL272" i="3"/>
  <c r="AK272" i="3"/>
  <c r="AM271" i="3"/>
  <c r="AL271" i="3"/>
  <c r="AK271" i="3"/>
  <c r="AM270" i="3"/>
  <c r="AL270" i="3"/>
  <c r="AK270" i="3"/>
  <c r="AM269" i="3"/>
  <c r="AL269" i="3"/>
  <c r="AK269" i="3"/>
  <c r="AM268" i="3"/>
  <c r="AL268" i="3"/>
  <c r="AK268" i="3"/>
  <c r="AM267" i="3"/>
  <c r="AL267" i="3"/>
  <c r="AK267" i="3"/>
  <c r="AM266" i="3"/>
  <c r="AL266" i="3"/>
  <c r="AK266" i="3"/>
  <c r="AM265" i="3"/>
  <c r="AL265" i="3"/>
  <c r="AK265" i="3"/>
  <c r="AM264" i="3"/>
  <c r="AL264" i="3"/>
  <c r="AK264" i="3"/>
  <c r="AM263" i="3"/>
  <c r="AL263" i="3"/>
  <c r="AK263" i="3"/>
  <c r="AM262" i="3"/>
  <c r="AL262" i="3"/>
  <c r="AK262" i="3"/>
  <c r="AM261" i="3"/>
  <c r="AL261" i="3"/>
  <c r="AK261" i="3"/>
  <c r="AN261" i="3" s="1"/>
  <c r="AM260" i="3"/>
  <c r="AL260" i="3"/>
  <c r="AK260" i="3"/>
  <c r="AM259" i="3"/>
  <c r="AL259" i="3"/>
  <c r="AK259" i="3"/>
  <c r="AM258" i="3"/>
  <c r="AL258" i="3"/>
  <c r="AK258" i="3"/>
  <c r="AM257" i="3"/>
  <c r="AL257" i="3"/>
  <c r="AK257" i="3"/>
  <c r="AM256" i="3"/>
  <c r="AL256" i="3"/>
  <c r="AK256" i="3"/>
  <c r="AM255" i="3"/>
  <c r="AL255" i="3"/>
  <c r="AK255" i="3"/>
  <c r="AM254" i="3"/>
  <c r="AL254" i="3"/>
  <c r="AK254" i="3"/>
  <c r="AM253" i="3"/>
  <c r="AL253" i="3"/>
  <c r="AK253" i="3"/>
  <c r="AN253" i="3" s="1"/>
  <c r="AM252" i="3"/>
  <c r="AL252" i="3"/>
  <c r="AK252" i="3"/>
  <c r="AM251" i="3"/>
  <c r="AL251" i="3"/>
  <c r="AK251" i="3"/>
  <c r="AM250" i="3"/>
  <c r="AL250" i="3"/>
  <c r="AK250" i="3"/>
  <c r="AM249" i="3"/>
  <c r="AL249" i="3"/>
  <c r="AK249" i="3"/>
  <c r="AM248" i="3"/>
  <c r="AL248" i="3"/>
  <c r="AK248" i="3"/>
  <c r="AM247" i="3"/>
  <c r="AL247" i="3"/>
  <c r="AK247" i="3"/>
  <c r="AM246" i="3"/>
  <c r="AL246" i="3"/>
  <c r="AK246" i="3"/>
  <c r="AM245" i="3"/>
  <c r="AL245" i="3"/>
  <c r="AK245" i="3"/>
  <c r="AN245" i="3" s="1"/>
  <c r="AM244" i="3"/>
  <c r="AL244" i="3"/>
  <c r="AK244" i="3"/>
  <c r="AM243" i="3"/>
  <c r="AL243" i="3"/>
  <c r="AK243" i="3"/>
  <c r="AM242" i="3"/>
  <c r="AL242" i="3"/>
  <c r="AK242" i="3"/>
  <c r="AM241" i="3"/>
  <c r="AL241" i="3"/>
  <c r="AK241" i="3"/>
  <c r="AM240" i="3"/>
  <c r="AL240" i="3"/>
  <c r="AK240" i="3"/>
  <c r="AM239" i="3"/>
  <c r="AL239" i="3"/>
  <c r="AK239" i="3"/>
  <c r="AM238" i="3"/>
  <c r="AL238" i="3"/>
  <c r="AK238" i="3"/>
  <c r="AM237" i="3"/>
  <c r="AL237" i="3"/>
  <c r="AK237" i="3"/>
  <c r="AN237" i="3" s="1"/>
  <c r="AM236" i="3"/>
  <c r="AL236" i="3"/>
  <c r="AK236" i="3"/>
  <c r="AM235" i="3"/>
  <c r="AL235" i="3"/>
  <c r="AK235" i="3"/>
  <c r="AM234" i="3"/>
  <c r="AL234" i="3"/>
  <c r="AK234" i="3"/>
  <c r="AM233" i="3"/>
  <c r="AL233" i="3"/>
  <c r="AK233" i="3"/>
  <c r="AM232" i="3"/>
  <c r="AL232" i="3"/>
  <c r="AK232" i="3"/>
  <c r="AM231" i="3"/>
  <c r="AL231" i="3"/>
  <c r="AK231" i="3"/>
  <c r="AM230" i="3"/>
  <c r="AL230" i="3"/>
  <c r="AK230" i="3"/>
  <c r="AM229" i="3"/>
  <c r="AL229" i="3"/>
  <c r="AK229" i="3"/>
  <c r="AN229" i="3" s="1"/>
  <c r="AM228" i="3"/>
  <c r="AL228" i="3"/>
  <c r="AK228" i="3"/>
  <c r="AM227" i="3"/>
  <c r="AL227" i="3"/>
  <c r="AK227" i="3"/>
  <c r="AM226" i="3"/>
  <c r="AL226" i="3"/>
  <c r="AK226" i="3"/>
  <c r="AM225" i="3"/>
  <c r="AL225" i="3"/>
  <c r="AK225" i="3"/>
  <c r="AM224" i="3"/>
  <c r="AL224" i="3"/>
  <c r="AK224" i="3"/>
  <c r="AM223" i="3"/>
  <c r="AL223" i="3"/>
  <c r="AK223" i="3"/>
  <c r="AM222" i="3"/>
  <c r="AL222" i="3"/>
  <c r="AK222" i="3"/>
  <c r="AM221" i="3"/>
  <c r="AL221" i="3"/>
  <c r="AK221" i="3"/>
  <c r="AN221" i="3" s="1"/>
  <c r="AM220" i="3"/>
  <c r="AL220" i="3"/>
  <c r="AK220" i="3"/>
  <c r="AM219" i="3"/>
  <c r="AL219" i="3"/>
  <c r="AK219" i="3"/>
  <c r="AM218" i="3"/>
  <c r="AL218" i="3"/>
  <c r="AK218" i="3"/>
  <c r="AM217" i="3"/>
  <c r="AL217" i="3"/>
  <c r="AK217" i="3"/>
  <c r="AM216" i="3"/>
  <c r="AL216" i="3"/>
  <c r="AK216" i="3"/>
  <c r="AM215" i="3"/>
  <c r="AL215" i="3"/>
  <c r="AK215" i="3"/>
  <c r="AM214" i="3"/>
  <c r="AL214" i="3"/>
  <c r="AK214" i="3"/>
  <c r="AM213" i="3"/>
  <c r="AL213" i="3"/>
  <c r="AK213" i="3"/>
  <c r="AN213" i="3" s="1"/>
  <c r="AM212" i="3"/>
  <c r="AL212" i="3"/>
  <c r="AK212" i="3"/>
  <c r="AM211" i="3"/>
  <c r="AL211" i="3"/>
  <c r="AK211" i="3"/>
  <c r="AM210" i="3"/>
  <c r="AL210" i="3"/>
  <c r="AK210" i="3"/>
  <c r="AM209" i="3"/>
  <c r="AL209" i="3"/>
  <c r="AK209" i="3"/>
  <c r="AM208" i="3"/>
  <c r="AL208" i="3"/>
  <c r="AK208" i="3"/>
  <c r="AM207" i="3"/>
  <c r="AL207" i="3"/>
  <c r="AK207" i="3"/>
  <c r="AM206" i="3"/>
  <c r="AL206" i="3"/>
  <c r="AK206" i="3"/>
  <c r="AM205" i="3"/>
  <c r="AL205" i="3"/>
  <c r="AK205" i="3"/>
  <c r="AN205" i="3" s="1"/>
  <c r="AM204" i="3"/>
  <c r="AL204" i="3"/>
  <c r="AK204" i="3"/>
  <c r="AM203" i="3"/>
  <c r="AL203" i="3"/>
  <c r="AK203" i="3"/>
  <c r="AM202" i="3"/>
  <c r="AL202" i="3"/>
  <c r="AK202" i="3"/>
  <c r="AM201" i="3"/>
  <c r="AL201" i="3"/>
  <c r="AK201" i="3"/>
  <c r="AM200" i="3"/>
  <c r="AL200" i="3"/>
  <c r="AK200" i="3"/>
  <c r="AM199" i="3"/>
  <c r="AL199" i="3"/>
  <c r="AK199" i="3"/>
  <c r="AM198" i="3"/>
  <c r="AL198" i="3"/>
  <c r="AK198" i="3"/>
  <c r="AM197" i="3"/>
  <c r="AL197" i="3"/>
  <c r="AK197" i="3"/>
  <c r="AN197" i="3" s="1"/>
  <c r="AM196" i="3"/>
  <c r="AL196" i="3"/>
  <c r="AK196" i="3"/>
  <c r="AM195" i="3"/>
  <c r="AL195" i="3"/>
  <c r="AK195" i="3"/>
  <c r="AM194" i="3"/>
  <c r="AL194" i="3"/>
  <c r="AK194" i="3"/>
  <c r="AM193" i="3"/>
  <c r="AL193" i="3"/>
  <c r="AK193" i="3"/>
  <c r="AM192" i="3"/>
  <c r="AL192" i="3"/>
  <c r="AK192" i="3"/>
  <c r="AM191" i="3"/>
  <c r="AL191" i="3"/>
  <c r="AK191" i="3"/>
  <c r="AM190" i="3"/>
  <c r="AL190" i="3"/>
  <c r="AK190" i="3"/>
  <c r="AM189" i="3"/>
  <c r="AL189" i="3"/>
  <c r="AK189" i="3"/>
  <c r="AN189" i="3" s="1"/>
  <c r="AM188" i="3"/>
  <c r="AL188" i="3"/>
  <c r="AK188" i="3"/>
  <c r="AM187" i="3"/>
  <c r="AL187" i="3"/>
  <c r="AK187" i="3"/>
  <c r="AM186" i="3"/>
  <c r="AL186" i="3"/>
  <c r="AK186" i="3"/>
  <c r="AM185" i="3"/>
  <c r="AL185" i="3"/>
  <c r="AK185" i="3"/>
  <c r="AM184" i="3"/>
  <c r="AL184" i="3"/>
  <c r="AK184" i="3"/>
  <c r="AM183" i="3"/>
  <c r="AL183" i="3"/>
  <c r="AK183" i="3"/>
  <c r="AM182" i="3"/>
  <c r="AL182" i="3"/>
  <c r="AK182" i="3"/>
  <c r="AM181" i="3"/>
  <c r="AL181" i="3"/>
  <c r="AK181" i="3"/>
  <c r="AN181" i="3" s="1"/>
  <c r="AM180" i="3"/>
  <c r="AL180" i="3"/>
  <c r="AK180" i="3"/>
  <c r="AM179" i="3"/>
  <c r="AL179" i="3"/>
  <c r="AK179" i="3"/>
  <c r="AM178" i="3"/>
  <c r="AL178" i="3"/>
  <c r="AK178" i="3"/>
  <c r="AM177" i="3"/>
  <c r="AL177" i="3"/>
  <c r="AK177" i="3"/>
  <c r="AM176" i="3"/>
  <c r="AL176" i="3"/>
  <c r="AK176" i="3"/>
  <c r="AM175" i="3"/>
  <c r="AL175" i="3"/>
  <c r="AK175" i="3"/>
  <c r="AM174" i="3"/>
  <c r="AL174" i="3"/>
  <c r="AK174" i="3"/>
  <c r="AM173" i="3"/>
  <c r="AL173" i="3"/>
  <c r="AK173" i="3"/>
  <c r="AN173" i="3" s="1"/>
  <c r="AM172" i="3"/>
  <c r="AL172" i="3"/>
  <c r="AK172" i="3"/>
  <c r="AM171" i="3"/>
  <c r="AL171" i="3"/>
  <c r="AK171" i="3"/>
  <c r="AM170" i="3"/>
  <c r="AL170" i="3"/>
  <c r="AK170" i="3"/>
  <c r="AM169" i="3"/>
  <c r="AL169" i="3"/>
  <c r="AK169" i="3"/>
  <c r="AM168" i="3"/>
  <c r="AL168" i="3"/>
  <c r="AK168" i="3"/>
  <c r="AM167" i="3"/>
  <c r="AL167" i="3"/>
  <c r="AK167" i="3"/>
  <c r="AM166" i="3"/>
  <c r="AL166" i="3"/>
  <c r="AK166" i="3"/>
  <c r="AM165" i="3"/>
  <c r="AL165" i="3"/>
  <c r="AK165" i="3"/>
  <c r="AN165" i="3" s="1"/>
  <c r="AM164" i="3"/>
  <c r="AL164" i="3"/>
  <c r="AK164" i="3"/>
  <c r="AM163" i="3"/>
  <c r="AL163" i="3"/>
  <c r="AK163" i="3"/>
  <c r="AM162" i="3"/>
  <c r="AL162" i="3"/>
  <c r="AK162" i="3"/>
  <c r="AM161" i="3"/>
  <c r="AL161" i="3"/>
  <c r="AK161" i="3"/>
  <c r="AM160" i="3"/>
  <c r="AL160" i="3"/>
  <c r="AK160" i="3"/>
  <c r="AM159" i="3"/>
  <c r="AL159" i="3"/>
  <c r="AK159" i="3"/>
  <c r="AM158" i="3"/>
  <c r="AL158" i="3"/>
  <c r="AK158" i="3"/>
  <c r="AM157" i="3"/>
  <c r="AL157" i="3"/>
  <c r="AK157" i="3"/>
  <c r="AN157" i="3" s="1"/>
  <c r="AM156" i="3"/>
  <c r="AL156" i="3"/>
  <c r="AK156" i="3"/>
  <c r="AM155" i="3"/>
  <c r="AL155" i="3"/>
  <c r="AK155" i="3"/>
  <c r="AM154" i="3"/>
  <c r="AL154" i="3"/>
  <c r="AK154" i="3"/>
  <c r="AM153" i="3"/>
  <c r="AL153" i="3"/>
  <c r="AK153" i="3"/>
  <c r="AM152" i="3"/>
  <c r="AL152" i="3"/>
  <c r="AK152" i="3"/>
  <c r="AM151" i="3"/>
  <c r="AL151" i="3"/>
  <c r="AK151" i="3"/>
  <c r="AM150" i="3"/>
  <c r="AL150" i="3"/>
  <c r="AK150" i="3"/>
  <c r="AM149" i="3"/>
  <c r="AL149" i="3"/>
  <c r="AK149" i="3"/>
  <c r="AN149" i="3" s="1"/>
  <c r="AM148" i="3"/>
  <c r="AL148" i="3"/>
  <c r="AK148" i="3"/>
  <c r="AM147" i="3"/>
  <c r="AL147" i="3"/>
  <c r="AK147" i="3"/>
  <c r="AM146" i="3"/>
  <c r="AL146" i="3"/>
  <c r="AK146" i="3"/>
  <c r="AM145" i="3"/>
  <c r="AL145" i="3"/>
  <c r="AK145" i="3"/>
  <c r="AM144" i="3"/>
  <c r="AL144" i="3"/>
  <c r="AK144" i="3"/>
  <c r="AM143" i="3"/>
  <c r="AL143" i="3"/>
  <c r="AK143" i="3"/>
  <c r="AM142" i="3"/>
  <c r="AL142" i="3"/>
  <c r="AK142" i="3"/>
  <c r="AM141" i="3"/>
  <c r="AL141" i="3"/>
  <c r="AK141" i="3"/>
  <c r="AN141" i="3" s="1"/>
  <c r="AM140" i="3"/>
  <c r="AL140" i="3"/>
  <c r="AK140" i="3"/>
  <c r="AM139" i="3"/>
  <c r="AL139" i="3"/>
  <c r="AK139" i="3"/>
  <c r="AM138" i="3"/>
  <c r="AL138" i="3"/>
  <c r="AK138" i="3"/>
  <c r="AM137" i="3"/>
  <c r="AL137" i="3"/>
  <c r="AK137" i="3"/>
  <c r="AM136" i="3"/>
  <c r="AL136" i="3"/>
  <c r="AK136" i="3"/>
  <c r="AM135" i="3"/>
  <c r="AL135" i="3"/>
  <c r="AK135" i="3"/>
  <c r="AM134" i="3"/>
  <c r="AL134" i="3"/>
  <c r="AK134" i="3"/>
  <c r="AM133" i="3"/>
  <c r="AL133" i="3"/>
  <c r="AK133" i="3"/>
  <c r="AN133" i="3" s="1"/>
  <c r="AM132" i="3"/>
  <c r="AL132" i="3"/>
  <c r="AK132" i="3"/>
  <c r="AM131" i="3"/>
  <c r="AL131" i="3"/>
  <c r="AK131" i="3"/>
  <c r="AM130" i="3"/>
  <c r="AL130" i="3"/>
  <c r="AK130" i="3"/>
  <c r="AM129" i="3"/>
  <c r="AL129" i="3"/>
  <c r="AK129" i="3"/>
  <c r="AM128" i="3"/>
  <c r="AL128" i="3"/>
  <c r="AK128" i="3"/>
  <c r="AM127" i="3"/>
  <c r="AL127" i="3"/>
  <c r="AK127" i="3"/>
  <c r="AM126" i="3"/>
  <c r="AL126" i="3"/>
  <c r="AK126" i="3"/>
  <c r="AM125" i="3"/>
  <c r="AL125" i="3"/>
  <c r="AK125" i="3"/>
  <c r="AN125" i="3" s="1"/>
  <c r="AM124" i="3"/>
  <c r="AL124" i="3"/>
  <c r="AK124" i="3"/>
  <c r="AM123" i="3"/>
  <c r="AL123" i="3"/>
  <c r="AK123" i="3"/>
  <c r="AM122" i="3"/>
  <c r="AL122" i="3"/>
  <c r="AK122" i="3"/>
  <c r="AM121" i="3"/>
  <c r="AL121" i="3"/>
  <c r="AK121" i="3"/>
  <c r="AM120" i="3"/>
  <c r="AL120" i="3"/>
  <c r="AK120" i="3"/>
  <c r="AM119" i="3"/>
  <c r="AL119" i="3"/>
  <c r="AK119" i="3"/>
  <c r="AM118" i="3"/>
  <c r="AL118" i="3"/>
  <c r="AK118" i="3"/>
  <c r="AM117" i="3"/>
  <c r="AL117" i="3"/>
  <c r="AK117" i="3"/>
  <c r="AN117" i="3" s="1"/>
  <c r="AM116" i="3"/>
  <c r="AL116" i="3"/>
  <c r="AK116" i="3"/>
  <c r="AM115" i="3"/>
  <c r="AL115" i="3"/>
  <c r="AK115" i="3"/>
  <c r="AM114" i="3"/>
  <c r="AL114" i="3"/>
  <c r="AK114" i="3"/>
  <c r="AM113" i="3"/>
  <c r="AL113" i="3"/>
  <c r="AK113" i="3"/>
  <c r="AM112" i="3"/>
  <c r="AL112" i="3"/>
  <c r="AK112" i="3"/>
  <c r="AM111" i="3"/>
  <c r="AL111" i="3"/>
  <c r="AK111" i="3"/>
  <c r="AM110" i="3"/>
  <c r="AL110" i="3"/>
  <c r="AK110" i="3"/>
  <c r="AM109" i="3"/>
  <c r="AL109" i="3"/>
  <c r="AK109" i="3"/>
  <c r="AN109" i="3" s="1"/>
  <c r="AM108" i="3"/>
  <c r="AL108" i="3"/>
  <c r="AK108" i="3"/>
  <c r="AM107" i="3"/>
  <c r="AL107" i="3"/>
  <c r="AK107" i="3"/>
  <c r="AM106" i="3"/>
  <c r="AL106" i="3"/>
  <c r="AK106" i="3"/>
  <c r="AM105" i="3"/>
  <c r="AL105" i="3"/>
  <c r="AK105" i="3"/>
  <c r="AN105" i="3" s="1"/>
  <c r="AM104" i="3"/>
  <c r="AL104" i="3"/>
  <c r="AK104" i="3"/>
  <c r="AM103" i="3"/>
  <c r="AL103" i="3"/>
  <c r="AK103" i="3"/>
  <c r="AM102" i="3"/>
  <c r="AL102" i="3"/>
  <c r="AK102" i="3"/>
  <c r="AM101" i="3"/>
  <c r="AL101" i="3"/>
  <c r="AK101" i="3"/>
  <c r="AN101" i="3" s="1"/>
  <c r="AM100" i="3"/>
  <c r="AL100" i="3"/>
  <c r="AK100" i="3"/>
  <c r="AM99" i="3"/>
  <c r="AL99" i="3"/>
  <c r="AK99" i="3"/>
  <c r="AM98" i="3"/>
  <c r="AL98" i="3"/>
  <c r="AK98" i="3"/>
  <c r="AM97" i="3"/>
  <c r="AL97" i="3"/>
  <c r="AK97" i="3"/>
  <c r="AN97" i="3" s="1"/>
  <c r="AM96" i="3"/>
  <c r="AL96" i="3"/>
  <c r="AK96" i="3"/>
  <c r="AM95" i="3"/>
  <c r="AL95" i="3"/>
  <c r="AK95" i="3"/>
  <c r="AM94" i="3"/>
  <c r="AL94" i="3"/>
  <c r="AK94" i="3"/>
  <c r="AM93" i="3"/>
  <c r="AL93" i="3"/>
  <c r="AK93" i="3"/>
  <c r="AN93" i="3" s="1"/>
  <c r="AM92" i="3"/>
  <c r="AL92" i="3"/>
  <c r="AK92" i="3"/>
  <c r="AM91" i="3"/>
  <c r="AL91" i="3"/>
  <c r="AK91" i="3"/>
  <c r="AM90" i="3"/>
  <c r="AL90" i="3"/>
  <c r="AK90" i="3"/>
  <c r="AM89" i="3"/>
  <c r="AL89" i="3"/>
  <c r="AK89" i="3"/>
  <c r="AN89" i="3" s="1"/>
  <c r="AM88" i="3"/>
  <c r="AL88" i="3"/>
  <c r="AK88" i="3"/>
  <c r="AM87" i="3"/>
  <c r="AL87" i="3"/>
  <c r="AK87" i="3"/>
  <c r="AM86" i="3"/>
  <c r="AL86" i="3"/>
  <c r="AK86" i="3"/>
  <c r="AM85" i="3"/>
  <c r="AL85" i="3"/>
  <c r="AK85" i="3"/>
  <c r="AN85" i="3" s="1"/>
  <c r="AM84" i="3"/>
  <c r="AL84" i="3"/>
  <c r="AK84" i="3"/>
  <c r="AM83" i="3"/>
  <c r="AL83" i="3"/>
  <c r="AK83" i="3"/>
  <c r="AM82" i="3"/>
  <c r="AL82" i="3"/>
  <c r="AK82" i="3"/>
  <c r="AM81" i="3"/>
  <c r="AL81" i="3"/>
  <c r="AN81" i="3" s="1"/>
  <c r="AK81" i="3"/>
  <c r="AM80" i="3"/>
  <c r="AL80" i="3"/>
  <c r="AK80" i="3"/>
  <c r="AM79" i="3"/>
  <c r="AL79" i="3"/>
  <c r="AK79" i="3"/>
  <c r="AM78" i="3"/>
  <c r="AL78" i="3"/>
  <c r="AK78" i="3"/>
  <c r="AM77" i="3"/>
  <c r="AL77" i="3"/>
  <c r="AK77" i="3"/>
  <c r="AM76" i="3"/>
  <c r="AL76" i="3"/>
  <c r="AK76" i="3"/>
  <c r="AN76" i="3" s="1"/>
  <c r="AM75" i="3"/>
  <c r="AL75" i="3"/>
  <c r="AK75" i="3"/>
  <c r="AM74" i="3"/>
  <c r="AL74" i="3"/>
  <c r="AK74" i="3"/>
  <c r="AM73" i="3"/>
  <c r="AL73" i="3"/>
  <c r="AK73" i="3"/>
  <c r="AM72" i="3"/>
  <c r="AL72" i="3"/>
  <c r="AK72" i="3"/>
  <c r="AM71" i="3"/>
  <c r="AL71" i="3"/>
  <c r="AK71" i="3"/>
  <c r="AM70" i="3"/>
  <c r="AL70" i="3"/>
  <c r="AK70" i="3"/>
  <c r="AM69" i="3"/>
  <c r="AL69" i="3"/>
  <c r="AK69" i="3"/>
  <c r="AM68" i="3"/>
  <c r="AL68" i="3"/>
  <c r="AK68" i="3"/>
  <c r="AN68" i="3" s="1"/>
  <c r="AM67" i="3"/>
  <c r="AL67" i="3"/>
  <c r="AK67" i="3"/>
  <c r="AM66" i="3"/>
  <c r="AL66" i="3"/>
  <c r="AK66" i="3"/>
  <c r="AM65" i="3"/>
  <c r="AL65" i="3"/>
  <c r="AN65" i="3" s="1"/>
  <c r="AK65" i="3"/>
  <c r="AM64" i="3"/>
  <c r="AL64" i="3"/>
  <c r="AK64" i="3"/>
  <c r="AM63" i="3"/>
  <c r="AN63" i="3" s="1"/>
  <c r="AL63" i="3"/>
  <c r="AK63" i="3"/>
  <c r="AM62" i="3"/>
  <c r="AL62" i="3"/>
  <c r="AK62" i="3"/>
  <c r="AM61" i="3"/>
  <c r="AL61" i="3"/>
  <c r="AK61" i="3"/>
  <c r="AM60" i="3"/>
  <c r="AL60" i="3"/>
  <c r="AK60" i="3"/>
  <c r="AN60" i="3" s="1"/>
  <c r="AM59" i="3"/>
  <c r="AL59" i="3"/>
  <c r="AK59" i="3"/>
  <c r="AM58" i="3"/>
  <c r="AL58" i="3"/>
  <c r="AK58" i="3"/>
  <c r="AM57" i="3"/>
  <c r="AL57" i="3"/>
  <c r="AK57" i="3"/>
  <c r="AM56" i="3"/>
  <c r="AL56" i="3"/>
  <c r="AK56" i="3"/>
  <c r="AM55" i="3"/>
  <c r="AL55" i="3"/>
  <c r="AK55" i="3"/>
  <c r="AM54" i="3"/>
  <c r="AL54" i="3"/>
  <c r="AK54" i="3"/>
  <c r="AM53" i="3"/>
  <c r="AL53" i="3"/>
  <c r="AK53" i="3"/>
  <c r="AN53" i="3" s="1"/>
  <c r="AM52" i="3"/>
  <c r="AL52" i="3"/>
  <c r="AK52" i="3"/>
  <c r="AN52" i="3" s="1"/>
  <c r="AM51" i="3"/>
  <c r="AL51" i="3"/>
  <c r="AK51" i="3"/>
  <c r="AM50" i="3"/>
  <c r="AL50" i="3"/>
  <c r="AK50" i="3"/>
  <c r="AM49" i="3"/>
  <c r="AL49" i="3"/>
  <c r="AN49" i="3" s="1"/>
  <c r="AK49" i="3"/>
  <c r="AM48" i="3"/>
  <c r="AL48" i="3"/>
  <c r="AK48" i="3"/>
  <c r="AN48" i="3" s="1"/>
  <c r="AM47" i="3"/>
  <c r="AL47" i="3"/>
  <c r="AK47" i="3"/>
  <c r="AM46" i="3"/>
  <c r="AL46" i="3"/>
  <c r="AK46" i="3"/>
  <c r="AM45" i="3"/>
  <c r="AL45" i="3"/>
  <c r="AK45" i="3"/>
  <c r="AM44" i="3"/>
  <c r="AL44" i="3"/>
  <c r="AK44" i="3"/>
  <c r="AM43" i="3"/>
  <c r="AL43" i="3"/>
  <c r="AK43" i="3"/>
  <c r="AM42" i="3"/>
  <c r="AL42" i="3"/>
  <c r="AK42" i="3"/>
  <c r="AM41" i="3"/>
  <c r="AL41" i="3"/>
  <c r="AK41" i="3"/>
  <c r="AM40" i="3"/>
  <c r="AL40" i="3"/>
  <c r="AK40" i="3"/>
  <c r="AN40" i="3" s="1"/>
  <c r="AM39" i="3"/>
  <c r="AL39" i="3"/>
  <c r="AK39" i="3"/>
  <c r="AM38" i="3"/>
  <c r="AL38" i="3"/>
  <c r="AK38" i="3"/>
  <c r="AM37" i="3"/>
  <c r="AL37" i="3"/>
  <c r="AK37" i="3"/>
  <c r="AN37" i="3" s="1"/>
  <c r="AM36" i="3"/>
  <c r="AL36" i="3"/>
  <c r="AK36" i="3"/>
  <c r="AM35" i="3"/>
  <c r="AL35" i="3"/>
  <c r="AK35" i="3"/>
  <c r="AM34" i="3"/>
  <c r="AL34" i="3"/>
  <c r="AK34" i="3"/>
  <c r="AM33" i="3"/>
  <c r="AL33" i="3"/>
  <c r="AK33" i="3"/>
  <c r="AM32" i="3"/>
  <c r="AL32" i="3"/>
  <c r="AK32" i="3"/>
  <c r="AN32" i="3" s="1"/>
  <c r="AM31" i="3"/>
  <c r="AN31" i="3" s="1"/>
  <c r="AL31" i="3"/>
  <c r="AK31" i="3"/>
  <c r="AM30" i="3"/>
  <c r="AL30" i="3"/>
  <c r="AK30" i="3"/>
  <c r="AM29" i="3"/>
  <c r="AL29" i="3"/>
  <c r="AK29" i="3"/>
  <c r="AM28" i="3"/>
  <c r="AL28" i="3"/>
  <c r="AK28" i="3"/>
  <c r="AM21" i="3"/>
  <c r="AL21" i="3"/>
  <c r="AK21" i="3"/>
  <c r="AM20" i="3"/>
  <c r="AL20" i="3"/>
  <c r="AK20" i="3"/>
  <c r="AM19" i="3"/>
  <c r="AL19" i="3"/>
  <c r="AK19" i="3"/>
  <c r="AM18" i="3"/>
  <c r="AL18" i="3"/>
  <c r="AK18" i="3"/>
  <c r="AN18" i="3" s="1"/>
  <c r="AM17" i="3"/>
  <c r="AL17" i="3"/>
  <c r="AK17" i="3"/>
  <c r="AM16" i="3"/>
  <c r="AL16" i="3"/>
  <c r="AK16" i="3"/>
  <c r="AM15" i="3"/>
  <c r="AL15" i="3"/>
  <c r="AK15" i="3"/>
  <c r="AM14" i="3"/>
  <c r="AL14" i="3"/>
  <c r="AK14" i="3"/>
  <c r="AM13" i="3"/>
  <c r="AL13" i="3"/>
  <c r="AK13" i="3"/>
  <c r="AM12" i="3"/>
  <c r="AL12" i="3"/>
  <c r="AK12" i="3"/>
  <c r="AM11" i="3"/>
  <c r="AL11" i="3"/>
  <c r="AN11" i="3" s="1"/>
  <c r="AK11" i="3"/>
  <c r="AM10" i="3"/>
  <c r="AL10" i="3"/>
  <c r="AK10" i="3"/>
  <c r="AN10" i="3" s="1"/>
  <c r="AM9" i="3"/>
  <c r="AL9" i="3"/>
  <c r="AK9" i="3"/>
  <c r="AM8" i="3"/>
  <c r="AL8" i="3"/>
  <c r="AK8" i="3"/>
  <c r="AM7" i="3"/>
  <c r="AL7" i="3"/>
  <c r="AK7" i="3"/>
  <c r="AM6" i="3"/>
  <c r="AL6" i="3"/>
  <c r="AK6" i="3"/>
  <c r="AN6" i="3" s="1"/>
  <c r="AM5" i="3"/>
  <c r="AL5" i="3"/>
  <c r="AK5" i="3"/>
  <c r="AM4" i="3"/>
  <c r="AL4" i="3"/>
  <c r="AK4" i="3"/>
  <c r="AM3" i="3"/>
  <c r="AL3" i="3"/>
  <c r="AK3" i="3"/>
  <c r="AN77" i="1"/>
  <c r="AM431" i="1"/>
  <c r="AL431" i="1"/>
  <c r="AK431" i="1"/>
  <c r="AM430" i="1"/>
  <c r="AL430" i="1"/>
  <c r="AK430" i="1"/>
  <c r="AM429" i="1"/>
  <c r="AL429" i="1"/>
  <c r="AK429" i="1"/>
  <c r="AM428" i="1"/>
  <c r="AL428" i="1"/>
  <c r="AK428" i="1"/>
  <c r="AM427" i="1"/>
  <c r="AL427" i="1"/>
  <c r="AK427" i="1"/>
  <c r="AM426" i="1"/>
  <c r="AL426" i="1"/>
  <c r="AK426" i="1"/>
  <c r="AM425" i="1"/>
  <c r="AL425" i="1"/>
  <c r="AK425" i="1"/>
  <c r="AN425" i="1" s="1"/>
  <c r="AM424" i="1"/>
  <c r="AL424" i="1"/>
  <c r="AK424" i="1"/>
  <c r="AM423" i="1"/>
  <c r="AL423" i="1"/>
  <c r="AK423" i="1"/>
  <c r="AM422" i="1"/>
  <c r="AL422" i="1"/>
  <c r="AK422" i="1"/>
  <c r="AM421" i="1"/>
  <c r="AL421" i="1"/>
  <c r="AK421" i="1"/>
  <c r="AM420" i="1"/>
  <c r="AL420" i="1"/>
  <c r="AK420" i="1"/>
  <c r="AM419" i="1"/>
  <c r="AN419" i="1" s="1"/>
  <c r="AL419" i="1"/>
  <c r="AK419" i="1"/>
  <c r="AM418" i="1"/>
  <c r="AL418" i="1"/>
  <c r="AK418" i="1"/>
  <c r="AM417" i="1"/>
  <c r="AL417" i="1"/>
  <c r="AK417" i="1"/>
  <c r="AN417" i="1" s="1"/>
  <c r="AM416" i="1"/>
  <c r="AL416" i="1"/>
  <c r="AK416" i="1"/>
  <c r="AM415" i="1"/>
  <c r="AL415" i="1"/>
  <c r="AK415" i="1"/>
  <c r="AM414" i="1"/>
  <c r="AL414" i="1"/>
  <c r="AK414" i="1"/>
  <c r="AM413" i="1"/>
  <c r="AL413" i="1"/>
  <c r="AK413" i="1"/>
  <c r="AM412" i="1"/>
  <c r="AL412" i="1"/>
  <c r="AK412" i="1"/>
  <c r="AN412" i="1" s="1"/>
  <c r="AM411" i="1"/>
  <c r="AL411" i="1"/>
  <c r="AK411" i="1"/>
  <c r="AM410" i="1"/>
  <c r="AL410" i="1"/>
  <c r="AK410" i="1"/>
  <c r="AM409" i="1"/>
  <c r="AL409" i="1"/>
  <c r="AK409" i="1"/>
  <c r="AN409" i="1" s="1"/>
  <c r="AM408" i="1"/>
  <c r="AL408" i="1"/>
  <c r="AK408" i="1"/>
  <c r="AM407" i="1"/>
  <c r="AL407" i="1"/>
  <c r="AK407" i="1"/>
  <c r="AM406" i="1"/>
  <c r="AL406" i="1"/>
  <c r="AK406" i="1"/>
  <c r="AM405" i="1"/>
  <c r="AL405" i="1"/>
  <c r="AK405" i="1"/>
  <c r="AM404" i="1"/>
  <c r="AL404" i="1"/>
  <c r="AK404" i="1"/>
  <c r="AM403" i="1"/>
  <c r="AL403" i="1"/>
  <c r="AK403" i="1"/>
  <c r="AM402" i="1"/>
  <c r="AL402" i="1"/>
  <c r="AK402" i="1"/>
  <c r="AM401" i="1"/>
  <c r="AL401" i="1"/>
  <c r="AK401" i="1"/>
  <c r="AN401" i="1" s="1"/>
  <c r="AM400" i="1"/>
  <c r="AL400" i="1"/>
  <c r="AK400" i="1"/>
  <c r="AM399" i="1"/>
  <c r="AL399" i="1"/>
  <c r="AK399" i="1"/>
  <c r="AM398" i="1"/>
  <c r="AL398" i="1"/>
  <c r="AK398" i="1"/>
  <c r="AM397" i="1"/>
  <c r="AL397" i="1"/>
  <c r="AK397" i="1"/>
  <c r="AM396" i="1"/>
  <c r="AL396" i="1"/>
  <c r="AK396" i="1"/>
  <c r="AM395" i="1"/>
  <c r="AL395" i="1"/>
  <c r="AK395" i="1"/>
  <c r="AM394" i="1"/>
  <c r="AL394" i="1"/>
  <c r="AK394" i="1"/>
  <c r="AM393" i="1"/>
  <c r="AL393" i="1"/>
  <c r="AK393" i="1"/>
  <c r="AN393" i="1" s="1"/>
  <c r="AM392" i="1"/>
  <c r="AL392" i="1"/>
  <c r="AK392" i="1"/>
  <c r="AM391" i="1"/>
  <c r="AL391" i="1"/>
  <c r="AK391" i="1"/>
  <c r="AM390" i="1"/>
  <c r="AL390" i="1"/>
  <c r="AK390" i="1"/>
  <c r="AM389" i="1"/>
  <c r="AL389" i="1"/>
  <c r="AK389" i="1"/>
  <c r="AM388" i="1"/>
  <c r="AL388" i="1"/>
  <c r="AK388" i="1"/>
  <c r="AM387" i="1"/>
  <c r="AL387" i="1"/>
  <c r="AK387" i="1"/>
  <c r="AM386" i="1"/>
  <c r="AL386" i="1"/>
  <c r="AK386" i="1"/>
  <c r="AM385" i="1"/>
  <c r="AL385" i="1"/>
  <c r="AK385" i="1"/>
  <c r="AN385" i="1" s="1"/>
  <c r="AM384" i="1"/>
  <c r="AL384" i="1"/>
  <c r="AK384" i="1"/>
  <c r="AM383" i="1"/>
  <c r="AL383" i="1"/>
  <c r="AK383" i="1"/>
  <c r="AM382" i="1"/>
  <c r="AL382" i="1"/>
  <c r="AK382" i="1"/>
  <c r="AM381" i="1"/>
  <c r="AL381" i="1"/>
  <c r="AK381" i="1"/>
  <c r="AM380" i="1"/>
  <c r="AL380" i="1"/>
  <c r="AK380" i="1"/>
  <c r="AM379" i="1"/>
  <c r="AN379" i="1" s="1"/>
  <c r="AL379" i="1"/>
  <c r="AK379" i="1"/>
  <c r="AM378" i="1"/>
  <c r="AL378" i="1"/>
  <c r="AK378" i="1"/>
  <c r="AM377" i="1"/>
  <c r="AL377" i="1"/>
  <c r="AK377" i="1"/>
  <c r="AN377" i="1" s="1"/>
  <c r="AM376" i="1"/>
  <c r="AL376" i="1"/>
  <c r="AK376" i="1"/>
  <c r="AM375" i="1"/>
  <c r="AL375" i="1"/>
  <c r="AK375" i="1"/>
  <c r="AM374" i="1"/>
  <c r="AL374" i="1"/>
  <c r="AK374" i="1"/>
  <c r="AM373" i="1"/>
  <c r="AL373" i="1"/>
  <c r="AK373" i="1"/>
  <c r="AM372" i="1"/>
  <c r="AL372" i="1"/>
  <c r="AK372" i="1"/>
  <c r="AM371" i="1"/>
  <c r="AL371" i="1"/>
  <c r="AK371" i="1"/>
  <c r="AM370" i="1"/>
  <c r="AL370" i="1"/>
  <c r="AK370" i="1"/>
  <c r="AM369" i="1"/>
  <c r="AL369" i="1"/>
  <c r="AK369" i="1"/>
  <c r="AN369" i="1" s="1"/>
  <c r="AM368" i="1"/>
  <c r="AL368" i="1"/>
  <c r="AK368" i="1"/>
  <c r="AM367" i="1"/>
  <c r="AL367" i="1"/>
  <c r="AK367" i="1"/>
  <c r="AM366" i="1"/>
  <c r="AL366" i="1"/>
  <c r="AK366" i="1"/>
  <c r="AM365" i="1"/>
  <c r="AL365" i="1"/>
  <c r="AK365" i="1"/>
  <c r="AM364" i="1"/>
  <c r="AL364" i="1"/>
  <c r="AK364" i="1"/>
  <c r="AM363" i="1"/>
  <c r="AN363" i="1" s="1"/>
  <c r="AL363" i="1"/>
  <c r="AK363" i="1"/>
  <c r="AM362" i="1"/>
  <c r="AL362" i="1"/>
  <c r="AK362" i="1"/>
  <c r="AM361" i="1"/>
  <c r="AL361" i="1"/>
  <c r="AK361" i="1"/>
  <c r="AN361" i="1" s="1"/>
  <c r="AM360" i="1"/>
  <c r="AL360" i="1"/>
  <c r="AK360" i="1"/>
  <c r="AM359" i="1"/>
  <c r="AL359" i="1"/>
  <c r="AK359" i="1"/>
  <c r="AM358" i="1"/>
  <c r="AL358" i="1"/>
  <c r="AK358" i="1"/>
  <c r="AM357" i="1"/>
  <c r="AL357" i="1"/>
  <c r="AK357" i="1"/>
  <c r="AM356" i="1"/>
  <c r="AL356" i="1"/>
  <c r="AK356" i="1"/>
  <c r="AM355" i="1"/>
  <c r="AL355" i="1"/>
  <c r="AK355" i="1"/>
  <c r="AM354" i="1"/>
  <c r="AL354" i="1"/>
  <c r="AK354" i="1"/>
  <c r="AM353" i="1"/>
  <c r="AL353" i="1"/>
  <c r="AK353" i="1"/>
  <c r="AN353" i="1" s="1"/>
  <c r="AM352" i="1"/>
  <c r="AL352" i="1"/>
  <c r="AK352" i="1"/>
  <c r="AM351" i="1"/>
  <c r="AL351" i="1"/>
  <c r="AK351" i="1"/>
  <c r="AM350" i="1"/>
  <c r="AL350" i="1"/>
  <c r="AK350" i="1"/>
  <c r="AM349" i="1"/>
  <c r="AL349" i="1"/>
  <c r="AK349" i="1"/>
  <c r="AM348" i="1"/>
  <c r="AL348" i="1"/>
  <c r="AK348" i="1"/>
  <c r="AM347" i="1"/>
  <c r="AL347" i="1"/>
  <c r="AK347" i="1"/>
  <c r="AM346" i="1"/>
  <c r="AL346" i="1"/>
  <c r="AK346" i="1"/>
  <c r="AM345" i="1"/>
  <c r="AL345" i="1"/>
  <c r="AK345" i="1"/>
  <c r="AN345" i="1" s="1"/>
  <c r="AM344" i="1"/>
  <c r="AL344" i="1"/>
  <c r="AK344" i="1"/>
  <c r="AM343" i="1"/>
  <c r="AL343" i="1"/>
  <c r="AK343" i="1"/>
  <c r="AM342" i="1"/>
  <c r="AL342" i="1"/>
  <c r="AK342" i="1"/>
  <c r="AM341" i="1"/>
  <c r="AL341" i="1"/>
  <c r="AK341" i="1"/>
  <c r="AM340" i="1"/>
  <c r="AL340" i="1"/>
  <c r="AK340" i="1"/>
  <c r="AM339" i="1"/>
  <c r="AL339" i="1"/>
  <c r="AK339" i="1"/>
  <c r="AM338" i="1"/>
  <c r="AL338" i="1"/>
  <c r="AK338" i="1"/>
  <c r="AM337" i="1"/>
  <c r="AL337" i="1"/>
  <c r="AK337" i="1"/>
  <c r="AN337" i="1" s="1"/>
  <c r="AM336" i="1"/>
  <c r="AL336" i="1"/>
  <c r="AK336" i="1"/>
  <c r="AM335" i="1"/>
  <c r="AL335" i="1"/>
  <c r="AK335" i="1"/>
  <c r="AM334" i="1"/>
  <c r="AL334" i="1"/>
  <c r="AK334" i="1"/>
  <c r="AM333" i="1"/>
  <c r="AL333" i="1"/>
  <c r="AK333" i="1"/>
  <c r="AM332" i="1"/>
  <c r="AL332" i="1"/>
  <c r="AK332" i="1"/>
  <c r="AM331" i="1"/>
  <c r="AL331" i="1"/>
  <c r="AK331" i="1"/>
  <c r="AM330" i="1"/>
  <c r="AL330" i="1"/>
  <c r="AK330" i="1"/>
  <c r="AM329" i="1"/>
  <c r="AL329" i="1"/>
  <c r="AK329" i="1"/>
  <c r="AN329" i="1" s="1"/>
  <c r="AM328" i="1"/>
  <c r="AL328" i="1"/>
  <c r="AN328" i="1" s="1"/>
  <c r="AK328" i="1"/>
  <c r="AM327" i="1"/>
  <c r="AL327" i="1"/>
  <c r="AK327" i="1"/>
  <c r="AM326" i="1"/>
  <c r="AL326" i="1"/>
  <c r="AK326" i="1"/>
  <c r="AM325" i="1"/>
  <c r="AL325" i="1"/>
  <c r="AK325" i="1"/>
  <c r="AM324" i="1"/>
  <c r="AL324" i="1"/>
  <c r="AK324" i="1"/>
  <c r="AM323" i="1"/>
  <c r="AN323" i="1" s="1"/>
  <c r="AL323" i="1"/>
  <c r="AK323" i="1"/>
  <c r="AM322" i="1"/>
  <c r="AL322" i="1"/>
  <c r="AK322" i="1"/>
  <c r="AM321" i="1"/>
  <c r="AL321" i="1"/>
  <c r="AK321" i="1"/>
  <c r="AN321" i="1" s="1"/>
  <c r="AM320" i="1"/>
  <c r="AL320" i="1"/>
  <c r="AK320" i="1"/>
  <c r="AM319" i="1"/>
  <c r="AL319" i="1"/>
  <c r="AK319" i="1"/>
  <c r="AM318" i="1"/>
  <c r="AL318" i="1"/>
  <c r="AK318" i="1"/>
  <c r="AM317" i="1"/>
  <c r="AL317" i="1"/>
  <c r="AK317" i="1"/>
  <c r="AM316" i="1"/>
  <c r="AL316" i="1"/>
  <c r="AK316" i="1"/>
  <c r="AM315" i="1"/>
  <c r="AL315" i="1"/>
  <c r="AK315" i="1"/>
  <c r="AM314" i="1"/>
  <c r="AL314" i="1"/>
  <c r="AK314" i="1"/>
  <c r="AM313" i="1"/>
  <c r="AL313" i="1"/>
  <c r="AK313" i="1"/>
  <c r="AN313" i="1" s="1"/>
  <c r="AM312" i="1"/>
  <c r="AL312" i="1"/>
  <c r="AK312" i="1"/>
  <c r="AM311" i="1"/>
  <c r="AL311" i="1"/>
  <c r="AK311" i="1"/>
  <c r="AM310" i="1"/>
  <c r="AL310" i="1"/>
  <c r="AK310" i="1"/>
  <c r="AM309" i="1"/>
  <c r="AL309" i="1"/>
  <c r="AK309" i="1"/>
  <c r="AM308" i="1"/>
  <c r="AL308" i="1"/>
  <c r="AK308" i="1"/>
  <c r="AM307" i="1"/>
  <c r="AL307" i="1"/>
  <c r="AK307" i="1"/>
  <c r="AM306" i="1"/>
  <c r="AL306" i="1"/>
  <c r="AK306" i="1"/>
  <c r="AM305" i="1"/>
  <c r="AL305" i="1"/>
  <c r="AK305" i="1"/>
  <c r="AN305" i="1" s="1"/>
  <c r="AM304" i="1"/>
  <c r="AL304" i="1"/>
  <c r="AK304" i="1"/>
  <c r="AM303" i="1"/>
  <c r="AL303" i="1"/>
  <c r="AK303" i="1"/>
  <c r="AM302" i="1"/>
  <c r="AL302" i="1"/>
  <c r="AK302" i="1"/>
  <c r="AM301" i="1"/>
  <c r="AL301" i="1"/>
  <c r="AK301" i="1"/>
  <c r="AM300" i="1"/>
  <c r="AL300" i="1"/>
  <c r="AK300" i="1"/>
  <c r="AN300" i="1" s="1"/>
  <c r="AM299" i="1"/>
  <c r="AL299" i="1"/>
  <c r="AK299" i="1"/>
  <c r="AM298" i="1"/>
  <c r="AL298" i="1"/>
  <c r="AK298" i="1"/>
  <c r="AM297" i="1"/>
  <c r="AL297" i="1"/>
  <c r="AK297" i="1"/>
  <c r="AN297" i="1" s="1"/>
  <c r="AM296" i="1"/>
  <c r="AL296" i="1"/>
  <c r="AK296" i="1"/>
  <c r="AM295" i="1"/>
  <c r="AL295" i="1"/>
  <c r="AK295" i="1"/>
  <c r="AM294" i="1"/>
  <c r="AL294" i="1"/>
  <c r="AK294" i="1"/>
  <c r="AM293" i="1"/>
  <c r="AL293" i="1"/>
  <c r="AK293" i="1"/>
  <c r="AM292" i="1"/>
  <c r="AL292" i="1"/>
  <c r="AK292" i="1"/>
  <c r="AM291" i="1"/>
  <c r="AN291" i="1" s="1"/>
  <c r="AL291" i="1"/>
  <c r="AK291" i="1"/>
  <c r="AM290" i="1"/>
  <c r="AL290" i="1"/>
  <c r="AK290" i="1"/>
  <c r="AM289" i="1"/>
  <c r="AL289" i="1"/>
  <c r="AK289" i="1"/>
  <c r="AN289" i="1" s="1"/>
  <c r="AM288" i="1"/>
  <c r="AL288" i="1"/>
  <c r="AK288" i="1"/>
  <c r="AM287" i="1"/>
  <c r="AL287" i="1"/>
  <c r="AK287" i="1"/>
  <c r="AM286" i="1"/>
  <c r="AL286" i="1"/>
  <c r="AK286" i="1"/>
  <c r="AM285" i="1"/>
  <c r="AL285" i="1"/>
  <c r="AK285" i="1"/>
  <c r="AM284" i="1"/>
  <c r="AL284" i="1"/>
  <c r="AK284" i="1"/>
  <c r="AM283" i="1"/>
  <c r="AL283" i="1"/>
  <c r="AK283" i="1"/>
  <c r="AM282" i="1"/>
  <c r="AL282" i="1"/>
  <c r="AK282" i="1"/>
  <c r="AM281" i="1"/>
  <c r="AL281" i="1"/>
  <c r="AK281" i="1"/>
  <c r="AN281" i="1" s="1"/>
  <c r="AM280" i="1"/>
  <c r="AL280" i="1"/>
  <c r="AK280" i="1"/>
  <c r="AM279" i="1"/>
  <c r="AL279" i="1"/>
  <c r="AK279" i="1"/>
  <c r="AM278" i="1"/>
  <c r="AL278" i="1"/>
  <c r="AK278" i="1"/>
  <c r="AM277" i="1"/>
  <c r="AL277" i="1"/>
  <c r="AK277" i="1"/>
  <c r="AM276" i="1"/>
  <c r="AL276" i="1"/>
  <c r="AK276" i="1"/>
  <c r="AM275" i="1"/>
  <c r="AL275" i="1"/>
  <c r="AK275" i="1"/>
  <c r="AM274" i="1"/>
  <c r="AL274" i="1"/>
  <c r="AK274" i="1"/>
  <c r="AM273" i="1"/>
  <c r="AL273" i="1"/>
  <c r="AK273" i="1"/>
  <c r="AN273" i="1" s="1"/>
  <c r="AM272" i="1"/>
  <c r="AL272" i="1"/>
  <c r="AK272" i="1"/>
  <c r="AM271" i="1"/>
  <c r="AL271" i="1"/>
  <c r="AK271" i="1"/>
  <c r="AM270" i="1"/>
  <c r="AL270" i="1"/>
  <c r="AK270" i="1"/>
  <c r="AM269" i="1"/>
  <c r="AL269" i="1"/>
  <c r="AK269" i="1"/>
  <c r="AM268" i="1"/>
  <c r="AL268" i="1"/>
  <c r="AK268" i="1"/>
  <c r="AM267" i="1"/>
  <c r="AL267" i="1"/>
  <c r="AK267" i="1"/>
  <c r="AM266" i="1"/>
  <c r="AL266" i="1"/>
  <c r="AK266" i="1"/>
  <c r="AM265" i="1"/>
  <c r="AL265" i="1"/>
  <c r="AK265" i="1"/>
  <c r="AM264" i="1"/>
  <c r="AL264" i="1"/>
  <c r="AK264" i="1"/>
  <c r="AM263" i="1"/>
  <c r="AL263" i="1"/>
  <c r="AK263" i="1"/>
  <c r="AM262" i="1"/>
  <c r="AL262" i="1"/>
  <c r="AK262" i="1"/>
  <c r="AM261" i="1"/>
  <c r="AL261" i="1"/>
  <c r="AK261" i="1"/>
  <c r="AM260" i="1"/>
  <c r="AL260" i="1"/>
  <c r="AK260" i="1"/>
  <c r="AM259" i="1"/>
  <c r="AL259" i="1"/>
  <c r="AK259" i="1"/>
  <c r="AM258" i="1"/>
  <c r="AL258" i="1"/>
  <c r="AK258" i="1"/>
  <c r="AM257" i="1"/>
  <c r="AL257" i="1"/>
  <c r="AK257" i="1"/>
  <c r="AM256" i="1"/>
  <c r="AL256" i="1"/>
  <c r="AK256" i="1"/>
  <c r="AM255" i="1"/>
  <c r="AL255" i="1"/>
  <c r="AK255" i="1"/>
  <c r="AM254" i="1"/>
  <c r="AL254" i="1"/>
  <c r="AK254" i="1"/>
  <c r="AM253" i="1"/>
  <c r="AL253" i="1"/>
  <c r="AK253" i="1"/>
  <c r="AN253" i="1" s="1"/>
  <c r="AM252" i="1"/>
  <c r="AL252" i="1"/>
  <c r="AK252" i="1"/>
  <c r="AN252" i="1" s="1"/>
  <c r="AM251" i="1"/>
  <c r="AL251" i="1"/>
  <c r="AK251" i="1"/>
  <c r="AM250" i="1"/>
  <c r="AL250" i="1"/>
  <c r="AK250" i="1"/>
  <c r="AM249" i="1"/>
  <c r="AL249" i="1"/>
  <c r="AK249" i="1"/>
  <c r="AM248" i="1"/>
  <c r="AL248" i="1"/>
  <c r="AK248" i="1"/>
  <c r="AM247" i="1"/>
  <c r="AL247" i="1"/>
  <c r="AK247" i="1"/>
  <c r="AM246" i="1"/>
  <c r="AL246" i="1"/>
  <c r="AK246" i="1"/>
  <c r="AM245" i="1"/>
  <c r="AL245" i="1"/>
  <c r="AK245" i="1"/>
  <c r="AM244" i="1"/>
  <c r="AL244" i="1"/>
  <c r="AK244" i="1"/>
  <c r="AM243" i="1"/>
  <c r="AL243" i="1"/>
  <c r="AK243" i="1"/>
  <c r="AM242" i="1"/>
  <c r="AL242" i="1"/>
  <c r="AK242" i="1"/>
  <c r="AM241" i="1"/>
  <c r="AL241" i="1"/>
  <c r="AK241" i="1"/>
  <c r="AM240" i="1"/>
  <c r="AL240" i="1"/>
  <c r="AK240" i="1"/>
  <c r="AM239" i="1"/>
  <c r="AL239" i="1"/>
  <c r="AK239" i="1"/>
  <c r="AM238" i="1"/>
  <c r="AL238" i="1"/>
  <c r="AK238" i="1"/>
  <c r="AM237" i="1"/>
  <c r="AL237" i="1"/>
  <c r="AK237" i="1"/>
  <c r="AM236" i="1"/>
  <c r="AL236" i="1"/>
  <c r="AK236" i="1"/>
  <c r="AM235" i="1"/>
  <c r="AL235" i="1"/>
  <c r="AK235" i="1"/>
  <c r="AM234" i="1"/>
  <c r="AL234" i="1"/>
  <c r="AK234" i="1"/>
  <c r="AM233" i="1"/>
  <c r="AL233" i="1"/>
  <c r="AK233" i="1"/>
  <c r="AM232" i="1"/>
  <c r="AL232" i="1"/>
  <c r="AK232" i="1"/>
  <c r="AM231" i="1"/>
  <c r="AL231" i="1"/>
  <c r="AK231" i="1"/>
  <c r="AM230" i="1"/>
  <c r="AL230" i="1"/>
  <c r="AK230" i="1"/>
  <c r="AM229" i="1"/>
  <c r="AL229" i="1"/>
  <c r="AK229" i="1"/>
  <c r="AM228" i="1"/>
  <c r="AL228" i="1"/>
  <c r="AK228" i="1"/>
  <c r="AM227" i="1"/>
  <c r="AL227" i="1"/>
  <c r="AK227" i="1"/>
  <c r="AM226" i="1"/>
  <c r="AL226" i="1"/>
  <c r="AK226" i="1"/>
  <c r="AM225" i="1"/>
  <c r="AL225" i="1"/>
  <c r="AK225" i="1"/>
  <c r="AM224" i="1"/>
  <c r="AL224" i="1"/>
  <c r="AK224" i="1"/>
  <c r="AM223" i="1"/>
  <c r="AL223" i="1"/>
  <c r="AK223" i="1"/>
  <c r="AM222" i="1"/>
  <c r="AL222" i="1"/>
  <c r="AK222" i="1"/>
  <c r="AM221" i="1"/>
  <c r="AL221" i="1"/>
  <c r="AK221" i="1"/>
  <c r="AM220" i="1"/>
  <c r="AL220" i="1"/>
  <c r="AK220" i="1"/>
  <c r="AM219" i="1"/>
  <c r="AL219" i="1"/>
  <c r="AK219" i="1"/>
  <c r="AM218" i="1"/>
  <c r="AL218" i="1"/>
  <c r="AK218" i="1"/>
  <c r="AM217" i="1"/>
  <c r="AL217" i="1"/>
  <c r="AK217" i="1"/>
  <c r="AM216" i="1"/>
  <c r="AL216" i="1"/>
  <c r="AK216" i="1"/>
  <c r="AM215" i="1"/>
  <c r="AL215" i="1"/>
  <c r="AK215" i="1"/>
  <c r="AM214" i="1"/>
  <c r="AL214" i="1"/>
  <c r="AK214" i="1"/>
  <c r="AM213" i="1"/>
  <c r="AL213" i="1"/>
  <c r="AK213" i="1"/>
  <c r="AM212" i="1"/>
  <c r="AL212" i="1"/>
  <c r="AK212" i="1"/>
  <c r="AM211" i="1"/>
  <c r="AL211" i="1"/>
  <c r="AK211" i="1"/>
  <c r="AM210" i="1"/>
  <c r="AL210" i="1"/>
  <c r="AK210" i="1"/>
  <c r="AM209" i="1"/>
  <c r="AL209" i="1"/>
  <c r="AK209" i="1"/>
  <c r="AM208" i="1"/>
  <c r="AL208" i="1"/>
  <c r="AK208" i="1"/>
  <c r="AM207" i="1"/>
  <c r="AL207" i="1"/>
  <c r="AK207" i="1"/>
  <c r="AM206" i="1"/>
  <c r="AL206" i="1"/>
  <c r="AK206" i="1"/>
  <c r="AM205" i="1"/>
  <c r="AL205" i="1"/>
  <c r="AK205" i="1"/>
  <c r="AM204" i="1"/>
  <c r="AL204" i="1"/>
  <c r="AK204" i="1"/>
  <c r="AM203" i="1"/>
  <c r="AL203" i="1"/>
  <c r="AK203" i="1"/>
  <c r="AM202" i="1"/>
  <c r="AL202" i="1"/>
  <c r="AK202" i="1"/>
  <c r="AM201" i="1"/>
  <c r="AL201" i="1"/>
  <c r="AK201" i="1"/>
  <c r="AM200" i="1"/>
  <c r="AL200" i="1"/>
  <c r="AK200" i="1"/>
  <c r="AM199" i="1"/>
  <c r="AL199" i="1"/>
  <c r="AK199" i="1"/>
  <c r="AM198" i="1"/>
  <c r="AL198" i="1"/>
  <c r="AK198" i="1"/>
  <c r="AM197" i="1"/>
  <c r="AL197" i="1"/>
  <c r="AK197" i="1"/>
  <c r="AN197" i="1" s="1"/>
  <c r="AM196" i="1"/>
  <c r="AL196" i="1"/>
  <c r="AK196" i="1"/>
  <c r="AM195" i="1"/>
  <c r="AL195" i="1"/>
  <c r="AK195" i="1"/>
  <c r="AM194" i="1"/>
  <c r="AL194" i="1"/>
  <c r="AK194" i="1"/>
  <c r="AM193" i="1"/>
  <c r="AL193" i="1"/>
  <c r="AK193" i="1"/>
  <c r="AM192" i="1"/>
  <c r="AL192" i="1"/>
  <c r="AK192" i="1"/>
  <c r="AM191" i="1"/>
  <c r="AL191" i="1"/>
  <c r="AK191" i="1"/>
  <c r="AM190" i="1"/>
  <c r="AL190" i="1"/>
  <c r="AK190" i="1"/>
  <c r="AM189" i="1"/>
  <c r="AL189" i="1"/>
  <c r="AK189" i="1"/>
  <c r="AN189" i="1" s="1"/>
  <c r="AM188" i="1"/>
  <c r="AL188" i="1"/>
  <c r="AK188" i="1"/>
  <c r="AM187" i="1"/>
  <c r="AL187" i="1"/>
  <c r="AK187" i="1"/>
  <c r="AM186" i="1"/>
  <c r="AL186" i="1"/>
  <c r="AK186" i="1"/>
  <c r="AM185" i="1"/>
  <c r="AL185" i="1"/>
  <c r="AK185" i="1"/>
  <c r="AM184" i="1"/>
  <c r="AL184" i="1"/>
  <c r="AK184" i="1"/>
  <c r="AM183" i="1"/>
  <c r="AL183" i="1"/>
  <c r="AK183" i="1"/>
  <c r="AM182" i="1"/>
  <c r="AL182" i="1"/>
  <c r="AK182" i="1"/>
  <c r="AM181" i="1"/>
  <c r="AL181" i="1"/>
  <c r="AK181" i="1"/>
  <c r="AN181" i="1" s="1"/>
  <c r="AM180" i="1"/>
  <c r="AL180" i="1"/>
  <c r="AK180" i="1"/>
  <c r="AM179" i="1"/>
  <c r="AL179" i="1"/>
  <c r="AK179" i="1"/>
  <c r="AM178" i="1"/>
  <c r="AL178" i="1"/>
  <c r="AK178" i="1"/>
  <c r="AM177" i="1"/>
  <c r="AL177" i="1"/>
  <c r="AK177" i="1"/>
  <c r="AM176" i="1"/>
  <c r="AL176" i="1"/>
  <c r="AK176" i="1"/>
  <c r="AM175" i="1"/>
  <c r="AL175" i="1"/>
  <c r="AK175" i="1"/>
  <c r="AM174" i="1"/>
  <c r="AL174" i="1"/>
  <c r="AK174" i="1"/>
  <c r="AM173" i="1"/>
  <c r="AL173" i="1"/>
  <c r="AK173" i="1"/>
  <c r="AM172" i="1"/>
  <c r="AL172" i="1"/>
  <c r="AK172" i="1"/>
  <c r="AM171" i="1"/>
  <c r="AL171" i="1"/>
  <c r="AK171" i="1"/>
  <c r="AM170" i="1"/>
  <c r="AL170" i="1"/>
  <c r="AK170" i="1"/>
  <c r="AM169" i="1"/>
  <c r="AL169" i="1"/>
  <c r="AK169" i="1"/>
  <c r="AM168" i="1"/>
  <c r="AL168" i="1"/>
  <c r="AK168" i="1"/>
  <c r="AM167" i="1"/>
  <c r="AL167" i="1"/>
  <c r="AK167" i="1"/>
  <c r="AM166" i="1"/>
  <c r="AL166" i="1"/>
  <c r="AK166" i="1"/>
  <c r="AM165" i="1"/>
  <c r="AL165" i="1"/>
  <c r="AK165" i="1"/>
  <c r="AM164" i="1"/>
  <c r="AL164" i="1"/>
  <c r="AK164" i="1"/>
  <c r="AM163" i="1"/>
  <c r="AL163" i="1"/>
  <c r="AK163" i="1"/>
  <c r="AM162" i="1"/>
  <c r="AL162" i="1"/>
  <c r="AK162" i="1"/>
  <c r="AM161" i="1"/>
  <c r="AL161" i="1"/>
  <c r="AK161" i="1"/>
  <c r="AM160" i="1"/>
  <c r="AL160" i="1"/>
  <c r="AK160" i="1"/>
  <c r="AM159" i="1"/>
  <c r="AL159" i="1"/>
  <c r="AK159" i="1"/>
  <c r="AM158" i="1"/>
  <c r="AL158" i="1"/>
  <c r="AK158" i="1"/>
  <c r="AM157" i="1"/>
  <c r="AL157" i="1"/>
  <c r="AK157" i="1"/>
  <c r="AM156" i="1"/>
  <c r="AL156" i="1"/>
  <c r="AK156" i="1"/>
  <c r="AM155" i="1"/>
  <c r="AL155" i="1"/>
  <c r="AK155" i="1"/>
  <c r="AM154" i="1"/>
  <c r="AL154" i="1"/>
  <c r="AK154" i="1"/>
  <c r="AM153" i="1"/>
  <c r="AL153" i="1"/>
  <c r="AK153" i="1"/>
  <c r="AM152" i="1"/>
  <c r="AL152" i="1"/>
  <c r="AK152" i="1"/>
  <c r="AM151" i="1"/>
  <c r="AL151" i="1"/>
  <c r="AK151" i="1"/>
  <c r="AM150" i="1"/>
  <c r="AL150" i="1"/>
  <c r="AK150" i="1"/>
  <c r="AM149" i="1"/>
  <c r="AL149" i="1"/>
  <c r="AK149" i="1"/>
  <c r="AM148" i="1"/>
  <c r="AL148" i="1"/>
  <c r="AK148" i="1"/>
  <c r="AM147" i="1"/>
  <c r="AL147" i="1"/>
  <c r="AK147" i="1"/>
  <c r="AM146" i="1"/>
  <c r="AL146" i="1"/>
  <c r="AK146" i="1"/>
  <c r="AM145" i="1"/>
  <c r="AL145" i="1"/>
  <c r="AK145" i="1"/>
  <c r="AM144" i="1"/>
  <c r="AL144" i="1"/>
  <c r="AK144" i="1"/>
  <c r="AM143" i="1"/>
  <c r="AL143" i="1"/>
  <c r="AK143" i="1"/>
  <c r="AM142" i="1"/>
  <c r="AL142" i="1"/>
  <c r="AK142" i="1"/>
  <c r="AM141" i="1"/>
  <c r="AL141" i="1"/>
  <c r="AK141" i="1"/>
  <c r="AM140" i="1"/>
  <c r="AL140" i="1"/>
  <c r="AK140" i="1"/>
  <c r="AM139" i="1"/>
  <c r="AL139" i="1"/>
  <c r="AK139" i="1"/>
  <c r="AM138" i="1"/>
  <c r="AL138" i="1"/>
  <c r="AK138" i="1"/>
  <c r="AM137" i="1"/>
  <c r="AL137" i="1"/>
  <c r="AK137" i="1"/>
  <c r="AM136" i="1"/>
  <c r="AL136" i="1"/>
  <c r="AK136" i="1"/>
  <c r="AM135" i="1"/>
  <c r="AL135" i="1"/>
  <c r="AK135" i="1"/>
  <c r="AM134" i="1"/>
  <c r="AL134" i="1"/>
  <c r="AK134" i="1"/>
  <c r="AM133" i="1"/>
  <c r="AL133" i="1"/>
  <c r="AK133" i="1"/>
  <c r="AN133" i="1" s="1"/>
  <c r="AM132" i="1"/>
  <c r="AL132" i="1"/>
  <c r="AK132" i="1"/>
  <c r="AM131" i="1"/>
  <c r="AL131" i="1"/>
  <c r="AK131" i="1"/>
  <c r="AM130" i="1"/>
  <c r="AL130" i="1"/>
  <c r="AK130" i="1"/>
  <c r="AM129" i="1"/>
  <c r="AL129" i="1"/>
  <c r="AK129" i="1"/>
  <c r="AM128" i="1"/>
  <c r="AL128" i="1"/>
  <c r="AK128" i="1"/>
  <c r="AM127" i="1"/>
  <c r="AL127" i="1"/>
  <c r="AK127" i="1"/>
  <c r="AM126" i="1"/>
  <c r="AL126" i="1"/>
  <c r="AK126" i="1"/>
  <c r="AM125" i="1"/>
  <c r="AL125" i="1"/>
  <c r="AK125" i="1"/>
  <c r="AM124" i="1"/>
  <c r="AL124" i="1"/>
  <c r="AK124" i="1"/>
  <c r="AM123" i="1"/>
  <c r="AL123" i="1"/>
  <c r="AK123" i="1"/>
  <c r="AM122" i="1"/>
  <c r="AL122" i="1"/>
  <c r="AK122" i="1"/>
  <c r="AM121" i="1"/>
  <c r="AL121" i="1"/>
  <c r="AK121" i="1"/>
  <c r="AM120" i="1"/>
  <c r="AL120" i="1"/>
  <c r="AK120" i="1"/>
  <c r="AM119" i="1"/>
  <c r="AL119" i="1"/>
  <c r="AK119" i="1"/>
  <c r="AM118" i="1"/>
  <c r="AL118" i="1"/>
  <c r="AK118" i="1"/>
  <c r="AM117" i="1"/>
  <c r="AL117" i="1"/>
  <c r="AK117" i="1"/>
  <c r="AM116" i="1"/>
  <c r="AL116" i="1"/>
  <c r="AK116" i="1"/>
  <c r="AM115" i="1"/>
  <c r="AL115" i="1"/>
  <c r="AK115" i="1"/>
  <c r="AM114" i="1"/>
  <c r="AL114" i="1"/>
  <c r="AK114" i="1"/>
  <c r="AM113" i="1"/>
  <c r="AL113" i="1"/>
  <c r="AK113" i="1"/>
  <c r="AM112" i="1"/>
  <c r="AL112" i="1"/>
  <c r="AK112" i="1"/>
  <c r="AM111" i="1"/>
  <c r="AL111" i="1"/>
  <c r="AK111" i="1"/>
  <c r="AM110" i="1"/>
  <c r="AL110" i="1"/>
  <c r="AK110" i="1"/>
  <c r="AM109" i="1"/>
  <c r="AL109" i="1"/>
  <c r="AK109" i="1"/>
  <c r="AM108" i="1"/>
  <c r="AL108" i="1"/>
  <c r="AK108" i="1"/>
  <c r="AM107" i="1"/>
  <c r="AL107" i="1"/>
  <c r="AK107" i="1"/>
  <c r="AM106" i="1"/>
  <c r="AL106" i="1"/>
  <c r="AN106" i="1" s="1"/>
  <c r="AK106" i="1"/>
  <c r="AM105" i="1"/>
  <c r="AL105" i="1"/>
  <c r="AK105" i="1"/>
  <c r="AM104" i="1"/>
  <c r="AL104" i="1"/>
  <c r="AK104" i="1"/>
  <c r="AM103" i="1"/>
  <c r="AL103" i="1"/>
  <c r="AK103" i="1"/>
  <c r="AM102" i="1"/>
  <c r="AL102" i="1"/>
  <c r="AK102" i="1"/>
  <c r="AM101" i="1"/>
  <c r="AL101" i="1"/>
  <c r="AK101" i="1"/>
  <c r="AN101" i="1" s="1"/>
  <c r="AM100" i="1"/>
  <c r="AL100" i="1"/>
  <c r="AK100" i="1"/>
  <c r="AM99" i="1"/>
  <c r="AL99" i="1"/>
  <c r="AK99" i="1"/>
  <c r="AM98" i="1"/>
  <c r="AL98" i="1"/>
  <c r="AK98" i="1"/>
  <c r="AM97" i="1"/>
  <c r="AL97" i="1"/>
  <c r="AK97" i="1"/>
  <c r="AM96" i="1"/>
  <c r="AL96" i="1"/>
  <c r="AK96" i="1"/>
  <c r="AM95" i="1"/>
  <c r="AL95" i="1"/>
  <c r="AK95" i="1"/>
  <c r="AM94" i="1"/>
  <c r="AL94" i="1"/>
  <c r="AK94" i="1"/>
  <c r="AM93" i="1"/>
  <c r="AL93" i="1"/>
  <c r="AK93" i="1"/>
  <c r="AM92" i="1"/>
  <c r="AL92" i="1"/>
  <c r="AK92" i="1"/>
  <c r="AM91" i="1"/>
  <c r="AL91" i="1"/>
  <c r="AK91" i="1"/>
  <c r="AM90" i="1"/>
  <c r="AL90" i="1"/>
  <c r="AK90" i="1"/>
  <c r="AM89" i="1"/>
  <c r="AL89" i="1"/>
  <c r="AK89" i="1"/>
  <c r="AM88" i="1"/>
  <c r="AL88" i="1"/>
  <c r="AK88" i="1"/>
  <c r="AM87" i="1"/>
  <c r="AL87" i="1"/>
  <c r="AK87" i="1"/>
  <c r="AM86" i="1"/>
  <c r="AL86" i="1"/>
  <c r="AK86" i="1"/>
  <c r="AM85" i="1"/>
  <c r="AL85" i="1"/>
  <c r="AK85" i="1"/>
  <c r="AN85" i="1" s="1"/>
  <c r="AM84" i="1"/>
  <c r="AL84" i="1"/>
  <c r="AK84" i="1"/>
  <c r="AM83" i="1"/>
  <c r="AL83" i="1"/>
  <c r="AK83" i="1"/>
  <c r="AM82" i="1"/>
  <c r="AL82" i="1"/>
  <c r="AK82" i="1"/>
  <c r="AM81" i="1"/>
  <c r="AL81" i="1"/>
  <c r="AK81" i="1"/>
  <c r="AM80" i="1"/>
  <c r="AL80" i="1"/>
  <c r="AK80" i="1"/>
  <c r="AM79" i="1"/>
  <c r="AL79" i="1"/>
  <c r="AK79" i="1"/>
  <c r="AM78" i="1"/>
  <c r="AL78" i="1"/>
  <c r="AK78" i="1"/>
  <c r="AM77" i="1"/>
  <c r="AL77" i="1"/>
  <c r="AK77" i="1"/>
  <c r="AM76" i="1"/>
  <c r="AL76" i="1"/>
  <c r="AK76" i="1"/>
  <c r="AM75" i="1"/>
  <c r="AL75" i="1"/>
  <c r="AK75" i="1"/>
  <c r="AM74" i="1"/>
  <c r="AL74" i="1"/>
  <c r="AK74" i="1"/>
  <c r="AM73" i="1"/>
  <c r="AL73" i="1"/>
  <c r="AK73" i="1"/>
  <c r="AM72" i="1"/>
  <c r="AL72" i="1"/>
  <c r="AK72" i="1"/>
  <c r="AM71" i="1"/>
  <c r="AL71" i="1"/>
  <c r="AK71" i="1"/>
  <c r="AM70" i="1"/>
  <c r="AL70" i="1"/>
  <c r="AK70" i="1"/>
  <c r="AM69" i="1"/>
  <c r="AL69" i="1"/>
  <c r="AK69" i="1"/>
  <c r="AN69" i="1" s="1"/>
  <c r="AM68" i="1"/>
  <c r="AL68" i="1"/>
  <c r="AK68" i="1"/>
  <c r="AM67" i="1"/>
  <c r="AL67" i="1"/>
  <c r="AK67" i="1"/>
  <c r="AM66" i="1"/>
  <c r="AL66" i="1"/>
  <c r="AK66" i="1"/>
  <c r="AM65" i="1"/>
  <c r="AL65" i="1"/>
  <c r="AK65" i="1"/>
  <c r="AM64" i="1"/>
  <c r="AL64" i="1"/>
  <c r="AK64" i="1"/>
  <c r="AM63" i="1"/>
  <c r="AL63" i="1"/>
  <c r="AK63" i="1"/>
  <c r="AM62" i="1"/>
  <c r="AL62" i="1"/>
  <c r="AK62" i="1"/>
  <c r="AM61" i="1"/>
  <c r="AL61" i="1"/>
  <c r="AK61" i="1"/>
  <c r="AM60" i="1"/>
  <c r="AL60" i="1"/>
  <c r="AK60" i="1"/>
  <c r="AM59" i="1"/>
  <c r="AL59" i="1"/>
  <c r="AK59" i="1"/>
  <c r="AM58" i="1"/>
  <c r="AL58" i="1"/>
  <c r="AK58" i="1"/>
  <c r="AM57" i="1"/>
  <c r="AL57" i="1"/>
  <c r="AK57" i="1"/>
  <c r="AM56" i="1"/>
  <c r="AL56" i="1"/>
  <c r="AK56" i="1"/>
  <c r="AM55" i="1"/>
  <c r="AL55" i="1"/>
  <c r="AK55" i="1"/>
  <c r="AM54" i="1"/>
  <c r="AL54" i="1"/>
  <c r="AK54" i="1"/>
  <c r="AM53" i="1"/>
  <c r="AL53" i="1"/>
  <c r="AK53" i="1"/>
  <c r="AM52" i="1"/>
  <c r="AL52" i="1"/>
  <c r="AK52" i="1"/>
  <c r="AM51" i="1"/>
  <c r="AL51" i="1"/>
  <c r="AK51" i="1"/>
  <c r="AM50" i="1"/>
  <c r="AL50" i="1"/>
  <c r="AK50" i="1"/>
  <c r="AM49" i="1"/>
  <c r="AL49" i="1"/>
  <c r="AK49" i="1"/>
  <c r="AM48" i="1"/>
  <c r="AL48" i="1"/>
  <c r="AK48" i="1"/>
  <c r="AM47" i="1"/>
  <c r="AL47" i="1"/>
  <c r="AK47" i="1"/>
  <c r="AM46" i="1"/>
  <c r="AL46" i="1"/>
  <c r="AK46" i="1"/>
  <c r="AM45" i="1"/>
  <c r="AL45" i="1"/>
  <c r="AK45" i="1"/>
  <c r="AM44" i="1"/>
  <c r="AL44" i="1"/>
  <c r="AK44" i="1"/>
  <c r="AM43" i="1"/>
  <c r="AL43" i="1"/>
  <c r="AK43" i="1"/>
  <c r="AM42" i="1"/>
  <c r="AL42" i="1"/>
  <c r="AK42" i="1"/>
  <c r="AM41" i="1"/>
  <c r="AL41" i="1"/>
  <c r="AK41" i="1"/>
  <c r="AM40" i="1"/>
  <c r="AL40" i="1"/>
  <c r="AK40" i="1"/>
  <c r="AM39" i="1"/>
  <c r="AL39" i="1"/>
  <c r="AK39" i="1"/>
  <c r="AM38" i="1"/>
  <c r="AL38" i="1"/>
  <c r="AK38" i="1"/>
  <c r="AM37" i="1"/>
  <c r="AL37" i="1"/>
  <c r="AK37" i="1"/>
  <c r="AM36" i="1"/>
  <c r="AL36" i="1"/>
  <c r="AK36" i="1"/>
  <c r="AM35" i="1"/>
  <c r="AL35" i="1"/>
  <c r="AK35" i="1"/>
  <c r="AM34" i="1"/>
  <c r="AL34" i="1"/>
  <c r="AK34" i="1"/>
  <c r="AM33" i="1"/>
  <c r="AL33" i="1"/>
  <c r="AK33" i="1"/>
  <c r="AM32" i="1"/>
  <c r="AL32" i="1"/>
  <c r="AK32" i="1"/>
  <c r="AM31" i="1"/>
  <c r="AL31" i="1"/>
  <c r="AK31" i="1"/>
  <c r="AM30" i="1"/>
  <c r="AL30" i="1"/>
  <c r="AK30" i="1"/>
  <c r="AM29" i="1"/>
  <c r="AL29" i="1"/>
  <c r="AK29" i="1"/>
  <c r="AN29" i="1" s="1"/>
  <c r="AM28" i="1"/>
  <c r="AL28" i="1"/>
  <c r="AK28" i="1"/>
  <c r="AM27" i="1"/>
  <c r="AL27" i="1"/>
  <c r="AK27" i="1"/>
  <c r="AM26" i="1"/>
  <c r="AL26" i="1"/>
  <c r="AK26" i="1"/>
  <c r="AM25" i="1"/>
  <c r="AL25" i="1"/>
  <c r="AK25" i="1"/>
  <c r="AM24" i="1"/>
  <c r="AL24" i="1"/>
  <c r="AK24" i="1"/>
  <c r="AM23" i="1"/>
  <c r="AL23" i="1"/>
  <c r="AK23" i="1"/>
  <c r="AM22" i="1"/>
  <c r="AL22" i="1"/>
  <c r="AK22" i="1"/>
  <c r="AM21" i="1"/>
  <c r="AL21" i="1"/>
  <c r="AK21" i="1"/>
  <c r="AM20" i="1"/>
  <c r="AL20" i="1"/>
  <c r="AK20" i="1"/>
  <c r="AM19" i="1"/>
  <c r="AL19" i="1"/>
  <c r="AK19" i="1"/>
  <c r="AM18" i="1"/>
  <c r="AL18" i="1"/>
  <c r="AK18" i="1"/>
  <c r="AM17" i="1"/>
  <c r="AL17" i="1"/>
  <c r="AK17" i="1"/>
  <c r="AM16" i="1"/>
  <c r="AL16" i="1"/>
  <c r="AK16" i="1"/>
  <c r="AM15" i="1"/>
  <c r="AL15" i="1"/>
  <c r="AK15" i="1"/>
  <c r="AM14" i="1"/>
  <c r="AL14" i="1"/>
  <c r="AK14" i="1"/>
  <c r="AM13" i="1"/>
  <c r="AL13" i="1"/>
  <c r="AK13" i="1"/>
  <c r="AN13" i="1" s="1"/>
  <c r="AM12" i="1"/>
  <c r="AL12" i="1"/>
  <c r="AK12" i="1"/>
  <c r="AM11" i="1"/>
  <c r="AL11" i="1"/>
  <c r="AK11" i="1"/>
  <c r="AM10" i="1"/>
  <c r="AL10" i="1"/>
  <c r="AK10" i="1"/>
  <c r="AM9" i="1"/>
  <c r="AL9" i="1"/>
  <c r="AK9" i="1"/>
  <c r="AM8" i="1"/>
  <c r="AL8" i="1"/>
  <c r="AK8" i="1"/>
  <c r="AM7" i="1"/>
  <c r="AL7" i="1"/>
  <c r="AK7" i="1"/>
  <c r="AM6" i="1"/>
  <c r="AL6" i="1"/>
  <c r="AK6" i="1"/>
  <c r="AM5" i="1"/>
  <c r="AL5" i="1"/>
  <c r="AK5" i="1"/>
  <c r="AM4" i="1"/>
  <c r="AL4" i="1"/>
  <c r="AK4" i="1"/>
  <c r="AM3" i="1"/>
  <c r="AL3" i="1"/>
  <c r="AK3" i="1"/>
  <c r="AM2" i="1"/>
  <c r="AL2" i="1"/>
  <c r="AK2" i="1"/>
  <c r="AN2" i="1" s="1"/>
  <c r="C104" i="4"/>
  <c r="C105" i="4"/>
  <c r="C99" i="4"/>
  <c r="C100" i="4"/>
  <c r="C101" i="4"/>
  <c r="C102" i="4"/>
  <c r="C103" i="4"/>
  <c r="C94" i="4"/>
  <c r="C95" i="4"/>
  <c r="C96" i="4"/>
  <c r="C97" i="4"/>
  <c r="C98" i="4"/>
  <c r="C93" i="4"/>
  <c r="C77" i="4"/>
  <c r="C78" i="4"/>
  <c r="C79" i="4"/>
  <c r="C80" i="4"/>
  <c r="C81" i="4"/>
  <c r="C82" i="4"/>
  <c r="C83" i="4"/>
  <c r="C84" i="4"/>
  <c r="C85" i="4"/>
  <c r="C86" i="4"/>
  <c r="C87" i="4"/>
  <c r="C88" i="4"/>
  <c r="C89" i="4"/>
  <c r="C90" i="4"/>
  <c r="C91" i="4"/>
  <c r="C92" i="4"/>
  <c r="C75" i="4"/>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8" i="2"/>
  <c r="C76" i="4" s="1"/>
  <c r="AF432" i="3"/>
  <c r="AG432" i="3"/>
  <c r="AH432" i="3"/>
  <c r="AF433" i="3"/>
  <c r="AG433" i="3"/>
  <c r="AH433" i="3"/>
  <c r="AF434" i="3"/>
  <c r="AG434" i="3"/>
  <c r="AH434" i="3"/>
  <c r="AF435" i="3"/>
  <c r="AG435" i="3"/>
  <c r="AH435" i="3"/>
  <c r="AF436" i="3"/>
  <c r="AG436" i="3"/>
  <c r="AH436" i="3"/>
  <c r="AF437" i="3"/>
  <c r="AG437" i="3"/>
  <c r="AH437" i="3"/>
  <c r="AF438" i="3"/>
  <c r="AG438" i="3"/>
  <c r="AH438" i="3"/>
  <c r="AF439" i="3"/>
  <c r="AG439" i="3"/>
  <c r="AH439" i="3"/>
  <c r="AF440" i="3"/>
  <c r="AG440" i="3"/>
  <c r="AH440" i="3"/>
  <c r="AF441" i="3"/>
  <c r="AG441" i="3"/>
  <c r="AH441" i="3"/>
  <c r="AF442" i="3"/>
  <c r="AG442" i="3"/>
  <c r="AH442" i="3"/>
  <c r="AF443" i="3"/>
  <c r="AG443" i="3"/>
  <c r="AH443" i="3"/>
  <c r="AF444" i="3"/>
  <c r="AG444" i="3"/>
  <c r="AH444" i="3"/>
  <c r="AF445" i="3"/>
  <c r="AG445" i="3"/>
  <c r="AH445" i="3"/>
  <c r="AF446" i="3"/>
  <c r="AG446" i="3"/>
  <c r="AH446" i="3"/>
  <c r="AF447" i="3"/>
  <c r="AG447" i="3"/>
  <c r="AH447" i="3"/>
  <c r="AF448" i="3"/>
  <c r="AG448" i="3"/>
  <c r="AH448" i="3"/>
  <c r="AF449" i="3"/>
  <c r="AG449" i="3"/>
  <c r="AH449" i="3"/>
  <c r="AF450" i="3"/>
  <c r="AG450" i="3"/>
  <c r="AH450" i="3"/>
  <c r="AF451" i="3"/>
  <c r="AG451" i="3"/>
  <c r="AH451" i="3"/>
  <c r="AF452" i="3"/>
  <c r="AG452" i="3"/>
  <c r="AH452" i="3"/>
  <c r="AF453" i="3"/>
  <c r="AG453" i="3"/>
  <c r="AH453" i="3"/>
  <c r="AF454" i="3"/>
  <c r="AG454" i="3"/>
  <c r="AH454" i="3"/>
  <c r="AF455" i="3"/>
  <c r="AG455" i="3"/>
  <c r="AH455" i="3"/>
  <c r="AF456" i="3"/>
  <c r="AG456" i="3"/>
  <c r="AH456" i="3"/>
  <c r="AF457" i="3"/>
  <c r="AG457" i="3"/>
  <c r="AH457" i="3"/>
  <c r="AF458" i="3"/>
  <c r="AG458" i="3"/>
  <c r="AH458" i="3"/>
  <c r="AF459" i="3"/>
  <c r="AG459" i="3"/>
  <c r="AH459" i="3"/>
  <c r="AF460" i="3"/>
  <c r="AG460" i="3"/>
  <c r="AH460" i="3"/>
  <c r="AF461" i="3"/>
  <c r="AG461" i="3"/>
  <c r="AH461" i="3"/>
  <c r="AF462" i="3"/>
  <c r="AG462" i="3"/>
  <c r="AH462" i="3"/>
  <c r="AF463" i="3"/>
  <c r="AG463" i="3"/>
  <c r="AH463" i="3"/>
  <c r="AF464" i="3"/>
  <c r="AG464" i="3"/>
  <c r="AH464" i="3"/>
  <c r="AF465" i="3"/>
  <c r="AG465" i="3"/>
  <c r="AH465" i="3"/>
  <c r="AF466" i="3"/>
  <c r="AG466" i="3"/>
  <c r="AH466" i="3"/>
  <c r="AF467" i="3"/>
  <c r="AG467" i="3"/>
  <c r="AH467" i="3"/>
  <c r="AF468" i="3"/>
  <c r="AG468" i="3"/>
  <c r="AH468" i="3"/>
  <c r="AF469" i="3"/>
  <c r="AG469" i="3"/>
  <c r="AH469" i="3"/>
  <c r="AF470" i="3"/>
  <c r="AG470" i="3"/>
  <c r="AH470" i="3"/>
  <c r="AF471" i="3"/>
  <c r="AG471" i="3"/>
  <c r="AH471" i="3"/>
  <c r="AF472" i="3"/>
  <c r="AG472" i="3"/>
  <c r="AH472" i="3"/>
  <c r="AF473" i="3"/>
  <c r="AG473" i="3"/>
  <c r="AH473" i="3"/>
  <c r="AF474" i="3"/>
  <c r="AG474" i="3"/>
  <c r="AH474" i="3"/>
  <c r="AF475" i="3"/>
  <c r="AG475" i="3"/>
  <c r="AH475" i="3"/>
  <c r="AF476" i="3"/>
  <c r="AG476" i="3"/>
  <c r="AH476" i="3"/>
  <c r="AF477" i="3"/>
  <c r="AG477" i="3"/>
  <c r="AH477" i="3"/>
  <c r="AF478" i="3"/>
  <c r="AG478" i="3"/>
  <c r="AH478" i="3"/>
  <c r="AF479" i="3"/>
  <c r="AG479" i="3"/>
  <c r="AH479" i="3"/>
  <c r="AF480" i="3"/>
  <c r="AG480" i="3"/>
  <c r="AH480" i="3"/>
  <c r="AF481" i="3"/>
  <c r="AG481" i="3"/>
  <c r="AH481" i="3"/>
  <c r="AF482" i="3"/>
  <c r="AG482" i="3"/>
  <c r="AH482" i="3"/>
  <c r="AF483" i="3"/>
  <c r="AG483" i="3"/>
  <c r="AH483" i="3"/>
  <c r="AF484" i="3"/>
  <c r="AG484" i="3"/>
  <c r="AH484" i="3"/>
  <c r="AF485" i="3"/>
  <c r="AG485" i="3"/>
  <c r="AH485" i="3"/>
  <c r="AF486" i="3"/>
  <c r="AG486" i="3"/>
  <c r="AH486" i="3"/>
  <c r="AF487" i="3"/>
  <c r="AG487" i="3"/>
  <c r="AH487" i="3"/>
  <c r="AF488" i="3"/>
  <c r="AG488" i="3"/>
  <c r="AH488" i="3"/>
  <c r="AF489" i="3"/>
  <c r="AG489" i="3"/>
  <c r="AH489" i="3"/>
  <c r="AF490" i="3"/>
  <c r="AG490" i="3"/>
  <c r="AH490" i="3"/>
  <c r="AF491" i="3"/>
  <c r="AG491" i="3"/>
  <c r="AH491" i="3"/>
  <c r="AF492" i="3"/>
  <c r="AG492" i="3"/>
  <c r="AH492" i="3"/>
  <c r="AF493" i="3"/>
  <c r="AG493" i="3"/>
  <c r="AH493" i="3"/>
  <c r="AF494" i="3"/>
  <c r="AG494" i="3"/>
  <c r="AH494" i="3"/>
  <c r="AF495" i="3"/>
  <c r="AG495" i="3"/>
  <c r="AH495" i="3"/>
  <c r="AF496" i="3"/>
  <c r="AG496" i="3"/>
  <c r="AH496" i="3"/>
  <c r="AF497" i="3"/>
  <c r="AG497" i="3"/>
  <c r="AH497" i="3"/>
  <c r="AF498" i="3"/>
  <c r="AG498" i="3"/>
  <c r="AH498" i="3"/>
  <c r="AF499" i="3"/>
  <c r="AG499" i="3"/>
  <c r="AH499" i="3"/>
  <c r="AF500" i="3"/>
  <c r="AG500" i="3"/>
  <c r="AH500" i="3"/>
  <c r="AF501" i="3"/>
  <c r="AG501" i="3"/>
  <c r="AH501" i="3"/>
  <c r="AF502" i="3"/>
  <c r="AG502" i="3"/>
  <c r="AH502" i="3"/>
  <c r="AF503" i="3"/>
  <c r="AG503" i="3"/>
  <c r="AH503" i="3"/>
  <c r="AF504" i="3"/>
  <c r="AG504" i="3"/>
  <c r="AH504" i="3"/>
  <c r="AF505" i="3"/>
  <c r="AG505" i="3"/>
  <c r="AH505" i="3"/>
  <c r="AF506" i="3"/>
  <c r="AG506" i="3"/>
  <c r="AH506" i="3"/>
  <c r="AF507" i="3"/>
  <c r="AG507" i="3"/>
  <c r="AH507" i="3"/>
  <c r="AF508" i="3"/>
  <c r="AG508" i="3"/>
  <c r="AH508" i="3"/>
  <c r="AF509" i="3"/>
  <c r="AG509" i="3"/>
  <c r="AH509" i="3"/>
  <c r="AF510" i="3"/>
  <c r="AG510" i="3"/>
  <c r="AH510" i="3"/>
  <c r="AF511" i="3"/>
  <c r="AG511" i="3"/>
  <c r="AH511" i="3"/>
  <c r="AF512" i="3"/>
  <c r="AG512" i="3"/>
  <c r="AH512" i="3"/>
  <c r="AF513" i="3"/>
  <c r="AG513" i="3"/>
  <c r="AH513" i="3"/>
  <c r="AF514" i="3"/>
  <c r="AG514" i="3"/>
  <c r="AH514" i="3"/>
  <c r="AF515" i="3"/>
  <c r="AG515" i="3"/>
  <c r="AH515" i="3"/>
  <c r="AF516" i="3"/>
  <c r="AG516" i="3"/>
  <c r="AH516" i="3"/>
  <c r="AF517" i="3"/>
  <c r="AG517" i="3"/>
  <c r="AH517" i="3"/>
  <c r="AF518" i="3"/>
  <c r="AG518" i="3"/>
  <c r="AH518" i="3"/>
  <c r="AF519" i="3"/>
  <c r="AG519" i="3"/>
  <c r="AH519" i="3"/>
  <c r="AF520" i="3"/>
  <c r="AG520" i="3"/>
  <c r="AH520" i="3"/>
  <c r="AF521" i="3"/>
  <c r="AG521" i="3"/>
  <c r="AH521" i="3"/>
  <c r="AF522" i="3"/>
  <c r="AG522" i="3"/>
  <c r="AH522" i="3"/>
  <c r="AF523" i="3"/>
  <c r="AG523" i="3"/>
  <c r="AH523" i="3"/>
  <c r="AF524" i="3"/>
  <c r="AG524" i="3"/>
  <c r="AH524" i="3"/>
  <c r="AF525" i="3"/>
  <c r="AG525" i="3"/>
  <c r="AH525" i="3"/>
  <c r="AF526" i="3"/>
  <c r="AG526" i="3"/>
  <c r="AH526" i="3"/>
  <c r="AF527" i="3"/>
  <c r="AG527" i="3"/>
  <c r="AH527" i="3"/>
  <c r="AF528" i="3"/>
  <c r="AG528" i="3"/>
  <c r="AH528" i="3"/>
  <c r="AF529" i="3"/>
  <c r="AG529" i="3"/>
  <c r="AH529" i="3"/>
  <c r="AF530" i="3"/>
  <c r="AG530" i="3"/>
  <c r="AH530" i="3"/>
  <c r="AF531" i="3"/>
  <c r="AG531" i="3"/>
  <c r="AH531" i="3"/>
  <c r="AF532" i="3"/>
  <c r="AG532" i="3"/>
  <c r="AH532" i="3"/>
  <c r="AF533" i="3"/>
  <c r="AG533" i="3"/>
  <c r="AH533" i="3"/>
  <c r="AF534" i="3"/>
  <c r="AG534" i="3"/>
  <c r="AH534" i="3"/>
  <c r="AF535" i="3"/>
  <c r="AG535" i="3"/>
  <c r="AH535" i="3"/>
  <c r="AF536" i="3"/>
  <c r="AG536" i="3"/>
  <c r="AH536" i="3"/>
  <c r="AF537" i="3"/>
  <c r="AG537" i="3"/>
  <c r="AH537" i="3"/>
  <c r="AF538" i="3"/>
  <c r="AG538" i="3"/>
  <c r="AH538" i="3"/>
  <c r="AF539" i="3"/>
  <c r="AG539" i="3"/>
  <c r="AH539" i="3"/>
  <c r="AF540" i="3"/>
  <c r="AG540" i="3"/>
  <c r="AH540" i="3"/>
  <c r="AF541" i="3"/>
  <c r="AG541" i="3"/>
  <c r="AH541" i="3"/>
  <c r="AF542" i="3"/>
  <c r="AG542" i="3"/>
  <c r="AH542" i="3"/>
  <c r="AF543" i="3"/>
  <c r="AG543" i="3"/>
  <c r="AH543" i="3"/>
  <c r="AF544" i="3"/>
  <c r="AG544" i="3"/>
  <c r="AH544" i="3"/>
  <c r="AF545" i="3"/>
  <c r="AG545" i="3"/>
  <c r="AH545" i="3"/>
  <c r="AF546" i="3"/>
  <c r="AG546" i="3"/>
  <c r="AH546" i="3"/>
  <c r="AF547" i="3"/>
  <c r="AG547" i="3"/>
  <c r="AH547" i="3"/>
  <c r="AF548" i="3"/>
  <c r="AG548" i="3"/>
  <c r="AH548" i="3"/>
  <c r="AF549" i="3"/>
  <c r="AG549" i="3"/>
  <c r="AH549" i="3"/>
  <c r="AF550" i="3"/>
  <c r="AG550" i="3"/>
  <c r="AH550" i="3"/>
  <c r="AF551" i="3"/>
  <c r="AG551" i="3"/>
  <c r="AH551" i="3"/>
  <c r="AF552" i="3"/>
  <c r="AG552" i="3"/>
  <c r="AH552" i="3"/>
  <c r="AF553" i="3"/>
  <c r="AG553" i="3"/>
  <c r="AH553" i="3"/>
  <c r="AF554" i="3"/>
  <c r="AG554" i="3"/>
  <c r="AH554" i="3"/>
  <c r="AF555" i="3"/>
  <c r="AG555" i="3"/>
  <c r="AH555" i="3"/>
  <c r="AF556" i="3"/>
  <c r="AG556" i="3"/>
  <c r="AH556" i="3"/>
  <c r="AF557" i="3"/>
  <c r="AG557" i="3"/>
  <c r="AH557" i="3"/>
  <c r="AF558" i="3"/>
  <c r="AG558" i="3"/>
  <c r="AH558" i="3"/>
  <c r="AF559" i="3"/>
  <c r="AG559" i="3"/>
  <c r="AH559" i="3"/>
  <c r="AF560" i="3"/>
  <c r="AG560" i="3"/>
  <c r="AH560" i="3"/>
  <c r="AF561" i="3"/>
  <c r="AG561" i="3"/>
  <c r="AH561" i="3"/>
  <c r="AF562" i="3"/>
  <c r="AG562" i="3"/>
  <c r="AH562" i="3"/>
  <c r="AF563" i="3"/>
  <c r="AG563" i="3"/>
  <c r="AH563" i="3"/>
  <c r="AF564" i="3"/>
  <c r="AG564" i="3"/>
  <c r="AH564" i="3"/>
  <c r="AF565" i="3"/>
  <c r="AG565" i="3"/>
  <c r="AH565" i="3"/>
  <c r="AF566" i="3"/>
  <c r="AG566" i="3"/>
  <c r="AH566" i="3"/>
  <c r="AF567" i="3"/>
  <c r="AG567" i="3"/>
  <c r="AH567" i="3"/>
  <c r="AF568" i="3"/>
  <c r="AG568" i="3"/>
  <c r="AH568" i="3"/>
  <c r="AF569" i="3"/>
  <c r="AG569" i="3"/>
  <c r="AH569" i="3"/>
  <c r="AF570" i="3"/>
  <c r="AG570" i="3"/>
  <c r="AH570" i="3"/>
  <c r="AF571" i="3"/>
  <c r="AG571" i="3"/>
  <c r="AH571" i="3"/>
  <c r="AF572" i="3"/>
  <c r="AG572" i="3"/>
  <c r="AH572" i="3"/>
  <c r="AF573" i="3"/>
  <c r="AG573" i="3"/>
  <c r="AH573" i="3"/>
  <c r="AF574" i="3"/>
  <c r="AG574" i="3"/>
  <c r="AH574" i="3"/>
  <c r="AF575" i="3"/>
  <c r="AG575" i="3"/>
  <c r="AH575" i="3"/>
  <c r="AF576" i="3"/>
  <c r="AG576" i="3"/>
  <c r="AH576" i="3"/>
  <c r="AF577" i="3"/>
  <c r="AG577" i="3"/>
  <c r="AH577" i="3"/>
  <c r="AF578" i="3"/>
  <c r="AG578" i="3"/>
  <c r="AH578" i="3"/>
  <c r="AF579" i="3"/>
  <c r="AG579" i="3"/>
  <c r="AH579" i="3"/>
  <c r="AF580" i="3"/>
  <c r="AG580" i="3"/>
  <c r="AH580" i="3"/>
  <c r="AF581" i="3"/>
  <c r="AG581" i="3"/>
  <c r="AH581" i="3"/>
  <c r="AF582" i="3"/>
  <c r="AG582" i="3"/>
  <c r="AH582" i="3"/>
  <c r="AF583" i="3"/>
  <c r="AG583" i="3"/>
  <c r="AH583" i="3"/>
  <c r="AF584" i="3"/>
  <c r="AG584" i="3"/>
  <c r="AH584" i="3"/>
  <c r="AF585" i="3"/>
  <c r="AG585" i="3"/>
  <c r="AH585" i="3"/>
  <c r="AF586" i="3"/>
  <c r="AG586" i="3"/>
  <c r="AH586" i="3"/>
  <c r="AF587" i="3"/>
  <c r="AG587" i="3"/>
  <c r="AH587" i="3"/>
  <c r="AF588" i="3"/>
  <c r="AG588" i="3"/>
  <c r="AH588" i="3"/>
  <c r="AF589" i="3"/>
  <c r="AG589" i="3"/>
  <c r="AH589" i="3"/>
  <c r="AF590" i="3"/>
  <c r="AG590" i="3"/>
  <c r="AH590" i="3"/>
  <c r="AF591" i="3"/>
  <c r="AG591" i="3"/>
  <c r="AH591" i="3"/>
  <c r="AF592" i="3"/>
  <c r="AG592" i="3"/>
  <c r="AH592" i="3"/>
  <c r="AF593" i="3"/>
  <c r="AG593" i="3"/>
  <c r="AH593" i="3"/>
  <c r="AF594" i="3"/>
  <c r="AG594" i="3"/>
  <c r="AH594" i="3"/>
  <c r="AF595" i="3"/>
  <c r="AG595" i="3"/>
  <c r="AH595" i="3"/>
  <c r="AF596" i="3"/>
  <c r="AG596" i="3"/>
  <c r="AH596" i="3"/>
  <c r="AF597" i="3"/>
  <c r="AG597" i="3"/>
  <c r="AH597" i="3"/>
  <c r="AF598" i="3"/>
  <c r="AG598" i="3"/>
  <c r="AH598" i="3"/>
  <c r="AF599" i="3"/>
  <c r="AG599" i="3"/>
  <c r="AH599" i="3"/>
  <c r="AF600" i="3"/>
  <c r="AG600" i="3"/>
  <c r="AH600" i="3"/>
  <c r="AF601" i="3"/>
  <c r="AG601" i="3"/>
  <c r="AH601" i="3"/>
  <c r="AF602" i="3"/>
  <c r="AG602" i="3"/>
  <c r="AH602" i="3"/>
  <c r="AF603" i="3"/>
  <c r="AG603" i="3"/>
  <c r="AH603" i="3"/>
  <c r="AF604" i="3"/>
  <c r="AG604" i="3"/>
  <c r="AH604" i="3"/>
  <c r="AF605" i="3"/>
  <c r="AG605" i="3"/>
  <c r="AH605" i="3"/>
  <c r="AF606" i="3"/>
  <c r="AG606" i="3"/>
  <c r="AH606" i="3"/>
  <c r="AF607" i="3"/>
  <c r="AG607" i="3"/>
  <c r="AH607" i="3"/>
  <c r="AF608" i="3"/>
  <c r="AG608" i="3"/>
  <c r="AH608" i="3"/>
  <c r="AF609" i="3"/>
  <c r="AG609" i="3"/>
  <c r="AH609" i="3"/>
  <c r="AF610" i="3"/>
  <c r="AG610" i="3"/>
  <c r="AH610" i="3"/>
  <c r="AF611" i="3"/>
  <c r="AG611" i="3"/>
  <c r="AH611" i="3"/>
  <c r="AF612" i="3"/>
  <c r="AG612" i="3"/>
  <c r="AH612" i="3"/>
  <c r="AF613" i="3"/>
  <c r="AG613" i="3"/>
  <c r="AH613" i="3"/>
  <c r="AF614" i="3"/>
  <c r="AG614" i="3"/>
  <c r="AH614" i="3"/>
  <c r="AF615" i="3"/>
  <c r="AG615" i="3"/>
  <c r="AH615" i="3"/>
  <c r="AF616" i="3"/>
  <c r="AG616" i="3"/>
  <c r="AH616" i="3"/>
  <c r="AF617" i="3"/>
  <c r="AG617" i="3"/>
  <c r="AH617" i="3"/>
  <c r="AF618" i="3"/>
  <c r="AG618" i="3"/>
  <c r="AH618" i="3"/>
  <c r="AF619" i="3"/>
  <c r="AG619" i="3"/>
  <c r="AH619" i="3"/>
  <c r="AF620" i="3"/>
  <c r="AG620" i="3"/>
  <c r="AH620" i="3"/>
  <c r="AF621" i="3"/>
  <c r="AG621" i="3"/>
  <c r="AH621" i="3"/>
  <c r="AF622" i="3"/>
  <c r="AG622" i="3"/>
  <c r="AH622" i="3"/>
  <c r="AF623" i="3"/>
  <c r="AG623" i="3"/>
  <c r="AH623" i="3"/>
  <c r="AF624" i="3"/>
  <c r="AG624" i="3"/>
  <c r="AH624" i="3"/>
  <c r="AF625" i="3"/>
  <c r="AG625" i="3"/>
  <c r="AH625" i="3"/>
  <c r="AF626" i="3"/>
  <c r="AG626" i="3"/>
  <c r="AH626" i="3"/>
  <c r="AF627" i="3"/>
  <c r="AG627" i="3"/>
  <c r="AH627" i="3"/>
  <c r="AF628" i="3"/>
  <c r="AG628" i="3"/>
  <c r="AH628" i="3"/>
  <c r="AF629" i="3"/>
  <c r="AG629" i="3"/>
  <c r="AH629" i="3"/>
  <c r="AF630" i="3"/>
  <c r="AG630" i="3"/>
  <c r="AH630" i="3"/>
  <c r="AF631" i="3"/>
  <c r="AG631" i="3"/>
  <c r="AH631" i="3"/>
  <c r="AF632" i="3"/>
  <c r="AG632" i="3"/>
  <c r="AH632" i="3"/>
  <c r="AF633" i="3"/>
  <c r="AG633" i="3"/>
  <c r="AH633" i="3"/>
  <c r="AF634" i="3"/>
  <c r="AG634" i="3"/>
  <c r="AH634" i="3"/>
  <c r="AF635" i="3"/>
  <c r="AG635" i="3"/>
  <c r="AH635" i="3"/>
  <c r="AF636" i="3"/>
  <c r="AG636" i="3"/>
  <c r="AH636" i="3"/>
  <c r="AF637" i="3"/>
  <c r="AG637" i="3"/>
  <c r="AH637" i="3"/>
  <c r="AF638" i="3"/>
  <c r="AG638" i="3"/>
  <c r="AH638" i="3"/>
  <c r="AF639" i="3"/>
  <c r="AG639" i="3"/>
  <c r="AH639" i="3"/>
  <c r="AF640" i="3"/>
  <c r="AG640" i="3"/>
  <c r="AH640" i="3"/>
  <c r="AF641" i="3"/>
  <c r="AG641" i="3"/>
  <c r="AH641" i="3"/>
  <c r="AF642" i="3"/>
  <c r="AG642" i="3"/>
  <c r="AH642" i="3"/>
  <c r="AF643" i="3"/>
  <c r="AG643" i="3"/>
  <c r="AH643" i="3"/>
  <c r="AF644" i="3"/>
  <c r="AG644" i="3"/>
  <c r="AH644" i="3"/>
  <c r="AF645" i="3"/>
  <c r="AG645" i="3"/>
  <c r="AH645" i="3"/>
  <c r="AF646" i="3"/>
  <c r="AG646" i="3"/>
  <c r="AH646" i="3"/>
  <c r="AF647" i="3"/>
  <c r="AG647" i="3"/>
  <c r="AH647" i="3"/>
  <c r="AF648" i="3"/>
  <c r="AG648" i="3"/>
  <c r="AH648" i="3"/>
  <c r="AF649" i="3"/>
  <c r="AG649" i="3"/>
  <c r="AH649" i="3"/>
  <c r="AF650" i="3"/>
  <c r="AG650" i="3"/>
  <c r="AH650" i="3"/>
  <c r="AF651" i="3"/>
  <c r="AG651" i="3"/>
  <c r="AH651" i="3"/>
  <c r="AF652" i="3"/>
  <c r="AG652" i="3"/>
  <c r="AH652" i="3"/>
  <c r="AF653" i="3"/>
  <c r="AG653" i="3"/>
  <c r="AH653" i="3"/>
  <c r="AF654" i="3"/>
  <c r="AG654" i="3"/>
  <c r="AH654" i="3"/>
  <c r="AF655" i="3"/>
  <c r="AG655" i="3"/>
  <c r="AH655" i="3"/>
  <c r="AF656" i="3"/>
  <c r="AG656" i="3"/>
  <c r="AH656" i="3"/>
  <c r="AF657" i="3"/>
  <c r="AG657" i="3"/>
  <c r="AH657" i="3"/>
  <c r="AF658" i="3"/>
  <c r="AG658" i="3"/>
  <c r="AH658" i="3"/>
  <c r="AF659" i="3"/>
  <c r="AG659" i="3"/>
  <c r="AH659" i="3"/>
  <c r="AF660" i="3"/>
  <c r="AG660" i="3"/>
  <c r="AH660" i="3"/>
  <c r="AF661" i="3"/>
  <c r="AG661" i="3"/>
  <c r="AH661" i="3"/>
  <c r="AF662" i="3"/>
  <c r="AG662" i="3"/>
  <c r="AH662" i="3"/>
  <c r="AF663" i="3"/>
  <c r="AG663" i="3"/>
  <c r="AH663" i="3"/>
  <c r="AF664" i="3"/>
  <c r="AG664" i="3"/>
  <c r="AH664" i="3"/>
  <c r="AF665" i="3"/>
  <c r="AG665" i="3"/>
  <c r="AH665" i="3"/>
  <c r="AF666" i="3"/>
  <c r="AG666" i="3"/>
  <c r="AH666" i="3"/>
  <c r="AF667" i="3"/>
  <c r="AG667" i="3"/>
  <c r="AH667" i="3"/>
  <c r="AF668" i="3"/>
  <c r="AG668" i="3"/>
  <c r="AH668" i="3"/>
  <c r="AF669" i="3"/>
  <c r="AG669" i="3"/>
  <c r="AH669" i="3"/>
  <c r="AF670" i="3"/>
  <c r="AG670" i="3"/>
  <c r="AH670" i="3"/>
  <c r="AF671" i="3"/>
  <c r="AG671" i="3"/>
  <c r="AH671" i="3"/>
  <c r="AF672" i="3"/>
  <c r="AG672" i="3"/>
  <c r="AH672" i="3"/>
  <c r="AF673" i="3"/>
  <c r="AG673" i="3"/>
  <c r="AH673" i="3"/>
  <c r="AH431" i="3"/>
  <c r="AG431" i="3"/>
  <c r="AF431" i="3"/>
  <c r="AH430" i="3"/>
  <c r="AG430" i="3"/>
  <c r="AF430" i="3"/>
  <c r="AH429" i="3"/>
  <c r="AG429" i="3"/>
  <c r="AF429" i="3"/>
  <c r="AH428" i="3"/>
  <c r="AG428" i="3"/>
  <c r="AF428" i="3"/>
  <c r="AH427" i="3"/>
  <c r="AG427" i="3"/>
  <c r="AF427" i="3"/>
  <c r="AH426" i="3"/>
  <c r="AG426" i="3"/>
  <c r="AF426" i="3"/>
  <c r="AH425" i="3"/>
  <c r="AG425" i="3"/>
  <c r="AF425" i="3"/>
  <c r="AH424" i="3"/>
  <c r="AG424" i="3"/>
  <c r="AF424" i="3"/>
  <c r="AH423" i="3"/>
  <c r="AG423" i="3"/>
  <c r="AF423" i="3"/>
  <c r="AH422" i="3"/>
  <c r="AG422" i="3"/>
  <c r="AF422" i="3"/>
  <c r="AH421" i="3"/>
  <c r="AG421" i="3"/>
  <c r="AF421" i="3"/>
  <c r="AH420" i="3"/>
  <c r="AG420" i="3"/>
  <c r="AF420" i="3"/>
  <c r="AH419" i="3"/>
  <c r="AG419" i="3"/>
  <c r="AF419" i="3"/>
  <c r="AH418" i="3"/>
  <c r="AG418" i="3"/>
  <c r="AF418" i="3"/>
  <c r="AH417" i="3"/>
  <c r="AG417" i="3"/>
  <c r="AF417" i="3"/>
  <c r="AH416" i="3"/>
  <c r="AG416" i="3"/>
  <c r="AF416" i="3"/>
  <c r="AH415" i="3"/>
  <c r="AG415" i="3"/>
  <c r="AF415" i="3"/>
  <c r="AH414" i="3"/>
  <c r="AG414" i="3"/>
  <c r="AF414" i="3"/>
  <c r="AH413" i="3"/>
  <c r="AG413" i="3"/>
  <c r="AF413" i="3"/>
  <c r="AH412" i="3"/>
  <c r="AG412" i="3"/>
  <c r="AF412" i="3"/>
  <c r="AH411" i="3"/>
  <c r="AG411" i="3"/>
  <c r="AF411" i="3"/>
  <c r="AH410" i="3"/>
  <c r="AG410" i="3"/>
  <c r="AF410" i="3"/>
  <c r="AH409" i="3"/>
  <c r="AG409" i="3"/>
  <c r="AF409" i="3"/>
  <c r="AH408" i="3"/>
  <c r="AG408" i="3"/>
  <c r="AF408" i="3"/>
  <c r="AH407" i="3"/>
  <c r="AG407" i="3"/>
  <c r="AF407" i="3"/>
  <c r="AH406" i="3"/>
  <c r="AG406" i="3"/>
  <c r="AF406" i="3"/>
  <c r="AH405" i="3"/>
  <c r="AG405" i="3"/>
  <c r="AF405" i="3"/>
  <c r="AH404" i="3"/>
  <c r="AG404" i="3"/>
  <c r="AF404" i="3"/>
  <c r="AH403" i="3"/>
  <c r="AG403" i="3"/>
  <c r="AF403" i="3"/>
  <c r="AH402" i="3"/>
  <c r="AG402" i="3"/>
  <c r="AF402" i="3"/>
  <c r="AH401" i="3"/>
  <c r="AG401" i="3"/>
  <c r="AF401" i="3"/>
  <c r="AH400" i="3"/>
  <c r="AG400" i="3"/>
  <c r="AF400" i="3"/>
  <c r="AH399" i="3"/>
  <c r="AG399" i="3"/>
  <c r="AF399" i="3"/>
  <c r="AH398" i="3"/>
  <c r="AG398" i="3"/>
  <c r="AF398" i="3"/>
  <c r="AH397" i="3"/>
  <c r="AG397" i="3"/>
  <c r="AF397" i="3"/>
  <c r="AH396" i="3"/>
  <c r="AG396" i="3"/>
  <c r="AF396" i="3"/>
  <c r="AH395" i="3"/>
  <c r="AG395" i="3"/>
  <c r="AF395" i="3"/>
  <c r="AH394" i="3"/>
  <c r="AG394" i="3"/>
  <c r="AF394" i="3"/>
  <c r="AH393" i="3"/>
  <c r="AG393" i="3"/>
  <c r="AF393" i="3"/>
  <c r="AH392" i="3"/>
  <c r="AG392" i="3"/>
  <c r="AF392" i="3"/>
  <c r="AH391" i="3"/>
  <c r="AG391" i="3"/>
  <c r="AF391" i="3"/>
  <c r="AH390" i="3"/>
  <c r="AG390" i="3"/>
  <c r="AF390" i="3"/>
  <c r="AH389" i="3"/>
  <c r="AG389" i="3"/>
  <c r="AF389" i="3"/>
  <c r="AH388" i="3"/>
  <c r="AG388" i="3"/>
  <c r="AF388" i="3"/>
  <c r="AH387" i="3"/>
  <c r="AG387" i="3"/>
  <c r="AF387" i="3"/>
  <c r="AH386" i="3"/>
  <c r="AG386" i="3"/>
  <c r="AF386" i="3"/>
  <c r="AH385" i="3"/>
  <c r="AG385" i="3"/>
  <c r="AF385" i="3"/>
  <c r="AH384" i="3"/>
  <c r="AG384" i="3"/>
  <c r="AF384" i="3"/>
  <c r="AH383" i="3"/>
  <c r="AG383" i="3"/>
  <c r="AF383" i="3"/>
  <c r="AH382" i="3"/>
  <c r="AG382" i="3"/>
  <c r="AF382" i="3"/>
  <c r="AH381" i="3"/>
  <c r="AG381" i="3"/>
  <c r="AF381" i="3"/>
  <c r="AH380" i="3"/>
  <c r="AG380" i="3"/>
  <c r="AF380" i="3"/>
  <c r="AH379" i="3"/>
  <c r="AG379" i="3"/>
  <c r="AF379" i="3"/>
  <c r="AH378" i="3"/>
  <c r="AG378" i="3"/>
  <c r="AF378" i="3"/>
  <c r="AH377" i="3"/>
  <c r="AG377" i="3"/>
  <c r="AF377" i="3"/>
  <c r="AH376" i="3"/>
  <c r="AG376" i="3"/>
  <c r="AF376" i="3"/>
  <c r="AH375" i="3"/>
  <c r="AG375" i="3"/>
  <c r="AF375" i="3"/>
  <c r="AH374" i="3"/>
  <c r="AG374" i="3"/>
  <c r="AF374" i="3"/>
  <c r="AH373" i="3"/>
  <c r="AG373" i="3"/>
  <c r="AF373" i="3"/>
  <c r="AH372" i="3"/>
  <c r="AG372" i="3"/>
  <c r="AF372" i="3"/>
  <c r="AH371" i="3"/>
  <c r="AG371" i="3"/>
  <c r="AF371" i="3"/>
  <c r="AH370" i="3"/>
  <c r="AG370" i="3"/>
  <c r="AF370" i="3"/>
  <c r="AH369" i="3"/>
  <c r="AG369" i="3"/>
  <c r="AF369" i="3"/>
  <c r="AH368" i="3"/>
  <c r="AG368" i="3"/>
  <c r="AF368" i="3"/>
  <c r="AH367" i="3"/>
  <c r="AG367" i="3"/>
  <c r="AF367" i="3"/>
  <c r="AH366" i="3"/>
  <c r="AG366" i="3"/>
  <c r="AF366" i="3"/>
  <c r="AH365" i="3"/>
  <c r="AG365" i="3"/>
  <c r="AF365" i="3"/>
  <c r="AH364" i="3"/>
  <c r="AG364" i="3"/>
  <c r="AF364" i="3"/>
  <c r="AH363" i="3"/>
  <c r="AG363" i="3"/>
  <c r="AF363" i="3"/>
  <c r="AH362" i="3"/>
  <c r="AG362" i="3"/>
  <c r="AF362" i="3"/>
  <c r="AH361" i="3"/>
  <c r="AG361" i="3"/>
  <c r="AF361" i="3"/>
  <c r="AH360" i="3"/>
  <c r="AG360" i="3"/>
  <c r="AF360" i="3"/>
  <c r="AH359" i="3"/>
  <c r="AG359" i="3"/>
  <c r="AF359" i="3"/>
  <c r="AH358" i="3"/>
  <c r="AG358" i="3"/>
  <c r="AF358" i="3"/>
  <c r="AH357" i="3"/>
  <c r="AG357" i="3"/>
  <c r="AF357" i="3"/>
  <c r="AH356" i="3"/>
  <c r="AG356" i="3"/>
  <c r="AF356" i="3"/>
  <c r="AH355" i="3"/>
  <c r="AG355" i="3"/>
  <c r="AF355" i="3"/>
  <c r="AH354" i="3"/>
  <c r="AG354" i="3"/>
  <c r="AF354" i="3"/>
  <c r="AH353" i="3"/>
  <c r="AG353" i="3"/>
  <c r="AF353" i="3"/>
  <c r="AH352" i="3"/>
  <c r="AG352" i="3"/>
  <c r="AF352" i="3"/>
  <c r="AH351" i="3"/>
  <c r="AG351" i="3"/>
  <c r="AF351" i="3"/>
  <c r="AH350" i="3"/>
  <c r="AG350" i="3"/>
  <c r="AF350" i="3"/>
  <c r="AH349" i="3"/>
  <c r="AG349" i="3"/>
  <c r="AF349" i="3"/>
  <c r="AH348" i="3"/>
  <c r="AG348" i="3"/>
  <c r="AF348" i="3"/>
  <c r="AH347" i="3"/>
  <c r="AG347" i="3"/>
  <c r="AF347" i="3"/>
  <c r="AH346" i="3"/>
  <c r="AG346" i="3"/>
  <c r="AF346" i="3"/>
  <c r="AH345" i="3"/>
  <c r="AG345" i="3"/>
  <c r="AF345" i="3"/>
  <c r="AH344" i="3"/>
  <c r="AG344" i="3"/>
  <c r="AF344" i="3"/>
  <c r="AH343" i="3"/>
  <c r="AG343" i="3"/>
  <c r="AF343" i="3"/>
  <c r="AH342" i="3"/>
  <c r="AG342" i="3"/>
  <c r="AF342" i="3"/>
  <c r="AH341" i="3"/>
  <c r="AG341" i="3"/>
  <c r="AF341" i="3"/>
  <c r="AH340" i="3"/>
  <c r="AG340" i="3"/>
  <c r="AF340" i="3"/>
  <c r="AH339" i="3"/>
  <c r="AG339" i="3"/>
  <c r="AF339" i="3"/>
  <c r="AH338" i="3"/>
  <c r="AG338" i="3"/>
  <c r="AF338" i="3"/>
  <c r="AH337" i="3"/>
  <c r="AG337" i="3"/>
  <c r="AF337" i="3"/>
  <c r="AH336" i="3"/>
  <c r="AG336" i="3"/>
  <c r="AF336" i="3"/>
  <c r="AH335" i="3"/>
  <c r="AG335" i="3"/>
  <c r="AF335" i="3"/>
  <c r="AH334" i="3"/>
  <c r="AG334" i="3"/>
  <c r="AF334" i="3"/>
  <c r="AH333" i="3"/>
  <c r="AG333" i="3"/>
  <c r="AF333" i="3"/>
  <c r="AH332" i="3"/>
  <c r="AG332" i="3"/>
  <c r="AF332" i="3"/>
  <c r="AH331" i="3"/>
  <c r="AG331" i="3"/>
  <c r="AF331" i="3"/>
  <c r="AH330" i="3"/>
  <c r="AG330" i="3"/>
  <c r="AF330" i="3"/>
  <c r="AH329" i="3"/>
  <c r="AG329" i="3"/>
  <c r="AF329" i="3"/>
  <c r="AH328" i="3"/>
  <c r="AG328" i="3"/>
  <c r="AF328" i="3"/>
  <c r="AH327" i="3"/>
  <c r="AG327" i="3"/>
  <c r="AF327" i="3"/>
  <c r="AH326" i="3"/>
  <c r="AG326" i="3"/>
  <c r="AF326" i="3"/>
  <c r="AH325" i="3"/>
  <c r="AG325" i="3"/>
  <c r="AF325" i="3"/>
  <c r="AH324" i="3"/>
  <c r="AG324" i="3"/>
  <c r="AF324" i="3"/>
  <c r="AH323" i="3"/>
  <c r="AG323" i="3"/>
  <c r="AF323" i="3"/>
  <c r="AH322" i="3"/>
  <c r="AG322" i="3"/>
  <c r="AF322" i="3"/>
  <c r="AH321" i="3"/>
  <c r="AG321" i="3"/>
  <c r="AF321" i="3"/>
  <c r="AH320" i="3"/>
  <c r="AG320" i="3"/>
  <c r="AF320" i="3"/>
  <c r="AH319" i="3"/>
  <c r="AG319" i="3"/>
  <c r="AF319" i="3"/>
  <c r="AH318" i="3"/>
  <c r="AG318" i="3"/>
  <c r="AF318" i="3"/>
  <c r="AH317" i="3"/>
  <c r="AG317" i="3"/>
  <c r="AF317" i="3"/>
  <c r="AH316" i="3"/>
  <c r="AG316" i="3"/>
  <c r="AF316" i="3"/>
  <c r="AH315" i="3"/>
  <c r="AG315" i="3"/>
  <c r="AF315" i="3"/>
  <c r="AH314" i="3"/>
  <c r="AG314" i="3"/>
  <c r="AF314" i="3"/>
  <c r="AH313" i="3"/>
  <c r="AG313" i="3"/>
  <c r="AF313" i="3"/>
  <c r="AH312" i="3"/>
  <c r="AG312" i="3"/>
  <c r="AF312" i="3"/>
  <c r="AH311" i="3"/>
  <c r="AG311" i="3"/>
  <c r="AF311" i="3"/>
  <c r="AH310" i="3"/>
  <c r="AG310" i="3"/>
  <c r="AF310" i="3"/>
  <c r="AH309" i="3"/>
  <c r="AG309" i="3"/>
  <c r="AF309" i="3"/>
  <c r="AH308" i="3"/>
  <c r="AG308" i="3"/>
  <c r="AF308" i="3"/>
  <c r="AH307" i="3"/>
  <c r="AG307" i="3"/>
  <c r="AF307" i="3"/>
  <c r="AH306" i="3"/>
  <c r="AG306" i="3"/>
  <c r="AF306" i="3"/>
  <c r="AH305" i="3"/>
  <c r="AG305" i="3"/>
  <c r="AF305" i="3"/>
  <c r="AH304" i="3"/>
  <c r="AG304" i="3"/>
  <c r="AF304" i="3"/>
  <c r="AH303" i="3"/>
  <c r="AG303" i="3"/>
  <c r="AF303" i="3"/>
  <c r="AH302" i="3"/>
  <c r="AG302" i="3"/>
  <c r="AF302" i="3"/>
  <c r="AH301" i="3"/>
  <c r="AG301" i="3"/>
  <c r="AF301" i="3"/>
  <c r="AH300" i="3"/>
  <c r="AG300" i="3"/>
  <c r="AF300" i="3"/>
  <c r="AH299" i="3"/>
  <c r="AG299" i="3"/>
  <c r="AF299" i="3"/>
  <c r="AH298" i="3"/>
  <c r="AG298" i="3"/>
  <c r="AF298" i="3"/>
  <c r="AH297" i="3"/>
  <c r="AG297" i="3"/>
  <c r="AF297" i="3"/>
  <c r="AH296" i="3"/>
  <c r="AG296" i="3"/>
  <c r="AF296" i="3"/>
  <c r="AH295" i="3"/>
  <c r="AG295" i="3"/>
  <c r="AF295" i="3"/>
  <c r="AH294" i="3"/>
  <c r="AG294" i="3"/>
  <c r="AF294" i="3"/>
  <c r="AH293" i="3"/>
  <c r="AG293" i="3"/>
  <c r="AF293" i="3"/>
  <c r="AH292" i="3"/>
  <c r="AG292" i="3"/>
  <c r="AF292" i="3"/>
  <c r="AH291" i="3"/>
  <c r="AG291" i="3"/>
  <c r="AF291" i="3"/>
  <c r="AH290" i="3"/>
  <c r="AG290" i="3"/>
  <c r="AF290" i="3"/>
  <c r="AH289" i="3"/>
  <c r="AG289" i="3"/>
  <c r="AF289" i="3"/>
  <c r="AH288" i="3"/>
  <c r="AG288" i="3"/>
  <c r="AF288" i="3"/>
  <c r="AH287" i="3"/>
  <c r="AG287" i="3"/>
  <c r="AF287" i="3"/>
  <c r="AH286" i="3"/>
  <c r="AG286" i="3"/>
  <c r="AF286" i="3"/>
  <c r="AH285" i="3"/>
  <c r="AG285" i="3"/>
  <c r="AF285" i="3"/>
  <c r="AH284" i="3"/>
  <c r="AG284" i="3"/>
  <c r="AF284" i="3"/>
  <c r="AH283" i="3"/>
  <c r="AG283" i="3"/>
  <c r="AF283" i="3"/>
  <c r="AH282" i="3"/>
  <c r="AG282" i="3"/>
  <c r="AF282" i="3"/>
  <c r="AH281" i="3"/>
  <c r="AG281" i="3"/>
  <c r="AF281" i="3"/>
  <c r="AH280" i="3"/>
  <c r="AG280" i="3"/>
  <c r="AF280" i="3"/>
  <c r="AH279" i="3"/>
  <c r="AG279" i="3"/>
  <c r="AF279" i="3"/>
  <c r="AH278" i="3"/>
  <c r="AG278" i="3"/>
  <c r="AF278" i="3"/>
  <c r="AH277" i="3"/>
  <c r="AG277" i="3"/>
  <c r="AF277" i="3"/>
  <c r="AH276" i="3"/>
  <c r="AG276" i="3"/>
  <c r="AF276" i="3"/>
  <c r="AH275" i="3"/>
  <c r="AG275" i="3"/>
  <c r="AF275" i="3"/>
  <c r="AH274" i="3"/>
  <c r="AG274" i="3"/>
  <c r="AF274" i="3"/>
  <c r="AH273" i="3"/>
  <c r="AG273" i="3"/>
  <c r="AF273" i="3"/>
  <c r="AH272" i="3"/>
  <c r="AG272" i="3"/>
  <c r="AF272" i="3"/>
  <c r="AH271" i="3"/>
  <c r="AG271" i="3"/>
  <c r="AF271" i="3"/>
  <c r="AH270" i="3"/>
  <c r="AG270" i="3"/>
  <c r="AF270" i="3"/>
  <c r="AH269" i="3"/>
  <c r="AG269" i="3"/>
  <c r="AF269" i="3"/>
  <c r="AH268" i="3"/>
  <c r="AG268" i="3"/>
  <c r="AF268" i="3"/>
  <c r="AH267" i="3"/>
  <c r="AG267" i="3"/>
  <c r="AF267" i="3"/>
  <c r="AH266" i="3"/>
  <c r="AG266" i="3"/>
  <c r="AF266" i="3"/>
  <c r="AH265" i="3"/>
  <c r="AG265" i="3"/>
  <c r="AF265" i="3"/>
  <c r="AH264" i="3"/>
  <c r="AG264" i="3"/>
  <c r="AF264" i="3"/>
  <c r="AH263" i="3"/>
  <c r="AG263" i="3"/>
  <c r="AF263" i="3"/>
  <c r="AH262" i="3"/>
  <c r="AG262" i="3"/>
  <c r="AF262" i="3"/>
  <c r="AH261" i="3"/>
  <c r="AG261" i="3"/>
  <c r="AF261" i="3"/>
  <c r="AH260" i="3"/>
  <c r="AG260" i="3"/>
  <c r="AF260" i="3"/>
  <c r="AH259" i="3"/>
  <c r="AG259" i="3"/>
  <c r="AF259" i="3"/>
  <c r="AH258" i="3"/>
  <c r="AG258" i="3"/>
  <c r="AF258" i="3"/>
  <c r="AH257" i="3"/>
  <c r="AG257" i="3"/>
  <c r="AF257" i="3"/>
  <c r="AH256" i="3"/>
  <c r="AG256" i="3"/>
  <c r="AF256" i="3"/>
  <c r="AH255" i="3"/>
  <c r="AG255" i="3"/>
  <c r="AF255" i="3"/>
  <c r="AH254" i="3"/>
  <c r="AG254" i="3"/>
  <c r="AF254" i="3"/>
  <c r="AH253" i="3"/>
  <c r="AG253" i="3"/>
  <c r="AF253" i="3"/>
  <c r="AH252" i="3"/>
  <c r="AG252" i="3"/>
  <c r="AF252" i="3"/>
  <c r="AH251" i="3"/>
  <c r="AG251" i="3"/>
  <c r="AF251" i="3"/>
  <c r="AH250" i="3"/>
  <c r="AG250" i="3"/>
  <c r="AF250" i="3"/>
  <c r="AH249" i="3"/>
  <c r="AG249" i="3"/>
  <c r="AF249" i="3"/>
  <c r="AH248" i="3"/>
  <c r="AG248" i="3"/>
  <c r="AF248" i="3"/>
  <c r="AH247" i="3"/>
  <c r="AG247" i="3"/>
  <c r="AF247" i="3"/>
  <c r="AH246" i="3"/>
  <c r="AG246" i="3"/>
  <c r="AF246" i="3"/>
  <c r="AH245" i="3"/>
  <c r="AG245" i="3"/>
  <c r="AF245" i="3"/>
  <c r="AH244" i="3"/>
  <c r="AG244" i="3"/>
  <c r="AF244" i="3"/>
  <c r="AH243" i="3"/>
  <c r="AG243" i="3"/>
  <c r="AF243" i="3"/>
  <c r="AH242" i="3"/>
  <c r="AG242" i="3"/>
  <c r="AF242" i="3"/>
  <c r="AH241" i="3"/>
  <c r="AG241" i="3"/>
  <c r="AF241" i="3"/>
  <c r="AH240" i="3"/>
  <c r="AG240" i="3"/>
  <c r="AF240" i="3"/>
  <c r="AH239" i="3"/>
  <c r="AG239" i="3"/>
  <c r="AF239" i="3"/>
  <c r="AH238" i="3"/>
  <c r="AG238" i="3"/>
  <c r="AF238" i="3"/>
  <c r="AH237" i="3"/>
  <c r="AG237" i="3"/>
  <c r="AF237" i="3"/>
  <c r="AH236" i="3"/>
  <c r="AG236" i="3"/>
  <c r="AF236" i="3"/>
  <c r="AH235" i="3"/>
  <c r="AG235" i="3"/>
  <c r="AF235" i="3"/>
  <c r="AH234" i="3"/>
  <c r="AG234" i="3"/>
  <c r="AF234" i="3"/>
  <c r="AH233" i="3"/>
  <c r="AG233" i="3"/>
  <c r="AF233" i="3"/>
  <c r="AH232" i="3"/>
  <c r="AG232" i="3"/>
  <c r="AF232" i="3"/>
  <c r="AH231" i="3"/>
  <c r="AG231" i="3"/>
  <c r="AF231" i="3"/>
  <c r="AH230" i="3"/>
  <c r="AG230" i="3"/>
  <c r="AF230" i="3"/>
  <c r="AH229" i="3"/>
  <c r="AG229" i="3"/>
  <c r="AF229" i="3"/>
  <c r="AH228" i="3"/>
  <c r="AG228" i="3"/>
  <c r="AF228" i="3"/>
  <c r="AH227" i="3"/>
  <c r="AG227" i="3"/>
  <c r="AF227" i="3"/>
  <c r="AH226" i="3"/>
  <c r="AG226" i="3"/>
  <c r="AF226" i="3"/>
  <c r="AH225" i="3"/>
  <c r="AG225" i="3"/>
  <c r="AF225" i="3"/>
  <c r="AH224" i="3"/>
  <c r="AG224" i="3"/>
  <c r="AF224" i="3"/>
  <c r="AH223" i="3"/>
  <c r="AG223" i="3"/>
  <c r="AF223" i="3"/>
  <c r="AH222" i="3"/>
  <c r="AG222" i="3"/>
  <c r="AF222" i="3"/>
  <c r="AH221" i="3"/>
  <c r="AG221" i="3"/>
  <c r="AF221" i="3"/>
  <c r="AH220" i="3"/>
  <c r="AG220" i="3"/>
  <c r="AF220" i="3"/>
  <c r="AH219" i="3"/>
  <c r="AG219" i="3"/>
  <c r="AF219" i="3"/>
  <c r="AH218" i="3"/>
  <c r="AG218" i="3"/>
  <c r="AF218" i="3"/>
  <c r="AH217" i="3"/>
  <c r="AG217" i="3"/>
  <c r="AF217" i="3"/>
  <c r="AH216" i="3"/>
  <c r="AG216" i="3"/>
  <c r="AF216" i="3"/>
  <c r="AH215" i="3"/>
  <c r="AG215" i="3"/>
  <c r="AF215" i="3"/>
  <c r="AH214" i="3"/>
  <c r="AG214" i="3"/>
  <c r="AF214" i="3"/>
  <c r="AH213" i="3"/>
  <c r="AG213" i="3"/>
  <c r="AF213" i="3"/>
  <c r="AH212" i="3"/>
  <c r="AG212" i="3"/>
  <c r="AF212" i="3"/>
  <c r="AH211" i="3"/>
  <c r="AG211" i="3"/>
  <c r="AF211" i="3"/>
  <c r="AH210" i="3"/>
  <c r="AG210" i="3"/>
  <c r="AF210" i="3"/>
  <c r="AH209" i="3"/>
  <c r="AG209" i="3"/>
  <c r="AF209" i="3"/>
  <c r="AH208" i="3"/>
  <c r="AG208" i="3"/>
  <c r="AF208" i="3"/>
  <c r="AH207" i="3"/>
  <c r="AG207" i="3"/>
  <c r="AF207" i="3"/>
  <c r="AH206" i="3"/>
  <c r="AG206" i="3"/>
  <c r="AF206" i="3"/>
  <c r="AH205" i="3"/>
  <c r="AG205" i="3"/>
  <c r="AF205" i="3"/>
  <c r="AH204" i="3"/>
  <c r="AG204" i="3"/>
  <c r="AF204" i="3"/>
  <c r="AH203" i="3"/>
  <c r="AG203" i="3"/>
  <c r="AF203" i="3"/>
  <c r="AH202" i="3"/>
  <c r="AG202" i="3"/>
  <c r="AF202" i="3"/>
  <c r="AH201" i="3"/>
  <c r="AG201" i="3"/>
  <c r="AF201" i="3"/>
  <c r="AH200" i="3"/>
  <c r="AG200" i="3"/>
  <c r="AF200" i="3"/>
  <c r="AH199" i="3"/>
  <c r="AG199" i="3"/>
  <c r="AF199" i="3"/>
  <c r="AH198" i="3"/>
  <c r="AG198" i="3"/>
  <c r="AF198" i="3"/>
  <c r="AH197" i="3"/>
  <c r="AG197" i="3"/>
  <c r="AF197" i="3"/>
  <c r="AH196" i="3"/>
  <c r="AG196" i="3"/>
  <c r="AF196" i="3"/>
  <c r="AH195" i="3"/>
  <c r="AG195" i="3"/>
  <c r="AF195" i="3"/>
  <c r="AH194" i="3"/>
  <c r="AG194" i="3"/>
  <c r="AF194" i="3"/>
  <c r="AH193" i="3"/>
  <c r="AG193" i="3"/>
  <c r="AF193" i="3"/>
  <c r="AH192" i="3"/>
  <c r="AG192" i="3"/>
  <c r="AF192" i="3"/>
  <c r="AH191" i="3"/>
  <c r="AG191" i="3"/>
  <c r="AF191" i="3"/>
  <c r="AH190" i="3"/>
  <c r="AG190" i="3"/>
  <c r="AF190" i="3"/>
  <c r="AH189" i="3"/>
  <c r="AG189" i="3"/>
  <c r="AF189" i="3"/>
  <c r="AH188" i="3"/>
  <c r="AG188" i="3"/>
  <c r="AF188" i="3"/>
  <c r="AH187" i="3"/>
  <c r="AG187" i="3"/>
  <c r="AF187" i="3"/>
  <c r="AH186" i="3"/>
  <c r="AG186" i="3"/>
  <c r="AF186" i="3"/>
  <c r="AH185" i="3"/>
  <c r="AG185" i="3"/>
  <c r="AF185" i="3"/>
  <c r="AH184" i="3"/>
  <c r="AG184" i="3"/>
  <c r="AF184" i="3"/>
  <c r="AH183" i="3"/>
  <c r="AG183" i="3"/>
  <c r="AF183" i="3"/>
  <c r="AH182" i="3"/>
  <c r="AG182" i="3"/>
  <c r="AF182" i="3"/>
  <c r="AH181" i="3"/>
  <c r="AG181" i="3"/>
  <c r="AF181" i="3"/>
  <c r="AH180" i="3"/>
  <c r="AG180" i="3"/>
  <c r="AF180" i="3"/>
  <c r="AH179" i="3"/>
  <c r="AG179" i="3"/>
  <c r="AF179" i="3"/>
  <c r="AH178" i="3"/>
  <c r="AG178" i="3"/>
  <c r="AF178" i="3"/>
  <c r="AH177" i="3"/>
  <c r="AG177" i="3"/>
  <c r="AF177" i="3"/>
  <c r="AH176" i="3"/>
  <c r="AG176" i="3"/>
  <c r="AF176" i="3"/>
  <c r="AH175" i="3"/>
  <c r="AG175" i="3"/>
  <c r="AF175" i="3"/>
  <c r="AH174" i="3"/>
  <c r="AG174" i="3"/>
  <c r="AF174" i="3"/>
  <c r="AH173" i="3"/>
  <c r="AG173" i="3"/>
  <c r="AF173" i="3"/>
  <c r="AH172" i="3"/>
  <c r="AG172" i="3"/>
  <c r="AF172" i="3"/>
  <c r="AH171" i="3"/>
  <c r="AG171" i="3"/>
  <c r="AF171" i="3"/>
  <c r="AH170" i="3"/>
  <c r="AG170" i="3"/>
  <c r="AF170" i="3"/>
  <c r="AH169" i="3"/>
  <c r="AG169" i="3"/>
  <c r="AF169" i="3"/>
  <c r="AH168" i="3"/>
  <c r="AG168" i="3"/>
  <c r="AF168" i="3"/>
  <c r="AH167" i="3"/>
  <c r="AG167" i="3"/>
  <c r="AF167" i="3"/>
  <c r="AH166" i="3"/>
  <c r="AG166" i="3"/>
  <c r="AF166" i="3"/>
  <c r="AH165" i="3"/>
  <c r="AG165" i="3"/>
  <c r="AF165" i="3"/>
  <c r="AH164" i="3"/>
  <c r="AG164" i="3"/>
  <c r="AF164" i="3"/>
  <c r="AH163" i="3"/>
  <c r="AG163" i="3"/>
  <c r="AF163" i="3"/>
  <c r="AH162" i="3"/>
  <c r="AG162" i="3"/>
  <c r="AF162" i="3"/>
  <c r="AH161" i="3"/>
  <c r="AG161" i="3"/>
  <c r="AF161" i="3"/>
  <c r="AH160" i="3"/>
  <c r="AG160" i="3"/>
  <c r="AF160" i="3"/>
  <c r="AH159" i="3"/>
  <c r="AG159" i="3"/>
  <c r="AF159" i="3"/>
  <c r="AH158" i="3"/>
  <c r="AG158" i="3"/>
  <c r="AF158" i="3"/>
  <c r="AH157" i="3"/>
  <c r="AG157" i="3"/>
  <c r="AF157" i="3"/>
  <c r="AH156" i="3"/>
  <c r="AG156" i="3"/>
  <c r="AF156" i="3"/>
  <c r="AH155" i="3"/>
  <c r="AG155" i="3"/>
  <c r="AF155" i="3"/>
  <c r="AH154" i="3"/>
  <c r="AG154" i="3"/>
  <c r="AF154" i="3"/>
  <c r="AH153" i="3"/>
  <c r="AG153" i="3"/>
  <c r="AF153" i="3"/>
  <c r="AH152" i="3"/>
  <c r="AG152" i="3"/>
  <c r="AF152" i="3"/>
  <c r="AH151" i="3"/>
  <c r="AG151" i="3"/>
  <c r="AF151" i="3"/>
  <c r="AH150" i="3"/>
  <c r="AG150" i="3"/>
  <c r="AF150" i="3"/>
  <c r="AH149" i="3"/>
  <c r="AG149" i="3"/>
  <c r="AF149" i="3"/>
  <c r="AH148" i="3"/>
  <c r="AG148" i="3"/>
  <c r="AF148" i="3"/>
  <c r="AH147" i="3"/>
  <c r="AG147" i="3"/>
  <c r="AF147" i="3"/>
  <c r="AH146" i="3"/>
  <c r="AG146" i="3"/>
  <c r="AF146" i="3"/>
  <c r="AH145" i="3"/>
  <c r="AG145" i="3"/>
  <c r="AF145" i="3"/>
  <c r="AH144" i="3"/>
  <c r="AG144" i="3"/>
  <c r="AF144" i="3"/>
  <c r="AH143" i="3"/>
  <c r="AG143" i="3"/>
  <c r="AF143" i="3"/>
  <c r="AH142" i="3"/>
  <c r="AG142" i="3"/>
  <c r="AF142" i="3"/>
  <c r="AH141" i="3"/>
  <c r="AG141" i="3"/>
  <c r="AF141" i="3"/>
  <c r="AH140" i="3"/>
  <c r="AG140" i="3"/>
  <c r="AF140" i="3"/>
  <c r="AH139" i="3"/>
  <c r="AG139" i="3"/>
  <c r="AF139" i="3"/>
  <c r="AH138" i="3"/>
  <c r="AG138" i="3"/>
  <c r="AF138" i="3"/>
  <c r="AH137" i="3"/>
  <c r="AG137" i="3"/>
  <c r="AF137" i="3"/>
  <c r="AH136" i="3"/>
  <c r="AG136" i="3"/>
  <c r="AF136" i="3"/>
  <c r="AH135" i="3"/>
  <c r="AG135" i="3"/>
  <c r="AF135" i="3"/>
  <c r="AH134" i="3"/>
  <c r="AG134" i="3"/>
  <c r="AF134" i="3"/>
  <c r="AH133" i="3"/>
  <c r="AG133" i="3"/>
  <c r="AF133" i="3"/>
  <c r="AH132" i="3"/>
  <c r="AG132" i="3"/>
  <c r="AF132" i="3"/>
  <c r="AH131" i="3"/>
  <c r="AG131" i="3"/>
  <c r="AF131" i="3"/>
  <c r="AH130" i="3"/>
  <c r="AG130" i="3"/>
  <c r="AF130" i="3"/>
  <c r="AH129" i="3"/>
  <c r="AG129" i="3"/>
  <c r="AF129" i="3"/>
  <c r="AH128" i="3"/>
  <c r="AG128" i="3"/>
  <c r="AF128" i="3"/>
  <c r="AH127" i="3"/>
  <c r="AG127" i="3"/>
  <c r="AF127" i="3"/>
  <c r="AH126" i="3"/>
  <c r="AG126" i="3"/>
  <c r="AF126" i="3"/>
  <c r="AH125" i="3"/>
  <c r="AG125" i="3"/>
  <c r="AF125" i="3"/>
  <c r="AH124" i="3"/>
  <c r="AG124" i="3"/>
  <c r="AF124" i="3"/>
  <c r="AH123" i="3"/>
  <c r="AG123" i="3"/>
  <c r="AF123" i="3"/>
  <c r="AH122" i="3"/>
  <c r="AG122" i="3"/>
  <c r="AF122" i="3"/>
  <c r="AH121" i="3"/>
  <c r="AG121" i="3"/>
  <c r="AF121" i="3"/>
  <c r="AH120" i="3"/>
  <c r="AG120" i="3"/>
  <c r="AF120" i="3"/>
  <c r="AH119" i="3"/>
  <c r="AG119" i="3"/>
  <c r="AF119" i="3"/>
  <c r="AH118" i="3"/>
  <c r="AG118" i="3"/>
  <c r="AF118" i="3"/>
  <c r="AH117" i="3"/>
  <c r="AG117" i="3"/>
  <c r="AF117" i="3"/>
  <c r="AH116" i="3"/>
  <c r="AG116" i="3"/>
  <c r="AF116" i="3"/>
  <c r="AH115" i="3"/>
  <c r="AG115" i="3"/>
  <c r="AF115" i="3"/>
  <c r="AH114" i="3"/>
  <c r="AG114" i="3"/>
  <c r="AF114" i="3"/>
  <c r="AH113" i="3"/>
  <c r="AG113" i="3"/>
  <c r="AF113" i="3"/>
  <c r="AH112" i="3"/>
  <c r="AG112" i="3"/>
  <c r="AF112" i="3"/>
  <c r="AH111" i="3"/>
  <c r="AG111" i="3"/>
  <c r="AF111" i="3"/>
  <c r="AH110" i="3"/>
  <c r="AG110" i="3"/>
  <c r="AF110" i="3"/>
  <c r="AH109" i="3"/>
  <c r="AG109" i="3"/>
  <c r="AF109" i="3"/>
  <c r="AH108" i="3"/>
  <c r="AG108" i="3"/>
  <c r="AF108" i="3"/>
  <c r="AH107" i="3"/>
  <c r="AG107" i="3"/>
  <c r="AF107" i="3"/>
  <c r="AH106" i="3"/>
  <c r="AG106" i="3"/>
  <c r="AF106" i="3"/>
  <c r="AH105" i="3"/>
  <c r="AG105" i="3"/>
  <c r="AF105" i="3"/>
  <c r="AH104" i="3"/>
  <c r="AG104" i="3"/>
  <c r="AF104" i="3"/>
  <c r="AH103" i="3"/>
  <c r="AG103" i="3"/>
  <c r="AF103" i="3"/>
  <c r="AH102" i="3"/>
  <c r="AG102" i="3"/>
  <c r="AF102" i="3"/>
  <c r="AH101" i="3"/>
  <c r="AG101" i="3"/>
  <c r="AF101" i="3"/>
  <c r="AH100" i="3"/>
  <c r="AG100" i="3"/>
  <c r="AF100" i="3"/>
  <c r="AH99" i="3"/>
  <c r="AG99" i="3"/>
  <c r="AF99" i="3"/>
  <c r="AH98" i="3"/>
  <c r="AG98" i="3"/>
  <c r="AF98" i="3"/>
  <c r="AH97" i="3"/>
  <c r="AG97" i="3"/>
  <c r="AF97" i="3"/>
  <c r="AH96" i="3"/>
  <c r="AG96" i="3"/>
  <c r="AF96" i="3"/>
  <c r="AH95" i="3"/>
  <c r="AG95" i="3"/>
  <c r="AF95" i="3"/>
  <c r="AH94" i="3"/>
  <c r="AG94" i="3"/>
  <c r="AF94" i="3"/>
  <c r="AH93" i="3"/>
  <c r="AG93" i="3"/>
  <c r="AF93" i="3"/>
  <c r="AH92" i="3"/>
  <c r="AG92" i="3"/>
  <c r="AF92" i="3"/>
  <c r="AH91" i="3"/>
  <c r="AG91" i="3"/>
  <c r="AF91" i="3"/>
  <c r="AH90" i="3"/>
  <c r="AG90" i="3"/>
  <c r="AF90" i="3"/>
  <c r="AH89" i="3"/>
  <c r="AG89" i="3"/>
  <c r="AF89" i="3"/>
  <c r="AH88" i="3"/>
  <c r="AG88" i="3"/>
  <c r="AF88" i="3"/>
  <c r="AH87" i="3"/>
  <c r="AG87" i="3"/>
  <c r="AF87" i="3"/>
  <c r="AH86" i="3"/>
  <c r="AG86" i="3"/>
  <c r="AF86" i="3"/>
  <c r="AH85" i="3"/>
  <c r="AG85" i="3"/>
  <c r="AF85" i="3"/>
  <c r="AH84" i="3"/>
  <c r="AG84" i="3"/>
  <c r="AF84" i="3"/>
  <c r="AH83" i="3"/>
  <c r="AG83" i="3"/>
  <c r="AF83" i="3"/>
  <c r="AH82" i="3"/>
  <c r="AG82" i="3"/>
  <c r="AF82" i="3"/>
  <c r="AH81" i="3"/>
  <c r="AG81" i="3"/>
  <c r="AF81" i="3"/>
  <c r="AH80" i="3"/>
  <c r="AG80" i="3"/>
  <c r="AF80" i="3"/>
  <c r="AH79" i="3"/>
  <c r="AG79" i="3"/>
  <c r="AF79" i="3"/>
  <c r="AH78" i="3"/>
  <c r="AG78" i="3"/>
  <c r="AF78" i="3"/>
  <c r="AH77" i="3"/>
  <c r="AG77" i="3"/>
  <c r="AF77" i="3"/>
  <c r="AH76" i="3"/>
  <c r="AG76" i="3"/>
  <c r="AF76" i="3"/>
  <c r="AH75" i="3"/>
  <c r="AG75" i="3"/>
  <c r="AF75" i="3"/>
  <c r="AH74" i="3"/>
  <c r="AG74" i="3"/>
  <c r="AF74" i="3"/>
  <c r="AH73" i="3"/>
  <c r="AG73" i="3"/>
  <c r="AF73" i="3"/>
  <c r="AH72" i="3"/>
  <c r="AG72" i="3"/>
  <c r="AF72" i="3"/>
  <c r="AH71" i="3"/>
  <c r="AG71" i="3"/>
  <c r="AF71" i="3"/>
  <c r="AH70" i="3"/>
  <c r="AG70" i="3"/>
  <c r="AF70" i="3"/>
  <c r="AH69" i="3"/>
  <c r="AG69" i="3"/>
  <c r="AF69" i="3"/>
  <c r="AH68" i="3"/>
  <c r="AG68" i="3"/>
  <c r="AF68" i="3"/>
  <c r="AH67" i="3"/>
  <c r="AG67" i="3"/>
  <c r="AF67" i="3"/>
  <c r="AH66" i="3"/>
  <c r="AG66" i="3"/>
  <c r="AF66" i="3"/>
  <c r="AH65" i="3"/>
  <c r="AG65" i="3"/>
  <c r="AF65" i="3"/>
  <c r="AH64" i="3"/>
  <c r="AG64" i="3"/>
  <c r="AF64" i="3"/>
  <c r="AH63" i="3"/>
  <c r="AG63" i="3"/>
  <c r="AF63" i="3"/>
  <c r="AH62" i="3"/>
  <c r="AG62" i="3"/>
  <c r="AF62" i="3"/>
  <c r="AH61" i="3"/>
  <c r="AG61" i="3"/>
  <c r="AF61" i="3"/>
  <c r="AH60" i="3"/>
  <c r="AG60" i="3"/>
  <c r="AF60" i="3"/>
  <c r="AH59" i="3"/>
  <c r="AG59" i="3"/>
  <c r="AF59" i="3"/>
  <c r="AH58" i="3"/>
  <c r="AG58" i="3"/>
  <c r="AF58" i="3"/>
  <c r="AH57" i="3"/>
  <c r="AG57" i="3"/>
  <c r="AF57" i="3"/>
  <c r="AH56" i="3"/>
  <c r="AG56" i="3"/>
  <c r="AF56" i="3"/>
  <c r="AH55" i="3"/>
  <c r="AG55" i="3"/>
  <c r="AF55" i="3"/>
  <c r="AH54" i="3"/>
  <c r="AG54" i="3"/>
  <c r="AF54" i="3"/>
  <c r="AH53" i="3"/>
  <c r="AG53" i="3"/>
  <c r="AF53" i="3"/>
  <c r="AH52" i="3"/>
  <c r="AG52" i="3"/>
  <c r="AF52" i="3"/>
  <c r="AH51" i="3"/>
  <c r="AG51" i="3"/>
  <c r="AF51" i="3"/>
  <c r="AH50" i="3"/>
  <c r="AG50" i="3"/>
  <c r="AF50" i="3"/>
  <c r="AH49" i="3"/>
  <c r="AG49" i="3"/>
  <c r="AF49" i="3"/>
  <c r="AH48" i="3"/>
  <c r="AG48" i="3"/>
  <c r="AF48" i="3"/>
  <c r="AH47" i="3"/>
  <c r="AG47" i="3"/>
  <c r="AF47" i="3"/>
  <c r="AH46" i="3"/>
  <c r="AG46" i="3"/>
  <c r="AF46" i="3"/>
  <c r="AH45" i="3"/>
  <c r="AG45" i="3"/>
  <c r="AF45" i="3"/>
  <c r="AH44" i="3"/>
  <c r="AG44" i="3"/>
  <c r="AF44" i="3"/>
  <c r="AH43" i="3"/>
  <c r="AG43" i="3"/>
  <c r="AF43" i="3"/>
  <c r="AH42" i="3"/>
  <c r="AG42" i="3"/>
  <c r="AF42" i="3"/>
  <c r="AH41" i="3"/>
  <c r="AG41" i="3"/>
  <c r="AF41" i="3"/>
  <c r="AH40" i="3"/>
  <c r="AG40" i="3"/>
  <c r="AF40" i="3"/>
  <c r="AH39" i="3"/>
  <c r="AG39" i="3"/>
  <c r="AF39" i="3"/>
  <c r="AH38" i="3"/>
  <c r="AG38" i="3"/>
  <c r="AF38" i="3"/>
  <c r="AH37" i="3"/>
  <c r="AG37" i="3"/>
  <c r="AF37" i="3"/>
  <c r="AH36" i="3"/>
  <c r="AG36" i="3"/>
  <c r="AF36" i="3"/>
  <c r="AH35" i="3"/>
  <c r="AG35" i="3"/>
  <c r="AF35" i="3"/>
  <c r="AH34" i="3"/>
  <c r="AG34" i="3"/>
  <c r="AF34" i="3"/>
  <c r="AH33" i="3"/>
  <c r="AG33" i="3"/>
  <c r="AF33" i="3"/>
  <c r="AH32" i="3"/>
  <c r="AG32" i="3"/>
  <c r="AF32" i="3"/>
  <c r="AH31" i="3"/>
  <c r="AG31" i="3"/>
  <c r="AF31" i="3"/>
  <c r="AH30" i="3"/>
  <c r="AG30" i="3"/>
  <c r="AF30" i="3"/>
  <c r="AH29" i="3"/>
  <c r="AG29" i="3"/>
  <c r="AF29" i="3"/>
  <c r="AH28" i="3"/>
  <c r="AG28" i="3"/>
  <c r="AF28" i="3"/>
  <c r="AH27" i="3"/>
  <c r="AG27" i="3"/>
  <c r="AF27" i="3"/>
  <c r="AH26" i="3"/>
  <c r="AG26" i="3"/>
  <c r="AF26" i="3"/>
  <c r="AH25" i="3"/>
  <c r="AG25" i="3"/>
  <c r="AF25" i="3"/>
  <c r="AH24" i="3"/>
  <c r="AG24" i="3"/>
  <c r="AF24" i="3"/>
  <c r="AH23" i="3"/>
  <c r="AG23" i="3"/>
  <c r="AF23" i="3"/>
  <c r="AH22" i="3"/>
  <c r="AG22" i="3"/>
  <c r="AF22" i="3"/>
  <c r="AH21" i="3"/>
  <c r="AG21" i="3"/>
  <c r="AF21" i="3"/>
  <c r="AH20" i="3"/>
  <c r="AG20" i="3"/>
  <c r="AF20" i="3"/>
  <c r="AH19" i="3"/>
  <c r="AG19" i="3"/>
  <c r="AF19" i="3"/>
  <c r="AH18" i="3"/>
  <c r="AG18" i="3"/>
  <c r="AF18" i="3"/>
  <c r="AH17" i="3"/>
  <c r="AG17" i="3"/>
  <c r="AF17" i="3"/>
  <c r="AH16" i="3"/>
  <c r="AG16" i="3"/>
  <c r="AF16" i="3"/>
  <c r="AH15" i="3"/>
  <c r="AG15" i="3"/>
  <c r="AF15" i="3"/>
  <c r="AH14" i="3"/>
  <c r="AG14" i="3"/>
  <c r="AF14" i="3"/>
  <c r="AH13" i="3"/>
  <c r="AG13" i="3"/>
  <c r="AF13" i="3"/>
  <c r="AH12" i="3"/>
  <c r="AG12" i="3"/>
  <c r="AF12" i="3"/>
  <c r="AH11" i="3"/>
  <c r="AG11" i="3"/>
  <c r="AF11" i="3"/>
  <c r="AH10" i="3"/>
  <c r="AG10" i="3"/>
  <c r="AF10" i="3"/>
  <c r="AH9" i="3"/>
  <c r="AG9" i="3"/>
  <c r="AF9" i="3"/>
  <c r="AH8" i="3"/>
  <c r="AG8" i="3"/>
  <c r="AF8" i="3"/>
  <c r="AH7" i="3"/>
  <c r="AG7" i="3"/>
  <c r="AF7" i="3"/>
  <c r="AH6" i="3"/>
  <c r="AG6" i="3"/>
  <c r="AF6" i="3"/>
  <c r="AH5" i="3"/>
  <c r="AG5" i="3"/>
  <c r="AF5" i="3"/>
  <c r="AH4" i="3"/>
  <c r="AG4" i="3"/>
  <c r="AF4" i="3"/>
  <c r="AH3" i="3"/>
  <c r="AG3" i="3"/>
  <c r="AF3" i="3"/>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E6" i="2"/>
  <c r="E5" i="2"/>
  <c r="AC431" i="3"/>
  <c r="AC430" i="3"/>
  <c r="AC429" i="3"/>
  <c r="AC428" i="3"/>
  <c r="AC427" i="3"/>
  <c r="AC426" i="3"/>
  <c r="AC425" i="3"/>
  <c r="AC424" i="3"/>
  <c r="AC423" i="3"/>
  <c r="AC422" i="3"/>
  <c r="AC421" i="3"/>
  <c r="AC420" i="3"/>
  <c r="AC419" i="3"/>
  <c r="AC418" i="3"/>
  <c r="AC417" i="3"/>
  <c r="AC416" i="3"/>
  <c r="AC415" i="3"/>
  <c r="AC414" i="3"/>
  <c r="AC413" i="3"/>
  <c r="AC412" i="3"/>
  <c r="AC411" i="3"/>
  <c r="AC410" i="3"/>
  <c r="AC409" i="3"/>
  <c r="AC408" i="3"/>
  <c r="AC407" i="3"/>
  <c r="AC406" i="3"/>
  <c r="AC405" i="3"/>
  <c r="AC404" i="3"/>
  <c r="AC403" i="3"/>
  <c r="AC402" i="3"/>
  <c r="AC401" i="3"/>
  <c r="AC400" i="3"/>
  <c r="AC399" i="3"/>
  <c r="AC398" i="3"/>
  <c r="AC397" i="3"/>
  <c r="AC396" i="3"/>
  <c r="AC395" i="3"/>
  <c r="AC394" i="3"/>
  <c r="AC393" i="3"/>
  <c r="AC392" i="3"/>
  <c r="AC391" i="3"/>
  <c r="AC390" i="3"/>
  <c r="AC389" i="3"/>
  <c r="AC388" i="3"/>
  <c r="AC387" i="3"/>
  <c r="AC386" i="3"/>
  <c r="AC385" i="3"/>
  <c r="AC384" i="3"/>
  <c r="AC383" i="3"/>
  <c r="AC382" i="3"/>
  <c r="AC381" i="3"/>
  <c r="AC380" i="3"/>
  <c r="AC379" i="3"/>
  <c r="AC378" i="3"/>
  <c r="AC377" i="3"/>
  <c r="AC376" i="3"/>
  <c r="AC375" i="3"/>
  <c r="AC374" i="3"/>
  <c r="AC373" i="3"/>
  <c r="AC372" i="3"/>
  <c r="AC371" i="3"/>
  <c r="AC370" i="3"/>
  <c r="AC369" i="3"/>
  <c r="AC368" i="3"/>
  <c r="AC367" i="3"/>
  <c r="AC366" i="3"/>
  <c r="AC365" i="3"/>
  <c r="AC364" i="3"/>
  <c r="AC363" i="3"/>
  <c r="AC362" i="3"/>
  <c r="AC361" i="3"/>
  <c r="AC360" i="3"/>
  <c r="AC359" i="3"/>
  <c r="AC358" i="3"/>
  <c r="AC357" i="3"/>
  <c r="AC356" i="3"/>
  <c r="AC355" i="3"/>
  <c r="AC354" i="3"/>
  <c r="AC353" i="3"/>
  <c r="AC352" i="3"/>
  <c r="AC351" i="3"/>
  <c r="AC350" i="3"/>
  <c r="AC349" i="3"/>
  <c r="AC348" i="3"/>
  <c r="AC347" i="3"/>
  <c r="AC346" i="3"/>
  <c r="AC345" i="3"/>
  <c r="AC344" i="3"/>
  <c r="AC343" i="3"/>
  <c r="AC342" i="3"/>
  <c r="AC341" i="3"/>
  <c r="AC340" i="3"/>
  <c r="AC339" i="3"/>
  <c r="AC338" i="3"/>
  <c r="AC337" i="3"/>
  <c r="AC336" i="3"/>
  <c r="AC335" i="3"/>
  <c r="AC334" i="3"/>
  <c r="AC333" i="3"/>
  <c r="AC332" i="3"/>
  <c r="AC331" i="3"/>
  <c r="AC330" i="3"/>
  <c r="AC329" i="3"/>
  <c r="AC328" i="3"/>
  <c r="AC327" i="3"/>
  <c r="AC326" i="3"/>
  <c r="AC325" i="3"/>
  <c r="AC324" i="3"/>
  <c r="AC323" i="3"/>
  <c r="AC322" i="3"/>
  <c r="AC321" i="3"/>
  <c r="AC320" i="3"/>
  <c r="AC319" i="3"/>
  <c r="AC318" i="3"/>
  <c r="AC317" i="3"/>
  <c r="AC316" i="3"/>
  <c r="AC315" i="3"/>
  <c r="AC314" i="3"/>
  <c r="AC313" i="3"/>
  <c r="AC312" i="3"/>
  <c r="AC311" i="3"/>
  <c r="AC310" i="3"/>
  <c r="AC309" i="3"/>
  <c r="AC308" i="3"/>
  <c r="AC307" i="3"/>
  <c r="AC306" i="3"/>
  <c r="AC305" i="3"/>
  <c r="AC304" i="3"/>
  <c r="AC303" i="3"/>
  <c r="AC302" i="3"/>
  <c r="AC301" i="3"/>
  <c r="AC300" i="3"/>
  <c r="AC299" i="3"/>
  <c r="AC298" i="3"/>
  <c r="AC297" i="3"/>
  <c r="AC296" i="3"/>
  <c r="AC295" i="3"/>
  <c r="AC294" i="3"/>
  <c r="AC293" i="3"/>
  <c r="AC292" i="3"/>
  <c r="AC291" i="3"/>
  <c r="AC290" i="3"/>
  <c r="AC289" i="3"/>
  <c r="AC288" i="3"/>
  <c r="AC287" i="3"/>
  <c r="AC286" i="3"/>
  <c r="AC285" i="3"/>
  <c r="AC284" i="3"/>
  <c r="AC283" i="3"/>
  <c r="AC282" i="3"/>
  <c r="AC281" i="3"/>
  <c r="AC280" i="3"/>
  <c r="AC279" i="3"/>
  <c r="AC278" i="3"/>
  <c r="AC277" i="3"/>
  <c r="AC276" i="3"/>
  <c r="AC275" i="3"/>
  <c r="AC274" i="3"/>
  <c r="AC273" i="3"/>
  <c r="AC272" i="3"/>
  <c r="AC271" i="3"/>
  <c r="AC270" i="3"/>
  <c r="AC269" i="3"/>
  <c r="AC268" i="3"/>
  <c r="AC267" i="3"/>
  <c r="AC266" i="3"/>
  <c r="AC265" i="3"/>
  <c r="AC264" i="3"/>
  <c r="AC263" i="3"/>
  <c r="AC262" i="3"/>
  <c r="AC261" i="3"/>
  <c r="AC260" i="3"/>
  <c r="AC259" i="3"/>
  <c r="AC258" i="3"/>
  <c r="AC257" i="3"/>
  <c r="AC256" i="3"/>
  <c r="AC255" i="3"/>
  <c r="AC254" i="3"/>
  <c r="AC253" i="3"/>
  <c r="AC252" i="3"/>
  <c r="AC251" i="3"/>
  <c r="AC250" i="3"/>
  <c r="AC249" i="3"/>
  <c r="AC248" i="3"/>
  <c r="AC247" i="3"/>
  <c r="AC246" i="3"/>
  <c r="AC245" i="3"/>
  <c r="AC244" i="3"/>
  <c r="AC243" i="3"/>
  <c r="AC242" i="3"/>
  <c r="AC241" i="3"/>
  <c r="AC240" i="3"/>
  <c r="AC239" i="3"/>
  <c r="AC238" i="3"/>
  <c r="AC237" i="3"/>
  <c r="AC236" i="3"/>
  <c r="AC235" i="3"/>
  <c r="AC234" i="3"/>
  <c r="AC233" i="3"/>
  <c r="AC232" i="3"/>
  <c r="AC231" i="3"/>
  <c r="AC230" i="3"/>
  <c r="AC229" i="3"/>
  <c r="AC228" i="3"/>
  <c r="AC227" i="3"/>
  <c r="AC226" i="3"/>
  <c r="AC225" i="3"/>
  <c r="AC224" i="3"/>
  <c r="AC223" i="3"/>
  <c r="AC222" i="3"/>
  <c r="AC221" i="3"/>
  <c r="AC220" i="3"/>
  <c r="AC219" i="3"/>
  <c r="AC218" i="3"/>
  <c r="AC217" i="3"/>
  <c r="AC216" i="3"/>
  <c r="AC215" i="3"/>
  <c r="AC214" i="3"/>
  <c r="AC213" i="3"/>
  <c r="AC212" i="3"/>
  <c r="AC211" i="3"/>
  <c r="AC210" i="3"/>
  <c r="AC209" i="3"/>
  <c r="AC208" i="3"/>
  <c r="AC207" i="3"/>
  <c r="AC206" i="3"/>
  <c r="AC205" i="3"/>
  <c r="AC204" i="3"/>
  <c r="AC203" i="3"/>
  <c r="AC202" i="3"/>
  <c r="AC201" i="3"/>
  <c r="AC200" i="3"/>
  <c r="AC199" i="3"/>
  <c r="AC198" i="3"/>
  <c r="AC197" i="3"/>
  <c r="AC196" i="3"/>
  <c r="AC195" i="3"/>
  <c r="AC194" i="3"/>
  <c r="AC193" i="3"/>
  <c r="AC192" i="3"/>
  <c r="AC191" i="3"/>
  <c r="AC190" i="3"/>
  <c r="AC189" i="3"/>
  <c r="AC188" i="3"/>
  <c r="AC187" i="3"/>
  <c r="AC186" i="3"/>
  <c r="AC185" i="3"/>
  <c r="AC184" i="3"/>
  <c r="AC183" i="3"/>
  <c r="AC182" i="3"/>
  <c r="AC181" i="3"/>
  <c r="AC180" i="3"/>
  <c r="AC179" i="3"/>
  <c r="AC178" i="3"/>
  <c r="AC177" i="3"/>
  <c r="AC176" i="3"/>
  <c r="AC175" i="3"/>
  <c r="AC174" i="3"/>
  <c r="AC173" i="3"/>
  <c r="AC172" i="3"/>
  <c r="AC171" i="3"/>
  <c r="AC170" i="3"/>
  <c r="AC169" i="3"/>
  <c r="AC168" i="3"/>
  <c r="AC167" i="3"/>
  <c r="AC166" i="3"/>
  <c r="AC165" i="3"/>
  <c r="AC164" i="3"/>
  <c r="AC163" i="3"/>
  <c r="AC162" i="3"/>
  <c r="AC161" i="3"/>
  <c r="AC160" i="3"/>
  <c r="AC159" i="3"/>
  <c r="AC158" i="3"/>
  <c r="AC157" i="3"/>
  <c r="AC156" i="3"/>
  <c r="AC155" i="3"/>
  <c r="AC154" i="3"/>
  <c r="AC153" i="3"/>
  <c r="AC152" i="3"/>
  <c r="AC151" i="3"/>
  <c r="AC150" i="3"/>
  <c r="AC149" i="3"/>
  <c r="AC148" i="3"/>
  <c r="AC147" i="3"/>
  <c r="AC146" i="3"/>
  <c r="AC145" i="3"/>
  <c r="AC144" i="3"/>
  <c r="AC143" i="3"/>
  <c r="AC142" i="3"/>
  <c r="AC141" i="3"/>
  <c r="AC140" i="3"/>
  <c r="AC139" i="3"/>
  <c r="AC138" i="3"/>
  <c r="AC137" i="3"/>
  <c r="AC136" i="3"/>
  <c r="AC135" i="3"/>
  <c r="AC134" i="3"/>
  <c r="AC133" i="3"/>
  <c r="AC132" i="3"/>
  <c r="AC131" i="3"/>
  <c r="AC130" i="3"/>
  <c r="AC129" i="3"/>
  <c r="AC128" i="3"/>
  <c r="AC127" i="3"/>
  <c r="AC126" i="3"/>
  <c r="AC125" i="3"/>
  <c r="AC124" i="3"/>
  <c r="AC123" i="3"/>
  <c r="AC122" i="3"/>
  <c r="AC121" i="3"/>
  <c r="AC120" i="3"/>
  <c r="AC119" i="3"/>
  <c r="AC118" i="3"/>
  <c r="AC117" i="3"/>
  <c r="AC116" i="3"/>
  <c r="AC115" i="3"/>
  <c r="AC114" i="3"/>
  <c r="AC113" i="3"/>
  <c r="AC112" i="3"/>
  <c r="AC111" i="3"/>
  <c r="AC110" i="3"/>
  <c r="AC109" i="3"/>
  <c r="AC108" i="3"/>
  <c r="AC107" i="3"/>
  <c r="AC106" i="3"/>
  <c r="AC105" i="3"/>
  <c r="AC104" i="3"/>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AC69" i="3"/>
  <c r="AC68" i="3"/>
  <c r="AC67" i="3"/>
  <c r="AC66" i="3"/>
  <c r="AC65" i="3"/>
  <c r="AC64" i="3"/>
  <c r="AC63" i="3"/>
  <c r="AC62" i="3"/>
  <c r="AC61" i="3"/>
  <c r="AC60" i="3"/>
  <c r="AC59" i="3"/>
  <c r="AC58" i="3"/>
  <c r="AC57" i="3"/>
  <c r="AC56" i="3"/>
  <c r="AC55" i="3"/>
  <c r="AC54" i="3"/>
  <c r="AC53" i="3"/>
  <c r="AC52" i="3"/>
  <c r="AC51" i="3"/>
  <c r="AC50"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AC11" i="3"/>
  <c r="AC10" i="3"/>
  <c r="AC9" i="3"/>
  <c r="AC8" i="3"/>
  <c r="AC7" i="3"/>
  <c r="AC6" i="3"/>
  <c r="AC5" i="3"/>
  <c r="AC4" i="3"/>
  <c r="AC3" i="3"/>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2" i="1"/>
  <c r="AC2" i="1"/>
  <c r="AS129" i="3" l="1"/>
  <c r="AS137" i="3"/>
  <c r="AS145" i="3"/>
  <c r="AS153" i="3"/>
  <c r="AS161" i="3"/>
  <c r="AS169" i="3"/>
  <c r="AS177" i="3"/>
  <c r="AS249" i="3"/>
  <c r="AS326" i="3"/>
  <c r="AS252" i="3"/>
  <c r="AS460" i="3"/>
  <c r="AS476" i="3"/>
  <c r="AS144" i="3"/>
  <c r="AS152" i="3"/>
  <c r="AS176" i="3"/>
  <c r="AS208" i="3"/>
  <c r="AS216" i="3"/>
  <c r="AS224" i="3"/>
  <c r="AS232" i="3"/>
  <c r="AS496" i="3"/>
  <c r="AS182" i="3"/>
  <c r="AS190" i="3"/>
  <c r="AS198" i="3"/>
  <c r="AS222" i="3"/>
  <c r="AS558" i="3"/>
  <c r="AS574" i="3"/>
  <c r="AS590" i="3"/>
  <c r="AS258" i="3"/>
  <c r="AS282" i="3"/>
  <c r="AS290" i="3"/>
  <c r="AS511" i="3"/>
  <c r="AS631" i="3"/>
  <c r="AS639" i="3"/>
  <c r="AS655" i="3"/>
  <c r="AS362" i="3"/>
  <c r="AS426" i="3"/>
  <c r="AS442" i="3"/>
  <c r="AS498" i="3"/>
  <c r="AS551" i="3"/>
  <c r="AS607" i="3"/>
  <c r="AS610" i="3"/>
  <c r="AS618" i="3"/>
  <c r="AS623" i="3"/>
  <c r="AS626" i="3"/>
  <c r="AS549" i="3"/>
  <c r="AS565" i="3"/>
  <c r="AS581" i="3"/>
  <c r="AS645" i="3"/>
  <c r="AS661" i="3"/>
  <c r="AS267" i="3"/>
  <c r="AS376" i="3"/>
  <c r="AS392" i="3"/>
  <c r="AS432" i="3"/>
  <c r="AS632" i="3"/>
  <c r="F65" i="4"/>
  <c r="F64" i="4"/>
  <c r="F55" i="4"/>
  <c r="F59" i="4"/>
  <c r="F54" i="4"/>
  <c r="F60" i="4"/>
  <c r="F57" i="4"/>
  <c r="F62" i="4"/>
  <c r="F58" i="4"/>
  <c r="G55" i="4"/>
  <c r="G54" i="4"/>
  <c r="G64" i="4"/>
  <c r="G56" i="4"/>
  <c r="G53" i="4"/>
  <c r="AN9" i="3"/>
  <c r="AN34" i="3"/>
  <c r="AN42" i="3"/>
  <c r="AN47" i="3"/>
  <c r="AN50" i="3"/>
  <c r="AN58" i="3"/>
  <c r="AN66" i="3"/>
  <c r="AN74" i="3"/>
  <c r="AN79" i="3"/>
  <c r="AN82" i="3"/>
  <c r="AN250" i="3"/>
  <c r="AN258" i="3"/>
  <c r="AN266" i="3"/>
  <c r="AN274" i="3"/>
  <c r="AN282" i="3"/>
  <c r="AN290" i="3"/>
  <c r="AN298" i="3"/>
  <c r="AN29" i="3"/>
  <c r="AN45" i="3"/>
  <c r="AN77" i="3"/>
  <c r="AN3" i="3"/>
  <c r="AN19" i="3"/>
  <c r="AN73" i="3"/>
  <c r="AN86" i="3"/>
  <c r="N46" i="4"/>
  <c r="E46" i="4"/>
  <c r="O46" i="4"/>
  <c r="AN100" i="3"/>
  <c r="AN116" i="3"/>
  <c r="AN124" i="3"/>
  <c r="AN132" i="3"/>
  <c r="AN148" i="3"/>
  <c r="AN252" i="3"/>
  <c r="AN260" i="3"/>
  <c r="AN292" i="3"/>
  <c r="AN308" i="3"/>
  <c r="AN316" i="3"/>
  <c r="AN324" i="3"/>
  <c r="AN332" i="3"/>
  <c r="AN340" i="3"/>
  <c r="AN348" i="3"/>
  <c r="AN356" i="3"/>
  <c r="AN364" i="3"/>
  <c r="AS8" i="3"/>
  <c r="O47" i="4"/>
  <c r="AN7" i="3"/>
  <c r="AN13" i="3"/>
  <c r="J61" i="4" s="1"/>
  <c r="AN21" i="3"/>
  <c r="AN35" i="3"/>
  <c r="AN43" i="3"/>
  <c r="AN61" i="3"/>
  <c r="AS296" i="3"/>
  <c r="AS317" i="3"/>
  <c r="N47" i="4"/>
  <c r="AN8" i="3"/>
  <c r="AN16" i="3"/>
  <c r="AN30" i="3"/>
  <c r="AN70" i="3"/>
  <c r="AN78" i="3"/>
  <c r="K67" i="4" s="1"/>
  <c r="AN22" i="3"/>
  <c r="AS30" i="3"/>
  <c r="AS46" i="3"/>
  <c r="AS302" i="3"/>
  <c r="AS312" i="3"/>
  <c r="AS193" i="3"/>
  <c r="AS201" i="3"/>
  <c r="AS241" i="3"/>
  <c r="AS344" i="3"/>
  <c r="K52" i="4"/>
  <c r="D11" i="4" s="1"/>
  <c r="J47" i="4"/>
  <c r="AN33" i="3"/>
  <c r="AN55" i="3"/>
  <c r="AN87" i="3"/>
  <c r="AN95" i="3"/>
  <c r="AN103" i="3"/>
  <c r="AN263" i="3"/>
  <c r="AN268" i="3"/>
  <c r="AN271" i="3"/>
  <c r="AN276" i="3"/>
  <c r="AN279" i="3"/>
  <c r="AN287" i="3"/>
  <c r="AN295" i="3"/>
  <c r="AN303" i="3"/>
  <c r="K48" i="4"/>
  <c r="O52" i="4"/>
  <c r="AN3" i="1"/>
  <c r="AN35" i="1"/>
  <c r="AN139" i="1"/>
  <c r="AN203" i="1"/>
  <c r="AN211" i="1"/>
  <c r="AN309" i="1"/>
  <c r="AN333" i="1"/>
  <c r="AN349" i="1"/>
  <c r="AN357" i="1"/>
  <c r="AN389" i="1"/>
  <c r="AN405" i="1"/>
  <c r="AN421" i="1"/>
  <c r="AN43" i="1"/>
  <c r="AN59" i="1"/>
  <c r="AN83" i="1"/>
  <c r="AN195" i="1"/>
  <c r="AN259" i="1"/>
  <c r="AN307" i="1"/>
  <c r="AN315" i="1"/>
  <c r="AN427" i="1"/>
  <c r="J49" i="4"/>
  <c r="K49" i="4"/>
  <c r="N49" i="4"/>
  <c r="O49" i="4"/>
  <c r="E8" i="4" s="1"/>
  <c r="M49" i="4"/>
  <c r="AS5" i="1"/>
  <c r="AS273" i="1"/>
  <c r="AS139" i="1"/>
  <c r="AN7" i="1"/>
  <c r="AN15" i="1"/>
  <c r="AN23" i="1"/>
  <c r="AN31" i="1"/>
  <c r="AN39" i="1"/>
  <c r="AN47" i="1"/>
  <c r="AN55" i="1"/>
  <c r="AN63" i="1"/>
  <c r="AN71" i="1"/>
  <c r="AN79" i="1"/>
  <c r="AN87" i="1"/>
  <c r="AN95" i="1"/>
  <c r="AN103" i="1"/>
  <c r="AN111" i="1"/>
  <c r="AN119" i="1"/>
  <c r="AN127" i="1"/>
  <c r="AN135" i="1"/>
  <c r="AN143" i="1"/>
  <c r="AN151" i="1"/>
  <c r="AN159" i="1"/>
  <c r="AN161" i="1"/>
  <c r="AN167" i="1"/>
  <c r="AN175" i="1"/>
  <c r="AN183" i="1"/>
  <c r="AN191" i="1"/>
  <c r="AN199" i="1"/>
  <c r="AN207" i="1"/>
  <c r="AN215" i="1"/>
  <c r="AN217" i="1"/>
  <c r="AN223" i="1"/>
  <c r="AN231" i="1"/>
  <c r="AN239" i="1"/>
  <c r="AN244" i="1"/>
  <c r="AN247" i="1"/>
  <c r="AN255" i="1"/>
  <c r="AN263" i="1"/>
  <c r="AN268" i="1"/>
  <c r="AN271" i="1"/>
  <c r="AN279" i="1"/>
  <c r="AN303" i="1"/>
  <c r="AN327" i="1"/>
  <c r="AN359" i="1"/>
  <c r="AN383" i="1"/>
  <c r="AN415" i="1"/>
  <c r="AN423" i="1"/>
  <c r="K75" i="4"/>
  <c r="M75" i="4"/>
  <c r="I75" i="4"/>
  <c r="J75" i="4"/>
  <c r="AN8" i="1"/>
  <c r="AN16" i="1"/>
  <c r="AN24" i="1"/>
  <c r="AN32" i="1"/>
  <c r="AN40" i="1"/>
  <c r="AN48" i="1"/>
  <c r="AN56" i="1"/>
  <c r="AN64" i="1"/>
  <c r="AN72" i="1"/>
  <c r="AN80" i="1"/>
  <c r="AN88" i="1"/>
  <c r="AN96" i="1"/>
  <c r="AN104" i="1"/>
  <c r="AN112" i="1"/>
  <c r="AN120" i="1"/>
  <c r="AN128" i="1"/>
  <c r="AN136" i="1"/>
  <c r="AN144" i="1"/>
  <c r="AN152" i="1"/>
  <c r="AN160" i="1"/>
  <c r="AN168" i="1"/>
  <c r="AN176" i="1"/>
  <c r="AN184" i="1"/>
  <c r="AN192" i="1"/>
  <c r="AN200" i="1"/>
  <c r="AS34" i="1"/>
  <c r="AS103" i="1"/>
  <c r="AS177" i="1"/>
  <c r="AS185" i="1"/>
  <c r="AS203" i="1"/>
  <c r="AS277" i="1"/>
  <c r="AS285" i="1"/>
  <c r="AS303" i="1"/>
  <c r="AS32" i="1"/>
  <c r="AS57" i="1"/>
  <c r="AS75" i="1"/>
  <c r="AS149" i="1"/>
  <c r="AS157" i="1"/>
  <c r="AS175" i="1"/>
  <c r="AS259" i="1"/>
  <c r="AS267" i="1"/>
  <c r="AS369" i="1"/>
  <c r="AS50" i="1"/>
  <c r="M58" i="4" s="1"/>
  <c r="AS241" i="1"/>
  <c r="AS249" i="1"/>
  <c r="AS341" i="1"/>
  <c r="AN50" i="1"/>
  <c r="AN98" i="1"/>
  <c r="AN114" i="1"/>
  <c r="AN154" i="1"/>
  <c r="AN170" i="1"/>
  <c r="AN226" i="1"/>
  <c r="AN250" i="1"/>
  <c r="AN266" i="1"/>
  <c r="AN287" i="1"/>
  <c r="AN295" i="1"/>
  <c r="AN306" i="1"/>
  <c r="AN322" i="1"/>
  <c r="AN343" i="1"/>
  <c r="AN348" i="1"/>
  <c r="AN362" i="1"/>
  <c r="AN364" i="1"/>
  <c r="AN370" i="1"/>
  <c r="AN378" i="1"/>
  <c r="AN391" i="1"/>
  <c r="AN394" i="1"/>
  <c r="AN399" i="1"/>
  <c r="AN404" i="1"/>
  <c r="AN407" i="1"/>
  <c r="AN410" i="1"/>
  <c r="AN426" i="1"/>
  <c r="AN431" i="1"/>
  <c r="O50" i="4"/>
  <c r="J50" i="4"/>
  <c r="K50" i="4"/>
  <c r="AS10" i="1"/>
  <c r="AS18" i="1"/>
  <c r="AS145" i="1"/>
  <c r="AS231" i="1"/>
  <c r="AS305" i="1"/>
  <c r="AS313" i="1"/>
  <c r="N50" i="4"/>
  <c r="AS8" i="1"/>
  <c r="AS16" i="1"/>
  <c r="M78" i="4" s="1"/>
  <c r="AS21" i="1"/>
  <c r="AS37" i="1"/>
  <c r="AS53" i="1"/>
  <c r="AS73" i="1"/>
  <c r="AS83" i="1"/>
  <c r="AS91" i="1"/>
  <c r="AS101" i="1"/>
  <c r="AS109" i="1"/>
  <c r="AS137" i="1"/>
  <c r="AS147" i="1"/>
  <c r="AS165" i="1"/>
  <c r="AS173" i="1"/>
  <c r="AS201" i="1"/>
  <c r="AS211" i="1"/>
  <c r="AS229" i="1"/>
  <c r="AS237" i="1"/>
  <c r="AS265" i="1"/>
  <c r="AS275" i="1"/>
  <c r="AS283" i="1"/>
  <c r="AS293" i="1"/>
  <c r="AS301" i="1"/>
  <c r="AS329" i="1"/>
  <c r="AS339" i="1"/>
  <c r="AS347" i="1"/>
  <c r="AS357" i="1"/>
  <c r="AS385" i="1"/>
  <c r="K46" i="4"/>
  <c r="D5" i="4" s="1"/>
  <c r="M68" i="4"/>
  <c r="N52" i="4"/>
  <c r="M47" i="4"/>
  <c r="J46" i="4"/>
  <c r="AS3" i="1"/>
  <c r="AS11" i="1"/>
  <c r="AS35" i="1"/>
  <c r="AS51" i="1"/>
  <c r="AS58" i="1"/>
  <c r="AS76" i="1"/>
  <c r="AS94" i="1"/>
  <c r="AS114" i="1"/>
  <c r="AS119" i="1"/>
  <c r="AS122" i="1"/>
  <c r="AS140" i="1"/>
  <c r="AS155" i="1"/>
  <c r="AS158" i="1"/>
  <c r="AS178" i="1"/>
  <c r="AS183" i="1"/>
  <c r="AS186" i="1"/>
  <c r="AS204" i="1"/>
  <c r="AS219" i="1"/>
  <c r="AS222" i="1"/>
  <c r="AS242" i="1"/>
  <c r="AS247" i="1"/>
  <c r="AS250" i="1"/>
  <c r="AS268" i="1"/>
  <c r="AS286" i="1"/>
  <c r="AS306" i="1"/>
  <c r="AS311" i="1"/>
  <c r="AS314" i="1"/>
  <c r="AS332" i="1"/>
  <c r="AS350" i="1"/>
  <c r="AS360" i="1"/>
  <c r="AS378" i="1"/>
  <c r="M52" i="4"/>
  <c r="AN208" i="1"/>
  <c r="AN216" i="1"/>
  <c r="AN224" i="1"/>
  <c r="AN232" i="1"/>
  <c r="AN240" i="1"/>
  <c r="AN248" i="1"/>
  <c r="AN256" i="1"/>
  <c r="AN264" i="1"/>
  <c r="AN272" i="1"/>
  <c r="AN280" i="1"/>
  <c r="AN288" i="1"/>
  <c r="AN296" i="1"/>
  <c r="AN304" i="1"/>
  <c r="AN312" i="1"/>
  <c r="AN320" i="1"/>
  <c r="AN336" i="1"/>
  <c r="AN344" i="1"/>
  <c r="AN352" i="1"/>
  <c r="AN360" i="1"/>
  <c r="AN368" i="1"/>
  <c r="AN376" i="1"/>
  <c r="AN384" i="1"/>
  <c r="AN392" i="1"/>
  <c r="AN400" i="1"/>
  <c r="AN408" i="1"/>
  <c r="AN416" i="1"/>
  <c r="AN424" i="1"/>
  <c r="AS17" i="1"/>
  <c r="AS31" i="1"/>
  <c r="AS47" i="1"/>
  <c r="AS66" i="1"/>
  <c r="AS71" i="1"/>
  <c r="M59" i="4" s="1"/>
  <c r="AS74" i="1"/>
  <c r="AS92" i="1"/>
  <c r="AS107" i="1"/>
  <c r="AS110" i="1"/>
  <c r="AS130" i="1"/>
  <c r="AS135" i="1"/>
  <c r="AS138" i="1"/>
  <c r="AS156" i="1"/>
  <c r="AS171" i="1"/>
  <c r="AS174" i="1"/>
  <c r="AS194" i="1"/>
  <c r="AS199" i="1"/>
  <c r="AS220" i="1"/>
  <c r="AS235" i="1"/>
  <c r="AS263" i="1"/>
  <c r="AS327" i="1"/>
  <c r="AS363" i="1"/>
  <c r="K51" i="4"/>
  <c r="D10" i="4" s="1"/>
  <c r="N51" i="4"/>
  <c r="E10" i="4" s="1"/>
  <c r="O48" i="4"/>
  <c r="J51" i="4"/>
  <c r="I52" i="4"/>
  <c r="AS4" i="1"/>
  <c r="M53" i="4" s="1"/>
  <c r="AS12" i="1"/>
  <c r="M55" i="4" s="1"/>
  <c r="AS45" i="1"/>
  <c r="AS69" i="1"/>
  <c r="AS77" i="1"/>
  <c r="AS105" i="1"/>
  <c r="AS115" i="1"/>
  <c r="AS123" i="1"/>
  <c r="AS133" i="1"/>
  <c r="AS141" i="1"/>
  <c r="AS169" i="1"/>
  <c r="AS179" i="1"/>
  <c r="AS197" i="1"/>
  <c r="AS205" i="1"/>
  <c r="AS233" i="1"/>
  <c r="AS243" i="1"/>
  <c r="AS261" i="1"/>
  <c r="AS269" i="1"/>
  <c r="AS297" i="1"/>
  <c r="AS307" i="1"/>
  <c r="AS315" i="1"/>
  <c r="AS325" i="1"/>
  <c r="AS333" i="1"/>
  <c r="AS361" i="1"/>
  <c r="M46" i="4"/>
  <c r="N48" i="4"/>
  <c r="AS15" i="1"/>
  <c r="AS27" i="1"/>
  <c r="AS43" i="1"/>
  <c r="AS59" i="1"/>
  <c r="AS62" i="1"/>
  <c r="AS82" i="1"/>
  <c r="AS87" i="1"/>
  <c r="AS90" i="1"/>
  <c r="AS108" i="1"/>
  <c r="AS126" i="1"/>
  <c r="AS146" i="1"/>
  <c r="AS151" i="1"/>
  <c r="AS154" i="1"/>
  <c r="AS172" i="1"/>
  <c r="AS187" i="1"/>
  <c r="AS190" i="1"/>
  <c r="AS210" i="1"/>
  <c r="AS215" i="1"/>
  <c r="AS218" i="1"/>
  <c r="AS236" i="1"/>
  <c r="AS251" i="1"/>
  <c r="AS254" i="1"/>
  <c r="AS274" i="1"/>
  <c r="AS279" i="1"/>
  <c r="AS282" i="1"/>
  <c r="AS300" i="1"/>
  <c r="AS318" i="1"/>
  <c r="AS338" i="1"/>
  <c r="AS343" i="1"/>
  <c r="AS346" i="1"/>
  <c r="AS356" i="1"/>
  <c r="M67" i="4" s="1"/>
  <c r="AS364" i="1"/>
  <c r="AS379" i="1"/>
  <c r="AS384" i="1"/>
  <c r="M48" i="4"/>
  <c r="J48" i="4"/>
  <c r="AS20" i="1"/>
  <c r="M56" i="4" s="1"/>
  <c r="AS29" i="1"/>
  <c r="M82" i="4" s="1"/>
  <c r="M57" i="4"/>
  <c r="AS7" i="1"/>
  <c r="M98" i="4" s="1"/>
  <c r="AS9" i="1"/>
  <c r="M54" i="4"/>
  <c r="I46" i="4"/>
  <c r="I51" i="4"/>
  <c r="I50" i="4"/>
  <c r="I49" i="4"/>
  <c r="D8" i="4" s="1"/>
  <c r="I48" i="4"/>
  <c r="I47" i="4"/>
  <c r="D6" i="4" s="1"/>
  <c r="AS288" i="3"/>
  <c r="AS304" i="3"/>
  <c r="AS439" i="3"/>
  <c r="AS447" i="3"/>
  <c r="AS500" i="3"/>
  <c r="AS508" i="3"/>
  <c r="AS185" i="3"/>
  <c r="AS52" i="3"/>
  <c r="AS68" i="3"/>
  <c r="AS84" i="3"/>
  <c r="AS100" i="3"/>
  <c r="AS116" i="3"/>
  <c r="AS132" i="3"/>
  <c r="AS148" i="3"/>
  <c r="AS156" i="3"/>
  <c r="AS331" i="3"/>
  <c r="AS352" i="3"/>
  <c r="AS384" i="3"/>
  <c r="AS400" i="3"/>
  <c r="AS464" i="3"/>
  <c r="AS472" i="3"/>
  <c r="AS480" i="3"/>
  <c r="AS504" i="3"/>
  <c r="AS520" i="3"/>
  <c r="AS536" i="3"/>
  <c r="AS39" i="3"/>
  <c r="AS55" i="3"/>
  <c r="AS71" i="3"/>
  <c r="AS87" i="3"/>
  <c r="AS92" i="3"/>
  <c r="AS103" i="3"/>
  <c r="AS108" i="3"/>
  <c r="AS119" i="3"/>
  <c r="AS140" i="3"/>
  <c r="AS236" i="3"/>
  <c r="AS438" i="3"/>
  <c r="AS446" i="3"/>
  <c r="AS18" i="3"/>
  <c r="AS34" i="3"/>
  <c r="AS478" i="3"/>
  <c r="AS486" i="3"/>
  <c r="AS606" i="3"/>
  <c r="AS13" i="3"/>
  <c r="AS29" i="3"/>
  <c r="AS253" i="3"/>
  <c r="AS269" i="3"/>
  <c r="AS322" i="3"/>
  <c r="AS356" i="3"/>
  <c r="AS412" i="3"/>
  <c r="AS420" i="3"/>
  <c r="AS513" i="3"/>
  <c r="AS521" i="3"/>
  <c r="AS529" i="3"/>
  <c r="AS537" i="3"/>
  <c r="AS266" i="3"/>
  <c r="AS284" i="3"/>
  <c r="AS308" i="3"/>
  <c r="AS337" i="3"/>
  <c r="AS342" i="3"/>
  <c r="AS490" i="3"/>
  <c r="AS332" i="3"/>
  <c r="AS340" i="3"/>
  <c r="AS543" i="3"/>
  <c r="AS14" i="3"/>
  <c r="AS28" i="3"/>
  <c r="AS134" i="3"/>
  <c r="AS142" i="3"/>
  <c r="AS158" i="3"/>
  <c r="AS166" i="3"/>
  <c r="AS174" i="3"/>
  <c r="AS206" i="3"/>
  <c r="AS214" i="3"/>
  <c r="AS254" i="3"/>
  <c r="AS291" i="3"/>
  <c r="AS299" i="3"/>
  <c r="AS307" i="3"/>
  <c r="AS499" i="3"/>
  <c r="AS126" i="3"/>
  <c r="AS238" i="3"/>
  <c r="AS262" i="3"/>
  <c r="AS294" i="3"/>
  <c r="AS418" i="3"/>
  <c r="AS452" i="3"/>
  <c r="AS465" i="3"/>
  <c r="AS571" i="3"/>
  <c r="AS64" i="1"/>
  <c r="M103" i="4" s="1"/>
  <c r="AS80" i="1"/>
  <c r="AS96" i="1"/>
  <c r="AS112" i="1"/>
  <c r="AS128" i="1"/>
  <c r="AS144" i="1"/>
  <c r="AS160" i="1"/>
  <c r="AS176" i="1"/>
  <c r="AS192" i="1"/>
  <c r="AS208" i="1"/>
  <c r="AS224" i="1"/>
  <c r="AS240" i="1"/>
  <c r="AS256" i="1"/>
  <c r="AS272" i="1"/>
  <c r="AS288" i="1"/>
  <c r="AS304" i="1"/>
  <c r="AS320" i="1"/>
  <c r="AS336" i="1"/>
  <c r="AS352" i="1"/>
  <c r="AS371" i="1"/>
  <c r="AS427" i="1"/>
  <c r="AS202" i="1"/>
  <c r="AS234" i="1"/>
  <c r="M64" i="4" s="1"/>
  <c r="AS72" i="1"/>
  <c r="M94" i="4" s="1"/>
  <c r="AS88" i="1"/>
  <c r="AS104" i="1"/>
  <c r="AS120" i="1"/>
  <c r="AS136" i="1"/>
  <c r="AS152" i="1"/>
  <c r="AS168" i="1"/>
  <c r="AS184" i="1"/>
  <c r="AS200" i="1"/>
  <c r="AS216" i="1"/>
  <c r="AS232" i="1"/>
  <c r="AS248" i="1"/>
  <c r="AS264" i="1"/>
  <c r="M65" i="4" s="1"/>
  <c r="AS280" i="1"/>
  <c r="AS296" i="1"/>
  <c r="AS312" i="1"/>
  <c r="M66" i="4" s="1"/>
  <c r="AS328" i="1"/>
  <c r="AS344" i="1"/>
  <c r="AS375" i="1"/>
  <c r="AS395" i="1"/>
  <c r="AS70" i="1"/>
  <c r="AS86" i="1"/>
  <c r="AS102" i="1"/>
  <c r="M84" i="4" s="1"/>
  <c r="AS118" i="1"/>
  <c r="AS134" i="1"/>
  <c r="AS150" i="1"/>
  <c r="AS166" i="1"/>
  <c r="AS182" i="1"/>
  <c r="AS198" i="1"/>
  <c r="M63" i="4" s="1"/>
  <c r="AS214" i="1"/>
  <c r="AS230" i="1"/>
  <c r="AS246" i="1"/>
  <c r="AS262" i="1"/>
  <c r="AS278" i="1"/>
  <c r="AS294" i="1"/>
  <c r="AS310" i="1"/>
  <c r="AS326" i="1"/>
  <c r="AS342" i="1"/>
  <c r="AS370" i="1"/>
  <c r="AS68" i="1"/>
  <c r="AS84" i="1"/>
  <c r="AS100" i="1"/>
  <c r="AS116" i="1"/>
  <c r="AS132" i="1"/>
  <c r="M81" i="4" s="1"/>
  <c r="AS148" i="1"/>
  <c r="AS164" i="1"/>
  <c r="M62" i="4" s="1"/>
  <c r="AS180" i="1"/>
  <c r="AS196" i="1"/>
  <c r="AS212" i="1"/>
  <c r="AS228" i="1"/>
  <c r="AS244" i="1"/>
  <c r="AS260" i="1"/>
  <c r="AS276" i="1"/>
  <c r="AS292" i="1"/>
  <c r="AS308" i="1"/>
  <c r="AS324" i="1"/>
  <c r="AS340" i="1"/>
  <c r="AS373" i="1"/>
  <c r="AS411" i="1"/>
  <c r="AS366" i="1"/>
  <c r="AS382" i="1"/>
  <c r="AS398" i="1"/>
  <c r="AS414" i="1"/>
  <c r="AS430" i="1"/>
  <c r="AS374" i="1"/>
  <c r="AS390" i="1"/>
  <c r="AS406" i="1"/>
  <c r="AS422" i="1"/>
  <c r="AS372" i="1"/>
  <c r="AS388" i="1"/>
  <c r="AS404" i="1"/>
  <c r="AS420" i="1"/>
  <c r="AS386" i="1"/>
  <c r="AS402" i="1"/>
  <c r="AS418" i="1"/>
  <c r="AS481" i="3"/>
  <c r="AS494" i="3"/>
  <c r="AS525" i="3"/>
  <c r="AS597" i="3"/>
  <c r="AS16" i="3"/>
  <c r="AS24" i="3"/>
  <c r="AS45" i="3"/>
  <c r="AS50" i="3"/>
  <c r="AS66" i="3"/>
  <c r="AS82" i="3"/>
  <c r="AS98" i="3"/>
  <c r="AS114" i="3"/>
  <c r="AS135" i="3"/>
  <c r="AS502" i="3"/>
  <c r="AS515" i="3"/>
  <c r="AS531" i="3"/>
  <c r="AS552" i="3"/>
  <c r="AS568" i="3"/>
  <c r="AS584" i="3"/>
  <c r="AS600" i="3"/>
  <c r="AS3" i="3"/>
  <c r="AS58" i="3"/>
  <c r="AS74" i="3"/>
  <c r="AS106" i="3"/>
  <c r="AS122" i="3"/>
  <c r="AS146" i="3"/>
  <c r="AS310" i="3"/>
  <c r="AS315" i="3"/>
  <c r="AS353" i="3"/>
  <c r="AS406" i="3"/>
  <c r="AS414" i="3"/>
  <c r="AS492" i="3"/>
  <c r="AS497" i="3"/>
  <c r="AS611" i="3"/>
  <c r="AS627" i="3"/>
  <c r="AS648" i="3"/>
  <c r="AS664" i="3"/>
  <c r="AS6" i="3"/>
  <c r="AS9" i="3"/>
  <c r="AS48" i="3"/>
  <c r="AS56" i="3"/>
  <c r="AS64" i="3"/>
  <c r="AS72" i="3"/>
  <c r="AS80" i="3"/>
  <c r="AS88" i="3"/>
  <c r="AS96" i="3"/>
  <c r="AS104" i="3"/>
  <c r="AS112" i="3"/>
  <c r="AS120" i="3"/>
  <c r="AS141" i="3"/>
  <c r="AS186" i="3"/>
  <c r="AS202" i="3"/>
  <c r="AS218" i="3"/>
  <c r="AS292" i="3"/>
  <c r="AS300" i="3"/>
  <c r="AS323" i="3"/>
  <c r="AS328" i="3"/>
  <c r="AS333" i="3"/>
  <c r="AS348" i="3"/>
  <c r="AS482" i="3"/>
  <c r="AS603" i="3"/>
  <c r="AS524" i="3"/>
  <c r="AS540" i="3"/>
  <c r="AS545" i="3"/>
  <c r="AS553" i="3"/>
  <c r="AS561" i="3"/>
  <c r="AS569" i="3"/>
  <c r="AS577" i="3"/>
  <c r="AS585" i="3"/>
  <c r="AS593" i="3"/>
  <c r="AS601" i="3"/>
  <c r="AS651" i="3"/>
  <c r="AS667" i="3"/>
  <c r="AS7" i="3"/>
  <c r="AS12" i="3"/>
  <c r="AS20" i="3"/>
  <c r="AS33" i="3"/>
  <c r="AS38" i="3"/>
  <c r="AS41" i="3"/>
  <c r="AS62" i="3"/>
  <c r="AS78" i="3"/>
  <c r="AS94" i="3"/>
  <c r="AS110" i="3"/>
  <c r="AS219" i="3"/>
  <c r="AS235" i="3"/>
  <c r="AS240" i="3"/>
  <c r="AS248" i="3"/>
  <c r="AS256" i="3"/>
  <c r="AS264" i="3"/>
  <c r="AS321" i="3"/>
  <c r="AS334" i="3"/>
  <c r="AS339" i="3"/>
  <c r="AS346" i="3"/>
  <c r="AS372" i="3"/>
  <c r="AS375" i="3"/>
  <c r="AS383" i="3"/>
  <c r="AS391" i="3"/>
  <c r="AS399" i="3"/>
  <c r="AS404" i="3"/>
  <c r="AS503" i="3"/>
  <c r="AS54" i="3"/>
  <c r="AS118" i="3"/>
  <c r="AS285" i="3"/>
  <c r="AS301" i="3"/>
  <c r="AS324" i="3"/>
  <c r="AS354" i="3"/>
  <c r="AS535" i="3"/>
  <c r="AS314" i="3"/>
  <c r="AS355" i="3"/>
  <c r="AS360" i="3"/>
  <c r="AS410" i="3"/>
  <c r="AS423" i="3"/>
  <c r="AS431" i="3"/>
  <c r="AS436" i="3"/>
  <c r="AS444" i="3"/>
  <c r="AS462" i="3"/>
  <c r="AS470" i="3"/>
  <c r="AS488" i="3"/>
  <c r="AS505" i="3"/>
  <c r="AS526" i="3"/>
  <c r="AS542" i="3"/>
  <c r="AS547" i="3"/>
  <c r="AS563" i="3"/>
  <c r="AS579" i="3"/>
  <c r="AS595" i="3"/>
  <c r="AS616" i="3"/>
  <c r="AS642" i="3"/>
  <c r="AS658" i="3"/>
  <c r="AS32" i="3"/>
  <c r="AS40" i="3"/>
  <c r="AS61" i="3"/>
  <c r="AS77" i="3"/>
  <c r="AS93" i="3"/>
  <c r="AS109" i="3"/>
  <c r="AS125" i="3"/>
  <c r="AS130" i="3"/>
  <c r="AS151" i="3"/>
  <c r="AS164" i="3"/>
  <c r="AS172" i="3"/>
  <c r="AS167" i="3"/>
  <c r="AS180" i="3"/>
  <c r="AS188" i="3"/>
  <c r="AS196" i="3"/>
  <c r="AS204" i="3"/>
  <c r="AS209" i="3"/>
  <c r="AS217" i="3"/>
  <c r="AS225" i="3"/>
  <c r="AS233" i="3"/>
  <c r="AS272" i="3"/>
  <c r="AS351" i="3"/>
  <c r="AS358" i="3"/>
  <c r="AS366" i="3"/>
  <c r="AS408" i="3"/>
  <c r="AS434" i="3"/>
  <c r="AS450" i="3"/>
  <c r="AS629" i="3"/>
  <c r="AS4" i="3"/>
  <c r="AS17" i="3"/>
  <c r="AS25" i="3"/>
  <c r="AS128" i="3"/>
  <c r="AS136" i="3"/>
  <c r="AS157" i="3"/>
  <c r="AS162" i="3"/>
  <c r="AS183" i="3"/>
  <c r="AS199" i="3"/>
  <c r="AS212" i="3"/>
  <c r="AS220" i="3"/>
  <c r="AS228" i="3"/>
  <c r="AS320" i="3"/>
  <c r="AS349" i="3"/>
  <c r="AS374" i="3"/>
  <c r="AS382" i="3"/>
  <c r="AS390" i="3"/>
  <c r="AS398" i="3"/>
  <c r="AS424" i="3"/>
  <c r="AS458" i="3"/>
  <c r="AS506" i="3"/>
  <c r="AS527" i="3"/>
  <c r="AS609" i="3"/>
  <c r="AS617" i="3"/>
  <c r="AS643" i="3"/>
  <c r="AS659" i="3"/>
  <c r="AS173" i="3"/>
  <c r="AS178" i="3"/>
  <c r="AS194" i="3"/>
  <c r="AS215" i="3"/>
  <c r="AS231" i="3"/>
  <c r="AS244" i="3"/>
  <c r="AS257" i="3"/>
  <c r="AS265" i="3"/>
  <c r="AS270" i="3"/>
  <c r="AS280" i="3"/>
  <c r="AS298" i="3"/>
  <c r="AS330" i="3"/>
  <c r="AS364" i="3"/>
  <c r="AS440" i="3"/>
  <c r="AS448" i="3"/>
  <c r="AS466" i="3"/>
  <c r="AS474" i="3"/>
  <c r="AS484" i="3"/>
  <c r="AS514" i="3"/>
  <c r="AS522" i="3"/>
  <c r="AS530" i="3"/>
  <c r="AS538" i="3"/>
  <c r="AS559" i="3"/>
  <c r="AS575" i="3"/>
  <c r="AS591" i="3"/>
  <c r="AS625" i="3"/>
  <c r="AS633" i="3"/>
  <c r="AS654" i="3"/>
  <c r="AS2" i="3"/>
  <c r="N75" i="4" s="1"/>
  <c r="AS23" i="3"/>
  <c r="AS36" i="3"/>
  <c r="AS49" i="3"/>
  <c r="AS57" i="3"/>
  <c r="AS65" i="3"/>
  <c r="AS73" i="3"/>
  <c r="AS81" i="3"/>
  <c r="AS89" i="3"/>
  <c r="AS97" i="3"/>
  <c r="AS105" i="3"/>
  <c r="AS113" i="3"/>
  <c r="AS121" i="3"/>
  <c r="AS160" i="3"/>
  <c r="AS168" i="3"/>
  <c r="AS210" i="3"/>
  <c r="AS226" i="3"/>
  <c r="AS247" i="3"/>
  <c r="AS260" i="3"/>
  <c r="AS273" i="3"/>
  <c r="AS286" i="3"/>
  <c r="AS306" i="3"/>
  <c r="AS318" i="3"/>
  <c r="AS338" i="3"/>
  <c r="AS345" i="3"/>
  <c r="AS359" i="3"/>
  <c r="AS367" i="3"/>
  <c r="AS380" i="3"/>
  <c r="AS388" i="3"/>
  <c r="AS396" i="3"/>
  <c r="AS422" i="3"/>
  <c r="AS430" i="3"/>
  <c r="AS456" i="3"/>
  <c r="AS517" i="3"/>
  <c r="AS533" i="3"/>
  <c r="AS546" i="3"/>
  <c r="AS554" i="3"/>
  <c r="AS562" i="3"/>
  <c r="AS570" i="3"/>
  <c r="AS578" i="3"/>
  <c r="AS586" i="3"/>
  <c r="AS594" i="3"/>
  <c r="AS602" i="3"/>
  <c r="AS615" i="3"/>
  <c r="AS641" i="3"/>
  <c r="AS649" i="3"/>
  <c r="AS657" i="3"/>
  <c r="AS665" i="3"/>
  <c r="AS673" i="3"/>
  <c r="AS184" i="3"/>
  <c r="AS192" i="3"/>
  <c r="AS200" i="3"/>
  <c r="AS221" i="3"/>
  <c r="AS237" i="3"/>
  <c r="AS242" i="3"/>
  <c r="AS263" i="3"/>
  <c r="AS336" i="3"/>
  <c r="AS378" i="3"/>
  <c r="AS394" i="3"/>
  <c r="AS407" i="3"/>
  <c r="AS415" i="3"/>
  <c r="AS428" i="3"/>
  <c r="AS454" i="3"/>
  <c r="AS510" i="3"/>
  <c r="AS671" i="3"/>
  <c r="AS276" i="3"/>
  <c r="AS489" i="3"/>
  <c r="AS555" i="3"/>
  <c r="AS589" i="3"/>
  <c r="AS230" i="3"/>
  <c r="AS22" i="3"/>
  <c r="AS90" i="3"/>
  <c r="AS124" i="3"/>
  <c r="AS150" i="3"/>
  <c r="AS246" i="3"/>
  <c r="AS274" i="3"/>
  <c r="AS287" i="3"/>
  <c r="AS303" i="3"/>
  <c r="AS319" i="3"/>
  <c r="AS335" i="3"/>
  <c r="AS463" i="3"/>
  <c r="AS473" i="3"/>
  <c r="AS485" i="3"/>
  <c r="AS501" i="3"/>
  <c r="AS519" i="3"/>
  <c r="AS587" i="3"/>
  <c r="AS613" i="3"/>
  <c r="AS10" i="3"/>
  <c r="AS44" i="3"/>
  <c r="AS70" i="3"/>
  <c r="AS138" i="3"/>
  <c r="AS234" i="3"/>
  <c r="AS283" i="3"/>
  <c r="AS297" i="3"/>
  <c r="AS313" i="3"/>
  <c r="AS329" i="3"/>
  <c r="AS370" i="3"/>
  <c r="AS416" i="3"/>
  <c r="AS479" i="3"/>
  <c r="AS495" i="3"/>
  <c r="AS507" i="3"/>
  <c r="AS541" i="3"/>
  <c r="AS567" i="3"/>
  <c r="AS619" i="3"/>
  <c r="AS637" i="3"/>
  <c r="AS647" i="3"/>
  <c r="AS26" i="3"/>
  <c r="AS60" i="3"/>
  <c r="AS86" i="3"/>
  <c r="AS154" i="3"/>
  <c r="AS250" i="3"/>
  <c r="AS278" i="3"/>
  <c r="AS281" i="3"/>
  <c r="AS311" i="3"/>
  <c r="AS327" i="3"/>
  <c r="AS343" i="3"/>
  <c r="AS469" i="3"/>
  <c r="AS493" i="3"/>
  <c r="AS523" i="3"/>
  <c r="AS583" i="3"/>
  <c r="AS42" i="3"/>
  <c r="AS76" i="3"/>
  <c r="AS102" i="3"/>
  <c r="AS170" i="3"/>
  <c r="AS268" i="3"/>
  <c r="AS309" i="3"/>
  <c r="AS325" i="3"/>
  <c r="AS341" i="3"/>
  <c r="AS368" i="3"/>
  <c r="AS457" i="3"/>
  <c r="AS491" i="3"/>
  <c r="AS539" i="3"/>
  <c r="AS599" i="3"/>
  <c r="AS635" i="3"/>
  <c r="AS663" i="3"/>
  <c r="AS15" i="3"/>
  <c r="AS31" i="3"/>
  <c r="AS47" i="3"/>
  <c r="AS63" i="3"/>
  <c r="AS79" i="3"/>
  <c r="AS95" i="3"/>
  <c r="AS111" i="3"/>
  <c r="AS127" i="3"/>
  <c r="AS143" i="3"/>
  <c r="AS159" i="3"/>
  <c r="AS175" i="3"/>
  <c r="AS191" i="3"/>
  <c r="AS207" i="3"/>
  <c r="AS223" i="3"/>
  <c r="AS239" i="3"/>
  <c r="AS255" i="3"/>
  <c r="AS271" i="3"/>
  <c r="AS289" i="3"/>
  <c r="AS305" i="3"/>
  <c r="AS402" i="3"/>
  <c r="AS189" i="3"/>
  <c r="AS205" i="3"/>
  <c r="AS11" i="3"/>
  <c r="AS27" i="3"/>
  <c r="AS43" i="3"/>
  <c r="AS59" i="3"/>
  <c r="AS75" i="3"/>
  <c r="AS91" i="3"/>
  <c r="AS107" i="3"/>
  <c r="AS123" i="3"/>
  <c r="AS139" i="3"/>
  <c r="AS155" i="3"/>
  <c r="AS171" i="3"/>
  <c r="AS187" i="3"/>
  <c r="AS203" i="3"/>
  <c r="AS251" i="3"/>
  <c r="AS5" i="3"/>
  <c r="AS21" i="3"/>
  <c r="AS37" i="3"/>
  <c r="AS53" i="3"/>
  <c r="AS69" i="3"/>
  <c r="AS85" i="3"/>
  <c r="AS101" i="3"/>
  <c r="AS117" i="3"/>
  <c r="AS133" i="3"/>
  <c r="AS149" i="3"/>
  <c r="AS165" i="3"/>
  <c r="AS181" i="3"/>
  <c r="AS197" i="3"/>
  <c r="AS213" i="3"/>
  <c r="AS229" i="3"/>
  <c r="AS245" i="3"/>
  <c r="AS261" i="3"/>
  <c r="AS277" i="3"/>
  <c r="AS279" i="3"/>
  <c r="AS295" i="3"/>
  <c r="AS19" i="3"/>
  <c r="AS35" i="3"/>
  <c r="AS51" i="3"/>
  <c r="AS67" i="3"/>
  <c r="AS83" i="3"/>
  <c r="AS99" i="3"/>
  <c r="AS115" i="3"/>
  <c r="AS131" i="3"/>
  <c r="AS147" i="3"/>
  <c r="AS163" i="3"/>
  <c r="AS179" i="3"/>
  <c r="AS195" i="3"/>
  <c r="AS211" i="3"/>
  <c r="AS227" i="3"/>
  <c r="AS243" i="3"/>
  <c r="AS259" i="3"/>
  <c r="AS275" i="3"/>
  <c r="AS293" i="3"/>
  <c r="AS386" i="3"/>
  <c r="AS357" i="3"/>
  <c r="AS373" i="3"/>
  <c r="AS389" i="3"/>
  <c r="AS405" i="3"/>
  <c r="AS421" i="3"/>
  <c r="AS437" i="3"/>
  <c r="AS455" i="3"/>
  <c r="AS471" i="3"/>
  <c r="AS487" i="3"/>
  <c r="AS605" i="3"/>
  <c r="AS669" i="3"/>
  <c r="AS371" i="3"/>
  <c r="AS387" i="3"/>
  <c r="AS403" i="3"/>
  <c r="AS419" i="3"/>
  <c r="AS435" i="3"/>
  <c r="AS453" i="3"/>
  <c r="AS369" i="3"/>
  <c r="AS385" i="3"/>
  <c r="AS401" i="3"/>
  <c r="AS417" i="3"/>
  <c r="AS433" i="3"/>
  <c r="AS449" i="3"/>
  <c r="AS451" i="3"/>
  <c r="AS467" i="3"/>
  <c r="AS483" i="3"/>
  <c r="AS509" i="3"/>
  <c r="AS621" i="3"/>
  <c r="AS365" i="3"/>
  <c r="AS381" i="3"/>
  <c r="AS397" i="3"/>
  <c r="AS413" i="3"/>
  <c r="AS429" i="3"/>
  <c r="AS445" i="3"/>
  <c r="AS363" i="3"/>
  <c r="AS379" i="3"/>
  <c r="AS395" i="3"/>
  <c r="AS411" i="3"/>
  <c r="AS427" i="3"/>
  <c r="AS443" i="3"/>
  <c r="AS461" i="3"/>
  <c r="AS477" i="3"/>
  <c r="AS557" i="3"/>
  <c r="AS361" i="3"/>
  <c r="AS377" i="3"/>
  <c r="AS393" i="3"/>
  <c r="AS409" i="3"/>
  <c r="AS425" i="3"/>
  <c r="AS441" i="3"/>
  <c r="AS459" i="3"/>
  <c r="AS475" i="3"/>
  <c r="AS573" i="3"/>
  <c r="AS653" i="3"/>
  <c r="AS512" i="3"/>
  <c r="AS528" i="3"/>
  <c r="AS544" i="3"/>
  <c r="AS560" i="3"/>
  <c r="AS576" i="3"/>
  <c r="AS592" i="3"/>
  <c r="AS608" i="3"/>
  <c r="AS624" i="3"/>
  <c r="AS640" i="3"/>
  <c r="AS656" i="3"/>
  <c r="AS672" i="3"/>
  <c r="AS622" i="3"/>
  <c r="AS638" i="3"/>
  <c r="AS670" i="3"/>
  <c r="AS556" i="3"/>
  <c r="AS572" i="3"/>
  <c r="AS588" i="3"/>
  <c r="AS604" i="3"/>
  <c r="AS620" i="3"/>
  <c r="AS636" i="3"/>
  <c r="AS652" i="3"/>
  <c r="AS668" i="3"/>
  <c r="AS634" i="3"/>
  <c r="AS650" i="3"/>
  <c r="AS666" i="3"/>
  <c r="AS518" i="3"/>
  <c r="AS534" i="3"/>
  <c r="AS550" i="3"/>
  <c r="AS566" i="3"/>
  <c r="AS582" i="3"/>
  <c r="AS598" i="3"/>
  <c r="AS614" i="3"/>
  <c r="AS630" i="3"/>
  <c r="AS646" i="3"/>
  <c r="AS662" i="3"/>
  <c r="AS516" i="3"/>
  <c r="AS532" i="3"/>
  <c r="AS548" i="3"/>
  <c r="AS564" i="3"/>
  <c r="AS580" i="3"/>
  <c r="AS596" i="3"/>
  <c r="AS612" i="3"/>
  <c r="AS628" i="3"/>
  <c r="AS644" i="3"/>
  <c r="AS660" i="3"/>
  <c r="G31" i="4"/>
  <c r="G23" i="4"/>
  <c r="G15" i="4"/>
  <c r="G7" i="4"/>
  <c r="G30" i="4"/>
  <c r="G22" i="4"/>
  <c r="G14" i="4"/>
  <c r="G37" i="4"/>
  <c r="G29" i="4"/>
  <c r="G21" i="4"/>
  <c r="G13" i="4"/>
  <c r="G36" i="4"/>
  <c r="G28" i="4"/>
  <c r="G20" i="4"/>
  <c r="G12" i="4"/>
  <c r="G35" i="4"/>
  <c r="G27" i="4"/>
  <c r="G19" i="4"/>
  <c r="G11" i="4"/>
  <c r="G34" i="4"/>
  <c r="G26" i="4"/>
  <c r="G18" i="4"/>
  <c r="G10" i="4"/>
  <c r="G33" i="4"/>
  <c r="G25" i="4"/>
  <c r="G17" i="4"/>
  <c r="G9" i="4"/>
  <c r="G32" i="4"/>
  <c r="G24" i="4"/>
  <c r="G16" i="4"/>
  <c r="G8" i="4"/>
  <c r="AN628" i="3"/>
  <c r="AN552" i="3"/>
  <c r="AN550" i="3"/>
  <c r="AN511" i="3"/>
  <c r="AN625" i="3"/>
  <c r="AN619" i="3"/>
  <c r="AN636" i="3"/>
  <c r="AN615" i="3"/>
  <c r="AN611" i="3"/>
  <c r="AN556" i="3"/>
  <c r="AN548" i="3"/>
  <c r="AN525" i="3"/>
  <c r="AN468" i="3"/>
  <c r="AN14" i="3"/>
  <c r="AN28" i="3"/>
  <c r="AN38" i="3"/>
  <c r="AN54" i="3"/>
  <c r="AN64" i="3"/>
  <c r="AN72" i="3"/>
  <c r="AN80" i="3"/>
  <c r="AN248" i="3"/>
  <c r="AN256" i="3"/>
  <c r="AN264" i="3"/>
  <c r="AN280" i="3"/>
  <c r="AN296" i="3"/>
  <c r="AN312" i="3"/>
  <c r="AN320" i="3"/>
  <c r="AN328" i="3"/>
  <c r="AN336" i="3"/>
  <c r="AN344" i="3"/>
  <c r="AN352" i="3"/>
  <c r="AN360" i="3"/>
  <c r="AN368" i="3"/>
  <c r="AN376" i="3"/>
  <c r="AN384" i="3"/>
  <c r="AN392" i="3"/>
  <c r="AN400" i="3"/>
  <c r="AN408" i="3"/>
  <c r="AN416" i="3"/>
  <c r="AN424" i="3"/>
  <c r="AN655" i="3"/>
  <c r="AN653" i="3"/>
  <c r="AN647" i="3"/>
  <c r="AN612" i="3"/>
  <c r="AN575" i="3"/>
  <c r="AN567" i="3"/>
  <c r="AN542" i="3"/>
  <c r="AN538" i="3"/>
  <c r="AN536" i="3"/>
  <c r="AN532" i="3"/>
  <c r="AN513" i="3"/>
  <c r="AN460" i="3"/>
  <c r="AN24" i="3"/>
  <c r="J60" i="4" s="1"/>
  <c r="AN666" i="3"/>
  <c r="AN623" i="3"/>
  <c r="AN596" i="3"/>
  <c r="AN594" i="3"/>
  <c r="AN588" i="3"/>
  <c r="AN586" i="3"/>
  <c r="AN580" i="3"/>
  <c r="AN627" i="3"/>
  <c r="AN621" i="3"/>
  <c r="AN598" i="3"/>
  <c r="AN592" i="3"/>
  <c r="AN590" i="3"/>
  <c r="AN564" i="3"/>
  <c r="AN500" i="3"/>
  <c r="AN498" i="3"/>
  <c r="AN492" i="3"/>
  <c r="AN490" i="3"/>
  <c r="AN484" i="3"/>
  <c r="AN642" i="3"/>
  <c r="AN634" i="3"/>
  <c r="AN617" i="3"/>
  <c r="AN613" i="3"/>
  <c r="AN502" i="3"/>
  <c r="AN488" i="3"/>
  <c r="AN486" i="3"/>
  <c r="AN644" i="3"/>
  <c r="AN546" i="3"/>
  <c r="AN529" i="3"/>
  <c r="AN527" i="3"/>
  <c r="AN523" i="3"/>
  <c r="AN4" i="3"/>
  <c r="J76" i="4" s="1"/>
  <c r="AN57" i="3"/>
  <c r="AN62" i="3"/>
  <c r="AN67" i="3"/>
  <c r="AN75" i="3"/>
  <c r="AN83" i="3"/>
  <c r="AN88" i="3"/>
  <c r="J53" i="4" s="1"/>
  <c r="AN91" i="3"/>
  <c r="AN99" i="3"/>
  <c r="AN107" i="3"/>
  <c r="AN227" i="3"/>
  <c r="AN235" i="3"/>
  <c r="AN243" i="3"/>
  <c r="AN251" i="3"/>
  <c r="AN259" i="3"/>
  <c r="AN275" i="3"/>
  <c r="AN657" i="3"/>
  <c r="AN577" i="3"/>
  <c r="AN638" i="3"/>
  <c r="AN632" i="3"/>
  <c r="AN465" i="3"/>
  <c r="AN446" i="3"/>
  <c r="AN433" i="3"/>
  <c r="AN36" i="3"/>
  <c r="AN44" i="3"/>
  <c r="AN496" i="3"/>
  <c r="AN494" i="3"/>
  <c r="AN39" i="3"/>
  <c r="AN278" i="3"/>
  <c r="AN286" i="3"/>
  <c r="AN294" i="3"/>
  <c r="AN302" i="3"/>
  <c r="AN310" i="3"/>
  <c r="AN318" i="3"/>
  <c r="AN326" i="3"/>
  <c r="AN334" i="3"/>
  <c r="AN342" i="3"/>
  <c r="AN350" i="3"/>
  <c r="AN358" i="3"/>
  <c r="AN366" i="3"/>
  <c r="AN374" i="3"/>
  <c r="AN382" i="3"/>
  <c r="AN390" i="3"/>
  <c r="AN398" i="3"/>
  <c r="AN406" i="3"/>
  <c r="AN414" i="3"/>
  <c r="AN422" i="3"/>
  <c r="AN430" i="3"/>
  <c r="AN651" i="3"/>
  <c r="AN649" i="3"/>
  <c r="AN544" i="3"/>
  <c r="AN521" i="3"/>
  <c r="AN519" i="3"/>
  <c r="AN517" i="3"/>
  <c r="AN515" i="3"/>
  <c r="AN668" i="3"/>
  <c r="AN573" i="3"/>
  <c r="AN571" i="3"/>
  <c r="AN569" i="3"/>
  <c r="AN565" i="3"/>
  <c r="AN563" i="3"/>
  <c r="AN51" i="3"/>
  <c r="J56" i="4" s="1"/>
  <c r="AN59" i="3"/>
  <c r="AN69" i="3"/>
  <c r="AN654" i="3"/>
  <c r="AN641" i="3"/>
  <c r="AN639" i="3"/>
  <c r="AN637" i="3"/>
  <c r="AN635" i="3"/>
  <c r="AN622" i="3"/>
  <c r="AN620" i="3"/>
  <c r="AN597" i="3"/>
  <c r="AN595" i="3"/>
  <c r="AN574" i="3"/>
  <c r="AN570" i="3"/>
  <c r="AN568" i="3"/>
  <c r="AN545" i="3"/>
  <c r="AN520" i="3"/>
  <c r="AN518" i="3"/>
  <c r="AN497" i="3"/>
  <c r="AN495" i="3"/>
  <c r="AN493" i="3"/>
  <c r="AN491" i="3"/>
  <c r="AN470" i="3"/>
  <c r="AN453" i="3"/>
  <c r="AN451" i="3"/>
  <c r="AN449" i="3"/>
  <c r="AN438" i="3"/>
  <c r="AN436" i="3"/>
  <c r="AN26" i="3"/>
  <c r="J58" i="4" s="1"/>
  <c r="AN662" i="3"/>
  <c r="AN609" i="3"/>
  <c r="AN582" i="3"/>
  <c r="AN559" i="3"/>
  <c r="AN534" i="3"/>
  <c r="AN505" i="3"/>
  <c r="AN480" i="3"/>
  <c r="AN463" i="3"/>
  <c r="AN461" i="3"/>
  <c r="AN656" i="3"/>
  <c r="AN626" i="3"/>
  <c r="AN624" i="3"/>
  <c r="AN576" i="3"/>
  <c r="AN501" i="3"/>
  <c r="AN499" i="3"/>
  <c r="AN90" i="3"/>
  <c r="AN667" i="3"/>
  <c r="AN652" i="3"/>
  <c r="AN650" i="3"/>
  <c r="AN648" i="3"/>
  <c r="AN633" i="3"/>
  <c r="AN616" i="3"/>
  <c r="AN614" i="3"/>
  <c r="AN593" i="3"/>
  <c r="AN591" i="3"/>
  <c r="AN589" i="3"/>
  <c r="AN587" i="3"/>
  <c r="AN566" i="3"/>
  <c r="AN541" i="3"/>
  <c r="AN539" i="3"/>
  <c r="AN537" i="3"/>
  <c r="AN512" i="3"/>
  <c r="AN489" i="3"/>
  <c r="AN487" i="3"/>
  <c r="AN485" i="3"/>
  <c r="AN483" i="3"/>
  <c r="AN445" i="3"/>
  <c r="AN432" i="3"/>
  <c r="AN444" i="3"/>
  <c r="AN664" i="3"/>
  <c r="AN660" i="3"/>
  <c r="AN630" i="3"/>
  <c r="AN584" i="3"/>
  <c r="AN561" i="3"/>
  <c r="AN557" i="3"/>
  <c r="AN555" i="3"/>
  <c r="AN509" i="3"/>
  <c r="AN507" i="3"/>
  <c r="AN459" i="3"/>
  <c r="AN673" i="3"/>
  <c r="AN643" i="3"/>
  <c r="AN605" i="3"/>
  <c r="AN603" i="3"/>
  <c r="AN601" i="3"/>
  <c r="AN553" i="3"/>
  <c r="AN551" i="3"/>
  <c r="AN549" i="3"/>
  <c r="AN547" i="3"/>
  <c r="AN528" i="3"/>
  <c r="AN526" i="3"/>
  <c r="AN478" i="3"/>
  <c r="AN474" i="3"/>
  <c r="AN472" i="3"/>
  <c r="AN457" i="3"/>
  <c r="AN5" i="3"/>
  <c r="J63" i="4" s="1"/>
  <c r="AN12" i="3"/>
  <c r="J57" i="4" s="1"/>
  <c r="AN20" i="3"/>
  <c r="J55" i="4" s="1"/>
  <c r="AN41" i="3"/>
  <c r="AN46" i="3"/>
  <c r="K65" i="4" s="1"/>
  <c r="AN56" i="3"/>
  <c r="AN71" i="3"/>
  <c r="AN94" i="3"/>
  <c r="AN110" i="3"/>
  <c r="AN118" i="3"/>
  <c r="AN126" i="3"/>
  <c r="AN134" i="3"/>
  <c r="AN142" i="3"/>
  <c r="AN150" i="3"/>
  <c r="AN158" i="3"/>
  <c r="AN166" i="3"/>
  <c r="AN174" i="3"/>
  <c r="AN182" i="3"/>
  <c r="AN190" i="3"/>
  <c r="AN198" i="3"/>
  <c r="AN206" i="3"/>
  <c r="AN214" i="3"/>
  <c r="AN222" i="3"/>
  <c r="AN230" i="3"/>
  <c r="AN238" i="3"/>
  <c r="AN246" i="3"/>
  <c r="AN254" i="3"/>
  <c r="AN262" i="3"/>
  <c r="AN270" i="3"/>
  <c r="AN291" i="3"/>
  <c r="AN665" i="3"/>
  <c r="AN663" i="3"/>
  <c r="AN661" i="3"/>
  <c r="AN659" i="3"/>
  <c r="AN646" i="3"/>
  <c r="AN640" i="3"/>
  <c r="AN608" i="3"/>
  <c r="AN585" i="3"/>
  <c r="AN583" i="3"/>
  <c r="AN581" i="3"/>
  <c r="AN579" i="3"/>
  <c r="AN560" i="3"/>
  <c r="AN558" i="3"/>
  <c r="AN533" i="3"/>
  <c r="AN531" i="3"/>
  <c r="AN510" i="3"/>
  <c r="AN506" i="3"/>
  <c r="AN504" i="3"/>
  <c r="AN481" i="3"/>
  <c r="AN462" i="3"/>
  <c r="AN84" i="3"/>
  <c r="AN300" i="3"/>
  <c r="AN272" i="3"/>
  <c r="AN17" i="3"/>
  <c r="K64" i="4" s="1"/>
  <c r="AN288" i="3"/>
  <c r="AN27" i="3"/>
  <c r="AN284" i="3"/>
  <c r="AN15" i="3"/>
  <c r="J59" i="4" s="1"/>
  <c r="AN304" i="3"/>
  <c r="AN452" i="3"/>
  <c r="AN448" i="3"/>
  <c r="AN604" i="3"/>
  <c r="AN572" i="3"/>
  <c r="AN540" i="3"/>
  <c r="AN508" i="3"/>
  <c r="AN476" i="3"/>
  <c r="D9" i="4"/>
  <c r="AN17" i="1"/>
  <c r="AN41" i="1"/>
  <c r="AN57" i="1"/>
  <c r="AN65" i="1"/>
  <c r="AN97" i="1"/>
  <c r="AN113" i="1"/>
  <c r="AN129" i="1"/>
  <c r="AN153" i="1"/>
  <c r="AN169" i="1"/>
  <c r="AN185" i="1"/>
  <c r="AN28" i="1"/>
  <c r="AN44" i="1"/>
  <c r="AN92" i="1"/>
  <c r="AN124" i="1"/>
  <c r="AN140" i="1"/>
  <c r="AN148" i="1"/>
  <c r="AN156" i="1"/>
  <c r="AN180" i="1"/>
  <c r="AN196" i="1"/>
  <c r="AN212" i="1"/>
  <c r="AN236" i="1"/>
  <c r="AN6" i="1"/>
  <c r="I80" i="4" s="1"/>
  <c r="AN14" i="1"/>
  <c r="AN22" i="1"/>
  <c r="AN30" i="1"/>
  <c r="I57" i="4" s="1"/>
  <c r="AN38" i="1"/>
  <c r="AN46" i="1"/>
  <c r="AN54" i="1"/>
  <c r="AN62" i="1"/>
  <c r="AN70" i="1"/>
  <c r="AN78" i="1"/>
  <c r="AN86" i="1"/>
  <c r="AN94" i="1"/>
  <c r="AN102" i="1"/>
  <c r="I60" i="4" s="1"/>
  <c r="AN110" i="1"/>
  <c r="AN118" i="1"/>
  <c r="AN126" i="1"/>
  <c r="AN134" i="1"/>
  <c r="AN142" i="1"/>
  <c r="AN150" i="1"/>
  <c r="AN158" i="1"/>
  <c r="AN166" i="1"/>
  <c r="AN174" i="1"/>
  <c r="AN182" i="1"/>
  <c r="AN190" i="1"/>
  <c r="AN198" i="1"/>
  <c r="I63" i="4" s="1"/>
  <c r="AN206" i="1"/>
  <c r="AN214" i="1"/>
  <c r="AN222" i="1"/>
  <c r="AN230" i="1"/>
  <c r="AN238" i="1"/>
  <c r="AN246" i="1"/>
  <c r="AN254" i="1"/>
  <c r="AN262" i="1"/>
  <c r="AN270" i="1"/>
  <c r="AN278" i="1"/>
  <c r="AN286" i="1"/>
  <c r="AN294" i="1"/>
  <c r="AN302" i="1"/>
  <c r="AN9" i="1"/>
  <c r="AN25" i="1"/>
  <c r="AN33" i="1"/>
  <c r="AN49" i="1"/>
  <c r="I58" i="4" s="1"/>
  <c r="AN73" i="1"/>
  <c r="I59" i="4" s="1"/>
  <c r="AN81" i="1"/>
  <c r="AN89" i="1"/>
  <c r="AN105" i="1"/>
  <c r="AN121" i="1"/>
  <c r="AN137" i="1"/>
  <c r="AN145" i="1"/>
  <c r="AN177" i="1"/>
  <c r="AN193" i="1"/>
  <c r="AN201" i="1"/>
  <c r="AN209" i="1"/>
  <c r="AN225" i="1"/>
  <c r="AN233" i="1"/>
  <c r="AN241" i="1"/>
  <c r="AN249" i="1"/>
  <c r="AN257" i="1"/>
  <c r="AN265" i="1"/>
  <c r="I65" i="4" s="1"/>
  <c r="AN4" i="1"/>
  <c r="I85" i="4" s="1"/>
  <c r="AN12" i="1"/>
  <c r="I55" i="4" s="1"/>
  <c r="AN20" i="1"/>
  <c r="AN36" i="1"/>
  <c r="AN52" i="1"/>
  <c r="AN60" i="1"/>
  <c r="AN68" i="1"/>
  <c r="AN76" i="1"/>
  <c r="AN84" i="1"/>
  <c r="AN100" i="1"/>
  <c r="AN108" i="1"/>
  <c r="AN116" i="1"/>
  <c r="AN132" i="1"/>
  <c r="AN164" i="1"/>
  <c r="AN172" i="1"/>
  <c r="AN188" i="1"/>
  <c r="AN204" i="1"/>
  <c r="AN220" i="1"/>
  <c r="AN228" i="1"/>
  <c r="AN260" i="1"/>
  <c r="AN276" i="1"/>
  <c r="AN284" i="1"/>
  <c r="AN292" i="1"/>
  <c r="AN316" i="1"/>
  <c r="AN332" i="1"/>
  <c r="AN372" i="1"/>
  <c r="AN380" i="1"/>
  <c r="AN388" i="1"/>
  <c r="AN396" i="1"/>
  <c r="AN10" i="1"/>
  <c r="AN18" i="1"/>
  <c r="AN26" i="1"/>
  <c r="AN34" i="1"/>
  <c r="AN42" i="1"/>
  <c r="AN58" i="1"/>
  <c r="AN66" i="1"/>
  <c r="AN74" i="1"/>
  <c r="AN82" i="1"/>
  <c r="AN90" i="1"/>
  <c r="AN122" i="1"/>
  <c r="AN130" i="1"/>
  <c r="I61" i="4" s="1"/>
  <c r="AN138" i="1"/>
  <c r="AN146" i="1"/>
  <c r="AN162" i="1"/>
  <c r="I62" i="4" s="1"/>
  <c r="AN178" i="1"/>
  <c r="AN186" i="1"/>
  <c r="AN194" i="1"/>
  <c r="AN202" i="1"/>
  <c r="AN210" i="1"/>
  <c r="AN218" i="1"/>
  <c r="AN234" i="1"/>
  <c r="I64" i="4" s="1"/>
  <c r="AN242" i="1"/>
  <c r="AN258" i="1"/>
  <c r="AN274" i="1"/>
  <c r="AN282" i="1"/>
  <c r="AN290" i="1"/>
  <c r="AN298" i="1"/>
  <c r="AN314" i="1"/>
  <c r="I66" i="4" s="1"/>
  <c r="AN330" i="1"/>
  <c r="AN338" i="1"/>
  <c r="AN346" i="1"/>
  <c r="AN354" i="1"/>
  <c r="AN386" i="1"/>
  <c r="AN402" i="1"/>
  <c r="AN418" i="1"/>
  <c r="AN5" i="1"/>
  <c r="AN21" i="1"/>
  <c r="AN37" i="1"/>
  <c r="AN45" i="1"/>
  <c r="AN53" i="1"/>
  <c r="AN61" i="1"/>
  <c r="AN93" i="1"/>
  <c r="AN109" i="1"/>
  <c r="AN117" i="1"/>
  <c r="AN125" i="1"/>
  <c r="AN141" i="1"/>
  <c r="AN149" i="1"/>
  <c r="AN157" i="1"/>
  <c r="AN165" i="1"/>
  <c r="AN173" i="1"/>
  <c r="AN205" i="1"/>
  <c r="AN213" i="1"/>
  <c r="AN221" i="1"/>
  <c r="AN229" i="1"/>
  <c r="AN237" i="1"/>
  <c r="AN245" i="1"/>
  <c r="AN261" i="1"/>
  <c r="AN269" i="1"/>
  <c r="AN277" i="1"/>
  <c r="AN285" i="1"/>
  <c r="AN293" i="1"/>
  <c r="AN301" i="1"/>
  <c r="AN317" i="1"/>
  <c r="AN325" i="1"/>
  <c r="AN341" i="1"/>
  <c r="AN365" i="1"/>
  <c r="AN373" i="1"/>
  <c r="AN381" i="1"/>
  <c r="AN397" i="1"/>
  <c r="AN413" i="1"/>
  <c r="AN429" i="1"/>
  <c r="AN11" i="1"/>
  <c r="AN19" i="1"/>
  <c r="AN27" i="1"/>
  <c r="AN51" i="1"/>
  <c r="AN67" i="1"/>
  <c r="AN75" i="1"/>
  <c r="AN91" i="1"/>
  <c r="AN99" i="1"/>
  <c r="AN107" i="1"/>
  <c r="AN115" i="1"/>
  <c r="AN123" i="1"/>
  <c r="AN131" i="1"/>
  <c r="AN147" i="1"/>
  <c r="AN155" i="1"/>
  <c r="AN163" i="1"/>
  <c r="AN171" i="1"/>
  <c r="AN179" i="1"/>
  <c r="AN187" i="1"/>
  <c r="AN219" i="1"/>
  <c r="AN227" i="1"/>
  <c r="AN235" i="1"/>
  <c r="AN243" i="1"/>
  <c r="AN251" i="1"/>
  <c r="AN267" i="1"/>
  <c r="AN275" i="1"/>
  <c r="AN283" i="1"/>
  <c r="AN299" i="1"/>
  <c r="AN331" i="1"/>
  <c r="AN339" i="1"/>
  <c r="AN395" i="1"/>
  <c r="AN311" i="1"/>
  <c r="AN319" i="1"/>
  <c r="AN335" i="1"/>
  <c r="AN351" i="1"/>
  <c r="AN367" i="1"/>
  <c r="AN375" i="1"/>
  <c r="AN347" i="1"/>
  <c r="AN355" i="1"/>
  <c r="AN371" i="1"/>
  <c r="AN387" i="1"/>
  <c r="AN403" i="1"/>
  <c r="AN411" i="1"/>
  <c r="AN310" i="1"/>
  <c r="AN318" i="1"/>
  <c r="AN326" i="1"/>
  <c r="AN334" i="1"/>
  <c r="AN342" i="1"/>
  <c r="AN350" i="1"/>
  <c r="AN358" i="1"/>
  <c r="AN366" i="1"/>
  <c r="AN374" i="1"/>
  <c r="AN382" i="1"/>
  <c r="AN390" i="1"/>
  <c r="AN398" i="1"/>
  <c r="AN406" i="1"/>
  <c r="I68" i="4" s="1"/>
  <c r="AN414" i="1"/>
  <c r="AN422" i="1"/>
  <c r="AN430" i="1"/>
  <c r="AN308" i="1"/>
  <c r="AN324" i="1"/>
  <c r="AN340" i="1"/>
  <c r="AN356" i="1"/>
  <c r="I67" i="4" s="1"/>
  <c r="AN420" i="1"/>
  <c r="AN428" i="1"/>
  <c r="AN92" i="3"/>
  <c r="AN108" i="3"/>
  <c r="K66" i="4" s="1"/>
  <c r="AN113" i="3"/>
  <c r="AN121" i="3"/>
  <c r="AN129" i="3"/>
  <c r="AN137" i="3"/>
  <c r="AN145" i="3"/>
  <c r="AN153" i="3"/>
  <c r="AN161" i="3"/>
  <c r="AN169" i="3"/>
  <c r="AN177" i="3"/>
  <c r="AN185" i="3"/>
  <c r="AN193" i="3"/>
  <c r="AN201" i="3"/>
  <c r="AN209" i="3"/>
  <c r="AN217" i="3"/>
  <c r="AN225" i="3"/>
  <c r="AN233" i="3"/>
  <c r="AN241" i="3"/>
  <c r="AN249" i="3"/>
  <c r="AN257" i="3"/>
  <c r="AN106" i="3"/>
  <c r="AN140" i="3"/>
  <c r="AN156" i="3"/>
  <c r="AN164" i="3"/>
  <c r="AN172" i="3"/>
  <c r="AN180" i="3"/>
  <c r="AN188" i="3"/>
  <c r="AN196" i="3"/>
  <c r="AN204" i="3"/>
  <c r="AN212" i="3"/>
  <c r="AN220" i="3"/>
  <c r="AN228" i="3"/>
  <c r="AN236" i="3"/>
  <c r="AN244" i="3"/>
  <c r="AN104" i="3"/>
  <c r="AN111" i="3"/>
  <c r="AN119" i="3"/>
  <c r="AN127" i="3"/>
  <c r="J67" i="4" s="1"/>
  <c r="AN135" i="3"/>
  <c r="AN143" i="3"/>
  <c r="AN151" i="3"/>
  <c r="AN159" i="3"/>
  <c r="AN167" i="3"/>
  <c r="AN175" i="3"/>
  <c r="AN183" i="3"/>
  <c r="AN191" i="3"/>
  <c r="AN199" i="3"/>
  <c r="AN207" i="3"/>
  <c r="AN215" i="3"/>
  <c r="AN223" i="3"/>
  <c r="AN231" i="3"/>
  <c r="AN239" i="3"/>
  <c r="AN247" i="3"/>
  <c r="AN255" i="3"/>
  <c r="AN102" i="3"/>
  <c r="AN114" i="3"/>
  <c r="AN122" i="3"/>
  <c r="AN130" i="3"/>
  <c r="AN138" i="3"/>
  <c r="AN146" i="3"/>
  <c r="AN154" i="3"/>
  <c r="AN162" i="3"/>
  <c r="AN170" i="3"/>
  <c r="J54" i="4" s="1"/>
  <c r="AN178" i="3"/>
  <c r="AN186" i="3"/>
  <c r="AN194" i="3"/>
  <c r="AN202" i="3"/>
  <c r="AN210" i="3"/>
  <c r="AN218" i="3"/>
  <c r="J68" i="4" s="1"/>
  <c r="AN226" i="3"/>
  <c r="AN234" i="3"/>
  <c r="AN242" i="3"/>
  <c r="AN98" i="3"/>
  <c r="AN112" i="3"/>
  <c r="AN120" i="3"/>
  <c r="AN128" i="3"/>
  <c r="AN136" i="3"/>
  <c r="AN144" i="3"/>
  <c r="AN152" i="3"/>
  <c r="AN160" i="3"/>
  <c r="AN168" i="3"/>
  <c r="AN176" i="3"/>
  <c r="AN184" i="3"/>
  <c r="AN192" i="3"/>
  <c r="AN200" i="3"/>
  <c r="AN208" i="3"/>
  <c r="AN216" i="3"/>
  <c r="AN224" i="3"/>
  <c r="AN232" i="3"/>
  <c r="AN240" i="3"/>
  <c r="AN96" i="3"/>
  <c r="AN115" i="3"/>
  <c r="AN123" i="3"/>
  <c r="AN131" i="3"/>
  <c r="AN139" i="3"/>
  <c r="AN147" i="3"/>
  <c r="AN155" i="3"/>
  <c r="AN163" i="3"/>
  <c r="AN171" i="3"/>
  <c r="AN179" i="3"/>
  <c r="AN187" i="3"/>
  <c r="AN195" i="3"/>
  <c r="AN203" i="3"/>
  <c r="AN211" i="3"/>
  <c r="AN219" i="3"/>
  <c r="AN277" i="3"/>
  <c r="AN293" i="3"/>
  <c r="AN307" i="3"/>
  <c r="AN315" i="3"/>
  <c r="AN323" i="3"/>
  <c r="AN331" i="3"/>
  <c r="AN339" i="3"/>
  <c r="AN347" i="3"/>
  <c r="AN355" i="3"/>
  <c r="AN363" i="3"/>
  <c r="AN371" i="3"/>
  <c r="AN379" i="3"/>
  <c r="AN387" i="3"/>
  <c r="AN395" i="3"/>
  <c r="AN403" i="3"/>
  <c r="AN411" i="3"/>
  <c r="AN419" i="3"/>
  <c r="AN427" i="3"/>
  <c r="AN273" i="3"/>
  <c r="AN289" i="3"/>
  <c r="AN305" i="3"/>
  <c r="AN313" i="3"/>
  <c r="AN321" i="3"/>
  <c r="AN329" i="3"/>
  <c r="AN372" i="3"/>
  <c r="AN380" i="3"/>
  <c r="AN388" i="3"/>
  <c r="AN396" i="3"/>
  <c r="AN404" i="3"/>
  <c r="AN412" i="3"/>
  <c r="AN420" i="3"/>
  <c r="AN269" i="3"/>
  <c r="AN311" i="3"/>
  <c r="AN319" i="3"/>
  <c r="AN327" i="3"/>
  <c r="AN335" i="3"/>
  <c r="AN343" i="3"/>
  <c r="AN351" i="3"/>
  <c r="AN359" i="3"/>
  <c r="AN367" i="3"/>
  <c r="AN375" i="3"/>
  <c r="AN383" i="3"/>
  <c r="AN391" i="3"/>
  <c r="AN399" i="3"/>
  <c r="AN407" i="3"/>
  <c r="AN267" i="3"/>
  <c r="AN283" i="3"/>
  <c r="AN299" i="3"/>
  <c r="AN306" i="3"/>
  <c r="AN314" i="3"/>
  <c r="AN322" i="3"/>
  <c r="AN330" i="3"/>
  <c r="AN338" i="3"/>
  <c r="AN346" i="3"/>
  <c r="AN354" i="3"/>
  <c r="AN362" i="3"/>
  <c r="AN370" i="3"/>
  <c r="AN378" i="3"/>
  <c r="AN386" i="3"/>
  <c r="AN394" i="3"/>
  <c r="AN402" i="3"/>
  <c r="AN410" i="3"/>
  <c r="AN265" i="3"/>
  <c r="AN281" i="3"/>
  <c r="AN297" i="3"/>
  <c r="AN309" i="3"/>
  <c r="AN317" i="3"/>
  <c r="AN325" i="3"/>
  <c r="AN333" i="3"/>
  <c r="AN341" i="3"/>
  <c r="AN349" i="3"/>
  <c r="AN357" i="3"/>
  <c r="AN365" i="3"/>
  <c r="AN373" i="3"/>
  <c r="AN381" i="3"/>
  <c r="AN389" i="3"/>
  <c r="AN397" i="3"/>
  <c r="AN405" i="3"/>
  <c r="AN413" i="3"/>
  <c r="AN421" i="3"/>
  <c r="AB2" i="1"/>
  <c r="AB6" i="1"/>
  <c r="AC4" i="1"/>
  <c r="E9" i="4" l="1"/>
  <c r="N63" i="4"/>
  <c r="O59" i="4"/>
  <c r="N62" i="4"/>
  <c r="N64" i="4"/>
  <c r="N60" i="4"/>
  <c r="N61" i="4"/>
  <c r="O75" i="4"/>
  <c r="K7" i="4" s="1"/>
  <c r="N55" i="4"/>
  <c r="E11" i="4"/>
  <c r="E6" i="4"/>
  <c r="N68" i="4"/>
  <c r="N65" i="4"/>
  <c r="N78" i="4"/>
  <c r="E7" i="4"/>
  <c r="E5" i="4"/>
  <c r="O53" i="4"/>
  <c r="N57" i="4"/>
  <c r="N54" i="4"/>
  <c r="N66" i="4"/>
  <c r="N56" i="4"/>
  <c r="N67" i="4"/>
  <c r="D7" i="4"/>
  <c r="C6" i="4"/>
  <c r="C23" i="4"/>
  <c r="K58" i="4"/>
  <c r="J62" i="4"/>
  <c r="J69" i="4" s="1"/>
  <c r="N91" i="4"/>
  <c r="O56" i="4"/>
  <c r="N77" i="4"/>
  <c r="J104" i="4"/>
  <c r="N88" i="4"/>
  <c r="K63" i="4"/>
  <c r="N81" i="4"/>
  <c r="J65" i="4"/>
  <c r="D24" i="4" s="1"/>
  <c r="K78" i="4"/>
  <c r="J99" i="4"/>
  <c r="K68" i="4"/>
  <c r="D27" i="4" s="1"/>
  <c r="N87" i="4"/>
  <c r="D26" i="4"/>
  <c r="N53" i="4"/>
  <c r="K53" i="4"/>
  <c r="O58" i="4"/>
  <c r="K79" i="4"/>
  <c r="J100" i="4"/>
  <c r="K76" i="4"/>
  <c r="N104" i="4"/>
  <c r="J88" i="4"/>
  <c r="O63" i="4"/>
  <c r="E22" i="4" s="1"/>
  <c r="K81" i="4"/>
  <c r="J78" i="4"/>
  <c r="N99" i="4"/>
  <c r="N59" i="4"/>
  <c r="N94" i="4"/>
  <c r="N58" i="4"/>
  <c r="J79" i="4"/>
  <c r="O54" i="4"/>
  <c r="E13" i="4" s="1"/>
  <c r="N100" i="4"/>
  <c r="O76" i="4"/>
  <c r="J85" i="4"/>
  <c r="J95" i="4"/>
  <c r="J81" i="4"/>
  <c r="O78" i="4"/>
  <c r="K10" i="4" s="1"/>
  <c r="J103" i="4"/>
  <c r="J90" i="4"/>
  <c r="O61" i="4"/>
  <c r="D22" i="4"/>
  <c r="O79" i="4"/>
  <c r="J98" i="4"/>
  <c r="N76" i="4"/>
  <c r="J64" i="4"/>
  <c r="D23" i="4" s="1"/>
  <c r="N85" i="4"/>
  <c r="N95" i="4"/>
  <c r="O55" i="4"/>
  <c r="E14" i="4" s="1"/>
  <c r="N105" i="4"/>
  <c r="N89" i="4"/>
  <c r="J101" i="4"/>
  <c r="N103" i="4"/>
  <c r="N90" i="4"/>
  <c r="J93" i="4"/>
  <c r="N107" i="4"/>
  <c r="J77" i="4"/>
  <c r="J66" i="4"/>
  <c r="D25" i="4" s="1"/>
  <c r="N79" i="4"/>
  <c r="N98" i="4"/>
  <c r="J87" i="4"/>
  <c r="K80" i="4"/>
  <c r="J105" i="4"/>
  <c r="J89" i="4"/>
  <c r="N101" i="4"/>
  <c r="J86" i="4"/>
  <c r="J82" i="4"/>
  <c r="N93" i="4"/>
  <c r="N102" i="4"/>
  <c r="J102" i="4"/>
  <c r="K77" i="4"/>
  <c r="J9" i="4" s="1"/>
  <c r="J83" i="4"/>
  <c r="J94" i="4"/>
  <c r="J80" i="4"/>
  <c r="N96" i="4"/>
  <c r="O57" i="4"/>
  <c r="E16" i="4" s="1"/>
  <c r="J84" i="4"/>
  <c r="N86" i="4"/>
  <c r="N82" i="4"/>
  <c r="J92" i="4"/>
  <c r="O60" i="4"/>
  <c r="J107" i="4"/>
  <c r="E15" i="4"/>
  <c r="E12" i="4"/>
  <c r="E18" i="4"/>
  <c r="O62" i="4"/>
  <c r="E21" i="4" s="1"/>
  <c r="N83" i="4"/>
  <c r="O80" i="4"/>
  <c r="J96" i="4"/>
  <c r="N84" i="4"/>
  <c r="N97" i="4"/>
  <c r="N92" i="4"/>
  <c r="J91" i="4"/>
  <c r="O77" i="4"/>
  <c r="N80" i="4"/>
  <c r="O81" i="4"/>
  <c r="K13" i="4" s="1"/>
  <c r="J97" i="4"/>
  <c r="K62" i="4"/>
  <c r="D21" i="4" s="1"/>
  <c r="C7" i="4"/>
  <c r="M102" i="4"/>
  <c r="M90" i="4"/>
  <c r="M88" i="4"/>
  <c r="I83" i="4"/>
  <c r="M61" i="4"/>
  <c r="M79" i="4"/>
  <c r="I76" i="4"/>
  <c r="J8" i="4" s="1"/>
  <c r="I77" i="4"/>
  <c r="I103" i="4"/>
  <c r="M97" i="4"/>
  <c r="M60" i="4"/>
  <c r="I53" i="4"/>
  <c r="I7" i="4"/>
  <c r="M96" i="4"/>
  <c r="M105" i="4"/>
  <c r="M107" i="4"/>
  <c r="I82" i="4"/>
  <c r="M86" i="4"/>
  <c r="M104" i="4"/>
  <c r="M92" i="4"/>
  <c r="M93" i="4"/>
  <c r="I86" i="4"/>
  <c r="I84" i="4"/>
  <c r="M76" i="4"/>
  <c r="K8" i="4" s="1"/>
  <c r="M77" i="4"/>
  <c r="C14" i="4"/>
  <c r="M91" i="4"/>
  <c r="M100" i="4"/>
  <c r="M101" i="4"/>
  <c r="M80" i="4"/>
  <c r="M99" i="4"/>
  <c r="M95" i="4"/>
  <c r="M85" i="4"/>
  <c r="M83" i="4"/>
  <c r="I79" i="4"/>
  <c r="I78" i="4"/>
  <c r="J10" i="4" s="1"/>
  <c r="M89" i="4"/>
  <c r="I81" i="4"/>
  <c r="J13" i="4" s="1"/>
  <c r="I91" i="4"/>
  <c r="I92" i="4"/>
  <c r="I88" i="4"/>
  <c r="I94" i="4"/>
  <c r="I95" i="4"/>
  <c r="I93" i="4"/>
  <c r="I87" i="4"/>
  <c r="I56" i="4"/>
  <c r="I89" i="4"/>
  <c r="I90" i="4"/>
  <c r="M87" i="4"/>
  <c r="C5" i="4"/>
  <c r="C10" i="4"/>
  <c r="I8" i="4"/>
  <c r="I10" i="4"/>
  <c r="C9" i="4"/>
  <c r="C8" i="4"/>
  <c r="I101" i="4"/>
  <c r="I102" i="4"/>
  <c r="I54" i="4"/>
  <c r="I105" i="4"/>
  <c r="I100" i="4"/>
  <c r="I98" i="4"/>
  <c r="I99" i="4"/>
  <c r="I96" i="4"/>
  <c r="I107" i="4"/>
  <c r="I104" i="4"/>
  <c r="I97" i="4"/>
  <c r="C13" i="4"/>
  <c r="M69" i="4"/>
  <c r="I11" i="4"/>
  <c r="F69" i="4"/>
  <c r="J11" i="4"/>
  <c r="J7" i="4"/>
  <c r="J12" i="4"/>
  <c r="I9" i="4"/>
  <c r="D12" i="4"/>
  <c r="C12" i="4"/>
  <c r="C15" i="4"/>
  <c r="AA7" i="2"/>
  <c r="Y7" i="2"/>
  <c r="L5" i="2"/>
  <c r="O5" i="2" s="1"/>
  <c r="N69" i="4" l="1"/>
  <c r="K12" i="4"/>
  <c r="K11" i="4"/>
  <c r="E20" i="4"/>
  <c r="E19" i="4"/>
  <c r="K9" i="4"/>
  <c r="E17" i="4"/>
  <c r="AC7" i="2"/>
  <c r="D17" i="4"/>
  <c r="C11" i="4"/>
  <c r="E69" i="4"/>
  <c r="I69" i="4"/>
  <c r="N9" i="2"/>
  <c r="N10" i="2"/>
  <c r="N6" i="2"/>
  <c r="N7" i="2"/>
  <c r="N8" i="2"/>
  <c r="N5" i="2"/>
  <c r="L6" i="2"/>
  <c r="O6" i="2" s="1"/>
  <c r="L7" i="2"/>
  <c r="O7" i="2" s="1"/>
  <c r="L8" i="2"/>
  <c r="O8" i="2" s="1"/>
  <c r="L9" i="2"/>
  <c r="O9" i="2" s="1"/>
  <c r="L10" i="2"/>
  <c r="O10" i="2" s="1"/>
  <c r="D5" i="2"/>
  <c r="AC15" i="1"/>
  <c r="AC16" i="1"/>
  <c r="AC17" i="1"/>
  <c r="AC18" i="1"/>
  <c r="AC19" i="1"/>
  <c r="AC20" i="1"/>
  <c r="AC21" i="1"/>
  <c r="AC22" i="1"/>
  <c r="AC23" i="1"/>
  <c r="AC24" i="1"/>
  <c r="AC25" i="1"/>
  <c r="AC26" i="1"/>
  <c r="AC27" i="1"/>
  <c r="AC28" i="1"/>
  <c r="AC29" i="1"/>
  <c r="L16" i="2" s="1"/>
  <c r="AC30" i="1"/>
  <c r="AC31" i="1"/>
  <c r="AC32" i="1"/>
  <c r="AC33" i="1"/>
  <c r="AC34" i="1"/>
  <c r="AC35" i="1"/>
  <c r="AC36" i="1"/>
  <c r="AC37" i="1"/>
  <c r="AC38" i="1"/>
  <c r="AC39" i="1"/>
  <c r="AC40" i="1"/>
  <c r="AC41" i="1"/>
  <c r="AC42" i="1"/>
  <c r="AC43" i="1"/>
  <c r="AC44" i="1"/>
  <c r="AC45" i="1"/>
  <c r="AC46" i="1"/>
  <c r="AC47" i="1"/>
  <c r="AC48" i="1"/>
  <c r="AC49" i="1"/>
  <c r="AC50" i="1"/>
  <c r="AC51" i="1"/>
  <c r="AC52" i="1"/>
  <c r="L17" i="2" s="1"/>
  <c r="AC53" i="1"/>
  <c r="AC54" i="1"/>
  <c r="AC55" i="1"/>
  <c r="AC56" i="1"/>
  <c r="AC57" i="1"/>
  <c r="AC58" i="1"/>
  <c r="AC59" i="1"/>
  <c r="AC60" i="1"/>
  <c r="AC61" i="1"/>
  <c r="AC62" i="1"/>
  <c r="AC63" i="1"/>
  <c r="AC64" i="1"/>
  <c r="AC65" i="1"/>
  <c r="AC66" i="1"/>
  <c r="AC67" i="1"/>
  <c r="AC68" i="1"/>
  <c r="AC69" i="1"/>
  <c r="AC70" i="1"/>
  <c r="AC71" i="1"/>
  <c r="L18" i="2" s="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L19" i="2" s="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L20" i="2" s="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L21" i="2" s="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L22" i="2" s="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L24" i="2" s="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L25" i="2" s="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L26" i="2" s="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L27" i="2" s="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5" i="1"/>
  <c r="L12" i="2" s="1"/>
  <c r="AC6" i="1"/>
  <c r="AC7" i="1"/>
  <c r="AC8" i="1"/>
  <c r="AC9" i="1"/>
  <c r="AC10" i="1"/>
  <c r="AC11" i="1"/>
  <c r="AC12" i="1"/>
  <c r="L14" i="2" s="1"/>
  <c r="AC13" i="1"/>
  <c r="AC14" i="1"/>
  <c r="AC3" i="1"/>
  <c r="N11" i="2" s="1"/>
  <c r="G5" i="2"/>
  <c r="G6" i="2"/>
  <c r="G7" i="2"/>
  <c r="G8" i="2"/>
  <c r="G9" i="2"/>
  <c r="G10" i="2"/>
  <c r="G11" i="2"/>
  <c r="E7" i="2"/>
  <c r="E8" i="2"/>
  <c r="E9" i="2"/>
  <c r="E10" i="2"/>
  <c r="E11" i="2"/>
  <c r="E12" i="2"/>
  <c r="E13" i="2"/>
  <c r="E14" i="2"/>
  <c r="E15" i="2"/>
  <c r="E16" i="2"/>
  <c r="E17" i="2"/>
  <c r="E18" i="2"/>
  <c r="E19" i="2"/>
  <c r="E20" i="2"/>
  <c r="E21" i="2"/>
  <c r="E22" i="2"/>
  <c r="E23" i="2"/>
  <c r="E24" i="2"/>
  <c r="E25" i="2"/>
  <c r="E26" i="2"/>
  <c r="E27" i="2"/>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G62" i="4" s="1"/>
  <c r="AB81" i="3"/>
  <c r="AB82" i="3"/>
  <c r="G66" i="4" s="1"/>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G58" i="4" s="1"/>
  <c r="AB142" i="3"/>
  <c r="AB143" i="3"/>
  <c r="AB144" i="3"/>
  <c r="G59" i="4" s="1"/>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K60" i="4" s="1"/>
  <c r="D19" i="4" s="1"/>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G65" i="4" s="1"/>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K59" i="4" s="1"/>
  <c r="D18" i="4" s="1"/>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3" i="1"/>
  <c r="AB4" i="1"/>
  <c r="AB5"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D6" i="2"/>
  <c r="D7" i="2"/>
  <c r="D8" i="2"/>
  <c r="D9" i="2"/>
  <c r="D10" i="2"/>
  <c r="D12" i="2"/>
  <c r="D13" i="2"/>
  <c r="D14" i="2"/>
  <c r="D15" i="2"/>
  <c r="D16" i="2"/>
  <c r="D17" i="2"/>
  <c r="D18" i="2"/>
  <c r="D19" i="2"/>
  <c r="D20" i="2"/>
  <c r="D21" i="2"/>
  <c r="D22" i="2"/>
  <c r="D23" i="2"/>
  <c r="D24" i="2"/>
  <c r="D25" i="2"/>
  <c r="D26" i="2"/>
  <c r="D27" i="2"/>
  <c r="D11" i="2"/>
  <c r="G68" i="4" l="1"/>
  <c r="G63" i="4"/>
  <c r="G61" i="4"/>
  <c r="G60" i="4"/>
  <c r="G67" i="4"/>
  <c r="G107" i="4"/>
  <c r="G80" i="4"/>
  <c r="G88" i="4"/>
  <c r="G96" i="4"/>
  <c r="G104" i="4"/>
  <c r="G83" i="4"/>
  <c r="G91" i="4"/>
  <c r="G99" i="4"/>
  <c r="G86" i="4"/>
  <c r="G94" i="4"/>
  <c r="G102" i="4"/>
  <c r="G81" i="4"/>
  <c r="G89" i="4"/>
  <c r="G97" i="4"/>
  <c r="G105" i="4"/>
  <c r="G84" i="4"/>
  <c r="G92" i="4"/>
  <c r="G100" i="4"/>
  <c r="G87" i="4"/>
  <c r="G95" i="4"/>
  <c r="G103" i="4"/>
  <c r="G85" i="4"/>
  <c r="G101" i="4"/>
  <c r="G82" i="4"/>
  <c r="G90" i="4"/>
  <c r="G98" i="4"/>
  <c r="G93" i="4"/>
  <c r="G57" i="4"/>
  <c r="K61" i="4"/>
  <c r="D20" i="4" s="1"/>
  <c r="O66" i="4"/>
  <c r="E25" i="4" s="1"/>
  <c r="O67" i="4"/>
  <c r="E26" i="4" s="1"/>
  <c r="O85" i="4"/>
  <c r="O91" i="4"/>
  <c r="O95" i="4"/>
  <c r="O99" i="4"/>
  <c r="O103" i="4"/>
  <c r="O88" i="4"/>
  <c r="O83" i="4"/>
  <c r="O92" i="4"/>
  <c r="O96" i="4"/>
  <c r="O100" i="4"/>
  <c r="O104" i="4"/>
  <c r="O86" i="4"/>
  <c r="O89" i="4"/>
  <c r="O93" i="4"/>
  <c r="O97" i="4"/>
  <c r="O101" i="4"/>
  <c r="O105" i="4"/>
  <c r="O84" i="4"/>
  <c r="O64" i="4"/>
  <c r="O87" i="4"/>
  <c r="O90" i="4"/>
  <c r="O94" i="4"/>
  <c r="O98" i="4"/>
  <c r="O102" i="4"/>
  <c r="O107" i="4"/>
  <c r="K5" i="4" s="1"/>
  <c r="K20" i="4" s="1"/>
  <c r="O82" i="4"/>
  <c r="K83" i="4"/>
  <c r="K92" i="4"/>
  <c r="K96" i="4"/>
  <c r="K100" i="4"/>
  <c r="K86" i="4"/>
  <c r="K105" i="4"/>
  <c r="K55" i="4"/>
  <c r="D14" i="4" s="1"/>
  <c r="K89" i="4"/>
  <c r="K93" i="4"/>
  <c r="K97" i="4"/>
  <c r="K101" i="4"/>
  <c r="J33" i="4" s="1"/>
  <c r="K84" i="4"/>
  <c r="K87" i="4"/>
  <c r="K90" i="4"/>
  <c r="K94" i="4"/>
  <c r="K98" i="4"/>
  <c r="K102" i="4"/>
  <c r="K107" i="4"/>
  <c r="J5" i="4" s="1"/>
  <c r="J24" i="4" s="1"/>
  <c r="K82" i="4"/>
  <c r="J14" i="4" s="1"/>
  <c r="K85" i="4"/>
  <c r="K91" i="4"/>
  <c r="K95" i="4"/>
  <c r="K99" i="4"/>
  <c r="K103" i="4"/>
  <c r="K88" i="4"/>
  <c r="K104" i="4"/>
  <c r="O68" i="4"/>
  <c r="E27" i="4" s="1"/>
  <c r="C27" i="4"/>
  <c r="O65" i="4"/>
  <c r="E24" i="4" s="1"/>
  <c r="K54" i="4"/>
  <c r="D13" i="4" s="1"/>
  <c r="K57" i="4"/>
  <c r="D16" i="4" s="1"/>
  <c r="C20" i="4"/>
  <c r="I5" i="4"/>
  <c r="I29" i="4" s="1"/>
  <c r="K56" i="4"/>
  <c r="D15" i="4" s="1"/>
  <c r="J34" i="4"/>
  <c r="J19" i="4"/>
  <c r="J35" i="4"/>
  <c r="J23" i="4"/>
  <c r="J25" i="4"/>
  <c r="J26" i="4"/>
  <c r="J16" i="4"/>
  <c r="J18" i="4"/>
  <c r="J15" i="4"/>
  <c r="J17" i="4"/>
  <c r="J32" i="4"/>
  <c r="J22" i="4"/>
  <c r="J37" i="4"/>
  <c r="J30" i="4"/>
  <c r="C18" i="4"/>
  <c r="C26" i="4"/>
  <c r="C17" i="4"/>
  <c r="C19" i="4"/>
  <c r="C22" i="4"/>
  <c r="L15" i="2"/>
  <c r="M15" i="2" s="1"/>
  <c r="P15" i="2" s="1"/>
  <c r="L11" i="2"/>
  <c r="O11" i="2" s="1"/>
  <c r="C24" i="4"/>
  <c r="Z33" i="2"/>
  <c r="Z21" i="2"/>
  <c r="Z37" i="2"/>
  <c r="Z25" i="2"/>
  <c r="Z18" i="2"/>
  <c r="Z28" i="2"/>
  <c r="Z23" i="2"/>
  <c r="Z26" i="2"/>
  <c r="Z30" i="2"/>
  <c r="Z22" i="2"/>
  <c r="Z36" i="2"/>
  <c r="Z9" i="2"/>
  <c r="Z16" i="2"/>
  <c r="Z35" i="2"/>
  <c r="Z19" i="2"/>
  <c r="Z31" i="2"/>
  <c r="Z11" i="2"/>
  <c r="Z32" i="2"/>
  <c r="Z8" i="2"/>
  <c r="Z10" i="2"/>
  <c r="Z27" i="2"/>
  <c r="Z34" i="2"/>
  <c r="Z12" i="2"/>
  <c r="Z17" i="2"/>
  <c r="Z15" i="2"/>
  <c r="Z13" i="2"/>
  <c r="Z14" i="2"/>
  <c r="Z20" i="2"/>
  <c r="Z29" i="2"/>
  <c r="Z24" i="2"/>
  <c r="C25" i="4"/>
  <c r="C21" i="4"/>
  <c r="AA12" i="2"/>
  <c r="AA11" i="2"/>
  <c r="Y12" i="2"/>
  <c r="Y10" i="2"/>
  <c r="AA10" i="2"/>
  <c r="Y11" i="2"/>
  <c r="Y8" i="2"/>
  <c r="AA8" i="2"/>
  <c r="AA9" i="2"/>
  <c r="Y9" i="2"/>
  <c r="Y14" i="2"/>
  <c r="AA13" i="2"/>
  <c r="Y13" i="2"/>
  <c r="AA15" i="2"/>
  <c r="AA14" i="2"/>
  <c r="Y15" i="2"/>
  <c r="Y19" i="2"/>
  <c r="AA33" i="2"/>
  <c r="Y22" i="2"/>
  <c r="Y28" i="2"/>
  <c r="Y36" i="2"/>
  <c r="AA21" i="2"/>
  <c r="Y31" i="2"/>
  <c r="AA35" i="2"/>
  <c r="Y24" i="2"/>
  <c r="AA37" i="2"/>
  <c r="AA20" i="2"/>
  <c r="AA26" i="2"/>
  <c r="Y37" i="2"/>
  <c r="Y21" i="2"/>
  <c r="Y23" i="2"/>
  <c r="Y27" i="2"/>
  <c r="AA28" i="2"/>
  <c r="AA31" i="2"/>
  <c r="AA32" i="2"/>
  <c r="Y33" i="2"/>
  <c r="AA17" i="2"/>
  <c r="Y16" i="2"/>
  <c r="AA27" i="2"/>
  <c r="AA36" i="2"/>
  <c r="AA24" i="2"/>
  <c r="Y30" i="2"/>
  <c r="Y29" i="2"/>
  <c r="AA25" i="2"/>
  <c r="AA19" i="2"/>
  <c r="AA16" i="2"/>
  <c r="Y20" i="2"/>
  <c r="AC20" i="2" s="1"/>
  <c r="Y17" i="2"/>
  <c r="AA22" i="2"/>
  <c r="Y26" i="2"/>
  <c r="Y32" i="2"/>
  <c r="AC32" i="2" s="1"/>
  <c r="AA30" i="2"/>
  <c r="AA34" i="2"/>
  <c r="Y34" i="2"/>
  <c r="AA18" i="2"/>
  <c r="AA29" i="2"/>
  <c r="Y18" i="2"/>
  <c r="AA23" i="2"/>
  <c r="Y25" i="2"/>
  <c r="AC25" i="2" s="1"/>
  <c r="Y35" i="2"/>
  <c r="AC35" i="2" s="1"/>
  <c r="L13" i="2"/>
  <c r="L23" i="2"/>
  <c r="M23" i="2" s="1"/>
  <c r="P23" i="2" s="1"/>
  <c r="N13" i="2"/>
  <c r="N16" i="2"/>
  <c r="O16" i="2" s="1"/>
  <c r="N27" i="2"/>
  <c r="O27" i="2" s="1"/>
  <c r="N26" i="2"/>
  <c r="O26" i="2" s="1"/>
  <c r="N24" i="2"/>
  <c r="O24" i="2" s="1"/>
  <c r="N14" i="2"/>
  <c r="O14" i="2" s="1"/>
  <c r="N23" i="2"/>
  <c r="N20" i="2"/>
  <c r="O20" i="2" s="1"/>
  <c r="N21" i="2"/>
  <c r="O21" i="2" s="1"/>
  <c r="N25" i="2"/>
  <c r="O25" i="2" s="1"/>
  <c r="N17" i="2"/>
  <c r="O17" i="2" s="1"/>
  <c r="N18" i="2"/>
  <c r="O18" i="2" s="1"/>
  <c r="N19" i="2"/>
  <c r="O19" i="2" s="1"/>
  <c r="G16" i="2"/>
  <c r="Z5" i="2"/>
  <c r="Y5" i="2"/>
  <c r="AA5" i="2"/>
  <c r="N22" i="2"/>
  <c r="O22" i="2" s="1"/>
  <c r="N12" i="2"/>
  <c r="O12" i="2" s="1"/>
  <c r="N15" i="2"/>
  <c r="G13" i="2"/>
  <c r="I9" i="2"/>
  <c r="J7" i="2"/>
  <c r="H6" i="2"/>
  <c r="H10" i="2"/>
  <c r="J8" i="2"/>
  <c r="I6" i="2"/>
  <c r="I10" i="2"/>
  <c r="J9" i="2"/>
  <c r="H7" i="2"/>
  <c r="H11" i="2"/>
  <c r="J10" i="2"/>
  <c r="I7" i="2"/>
  <c r="I11" i="2"/>
  <c r="J11" i="2"/>
  <c r="H9" i="2"/>
  <c r="J6" i="2"/>
  <c r="H8" i="2"/>
  <c r="I5" i="2"/>
  <c r="J5" i="2"/>
  <c r="I8" i="2"/>
  <c r="H5" i="2"/>
  <c r="M14" i="2"/>
  <c r="P14" i="2" s="1"/>
  <c r="Q8" i="2"/>
  <c r="M12" i="2"/>
  <c r="P12" i="2" s="1"/>
  <c r="P5" i="2"/>
  <c r="Q9" i="2"/>
  <c r="M25" i="2"/>
  <c r="P25" i="2" s="1"/>
  <c r="M16" i="2"/>
  <c r="P16" i="2" s="1"/>
  <c r="M24" i="2"/>
  <c r="P24" i="2" s="1"/>
  <c r="Q10" i="2"/>
  <c r="Q5" i="2"/>
  <c r="Q7" i="2"/>
  <c r="Q6" i="2"/>
  <c r="M20" i="2"/>
  <c r="P20" i="2" s="1"/>
  <c r="M19" i="2"/>
  <c r="P19" i="2" s="1"/>
  <c r="M18" i="2"/>
  <c r="P18" i="2" s="1"/>
  <c r="M27" i="2"/>
  <c r="P27" i="2" s="1"/>
  <c r="M26" i="2"/>
  <c r="P26" i="2" s="1"/>
  <c r="M5" i="2"/>
  <c r="P10" i="2"/>
  <c r="P9" i="2"/>
  <c r="P8" i="2"/>
  <c r="P7" i="2"/>
  <c r="M22" i="2"/>
  <c r="P22" i="2" s="1"/>
  <c r="P6" i="2"/>
  <c r="M21" i="2"/>
  <c r="P21" i="2" s="1"/>
  <c r="G14" i="2"/>
  <c r="G22" i="2"/>
  <c r="G15" i="2"/>
  <c r="G26" i="2"/>
  <c r="G19" i="2"/>
  <c r="G23" i="2"/>
  <c r="G12" i="2"/>
  <c r="G24" i="2"/>
  <c r="G21" i="2"/>
  <c r="G18" i="2"/>
  <c r="G27" i="2"/>
  <c r="G17" i="2"/>
  <c r="G20" i="2"/>
  <c r="G25" i="2"/>
  <c r="M17" i="2"/>
  <c r="P17" i="2" s="1"/>
  <c r="M10" i="2"/>
  <c r="M9" i="2"/>
  <c r="M8" i="2"/>
  <c r="M7" i="2"/>
  <c r="M6" i="2"/>
  <c r="E29" i="2"/>
  <c r="D29" i="2"/>
  <c r="J21" i="4" l="1"/>
  <c r="AC21" i="2"/>
  <c r="AC37" i="2"/>
  <c r="I34" i="4"/>
  <c r="I18" i="4"/>
  <c r="K14" i="4"/>
  <c r="J29" i="4"/>
  <c r="J20" i="4"/>
  <c r="J31" i="4"/>
  <c r="J36" i="4"/>
  <c r="J27" i="4"/>
  <c r="I28" i="4"/>
  <c r="AC33" i="2"/>
  <c r="I21" i="4"/>
  <c r="I16" i="4"/>
  <c r="I32" i="4"/>
  <c r="I24" i="4"/>
  <c r="AC26" i="2"/>
  <c r="I37" i="4"/>
  <c r="D29" i="4"/>
  <c r="I27" i="4"/>
  <c r="K34" i="4"/>
  <c r="I33" i="4"/>
  <c r="I30" i="4"/>
  <c r="K30" i="4"/>
  <c r="I17" i="4"/>
  <c r="I35" i="4"/>
  <c r="K26" i="4"/>
  <c r="I15" i="4"/>
  <c r="I36" i="4"/>
  <c r="K22" i="4"/>
  <c r="I25" i="4"/>
  <c r="K19" i="4"/>
  <c r="K18" i="4"/>
  <c r="K31" i="4"/>
  <c r="I20" i="4"/>
  <c r="O69" i="4"/>
  <c r="E23" i="4"/>
  <c r="E29" i="4" s="1"/>
  <c r="K36" i="4"/>
  <c r="K27" i="4"/>
  <c r="AC17" i="2"/>
  <c r="I26" i="4"/>
  <c r="K16" i="4"/>
  <c r="K32" i="4"/>
  <c r="K23" i="4"/>
  <c r="I14" i="4"/>
  <c r="K37" i="4"/>
  <c r="K28" i="4"/>
  <c r="K17" i="4"/>
  <c r="I23" i="4"/>
  <c r="K33" i="4"/>
  <c r="K24" i="4"/>
  <c r="I31" i="4"/>
  <c r="I19" i="4"/>
  <c r="I13" i="4"/>
  <c r="K29" i="4"/>
  <c r="K15" i="4"/>
  <c r="K25" i="4"/>
  <c r="I22" i="4"/>
  <c r="I12" i="4"/>
  <c r="J28" i="4"/>
  <c r="K21" i="4"/>
  <c r="K35" i="4"/>
  <c r="O15" i="2"/>
  <c r="M11" i="2"/>
  <c r="P11" i="2" s="1"/>
  <c r="AC8" i="2"/>
  <c r="AC9" i="2"/>
  <c r="G69" i="4"/>
  <c r="C16" i="4"/>
  <c r="C29" i="4" s="1"/>
  <c r="AC10" i="2"/>
  <c r="AC34" i="2"/>
  <c r="AC11" i="2"/>
  <c r="AC27" i="2"/>
  <c r="AC15" i="2"/>
  <c r="AC23" i="2"/>
  <c r="AC31" i="2"/>
  <c r="AC16" i="2"/>
  <c r="O13" i="2"/>
  <c r="AC36" i="2"/>
  <c r="AC13" i="2"/>
  <c r="AC28" i="2"/>
  <c r="AC29" i="2"/>
  <c r="AC22" i="2"/>
  <c r="AC14" i="2"/>
  <c r="AC12" i="2"/>
  <c r="AC30" i="2"/>
  <c r="AC18" i="2"/>
  <c r="AC24" i="2"/>
  <c r="AC19" i="2"/>
  <c r="M13" i="2"/>
  <c r="P13" i="2" s="1"/>
  <c r="P29" i="2" s="1"/>
  <c r="AF37" i="2"/>
  <c r="AF33" i="2"/>
  <c r="AF36" i="2"/>
  <c r="AF34" i="2"/>
  <c r="AF35" i="2"/>
  <c r="AE36" i="2"/>
  <c r="AE33" i="2"/>
  <c r="AE35" i="2"/>
  <c r="AE34" i="2"/>
  <c r="AE37" i="2"/>
  <c r="AG37" i="2"/>
  <c r="AG33" i="2"/>
  <c r="AG34" i="2"/>
  <c r="AG36" i="2"/>
  <c r="AG35" i="2"/>
  <c r="AF30" i="2"/>
  <c r="AF31" i="2"/>
  <c r="AF32" i="2"/>
  <c r="AE32" i="2"/>
  <c r="AE30" i="2"/>
  <c r="AE31" i="2"/>
  <c r="AG31" i="2"/>
  <c r="AG30" i="2"/>
  <c r="AG32" i="2"/>
  <c r="AE8" i="2"/>
  <c r="AE16" i="2"/>
  <c r="AE24" i="2"/>
  <c r="AE11" i="2"/>
  <c r="AE19" i="2"/>
  <c r="AE27" i="2"/>
  <c r="AE14" i="2"/>
  <c r="AE22" i="2"/>
  <c r="AE13" i="2"/>
  <c r="AE9" i="2"/>
  <c r="AE17" i="2"/>
  <c r="AE25" i="2"/>
  <c r="AE7" i="2"/>
  <c r="AE12" i="2"/>
  <c r="AE20" i="2"/>
  <c r="AE28" i="2"/>
  <c r="AE15" i="2"/>
  <c r="AE23" i="2"/>
  <c r="AE10" i="2"/>
  <c r="AE18" i="2"/>
  <c r="AE26" i="2"/>
  <c r="AE21" i="2"/>
  <c r="AE29" i="2"/>
  <c r="AF13" i="2"/>
  <c r="AF21" i="2"/>
  <c r="AF29" i="2"/>
  <c r="AF7" i="2"/>
  <c r="AF8" i="2"/>
  <c r="AF16" i="2"/>
  <c r="AF24" i="2"/>
  <c r="AF10" i="2"/>
  <c r="AF11" i="2"/>
  <c r="AF19" i="2"/>
  <c r="AF27" i="2"/>
  <c r="AF14" i="2"/>
  <c r="AF22" i="2"/>
  <c r="AF9" i="2"/>
  <c r="AF17" i="2"/>
  <c r="AF25" i="2"/>
  <c r="AF18" i="2"/>
  <c r="AF12" i="2"/>
  <c r="AF20" i="2"/>
  <c r="AF28" i="2"/>
  <c r="AF15" i="2"/>
  <c r="AF23" i="2"/>
  <c r="AF26" i="2"/>
  <c r="AG10" i="2"/>
  <c r="AG18" i="2"/>
  <c r="AG26" i="2"/>
  <c r="AG13" i="2"/>
  <c r="AG21" i="2"/>
  <c r="AG29" i="2"/>
  <c r="AG8" i="2"/>
  <c r="AG16" i="2"/>
  <c r="AG24" i="2"/>
  <c r="AG7" i="2"/>
  <c r="AG11" i="2"/>
  <c r="AG19" i="2"/>
  <c r="AG27" i="2"/>
  <c r="AG15" i="2"/>
  <c r="AG14" i="2"/>
  <c r="AG22" i="2"/>
  <c r="AG9" i="2"/>
  <c r="AG17" i="2"/>
  <c r="AG25" i="2"/>
  <c r="AG23" i="2"/>
  <c r="AG12" i="2"/>
  <c r="AG20" i="2"/>
  <c r="AG28" i="2"/>
  <c r="AF5" i="2"/>
  <c r="AE5" i="2"/>
  <c r="AC5" i="2"/>
  <c r="M21" i="4" s="1"/>
  <c r="AG5" i="2"/>
  <c r="K69" i="4"/>
  <c r="L29" i="2"/>
  <c r="O23" i="2"/>
  <c r="J24" i="2"/>
  <c r="N29" i="2"/>
  <c r="H21" i="2"/>
  <c r="I12" i="2"/>
  <c r="H16" i="2"/>
  <c r="H17" i="2"/>
  <c r="I19" i="2"/>
  <c r="H23" i="2"/>
  <c r="I26" i="2"/>
  <c r="J15" i="2"/>
  <c r="H20" i="2"/>
  <c r="H27" i="2"/>
  <c r="H29" i="2" s="1"/>
  <c r="J23" i="2"/>
  <c r="H12" i="2"/>
  <c r="H13" i="2"/>
  <c r="I15" i="2"/>
  <c r="H19" i="2"/>
  <c r="I22" i="2"/>
  <c r="H26" i="2"/>
  <c r="I16" i="2"/>
  <c r="I23" i="2"/>
  <c r="J16" i="2"/>
  <c r="J21" i="2"/>
  <c r="H15" i="2"/>
  <c r="I18" i="2"/>
  <c r="H22" i="2"/>
  <c r="I25" i="2"/>
  <c r="J13" i="2"/>
  <c r="J20" i="2"/>
  <c r="J22" i="2"/>
  <c r="J27" i="2"/>
  <c r="J29" i="2" s="1"/>
  <c r="I14" i="2"/>
  <c r="H18" i="2"/>
  <c r="I21" i="2"/>
  <c r="J12" i="2"/>
  <c r="J14" i="2"/>
  <c r="J19" i="2"/>
  <c r="J26" i="2"/>
  <c r="H14" i="2"/>
  <c r="I17" i="2"/>
  <c r="I24" i="2"/>
  <c r="J18" i="2"/>
  <c r="J25" i="2"/>
  <c r="I13" i="2"/>
  <c r="I20" i="2"/>
  <c r="H24" i="2"/>
  <c r="H25" i="2"/>
  <c r="I27" i="2"/>
  <c r="I29" i="2" s="1"/>
  <c r="J17" i="2"/>
  <c r="Q12" i="2"/>
  <c r="Q11" i="2"/>
  <c r="G29" i="2"/>
  <c r="D30" i="2" s="1"/>
  <c r="Q14" i="2" l="1"/>
  <c r="M29" i="2"/>
  <c r="Q29" i="2" s="1"/>
  <c r="Q15" i="2"/>
  <c r="Q21" i="2"/>
  <c r="Q23" i="2"/>
  <c r="Q27" i="2"/>
  <c r="Q19" i="2"/>
  <c r="O29" i="2"/>
  <c r="M12" i="4"/>
  <c r="M35" i="4"/>
  <c r="M34" i="4"/>
  <c r="M19" i="4"/>
  <c r="M14" i="4"/>
  <c r="M13" i="4"/>
  <c r="M8" i="4"/>
  <c r="M24" i="4"/>
  <c r="M22" i="4"/>
  <c r="M36" i="4"/>
  <c r="M31" i="4"/>
  <c r="M18" i="4"/>
  <c r="M29" i="4"/>
  <c r="M37" i="4"/>
  <c r="M23" i="4"/>
  <c r="M9" i="4"/>
  <c r="M32" i="4"/>
  <c r="M20" i="4"/>
  <c r="M30" i="4"/>
  <c r="M10" i="4"/>
  <c r="M11" i="4"/>
  <c r="M15" i="4"/>
  <c r="M26" i="4"/>
  <c r="M28" i="4"/>
  <c r="M27" i="4"/>
  <c r="M7" i="4"/>
  <c r="M25" i="4"/>
  <c r="M33" i="4"/>
  <c r="M16" i="4"/>
  <c r="M17" i="4"/>
  <c r="Q20" i="2"/>
  <c r="Q24" i="2"/>
  <c r="Q22" i="2"/>
  <c r="Q26" i="2"/>
  <c r="Q16" i="2"/>
  <c r="Q18" i="2"/>
  <c r="Q17" i="2"/>
  <c r="Q25" i="2"/>
  <c r="Q13" i="2"/>
  <c r="AI21" i="2"/>
  <c r="AI33" i="2"/>
  <c r="AI30" i="2"/>
  <c r="AI28" i="2"/>
  <c r="AI14" i="2"/>
  <c r="AI10" i="2"/>
  <c r="AI20" i="2"/>
  <c r="AI26" i="2"/>
  <c r="AI7" i="2"/>
  <c r="AI18" i="2"/>
  <c r="AI37" i="2"/>
  <c r="AI15" i="2"/>
  <c r="AI25" i="2"/>
  <c r="AI24" i="2"/>
  <c r="AI17" i="2"/>
  <c r="AI13" i="2"/>
  <c r="AI8" i="2"/>
  <c r="AI35" i="2"/>
  <c r="AI23" i="2"/>
  <c r="AI32" i="2"/>
  <c r="AI29" i="2"/>
  <c r="AI16" i="2"/>
  <c r="AI22" i="2"/>
  <c r="AI34" i="2"/>
  <c r="AI11" i="2"/>
  <c r="AI27" i="2"/>
  <c r="AI19" i="2"/>
  <c r="AI12" i="2"/>
  <c r="AI36" i="2"/>
  <c r="AI31" i="2"/>
  <c r="AI9" i="2"/>
  <c r="AI5" i="2"/>
  <c r="M5" i="4"/>
</calcChain>
</file>

<file path=xl/sharedStrings.xml><?xml version="1.0" encoding="utf-8"?>
<sst xmlns="http://schemas.openxmlformats.org/spreadsheetml/2006/main" count="9637" uniqueCount="5691">
  <si>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</si>
  <si>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</si>
  <si>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</si>
  <si>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</si>
  <si>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</si>
  <si>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</si>
  <si>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</si>
  <si>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</si>
  <si>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</si>
  <si>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</si>
  <si>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</si>
  <si>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</si>
  <si>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</si>
  <si>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</si>
  <si>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</si>
  <si>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</si>
  <si>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</si>
  <si>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</si>
  <si>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</si>
  <si>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</si>
  <si>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</si>
  <si>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</si>
  <si>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</si>
  <si>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</si>
  <si>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</si>
  <si>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</si>
  <si>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K Pruess</t>
  </si>
  <si>
    <t>Enhanced geothermal systems (EGS) using CO2 as working fluid—A novel approach for generating renewable energy with simultaneous sequestration of carbon</t>
  </si>
  <si>
    <t>Geothermics</t>
  </si>
  <si>
    <t>Elsevier</t>
  </si>
  <si>
    <t>https://www.sciencedirect.com/science/article/pii/S0375650506000460</t>
  </si>
  <si>
    <t>https://scholar.google.com/scholar?cites=1871122207437097425&amp;as_sdt=2005&amp;sciodt=0,5&amp;hl=en</t>
  </si>
  <si>
    <t>Responding to the need to reduce atmospheric emissions of carbon dioxide, Brown [Brown, D., 2000. A Hot Dry Rock geothermal energy concept utilizing supercritical CO 2 instead of …</t>
  </si>
  <si>
    <t>https://www.osti.gov/servlets/purl/920331</t>
  </si>
  <si>
    <t>https://scholar.google.com/scholar?q=related:0Qmi6buP9xkJ:scholar.google.com/&amp;scioq=&amp;hl=en&amp;as_sdt=2005&amp;sciodt=0,5</t>
  </si>
  <si>
    <t>K Pruess, M Azaroual</t>
  </si>
  <si>
    <t>On the feasibility of using supercritical CO2 as heat transmission fluid in an engineered hot dry rock geothermal system</t>
  </si>
  <si>
    <t>Proceedings, thirty-first workshop on …</t>
  </si>
  <si>
    <t>pangea.stanford.edu</t>
  </si>
  <si>
    <t>http://pangea.stanford.edu/ERE/pdf/IGAstandard/SGW/2006/pruess.pdf</t>
  </si>
  <si>
    <t>https://scholar.google.com/scholar?cites=17326772699325758662&amp;as_sdt=2005&amp;sciodt=0,5&amp;hl=en</t>
  </si>
  <si>
    <t>PDF</t>
  </si>
  <si>
    <t>Responding to the need to reduce atmospheric emissions of carbon dioxide, Donald Brown (2000) proposed a novel hot dry rock (HDR) concept that would use CO2 as heat …</t>
  </si>
  <si>
    <t>https://scholar.google.com/scholar?q=related:xnw_B_gPdfAJ:scholar.google.com/&amp;scioq=&amp;hl=en&amp;as_sdt=2005&amp;sciodt=0,5</t>
  </si>
  <si>
    <t>JW Tester, BJ Anderson, ...</t>
  </si>
  <si>
    <t>Impact of enhanced geothermal systems on US energy supply in the twenty-first century</t>
  </si>
  <si>
    <t>… of the Royal …</t>
  </si>
  <si>
    <t>royalsocietypublishing.org</t>
  </si>
  <si>
    <t>https://royalsocietypublishing.org/doi/abs/10.1098/rsta.2006.1964</t>
  </si>
  <si>
    <t>https://scholar.google.com/scholar?cites=3459602543046356997&amp;as_sdt=2005&amp;sciodt=0,5&amp;hl=en</t>
  </si>
  <si>
    <t>Recent national focus on the value of increasing US supplies of indigenous renewable energy underscores the need for re-evaluating all alternatives, particularly those that are …</t>
  </si>
  <si>
    <t>https://www.jstor.org/stable/pdf/25190488.pdf</t>
  </si>
  <si>
    <t>https://scholar.google.com/scholar?q=related:BfBQ4i76AjAJ:scholar.google.com/&amp;scioq=&amp;hl=en&amp;as_sdt=2005&amp;sciodt=0,5</t>
  </si>
  <si>
    <t>Enhanced Geothermal Systems (EGS) comparing water with CO2 as heattransmission fluids</t>
  </si>
  <si>
    <t>osti.gov</t>
  </si>
  <si>
    <t>https://www.osti.gov/biblio/922829</t>
  </si>
  <si>
    <t>https://scholar.google.com/scholar?cites=6389448477758952425&amp;as_sdt=2005&amp;sciodt=0,5&amp;hl=en</t>
  </si>
  <si>
    <t>This paper summarizes our research to date into operatingEGS with CO2. Our modeling studies indicate that CO2 would achieve morefavorable heat extraction than aqueous fluids …</t>
  </si>
  <si>
    <t>https://www.osti.gov/servlets/purl/922829</t>
  </si>
  <si>
    <t>https://scholar.google.com/scholar?q=related:6ZN7q4nhq1gJ:scholar.google.com/&amp;scioq=&amp;hl=en&amp;as_sdt=2005&amp;sciodt=0,5</t>
  </si>
  <si>
    <t>On production behavior of enhanced geothermal systems with CO2 as working fluid</t>
  </si>
  <si>
    <t>Energy Conversion and Management</t>
  </si>
  <si>
    <t>https://www.sciencedirect.com/science/article/pii/S019689040800006X</t>
  </si>
  <si>
    <t>https://scholar.google.com/scholar?cites=17671136821980546868&amp;as_sdt=2005&amp;sciodt=0,5&amp;hl=en</t>
  </si>
  <si>
    <t>Numerical simulation is used to evaluate the mass flow and heat extraction rates from enhanced geothermal injection–production systems that are operated using either CO 2 or …</t>
  </si>
  <si>
    <t>https://escholarship.org/content/qt6xf1m956/qt6xf1m956.pdf</t>
  </si>
  <si>
    <t>https://scholar.google.com/scholar?q=related:NMd5W1B9PPUJ:scholar.google.com/&amp;scioq=&amp;hl=en&amp;as_sdt=2005&amp;sciodt=0,5</t>
  </si>
  <si>
    <t>H Gurgenci, V Rudolph, T Saha, ...</t>
  </si>
  <si>
    <t>Challenges for geothermal energy utilisation</t>
  </si>
  <si>
    <t>Thirty-third workshop on …</t>
  </si>
  <si>
    <t>pangaea.stanford.edu</t>
  </si>
  <si>
    <t>http://pangaea.stanford.edu/ERE/pdf/IGAstandard/SGW/2008/gurgenci.pdf</t>
  </si>
  <si>
    <t>https://scholar.google.com/scholar?cites=3792167209490801745&amp;as_sdt=2005&amp;sciodt=0,5&amp;hl=en</t>
  </si>
  <si>
    <t>ABSTRACT The Queensland Government recently awarded A $15 million to the University of Queensland to establish a new “hot rocks” research and development centre, called the …</t>
  </si>
  <si>
    <t>https://scholar.google.com/scholar?q=related:UWSVOvx7oDQJ:scholar.google.com/&amp;scioq=&amp;hl=en&amp;as_sdt=2005&amp;sciodt=0,5</t>
  </si>
  <si>
    <t>Role of fluid pressure in the production behavior of enhanced geothermal systems with CO2 as working fluid</t>
  </si>
  <si>
    <t>escholarship.org</t>
  </si>
  <si>
    <t>https://escholarship.org/uc/item/7rr249rc</t>
  </si>
  <si>
    <t>https://scholar.google.com/scholar?cites=11298250400530372062&amp;as_sdt=2005&amp;sciodt=0,5&amp;hl=en</t>
  </si>
  <si>
    <t>Numerical simulation is used to evaluate mass flow and heat extraction rates from enhanced geothermal injection-production systems that are operated using either CO2 or water as …</t>
  </si>
  <si>
    <t>https://escholarship.org/content/qt7rr249rc/qt7rr249rc.pdf</t>
  </si>
  <si>
    <t>https://scholar.google.com/scholar?q=related:3hUH6-Byy5wJ:scholar.google.com/&amp;scioq=&amp;hl=en&amp;as_sdt=2005&amp;sciodt=0,5</t>
  </si>
  <si>
    <t>AD Atrens, H Gurgenci, ...</t>
  </si>
  <si>
    <t>Carbon Dioxide Thermosiphon Optimisation</t>
  </si>
  <si>
    <t>Proceedings of the Sir …</t>
  </si>
  <si>
    <t>geothermal-energy.org</t>
  </si>
  <si>
    <t>https://www.geothermal-energy.org/pdf/IGAstandard/AGEC/2008/Atrens_et_al_2008.pdf</t>
  </si>
  <si>
    <t>https://scholar.google.com/scholar?cites=3651006971221252360&amp;as_sdt=2005&amp;sciodt=0,5&amp;hl=en</t>
  </si>
  <si>
    <t>Geothermal power has the potential to become a major baseline power source (Tester et al. 2006). Large-scale generation requires the use of Engineered Geothermal Systems (EGS) …</t>
  </si>
  <si>
    <t>https://scholar.google.com/scholar?q=related:CBkeGH_7qjIJ:scholar.google.com/&amp;scioq=&amp;hl=en&amp;as_sdt=2005&amp;sciodt=0,5</t>
  </si>
  <si>
    <t>Enhanced Geothermal Systems (EGS): Comparing Water and CO2 as Heat-Transmission Fluids, An Overview</t>
  </si>
  <si>
    <t>Geothermal Resources Council Bulletin</t>
  </si>
  <si>
    <t>Geothermal Resources Council.</t>
  </si>
  <si>
    <t>CITATION</t>
  </si>
  <si>
    <t>T Grant, E Cordon, JP Driscoll</t>
  </si>
  <si>
    <t>Full Life-Cycle Water Require-ments for Deep Geothermal Energy Developments in South Australia</t>
  </si>
  <si>
    <t>wds.squiz.cloud</t>
  </si>
  <si>
    <t>https://wds.squiz.cloud/dem-oldtrial/media/shared/pdf/geothermal/ageg_tigs/tig_10/TIG_4_PIRSA_Water_Project_26May09.pdf</t>
  </si>
  <si>
    <t>Geothermal exploration and development projects are underway in many parts of South Australia, all of which require water resources. This report has been collated to understand …</t>
  </si>
  <si>
    <t>https://scholar.google.com/scholar?q=related:-i7d1ursc4cJ:scholar.google.com/&amp;scioq=&amp;hl=en&amp;as_sdt=2005&amp;sciodt=0,5</t>
  </si>
  <si>
    <t>K Pruess, N Spycher</t>
  </si>
  <si>
    <t>Enhanced geothermal systems (EGS) with CO2 as heat transmission fluid--A scheme for combining recovery of renewable energy with geologic storage of CO2</t>
  </si>
  <si>
    <t>https://www.osti.gov/biblio/981336</t>
  </si>
  <si>
    <t>https://scholar.google.com/scholar?cites=9744038820866514104&amp;as_sdt=2005&amp;sciodt=0,5&amp;hl=en</t>
  </si>
  <si>
    <t>It has been suggested that enhanced geothermal systems (EGS) may be operated with supercritical CO {sub 2} instead of water as heat transmission fluid (DW Brown, 2000). Such …</t>
  </si>
  <si>
    <t>https://www.osti.gov/servlets/purl/981336-Gk364n/</t>
  </si>
  <si>
    <t>https://scholar.google.com/scholar?q=related:uFxdc67HOYcJ:scholar.google.com/&amp;scioq=&amp;hl=en&amp;as_sdt=2005&amp;sciodt=0,5</t>
  </si>
  <si>
    <t>JP Driscoll</t>
  </si>
  <si>
    <t>Water Requirements in Deep Geothermal Systems</t>
  </si>
  <si>
    <t>http://www.geothermal-energy.org/pdf/IGAstandard/AGEC/2009/Driscoll_2009.pdf</t>
  </si>
  <si>
    <t>https://scholar.google.com/scholar?cites=13861445348790909498&amp;as_sdt=2005&amp;sciodt=0,5&amp;hl=en</t>
  </si>
  <si>
    <t>Water Requirements in Deep Geothermal Systems Page 1 Australian Geothermal Energy Conference 2009 1 Water Requirements in Deep Geothermal Systems Jim P. Driscoll Hot Dry …</t>
  </si>
  <si>
    <t>https://scholar.google.com/scholar?q=related:OjosiBq_XcAJ:scholar.google.com/&amp;scioq=&amp;hl=en&amp;as_sdt=2005&amp;sciodt=0,5</t>
  </si>
  <si>
    <t>P Hannam, GP Kyle, SJ Smith</t>
  </si>
  <si>
    <t>Global Deployment of Geothermal Energy Using a New Characterization in GCAM 1.0</t>
  </si>
  <si>
    <t>https://www.osti.gov/biblio/991595</t>
  </si>
  <si>
    <t>https://scholar.google.com/scholar?cites=17716499473407719951&amp;as_sdt=2005&amp;sciodt=0,5&amp;hl=en</t>
  </si>
  <si>
    <t>This report documents modeling of geothermal energy in GCAM 1.0 (formerly MiniCAM) from FY2008 to FY2009, from the inputs to the US Climate Change Technology Program …</t>
  </si>
  <si>
    <t>https://www.osti.gov/servlets/purl/991595</t>
  </si>
  <si>
    <t>https://scholar.google.com/scholar?q=related:D7rcr2em3fUJ:scholar.google.com/&amp;scioq=&amp;hl=en&amp;as_sdt=2005&amp;sciodt=0,5</t>
  </si>
  <si>
    <t>H Gurgenci</t>
  </si>
  <si>
    <t>How to increase geothermal power conversion efficiencies</t>
  </si>
  <si>
    <t>Australian Geothermal Energy Conference …</t>
  </si>
  <si>
    <t>lovegeothermal.org</t>
  </si>
  <si>
    <t>http://www.lovegeothermal.org/pdf/IGAstandard/AGEC/2009/Gurgenci_2009.pdf</t>
  </si>
  <si>
    <t>https://scholar.google.com/scholar?cites=11863890742992915750&amp;as_sdt=2005&amp;sciodt=0,5&amp;hl=en</t>
  </si>
  <si>
    <t>Geothermal power plants in dry regions typically use air cooling and consequently suffer from reduced efficiencies during hot days. In this paper, it will be demonstrated it may be …</t>
  </si>
  <si>
    <t>https://scholar.google.com/scholar?q=related:Jk0j7sUBpaQJ:scholar.google.com/&amp;scioq=&amp;hl=en&amp;as_sdt=2005&amp;sciodt=0,5</t>
  </si>
  <si>
    <t>N Spycher, K Pruess</t>
  </si>
  <si>
    <t>A phase-partitioning model for CO2–brine mixtures at elevated temperatures and pressures: application to CO2-enhanced geothermal systems</t>
  </si>
  <si>
    <t>Transport in porous media</t>
  </si>
  <si>
    <t>Springer</t>
  </si>
  <si>
    <t>https://link.springer.com/article/10.1007/s11242-009-9425-y</t>
  </si>
  <si>
    <t>https://scholar.google.com/scholar?cites=9845059571401365146&amp;as_sdt=2005&amp;sciodt=0,5&amp;hl=en</t>
  </si>
  <si>
    <t>10.1007/s11242-009-9425-y</t>
  </si>
  <si>
    <t>Correlations are presented to compute the mutual solubilities of CO 2 and chloride brines at temperatures 12–300° C, pressures 1–600 bar (0.1–60 MPa), and salinities 0–6 m NaCl …</t>
  </si>
  <si>
    <t>https://link.springer.com/content/pdf/10.1007/s11242-009-9425-y.pdf</t>
  </si>
  <si>
    <t>https://scholar.google.com/scholar?q=related:mhbw0YStoIgJ:scholar.google.com/&amp;scioq=&amp;hl=en&amp;as_sdt=2005&amp;sciodt=0,5</t>
  </si>
  <si>
    <t>AD Atrens, H Gurgenci, V Rudolph</t>
  </si>
  <si>
    <t>Electricity generation using a carbon-dioxide thermosiphon</t>
  </si>
  <si>
    <t>https://www.sciencedirect.com/science/article/pii/S037565051000009X</t>
  </si>
  <si>
    <t>https://scholar.google.com/scholar?cites=1678911745708294897&amp;as_sdt=2005&amp;sciodt=0,5&amp;hl=en</t>
  </si>
  <si>
    <t>There is an opportunity to expand the baseload geothermal electricity generation capacity through the development of engineered geothermal systems (EGS). Carbon dioxide (CO 2) …</t>
  </si>
  <si>
    <t>https://www.academia.edu/download/83387948/2009_06_Elsevier_Geothermics_Atrens_ElectricityGenerationUsingCarbonDioxideThermosiphon.pdf</t>
  </si>
  <si>
    <t>https://scholar.google.com/scholar?q=related:8YIsZFaxTBcJ:scholar.google.com/&amp;scioq=&amp;hl=en&amp;as_sdt=2005&amp;sciodt=0,5</t>
  </si>
  <si>
    <t>L André, M Azaroual, A Menjoz</t>
  </si>
  <si>
    <t>Numerical simulations of the thermal impact of supercritical CO2 injection on chemical reactivity in a carbonate saline reservoir</t>
  </si>
  <si>
    <t>https://link.springer.com/article/10.1007/s11242-009-9474-2</t>
  </si>
  <si>
    <t>https://scholar.google.com/scholar?cites=3088580438063205304&amp;as_sdt=2005&amp;sciodt=0,5&amp;hl=en</t>
  </si>
  <si>
    <t>Geological sequestration of CO 2 offers a promising solution for reducing net emissions of greenhouse gases into the atmosphere. This emerging technology must make it possible to …</t>
  </si>
  <si>
    <t>https://link.springer.com/content/pdf/10.1007/s11242-009-9474-2.pdf</t>
  </si>
  <si>
    <t>https://scholar.google.com/scholar?q=related:uEv6XovX3CoJ:scholar.google.com/&amp;scioq=&amp;hl=en&amp;as_sdt=2005&amp;sciodt=0,5</t>
  </si>
  <si>
    <t>MH Fard, K Hooman, HT Chua</t>
  </si>
  <si>
    <t>Numerical simulation of a supercritical CO2 geothermosiphon</t>
  </si>
  <si>
    <t>International Communications in Heat and …</t>
  </si>
  <si>
    <t>https://www.sciencedirect.com/science/article/pii/S0735193310002150</t>
  </si>
  <si>
    <t>https://scholar.google.com/scholar?cites=8948609085354931245&amp;as_sdt=2005&amp;sciodt=0,5&amp;hl=en</t>
  </si>
  <si>
    <t>HTML</t>
  </si>
  <si>
    <t>The thermo-hydraulic performance of a CO 2 geothermosiphon has been numerically investigated using the commercially available software CFX. A simple Engineered (or …</t>
  </si>
  <si>
    <t>https://scholar.google.com/scholar?q=related:LfRpJo3YL3wJ:scholar.google.com/&amp;scioq=&amp;hl=en&amp;as_sdt=2005&amp;sciodt=0,5</t>
  </si>
  <si>
    <t>JB Randolph, MO Saar</t>
  </si>
  <si>
    <t>Coupling geothermal energy capture with carbon dioxide sequestration in naturally permeable, porous geologic formations: A comparison with enhanced geothermal …</t>
  </si>
  <si>
    <t>Geothermal Resources Council Annual …</t>
  </si>
  <si>
    <t>experts.umn.edu</t>
  </si>
  <si>
    <t>https://experts.umn.edu/en/publications/coupling-geothermal-energy-capture-with-carbon-dioxide-sequestrat</t>
  </si>
  <si>
    <t>https://scholar.google.com/scholar?cites=3381330761319484217&amp;as_sdt=2005&amp;sciodt=0,5&amp;hl=en</t>
  </si>
  <si>
    <t>Geothermal energy offers clean, consistent, reliable electric power with no need for grid-scale energy storage, unlike wind and solar renewable power alternatives. However …</t>
  </si>
  <si>
    <t>https://scholar.google.com/scholar?q=related:OYuMkGnm7C4J:scholar.google.com/&amp;scioq=&amp;hl=en&amp;as_sdt=2005&amp;sciodt=0,5</t>
  </si>
  <si>
    <t>T Xu, K Pruess</t>
  </si>
  <si>
    <t>Reactive transport modeling to study fluid-rock interactions in enhanced geothermal systems (EGS) with CO2 as working fluid</t>
  </si>
  <si>
    <t>Proceedings, World Geothermal Congress</t>
  </si>
  <si>
    <t>http://geothermal-energy.org/pdf/IGAstandard/WGC/2010/3108.pdf</t>
  </si>
  <si>
    <t>https://scholar.google.com/scholar?cites=5142461248018330263&amp;as_sdt=2005&amp;sciodt=0,5&amp;hl=en</t>
  </si>
  <si>
    <t>There is a growing interest in the novel concept of operating Enhanced Geothermal Systems (EGS) with CO2 instead of water as heat transmission fluid. Initial studies have suggested …</t>
  </si>
  <si>
    <t>https://scholar.google.com/scholar?q=related:lzJYV0KxXUcJ:scholar.google.com/&amp;scioq=&amp;hl=en&amp;as_sdt=2005&amp;sciodt=0,5</t>
  </si>
  <si>
    <t>S Ezzedine</t>
  </si>
  <si>
    <t>Impact of geological characterization uncertainties on subsurface flow using stochastic discrete fracture network models</t>
  </si>
  <si>
    <t>Annual Stanford Workshop on Geothermal …</t>
  </si>
  <si>
    <t>https://pangea.stanford.edu/ERE/pdf/IGAstandard/SGW/2010/ezzedine.pdf</t>
  </si>
  <si>
    <t>https://scholar.google.com/scholar?cites=16516231990110456944&amp;as_sdt=2005&amp;sciodt=0,5&amp;hl=en</t>
  </si>
  <si>
    <t>ABSTRACT A major issue to overcome when characterizing a deep fractured reservoir is that of data limitation due to accessibility and affordability. Moreover, the ability to map …</t>
  </si>
  <si>
    <t>https://scholar.google.com/scholar?q=related:cAx6_nxxNeUJ:scholar.google.com/&amp;scioq=&amp;hl=en&amp;as_sdt=2005&amp;sciodt=0,5</t>
  </si>
  <si>
    <t>Challenges for electrical power generation from EGS</t>
  </si>
  <si>
    <t>Proceedings World Geothermal Congress, Bali …</t>
  </si>
  <si>
    <t>http://www.geothermal-energy.org/pdf/IGAstandard/WGC/2010/3112.pdf</t>
  </si>
  <si>
    <t>https://scholar.google.com/scholar?cites=11177937338550758243&amp;as_sdt=2005&amp;sciodt=0,5&amp;hl=en</t>
  </si>
  <si>
    <t>As a number of EGS projects enter the electrical power generation phase, they will start facing some unique power generation challenges. Most of these projects, at least in …</t>
  </si>
  <si>
    <t>https://scholar.google.com/scholar?q=related:Y6vkQckCIJsJ:scholar.google.com/&amp;scioq=&amp;hl=en&amp;as_sdt=2005&amp;sciodt=0,5</t>
  </si>
  <si>
    <t>P Ungemach, M Antics</t>
  </si>
  <si>
    <t>The road ahead toward sustainable geothermal development in Europe</t>
  </si>
  <si>
    <t>Trans Geotherm Resour Council</t>
  </si>
  <si>
    <t>http://geothermal-energy.org/pdf/IGAstandard/WGC/2010/0515.pdf</t>
  </si>
  <si>
    <t>https://scholar.google.com/scholar?cites=1164791490309222188&amp;as_sdt=2005&amp;sciodt=0,5&amp;hl=en</t>
  </si>
  <si>
    <t>As of late 2008, the geothermal community scored a 12,000 MWe and 31,000 MWt geopower and geoheat capacities installed worldwide of which 1,300 MWe and 10,000 MWt …</t>
  </si>
  <si>
    <t>https://scholar.google.com/scholar?q=related:LG9HabArKhAJ:scholar.google.com/&amp;scioq=&amp;hl=en&amp;as_sdt=2005&amp;sciodt=0,5</t>
  </si>
  <si>
    <t>A Ghasemi, DA Alexis, P Vardcharagossad, ...</t>
  </si>
  <si>
    <t>Feasibility and design of an engineered geothermal system using dry and abandoned holes as a prospective location</t>
  </si>
  <si>
    <t>personal.ems.psu.edu</t>
  </si>
  <si>
    <t>https://personal.ems.psu.edu/~fkd/courses/egee580/2010/Final%20Reports/FinalReport_580_EGS_SP2010.pdf</t>
  </si>
  <si>
    <t>https://scholar.google.com/scholar?cites=7781705039278963679&amp;as_sdt=2005&amp;sciodt=0,5&amp;hl=en</t>
  </si>
  <si>
    <t>Engineered or Enhanced Geothermal Systems (EGS) extract heat energy available from the Earth's crust by forced circulation of fluid through a network of artificially created fractures …</t>
  </si>
  <si>
    <t>https://scholar.google.com/scholar?q=related:3_sWBYEr_msJ:scholar.google.com/&amp;scioq=&amp;hl=en&amp;as_sdt=2005&amp;sciodt=0,5</t>
  </si>
  <si>
    <t>AI Remoroza, B Moghtaderi, E Doroodchi</t>
  </si>
  <si>
    <t>Three Dimensional Reservoir Simulations of Supercritical CO2 EGS</t>
  </si>
  <si>
    <t>matrix</t>
  </si>
  <si>
    <t>researchgate.net</t>
  </si>
  <si>
    <t>https://www.researchgate.net/profile/Alvin-Remoroza/publication/277892937_Three_Dimensional_Reservoir_Simulations_of_Supercritical_CO_2_EGS/links/557676b608aeacff1ffe646d/Three-Dimensional-Reservoir-Simulations-of-Supercritical-CO-2-EGS.pdf</t>
  </si>
  <si>
    <t>https://scholar.google.com/scholar?cites=18160671567443981993&amp;as_sdt=2005&amp;sciodt=0,5&amp;hl=en</t>
  </si>
  <si>
    <t>Following the work of Pruess (2008) on the production behaviour of CO2 as a working fluid in EGS, a three dimensional (3D) reservoir sensitivity analysis of CO2 mass flow and heat …</t>
  </si>
  <si>
    <t>https://scholar.google.com/scholar?q=related:qfYIPJKqB_wJ:scholar.google.com/&amp;scioq=&amp;hl=en&amp;as_sdt=2005&amp;sciodt=0,5</t>
  </si>
  <si>
    <t>V Agarwal</t>
  </si>
  <si>
    <t>An Integrated Model to Compare Net Electricity Generation for Carbon Dioxide-and Water-Based Geothermal Systems</t>
  </si>
  <si>
    <t>search.proquest.com</t>
  </si>
  <si>
    <t>https://search.proquest.com/openview/13f8319b9c18d6b986f45c35f569cfad/1?pq-origsite=gscholar&amp;cbl=18750</t>
  </si>
  <si>
    <t>Utilization of supercritical CO 2 as a geothermal fluid instead of water has been proposed by Brown in 2000 and its advantages have been discussed by him and other researchers such …</t>
  </si>
  <si>
    <t>https://scholar.google.com/scholar?q=related:qjjPicte9JMJ:scholar.google.com/&amp;scioq=&amp;hl=en&amp;as_sdt=2005&amp;sciodt=0,5</t>
  </si>
  <si>
    <t>A Phase-Partitioning Model for CO2–Brine Mixtures at Elevated Temperatures and Pressures</t>
  </si>
  <si>
    <t>Info: Postprints, Multi-Campus</t>
  </si>
  <si>
    <t>academia.edu</t>
  </si>
  <si>
    <t>https://www.academia.edu/download/48385039/A_Phase-Partitioning_Model_for_CO2Brine_20160828-10040-1y1or9q.pdf</t>
  </si>
  <si>
    <t>Correlations are presented to compute the mutual solubilities of CO2 and chloride brines at temperatures 12–300 C, pressures 1–600 bar (0.1–60 MPa), and salinities 0–6 m NaCl. The …</t>
  </si>
  <si>
    <t>https://scholar.google.com/scholar?q=related:O6fU1vHsn1QJ:scholar.google.com/&amp;scioq=&amp;hl=en&amp;as_sdt=2005&amp;sciodt=0,5</t>
  </si>
  <si>
    <t>Combining geothermal energy capture with geologic carbon dioxide sequestration</t>
  </si>
  <si>
    <t>Geophysical Research Letters</t>
  </si>
  <si>
    <t>Wiley Online Library</t>
  </si>
  <si>
    <t>https://agupubs.onlinelibrary.wiley.com/doi/abs/10.1029/2011GL047265</t>
  </si>
  <si>
    <t>https://scholar.google.com/scholar?cites=17926607120932012776&amp;as_sdt=2005&amp;sciodt=0,5&amp;hl=en</t>
  </si>
  <si>
    <t>10.1029/2011GL047265</t>
  </si>
  <si>
    <t>Geothermal energy offers clean, renewable, reliable electric power with no need for grid‐scale energy storage, yet its use has been constrained to the few locations worldwide with …</t>
  </si>
  <si>
    <t>https://agupubs.onlinelibrary.wiley.com/doi/pdf/10.1029/2011GL047265</t>
  </si>
  <si>
    <t>https://scholar.google.com/scholar?q=related:6AIkfzIayPgJ:scholar.google.com/&amp;scioq=&amp;hl=en&amp;as_sdt=2005&amp;sciodt=0,5</t>
  </si>
  <si>
    <t>Coupling carbon dioxide sequestration with geothermal energy capture in naturally permeable, porous geologic formations: Implications for CO2 sequestration</t>
  </si>
  <si>
    <t>Energy Procedia</t>
  </si>
  <si>
    <t>https://www.sciencedirect.com/science/article/pii/S1876610211003055</t>
  </si>
  <si>
    <t>https://scholar.google.com/scholar?cites=10360656126135020499&amp;as_sdt=2005&amp;sciodt=0,5&amp;hl=en</t>
  </si>
  <si>
    <t>Carbon dioxide (CO 2) sequestration in deep saline aquifers and exhausted oil and natural gas fields has been widely considered as a means for reducing CO 2 emissions to the …</t>
  </si>
  <si>
    <t>https://www.sciencedirect.com/science/article/pii/S1876610211003055/pdf?md5=ff436c665cfd9673c281f654f07f11a1&amp;pid=1-s2.0-S1876610211003055-main.pdf&amp;_valck=1</t>
  </si>
  <si>
    <t>https://scholar.google.com/scholar?q=related:06tAhtpxyI8J:scholar.google.com/&amp;scioq=&amp;hl=en&amp;as_sdt=2005&amp;sciodt=0,5</t>
  </si>
  <si>
    <t>Y Wan, T Xu, K Pruess</t>
  </si>
  <si>
    <t>Impact of fluid-rock interactions on enhanced geothermal systems with CO2 as heat transmission fluid</t>
  </si>
  <si>
    <t>Thirty-Sixth Workshop on …</t>
  </si>
  <si>
    <t>gondwana.stanford.edu</t>
  </si>
  <si>
    <t>http://gondwana.stanford.edu/ERE/pdf/IGAstandard/SGW/2011/wanyuyu.pdf</t>
  </si>
  <si>
    <t>https://scholar.google.com/scholar?cites=15064083721709894521&amp;as_sdt=2005&amp;sciodt=0,5&amp;hl=en</t>
  </si>
  <si>
    <t>There is growing interest in the novel concept of operating Enhanced Geothermal Systems (EGS) with CO2 instead of water as heat transmission fluid (CO2-EGS). Numerical …</t>
  </si>
  <si>
    <t>https://scholar.google.com/scholar?q=related:eTtD-1RgDtEJ:scholar.google.com/&amp;scioq=&amp;hl=en&amp;as_sdt=2005&amp;sciodt=0,5</t>
  </si>
  <si>
    <t>A model for thermophysical properties of CO2-brine mixtures at elevated temperatures and pressures</t>
  </si>
  <si>
    <t>Proceedings of the 36th Workshop on …</t>
  </si>
  <si>
    <t>es.stanford.edu</t>
  </si>
  <si>
    <t>http://es.stanford.edu/ERE/pdf/IGAstandard/SGW/2011/pruess.pdf</t>
  </si>
  <si>
    <t>https://scholar.google.com/scholar?cites=2360116143002691501&amp;as_sdt=2005&amp;sciodt=0,5&amp;hl=en</t>
  </si>
  <si>
    <t>ABSTRACT A mutual CO2-H2O solubility model was previously reported for application to CO2-enhanced geothermal systems. The ability of this model to predict PVT and caloric …</t>
  </si>
  <si>
    <t>https://scholar.google.com/scholar?q=related:rSdXrCDRwCAJ:scholar.google.com/&amp;scioq=&amp;hl=en&amp;as_sdt=2005&amp;sciodt=0,5</t>
  </si>
  <si>
    <t>Impact of reservoir permeability on the choice of subsurface geothermal heat exchange fluid: CO2 versus water and native brine</t>
  </si>
  <si>
    <t>… for the geothermal resources council 35th …</t>
  </si>
  <si>
    <t>https://www.researchgate.net/profile/Martin-Saar/publication/279685792_Impact_of_reservoir_permeability_on_the_choice_of_subsurface_geothermal_heat_exchange_fluid_CO_2_versus_water_and_native_brine/links/54ad96c60cf2828b29fcaeaa/Impact-of-reservoir-permeability-on-the-choice-of-subsurface-geothermal-heat-exchange-fluid-CO-2-versus-water-and-native-brine.pdf</t>
  </si>
  <si>
    <t>https://scholar.google.com/scholar?cites=18229218620212782106&amp;as_sdt=2005&amp;sciodt=0,5&amp;hl=en</t>
  </si>
  <si>
    <t>Geothermal systems utilizing carbon dioxide (CO2) as the subsurface heat exchange fluid in naturally porous, permeable geologic formations have been shown to provide improved …</t>
  </si>
  <si>
    <t>https://scholar.google.com/scholar?q=related:GiS4psAx-_wJ:scholar.google.com/&amp;scioq=&amp;hl=en&amp;as_sdt=2005&amp;sciodt=0,5</t>
  </si>
  <si>
    <t>C Bringedal, I Berre, JM Nordbotten, DAS Rees</t>
  </si>
  <si>
    <t>Linear and nonlinear convection in porous media between coaxial cylinders</t>
  </si>
  <si>
    <t>Physics of Fluids</t>
  </si>
  <si>
    <t>aip.scitation.org</t>
  </si>
  <si>
    <t>https://aip.scitation.org/doi/abs/10.1063/1.3637642</t>
  </si>
  <si>
    <t>https://scholar.google.com/scholar?cites=11364622469164036812&amp;as_sdt=2005&amp;sciodt=0,5&amp;hl=en</t>
  </si>
  <si>
    <t>10.1063/1.3637642</t>
  </si>
  <si>
    <t>We uncover novel features of three-dimensional natural convection in porous media by investigating convection in an annular porous cavity contained between two vertical coaxial …</t>
  </si>
  <si>
    <t>https://aip.scitation.org/doi/full/10.1063/1.3637642</t>
  </si>
  <si>
    <t>https://scholar.google.com/scholar?q=related:zPLxYOw_t50J:scholar.google.com/&amp;scioq=&amp;hl=en&amp;as_sdt=2005&amp;sciodt=0,5</t>
  </si>
  <si>
    <t>H Salimi, KH Wolf, J Bruining</t>
  </si>
  <si>
    <t>Negative Saturation Approach for Compositional Flow Simulations of Mixed CO2-Water Injection into Geothermal Reservoirs, Including Phase Transition and …</t>
  </si>
  <si>
    <t>SPE EUROPEC/EAGE Annual …</t>
  </si>
  <si>
    <t>onepetro.org</t>
  </si>
  <si>
    <t>https://onepetro.org/SPEEURO/proceedings-abstract/11EURO/All-11EURO/SPE-142924-MS/149581</t>
  </si>
  <si>
    <t>https://scholar.google.com/scholar?cites=10254740259598277523&amp;as_sdt=2005&amp;sciodt=0,5&amp;hl=en</t>
  </si>
  <si>
    <t>Cold mixed CO 2-water injection into hot-water reservoirs can be used for simultaneous geothermal-energy (heat) production and subsurface CO 2 storage. This paper studies this …</t>
  </si>
  <si>
    <t>https://scholar.google.com/scholar?q=related:k5tAJe8nUI4J:scholar.google.com/&amp;scioq=&amp;hl=en&amp;as_sdt=2005&amp;sciodt=0,5</t>
  </si>
  <si>
    <t>JB Randolph</t>
  </si>
  <si>
    <t>Coupling geothermal energy capture with carbon dioxide sequestration in naturally permeable, porous geologic formations–a novel approach for expanding …</t>
  </si>
  <si>
    <t>https://search.proquest.com/openview/7423b6f1f326caff981b854ae565bd9e/1?pq-origsite=gscholar&amp;cbl=18750</t>
  </si>
  <si>
    <t>https://scholar.google.com/scholar?cites=2437747947141658982&amp;as_sdt=2005&amp;sciodt=0,5&amp;hl=en</t>
  </si>
  <si>
    <t>BOOK</t>
  </si>
  <si>
    <t>This thesis research presents a new method to harness geothermal energy by combining it with geologic carbon dioxide (CO 2) sequestration. CO 2 is injected into deep, naturally …</t>
  </si>
  <si>
    <t>https://conservancy.umn.edu/bitstream/handle/11299/116297/1/Randolph_umn_0130E_12225.pdf</t>
  </si>
  <si>
    <t>https://scholar.google.com/scholar?q=related:ZvlQmdee1CEJ:scholar.google.com/&amp;scioq=&amp;hl=en&amp;as_sdt=2005&amp;sciodt=0,5</t>
  </si>
  <si>
    <t>M Magliocco, TJ Kneafsey, K Pruess, ...</t>
  </si>
  <si>
    <t>Laboratory experimental study of heat extraction from porous media by means of CO2</t>
  </si>
  <si>
    <t>36th Workshop on …</t>
  </si>
  <si>
    <t>https://es.stanford.edu/ERE/pdf/IGAstandard/SGW/2011/magliocco.pdf</t>
  </si>
  <si>
    <t>https://scholar.google.com/scholar?cites=4062857385443822526&amp;as_sdt=2005&amp;sciodt=0,5&amp;hl=en</t>
  </si>
  <si>
    <t>The use of CO2 as a heat transfer fluid has been proposed as an alternative to water in enhanced geothermal systems (EGS). Numerical simulations have shown that under …</t>
  </si>
  <si>
    <t>https://scholar.google.com/scholar?q=related:votzIEQrYjgJ:scholar.google.com/&amp;scioq=&amp;hl=en&amp;as_sdt=2005&amp;sciodt=0,5</t>
  </si>
  <si>
    <t>S Pistone, R Stacey, R Horne</t>
  </si>
  <si>
    <t>The significance of CO2 solubility in geothermal reservoirs</t>
  </si>
  <si>
    <t>Proceedings, thirty-sixth …</t>
  </si>
  <si>
    <t>http://gondwana.stanford.edu/ERE/pdf/IGAstandard/SGW/2011/stacey.pdf</t>
  </si>
  <si>
    <t>https://scholar.google.com/scholar?cites=4186523462497050164&amp;as_sdt=2005&amp;sciodt=0,5&amp;hl=en</t>
  </si>
  <si>
    <t>Carbon Dioxide (CO2) has been considered as a possible working fluid in Engineered Geothermal Systems (EGS). This scenario would have the twofold advantage of providing …</t>
  </si>
  <si>
    <t>https://scholar.google.com/scholar?q=related:NJ75ceiEGToJ:scholar.google.com/&amp;scioq=&amp;hl=en&amp;as_sdt=2005&amp;sciodt=0,5</t>
  </si>
  <si>
    <t>J Apps, K Pruess</t>
  </si>
  <si>
    <t>Modeling geochemical processes in enhanced geothermal systems with CO2 as heat transfer fluid</t>
  </si>
  <si>
    <t>Proceedings, Thirty-Sixth Workshop on …</t>
  </si>
  <si>
    <t>https://www.researchgate.net/profile/John-Apps-3/publication/228707224_MODELING_GEOCHEMICAL_PROCESSES_IN_ENHANCED_GEOTHERMAL_SYSTEMS_WITH_CO2_AS_HEAT_TRANSFER_FLUID/links/00b4952d058256e34b000000/MODELING-GEOCHEMICAL-PROCESSES-IN-ENHANCED-GEOTHERMAL-SYSTEMS-WITH-CO2-AS-HEAT-TRANSFER-FLUID.pdf</t>
  </si>
  <si>
    <t>https://scholar.google.com/scholar?cites=1374505480617129073&amp;as_sdt=2005&amp;sciodt=0,5&amp;hl=en</t>
  </si>
  <si>
    <t>The concept whereby heat is recovered from a geothermal reservoir by replacing the native aqueous phase with essentially pure high-pressure carbon dioxide as the working fluid is …</t>
  </si>
  <si>
    <t>https://scholar.google.com/scholar?q=related:cfQCwnM5ExMJ:scholar.google.com/&amp;scioq=&amp;hl=en&amp;as_sdt=2005&amp;sciodt=0,5</t>
  </si>
  <si>
    <t>AI Remoroza, B Moghtaderi, ...</t>
  </si>
  <si>
    <t>Coupled wellbore and 3D reservoir simulation of a CO2 EGS</t>
  </si>
  <si>
    <t>Proceedings of the Thirty …</t>
  </si>
  <si>
    <t>https://www.academia.edu/download/44007224/Coupled_wellbore_and_3d_reservoir_simula20160322-19012-5524lr.pdf</t>
  </si>
  <si>
    <t>https://scholar.google.com/scholar?cites=120628787713291622&amp;as_sdt=2005&amp;sciodt=0,5&amp;hl=en</t>
  </si>
  <si>
    <t>Three dimensional injection-production reservoir flows of CO2 Engineered Geothermal System (EGS) were coupled with wellbore flow simulations. The 3D reservoir simulations …</t>
  </si>
  <si>
    <t>https://scholar.google.com/scholar?q=related:ZjVWST6PrAEJ:scholar.google.com/&amp;scioq=&amp;hl=en&amp;as_sdt=2005&amp;sciodt=0,5</t>
  </si>
  <si>
    <t>H Salimi, R Groenenberg, ...</t>
  </si>
  <si>
    <t>Compositional flow simulations of mixed CO2-water injection into geothermal reservoirs: Geothermal energy combined with CO2 storage</t>
  </si>
  <si>
    <t>http://gondwana.stanford.edu/ERE/pdf/IGAstandard/SGW/2011/salimi.pdf</t>
  </si>
  <si>
    <t>https://scholar.google.com/scholar?cites=13942079822738704874&amp;as_sdt=2005&amp;sciodt=0,5&amp;hl=en</t>
  </si>
  <si>
    <t>ABSTRACT The Delft Geothermal Project is a consortium of governmental and industrial partners that aims to develop an innovative geothermal system at the campus of Delft …</t>
  </si>
  <si>
    <t>https://scholar.google.com/scholar?q=related:6kl7ALs3fMEJ:scholar.google.com/&amp;scioq=&amp;hl=en&amp;as_sdt=2005&amp;sciodt=0,5</t>
  </si>
  <si>
    <t>B Janke, T Kuehn</t>
  </si>
  <si>
    <t>Geothermal power cycle analysis for commercial applicability using sequestered supercritical CO2 as a heat transfer or working fluid</t>
  </si>
  <si>
    <t>Energy Sustainability</t>
  </si>
  <si>
    <t>asmedigitalcollection.asme.org</t>
  </si>
  <si>
    <t>https://asmedigitalcollection.asme.org/ES/proceedings-abstract/ES2011/1237/354481</t>
  </si>
  <si>
    <t>https://scholar.google.com/scholar?cites=13352287732599852103&amp;as_sdt=2005&amp;sciodt=0,5&amp;hl=en</t>
  </si>
  <si>
    <t>Thermodynamic analysis has been conducted for geothermal power cycles using a portion of deep ground sequestered CO2 as the working fluid. This allows energy production from …</t>
  </si>
  <si>
    <t>https://scholar.google.com/scholar?output=instlink&amp;q=info:R4xrCPPaTLkJ:scholar.google.com/&amp;hl=en&amp;as_sdt=2005&amp;sciodt=0,5&amp;scillfp=7066464500029653428&amp;oi=lle</t>
  </si>
  <si>
    <t>https://scholar.google.com/scholar?q=related:R4xrCPPaTLkJ:scholar.google.com/&amp;scioq=&amp;hl=en&amp;as_sdt=2005&amp;sciodt=0,5</t>
  </si>
  <si>
    <t>Removal of water for carbon dioxide-based EGS operation</t>
  </si>
  <si>
    <t>Proceedings of the 36th …</t>
  </si>
  <si>
    <t>http://es.stanford.edu/ERE/pdf/IGAstandard/SGW/2011/atrens.pdf</t>
  </si>
  <si>
    <t>https://scholar.google.com/scholar?cites=10353331432589511442&amp;as_sdt=2005&amp;sciodt=0,5&amp;hl=en</t>
  </si>
  <si>
    <t>ABSTRACT CO2-based Engineered Geothermal Systems (EGS) have been explored from the perspectives of thermodynamic performance, in-reservoir chemical reactivity, and …</t>
  </si>
  <si>
    <t>https://scholar.google.com/scholar?q=related:EktiaRVsro8J:scholar.google.com/&amp;scioq=&amp;hl=en&amp;as_sdt=2005&amp;sciodt=0,5</t>
  </si>
  <si>
    <t>LA Drange</t>
  </si>
  <si>
    <t>Engineered geothermal systems</t>
  </si>
  <si>
    <t>ntnuopen.ntnu.no</t>
  </si>
  <si>
    <t>https://ntnuopen.ntnu.no/ntnu-xmlui/handle/11250/234402</t>
  </si>
  <si>
    <t>https://scholar.google.com/scholar?cites=4159241314050465160&amp;as_sdt=2005&amp;sciodt=0,5&amp;hl=en</t>
  </si>
  <si>
    <t>Different concepts for Enhanced Geothermal Systems (EGS) are presented and evaluated according to their potential for medium to large scale power production in Norwegian …</t>
  </si>
  <si>
    <t>https://ntnuopen.ntnu.no/ntnu-xmlui/bitstream/handle/11250/234402/441758_FULLTEXT01.pdf?sequence=2</t>
  </si>
  <si>
    <t>https://scholar.google.com/scholar?q=related:iF0bQ_CXuDkJ:scholar.google.com/&amp;scioq=&amp;hl=en&amp;as_sdt=2005&amp;sciodt=0,5</t>
  </si>
  <si>
    <t>S Pistone</t>
  </si>
  <si>
    <t>The Significance of CO2 Solubility in Deep Subsurface Environments</t>
  </si>
  <si>
    <t>https://pangea.stanford.edu/ERE/pdf/SGPreports/SGP-TR-193.pdf</t>
  </si>
  <si>
    <t>https://scholar.google.com/scholar?cites=3005302942025479434&amp;as_sdt=2005&amp;sciodt=0,5&amp;hl=en</t>
  </si>
  <si>
    <t>This paper considers the idea of CO2 injection into the subsurface with the goal of sequestering carbon dioxide. Sequestration may occur in a couple of ways: in the traditional …</t>
  </si>
  <si>
    <t>https://scholar.google.com/scholar?q=related:CnXdXRr7tCkJ:scholar.google.com/&amp;scioq=&amp;hl=en&amp;as_sdt=2005&amp;sciodt=0,5</t>
  </si>
  <si>
    <t>MS Gruszkiewicz, DJ Wesolowski, ...</t>
  </si>
  <si>
    <t>Thermophysical Properties of Pore-Confined Supercritical CO2 by Vibrating Tube Densimetry</t>
  </si>
  <si>
    <t>Proceedings, Thirty-Sixth …</t>
  </si>
  <si>
    <t>https://es.stanford.edu/ERE/pdf/IGAstandard/SGW/2011/gruszkiewicz.pdf</t>
  </si>
  <si>
    <t>https://scholar.google.com/scholar?cites=2529313233559543381&amp;as_sdt=2005&amp;sciodt=0,5&amp;hl=en</t>
  </si>
  <si>
    <t>Properties of fluids confined in pore systems are needed for modeling fluid flow, fluid-rock interactions, and changes in reservoir porosity. The properties of CO2-rich fluids are …</t>
  </si>
  <si>
    <t>https://scholar.google.com/scholar?q=related:Vd4CLPzsGSMJ:scholar.google.com/&amp;scioq=&amp;hl=en&amp;as_sdt=2005&amp;sciodt=0,5</t>
  </si>
  <si>
    <t>T Sugama</t>
  </si>
  <si>
    <t>Susceptibility of Granite Rock to scCO2/Water at 200 degrees C and 250 degrees C</t>
  </si>
  <si>
    <t>https://www.osti.gov/biblio/1033189</t>
  </si>
  <si>
    <t>Granite rock comprising anorthoclase-type albite and quartz as its major phases and biotite mica as the minor one was exposed to supercritical carbon dioxide (scCO {sub 2})/water at …</t>
  </si>
  <si>
    <t>https://www.osti.gov/servlets/purl/1033189</t>
  </si>
  <si>
    <t>https://scholar.google.com/scholar?q=related:bBLNsnNzpacJ:scholar.google.com/&amp;scioq=&amp;hl=en&amp;as_sdt=2005&amp;sciodt=0,5</t>
  </si>
  <si>
    <t>T Ishida, K Aoyagi, T Niwa, Y Chen, ...</t>
  </si>
  <si>
    <t>Acoustic emission monitoring of hydraulic fracturing laboratory experiment with supercritical and liquid CO2</t>
  </si>
  <si>
    <t>Geophysical …</t>
  </si>
  <si>
    <t>https://agupubs.onlinelibrary.wiley.com/doi/abs/10.1029/2012GL052788</t>
  </si>
  <si>
    <t>https://scholar.google.com/scholar?cites=1892703998828374810&amp;as_sdt=2005&amp;sciodt=0,5&amp;hl=en</t>
  </si>
  <si>
    <t>Carbon dioxide (CO2) is often used for enhanced oil recovery in depleted petroleum reservoirs, and its behavior in rock is also of interest in CO2 capture and storage projects …</t>
  </si>
  <si>
    <t>https://agupubs.onlinelibrary.wiley.com/doi/pdfdirect/10.1029/2012GL052788</t>
  </si>
  <si>
    <t>https://scholar.google.com/scholar?q=related:GmsgS0I8RBoJ:scholar.google.com/&amp;scioq=&amp;hl=en&amp;as_sdt=2005&amp;sciodt=0,5</t>
  </si>
  <si>
    <t>A Borgia, K Pruess, TJ Kneafsey, CM Oldenburg, L Pan</t>
  </si>
  <si>
    <t>Numerical simulation of salt precipitation in the fractures of a CO2-enhanced geothermal system</t>
  </si>
  <si>
    <t>https://www.sciencedirect.com/science/article/pii/S0375650512000363</t>
  </si>
  <si>
    <t>https://scholar.google.com/scholar?cites=6852087378598424511&amp;as_sdt=2005&amp;sciodt=0,5&amp;hl=en</t>
  </si>
  <si>
    <t>The development of enhanced geothermal systems using CO 2 (CO 2-EGS) is a promising idea for expanding geothermal energy production (especially in areas with scarce water …</t>
  </si>
  <si>
    <t>https://scholar.google.com/scholar?output=instlink&amp;q=info:v-9LuyqBF18J:scholar.google.com/&amp;hl=en&amp;as_sdt=2005&amp;sciodt=0,5&amp;scillfp=2566223346509210932&amp;oi=lle</t>
  </si>
  <si>
    <t>https://scholar.google.com/scholar?q=related:v-9LuyqBF18J:scholar.google.com/&amp;scioq=&amp;hl=en&amp;as_sdt=2005&amp;sciodt=0,5</t>
  </si>
  <si>
    <t>D Damiani, JT Litynski, HG McIlvried, ...</t>
  </si>
  <si>
    <t>The US department of Energy's R&amp;D program to reduce greenhouse gas emissions through beneficial uses of carbon dioxide</t>
  </si>
  <si>
    <t>… Gases: Science and …</t>
  </si>
  <si>
    <t>https://onlinelibrary.wiley.com/doi/abs/10.1002/ghg.35</t>
  </si>
  <si>
    <t>https://scholar.google.com/scholar?cites=14309771704840815639&amp;as_sdt=2005&amp;sciodt=0,5&amp;hl=en</t>
  </si>
  <si>
    <t>As high CO2‐emitting utilities and other industries move toward implementing carbon capture and storage (CCS) technologies to manage greenhouse gas emissions, more and …</t>
  </si>
  <si>
    <t>https://onlinelibrary.wiley.com/doi/pdf/10.1002/ghg.35</t>
  </si>
  <si>
    <t>https://scholar.google.com/scholar?q=related:FwT5k4yFlsYJ:scholar.google.com/&amp;scioq=&amp;hl=en&amp;as_sdt=2005&amp;sciodt=0,5</t>
  </si>
  <si>
    <t>H Salimi, KH Wolf</t>
  </si>
  <si>
    <t>Integration of heat-energy recovery and carbon sequestration</t>
  </si>
  <si>
    <t>International Journal of Greenhouse Gas Control</t>
  </si>
  <si>
    <t>https://www.sciencedirect.com/science/article/pii/S1750583611002209</t>
  </si>
  <si>
    <t>https://scholar.google.com/scholar?cites=13306932580936702954&amp;as_sdt=2005&amp;sciodt=0,5&amp;hl=en</t>
  </si>
  <si>
    <t>Cold mixed CO 2–water injection into geothermal reservoirs can be used to integrate geothermal-energy production and subsurface CO 2 storage. This article studies this …</t>
  </si>
  <si>
    <t>https://scholar.google.com/scholar?q=related:6tvN4K24q7gJ:scholar.google.com/&amp;scioq=&amp;hl=en&amp;as_sdt=2005&amp;sciodt=0,5</t>
  </si>
  <si>
    <t>JB Randolph, B Adams, TH Kuehn, ...</t>
  </si>
  <si>
    <t>Wellbore heat transfer in CO2-based geothermal systems</t>
  </si>
  <si>
    <t>Geothermal Resources …</t>
  </si>
  <si>
    <t>https://www.researchgate.net/profile/Benjamin-Adams-9/publication/279560257_Wellbore_heat_transfer_in_CO2-based_geothermal_systems/links/5a8fedc70f7e9ba4296a5a89/Wellbore-heat-transfer-in-CO2-based-geothermal-systems.pdf</t>
  </si>
  <si>
    <t>https://scholar.google.com/scholar?cites=16205540018444740801&amp;as_sdt=2005&amp;sciodt=0,5&amp;hl=en</t>
  </si>
  <si>
    <t>Geothermal systems utilizing carbon dioxide as the subsurface heat exchange fluid in naturally porous, permeable geologic formations have been shown to provide improved …</t>
  </si>
  <si>
    <t>https://scholar.google.com/scholar?q=related:wajGQMmk5eAJ:scholar.google.com/&amp;scioq=&amp;hl=en&amp;as_sdt=2005&amp;sciodt=0,5</t>
  </si>
  <si>
    <t>ED Frank, JL Sullivan, MQ Wang</t>
  </si>
  <si>
    <t>Life cycle analysis of geothermal power generation with supercritical carbon dioxide</t>
  </si>
  <si>
    <t>Environmental Research …</t>
  </si>
  <si>
    <t>iopscience.iop.org</t>
  </si>
  <si>
    <t>https://iopscience.iop.org/article/10.1088/1748-9326/7/3/034030/meta</t>
  </si>
  <si>
    <t>https://scholar.google.com/scholar?cites=17696962024057436789&amp;as_sdt=2005&amp;sciodt=0,5&amp;hl=en</t>
  </si>
  <si>
    <t>Life cycle analysis methods were employed to model the greenhouse gas emissions and fossil energy consumption associated with geothermal power production when supercritical …</t>
  </si>
  <si>
    <t>https://iopscience.iop.org/article/10.1088/1748-9326/7/3/034030/pdf</t>
  </si>
  <si>
    <t>https://scholar.google.com/scholar?q=related:dXqFxzI9mPUJ:scholar.google.com/&amp;scioq=&amp;hl=en&amp;as_sdt=2005&amp;sciodt=0,5</t>
  </si>
  <si>
    <t>TA Buscheck, M Chen, Y Sun, Y Hao, TR Elliot</t>
  </si>
  <si>
    <t>Two-stage, integrated, geothermal-CO2 storage reservoirs: An approach for sustainable energy production, CO2-sequestration security, and reduced environmental …</t>
  </si>
  <si>
    <t>https://www.osti.gov/biblio/1035606</t>
  </si>
  <si>
    <t>https://scholar.google.com/scholar?cites=4538242806867791080&amp;as_sdt=2005&amp;sciodt=0,5&amp;hl=en</t>
  </si>
  <si>
    <t>We introduce a hybrid two-stage energy-recovery approach to sequester CO {sub 2} and produce geothermal energy at low environmental risk and low cost by integrating …</t>
  </si>
  <si>
    <t>https://www.osti.gov/servlets/purl/1035606</t>
  </si>
  <si>
    <t>https://scholar.google.com/scholar?q=related:6IzTx8kT-z4J:scholar.google.com/&amp;scioq=&amp;hl=en&amp;as_sdt=2005&amp;sciodt=0,5</t>
  </si>
  <si>
    <t>BA Ledésert, RL Hébert</t>
  </si>
  <si>
    <t>The Soultz-sous-Forets' enhanced geothermal system: a granitic basement used as a heat exchanger to produce electricity</t>
  </si>
  <si>
    <t>Heat exchanges—Basic design …</t>
  </si>
  <si>
    <t>books.google.com</t>
  </si>
  <si>
    <t>https://books.google.com/books?hl=en&amp;lr=&amp;id=CdeZDwAAQBAJ&amp;oi=fnd&amp;pg=PA477&amp;ots=MKKKSV8wih&amp;sig=-q4iD-DSSKCLX84D9pfhFyxSlVo</t>
  </si>
  <si>
    <t>https://scholar.google.com/scholar?cites=1726202283886959467&amp;as_sdt=2005&amp;sciodt=0,5&amp;hl=en</t>
  </si>
  <si>
    <t>The increasing need for energy, and electricity in particular, together with specific threats linked with the use of fossil fuels and nuclear power and the need to reduce CO2 emissions …</t>
  </si>
  <si>
    <t>https://www.researchgate.net/profile/Beatrice-Ledesert/publication/256444864_The_Soultz-sous-Forets%27_Enhanced_Geothermal_System_A_Granitic_Basement_Used_as_a_Heat_Exchanger_to_Produce_Electricity/links/54d32a530cf2b0c6146cfae7/The-Soultz-sous-Forets-Enhanced-Geothermal-System-A-Granitic-Basement-Used-as-a-Heat-Exchanger-to-Produce-Electricity.pdf</t>
  </si>
  <si>
    <t>https://scholar.google.com/scholar?q=related:a9uM1dSz9BcJ:scholar.google.com/&amp;scioq=&amp;hl=en&amp;as_sdt=2005&amp;sciodt=0,5</t>
  </si>
  <si>
    <t>Z SU, N WU, Y ZENG, X WANG</t>
  </si>
  <si>
    <t>Research and development of enhanced geothermal system: a case of Fenton hill in New Mexico (USA)</t>
  </si>
  <si>
    <t>Progress in Geophysics</t>
  </si>
  <si>
    <t>en.igg-journals.cn</t>
  </si>
  <si>
    <t>http://en.igg-journals.cn/article/doi/10.6038/j.issn.1004-2903.2012.02.045</t>
  </si>
  <si>
    <t>https://scholar.google.com/scholar?cites=6348086956269846286&amp;as_sdt=2005&amp;sciodt=0,5&amp;hl=en</t>
  </si>
  <si>
    <t>Abstract Enhanced (or engineered) Geothermal Systems (EGS) is engineered reservoirs that created to extract economical amounts of heat from hot dry rock of low permeability …</t>
  </si>
  <si>
    <t>https://scholar.google.com/scholar?q=related:Dj_B_3PvGFgJ:scholar.google.com/&amp;scioq=&amp;hl=en&amp;as_sdt=2005&amp;sciodt=0,5</t>
  </si>
  <si>
    <t>TA Buscheck, TR Elliot, MA Celia, M Chen, Y Hao, C Lu, ...</t>
  </si>
  <si>
    <t>Integrated, geothermal-CO2 storage reservoirs: adaptable, multi-stage, sustainable, energy-recovery strategies that reduce carbon intensity and environmental …</t>
  </si>
  <si>
    <t>https://www.osti.gov/servlets/purl/1083264</t>
  </si>
  <si>
    <t>https://scholar.google.com/scholar?cites=13249756224436376966&amp;as_sdt=2005&amp;sciodt=0,5&amp;hl=en</t>
  </si>
  <si>
    <t>We analyze an adaptable, multi-stage, energy-recovery approach to reduce carbon intensity through sustainable geothermal energy production and secure geologic CO2 storage (GCS) …</t>
  </si>
  <si>
    <t>https://scholar.google.com/scholar?q=related:hhUN_hWX4LcJ:scholar.google.com/&amp;scioq=&amp;hl=en&amp;as_sdt=2005&amp;sciodt=0,5</t>
  </si>
  <si>
    <t>T Xu</t>
  </si>
  <si>
    <t>Mineral carbonation in a CO2-EGS geothermal reservoir</t>
  </si>
  <si>
    <t>Matrix</t>
  </si>
  <si>
    <t>https://pangea.stanford.edu/ERE/pdf/IGAstandard/SGW/2012/Xu2.pdf</t>
  </si>
  <si>
    <t>https://scholar.google.com/scholar?cites=12114770463320807714&amp;as_sdt=2005&amp;sciodt=0,5&amp;hl=en</t>
  </si>
  <si>
    <t>There is growing interest in the novel concept of operating Enhanced Geothermal Systems (EGS) with CO2 instead of water as heat transmission fluid. Initial studies have suggested …</t>
  </si>
  <si>
    <t>https://scholar.google.com/scholar?q=related:IpmhsYxPIKgJ:scholar.google.com/&amp;scioq=&amp;hl=en&amp;as_sdt=2005&amp;sciodt=0,5</t>
  </si>
  <si>
    <t>苏正, 吴能友, 曾玉超, 王晓星</t>
  </si>
  <si>
    <t>增强型地热系统研究开发: 以美国 新墨西哥州芬登山为例</t>
  </si>
  <si>
    <t>地球物理学进展</t>
  </si>
  <si>
    <t>igg-journals.cn</t>
  </si>
  <si>
    <t>http://www.igg-journals.cn/article/doi/10.6038/j.issn.1004-2903.2012.02.045</t>
  </si>
  <si>
    <t>https://scholar.google.com/scholar?cites=12744534740336354474&amp;as_sdt=2005&amp;sciodt=0,5&amp;hl=en</t>
  </si>
  <si>
    <t>增强型(或工程) 地热系统是指从地壳深部低孔渗的干热岩体中, 采用人工工程方法形成储层, 经济地采出具有相当数量的热能. 这种早期被称之为干热岩的技术首次在美国新墨西哥州芬登山 …</t>
  </si>
  <si>
    <t>https://scholar.google.com/scholar?q=related:qqRfqdKu3bAJ:scholar.google.com/&amp;scioq=&amp;hl=en&amp;as_sdt=2005&amp;sciodt=0,5</t>
  </si>
  <si>
    <t>SC Walsh, I Lomov, JJ Roberts</t>
  </si>
  <si>
    <t>Grain-scale failure in thermal spallation drilling</t>
  </si>
  <si>
    <t>https://www.osti.gov/biblio/1035600</t>
  </si>
  <si>
    <t>https://scholar.google.com/scholar?cites=8830801573257665332&amp;as_sdt=2005&amp;sciodt=0,5&amp;hl=en</t>
  </si>
  <si>
    <t>Geothermal power promises clean, renewable, reliable and potentially widely-available energy, but is limited by high initial capital costs. New drilling technologies are required to …</t>
  </si>
  <si>
    <t>https://www.osti.gov/servlets/purl/1035600</t>
  </si>
  <si>
    <t>https://scholar.google.com/scholar?q=related:NNv7Rz5PjXoJ:scholar.google.com/&amp;scioq=&amp;hl=en&amp;as_sdt=2005&amp;sciodt=0,5</t>
  </si>
  <si>
    <t>P Surendran, S Gupta, T Preda, ...</t>
  </si>
  <si>
    <t>Comparison of existing supercritical carbon dioxide heat transfer correlations for horizontal and vertical bare tubes</t>
  </si>
  <si>
    <t>International …</t>
  </si>
  <si>
    <t>https://asmedigitalcollection.asme.org/ICONE/proceedings-abstract/ICONE20-POWER2012/335/293316</t>
  </si>
  <si>
    <t>https://scholar.google.com/scholar?cites=13483694343901247968&amp;as_sdt=2005&amp;sciodt=0,5&amp;hl=en</t>
  </si>
  <si>
    <t>This paper presents a thorough analysis of ability of various heat transfer correlations to predict wall temperatures and Heat Transfer Coefficients (HTCs) against experiments on …</t>
  </si>
  <si>
    <t>https://scholar.google.com/scholar?q=related:4Hkt7JC0H7sJ:scholar.google.com/&amp;scioq=&amp;hl=en&amp;as_sdt=2005&amp;sciodt=0,5</t>
  </si>
  <si>
    <t>J Na, FG Wang, Y Shi, ZM Cai</t>
  </si>
  <si>
    <t>The impacts of different CO2 injection temperature on heat extraction rate in CO2-EGS based on CCS demonstration project</t>
  </si>
  <si>
    <t>Advanced Materials Research</t>
  </si>
  <si>
    <t>Trans Tech Publ</t>
  </si>
  <si>
    <t>https://www.scientific.net/AMR.588-589.21</t>
  </si>
  <si>
    <t>https://scholar.google.com/scholar?cites=1322922907212687317&amp;as_sdt=2005&amp;sciodt=0,5&amp;hl=en</t>
  </si>
  <si>
    <t>In this paper we use Majiagou geologic formation in Erdos Carbon Caputure and Storage (CCS) demonstration project aera as artificial geothermal reservoir, and create numerical …</t>
  </si>
  <si>
    <t>https://www.scientific.net/AMR.588-589.21.pdf</t>
  </si>
  <si>
    <t>https://scholar.google.com/scholar?q=related:1aej_V_3WxIJ:scholar.google.com/&amp;scioq=&amp;hl=en&amp;as_sdt=2005&amp;sciodt=0,5</t>
  </si>
  <si>
    <t>F Pan, BJ McPherson, PC Lichtner, ...</t>
  </si>
  <si>
    <t>Numerical simulations of interactions between supercritical CO2 and high-temperature fractured rocks in enhanced geothermal systmes</t>
  </si>
  <si>
    <t>Proceedings of the …</t>
  </si>
  <si>
    <t>https://pangea.stanford.edu/ERE/pdf/IGAstandard/SGW/2012/Pan.pdf</t>
  </si>
  <si>
    <t>https://scholar.google.com/scholar?cites=5711283622814433119&amp;as_sdt=2005&amp;sciodt=0,5&amp;hl=en</t>
  </si>
  <si>
    <t>Supercritical CO2 has been suggested as a heat transmission fluid in Enhanced Geothermal Systems (EGS), to improve energy extraction. Additionally, most engineered CO2-flow …</t>
  </si>
  <si>
    <t>https://scholar.google.com/scholar?q=related:Xz9c_TGOQk8J:scholar.google.com/&amp;scioq=&amp;hl=en&amp;as_sdt=2005&amp;sciodt=0,5</t>
  </si>
  <si>
    <t>李义曼, 庞忠和, 李捷, 孔彦龙</t>
  </si>
  <si>
    <t>二氧化碳咸水层封存和利用</t>
  </si>
  <si>
    <t>科技导报</t>
  </si>
  <si>
    <t>kjdb.org</t>
  </si>
  <si>
    <t>http://www.kjdb.org/CN/article/downloadArticleFile.do?attachType=PDF&amp;id=9393</t>
  </si>
  <si>
    <t>https://scholar.google.com/scholar?cites=12321223533710475320&amp;as_sdt=2005&amp;sciodt=0,5&amp;hl=en</t>
  </si>
  <si>
    <t>收稿日期: 2011 (07 (04; 修回日期: 2012 (06 (16 基金项目: 国家高技术研究发展计划(863 计划) 项目(2008AA062303, 2011AA050604) 作者简介: 李义曼, 博士研究生, 研究方向为水(岩相互 …</t>
  </si>
  <si>
    <t>https://scholar.google.com/scholar?q=related:OAD_9IXH_aoJ:scholar.google.com/&amp;scioq=&amp;hl=en&amp;as_sdt=2005&amp;sciodt=0,5</t>
  </si>
  <si>
    <t>M Petro, L Song, A Bell, A Tuganov, ...</t>
  </si>
  <si>
    <t>System and methodology for rapid evaluation of geothermal rock-fluid interactions associated with CO2-EGS</t>
  </si>
  <si>
    <t>… , 37th Workshop on …</t>
  </si>
  <si>
    <t>https://pangea.stanford.edu/ERE/pdf/IGAstandard/SGW/2012/Petro.pdf</t>
  </si>
  <si>
    <t>https://scholar.google.com/scholar?cites=9907416998621757469&amp;as_sdt=2005&amp;sciodt=0,5&amp;hl=en</t>
  </si>
  <si>
    <t>ABSTRACT Numerical simulations of Enhanced Geothermal Systems with CO2 as the heat transmission fluid (CO2-EGS) are optimistic. However, there is always water present …</t>
  </si>
  <si>
    <t>https://scholar.google.com/scholar?q=related:HUCEvEQ3fokJ:scholar.google.com/&amp;scioq=&amp;hl=en&amp;as_sdt=2005&amp;sciodt=0,5</t>
  </si>
  <si>
    <t>The solubility and kinetics of minerals under CO2-EGS geothermal conditions: Comparison of experimental and modeling results</t>
  </si>
  <si>
    <t>https://escholarship.org/content/qt6pv0z0b1/qt6pv0z0b1.pdf</t>
  </si>
  <si>
    <t>https://scholar.google.com/scholar?cites=12463830755710005223&amp;as_sdt=2005&amp;sciodt=0,5&amp;hl=en</t>
  </si>
  <si>
    <t>Although the thermal and hydraulic aspects of a CO2-EGS system look promising, major uncertainties remain with regard to chemical interactions between fluids and rocks. A fully …</t>
  </si>
  <si>
    <t>https://scholar.google.com/scholar?q=related:5--uPgls-KwJ:scholar.google.com/&amp;scioq=&amp;hl=en&amp;as_sdt=2005&amp;sciodt=0,5</t>
  </si>
  <si>
    <t>W Ahmed</t>
  </si>
  <si>
    <t>CO2 as a working fluid in geothermal power plants: Literature review, summary and outlook</t>
  </si>
  <si>
    <t>Universit• at Stuttgart-Institut f• ur Wasserund …</t>
  </si>
  <si>
    <t>https://scholar.google.com/scholar?cites=7790741808392654462&amp;as_sdt=2005&amp;sciodt=0,5&amp;hl=en</t>
  </si>
  <si>
    <t>https://scholar.google.com/scholar?q=related:fk4HymVGHmwJ:scholar.google.com/&amp;scioq=&amp;hl=en&amp;as_sdt=2005&amp;sciodt=0,5</t>
  </si>
  <si>
    <t>H Salimi, K Wolf, J Bruining</t>
  </si>
  <si>
    <t>Geothermal energy combined with CO2 sequestration: An additional benefit</t>
  </si>
  <si>
    <t>… Workshop 2012, Bandung, Indonesia, 6-8 …</t>
  </si>
  <si>
    <t>Citeseer</t>
  </si>
  <si>
    <t>https://citeseerx.ist.psu.edu/viewdoc/download?doi=10.1.1.878.4766&amp;rep=rep1&amp;type=pdf</t>
  </si>
  <si>
    <t>https://scholar.google.com/scholar?cites=9592989443672950206&amp;as_sdt=2005&amp;sciodt=0,5&amp;hl=en</t>
  </si>
  <si>
    <t>In this transition period from a fossil-fuel based society to a sustainable-energy society, it is expected that CO2 capture and subsequent sequestration in geological formations plays a …</t>
  </si>
  <si>
    <t>https://scholar.google.com/scholar?q=related:vsUyvBIlIYUJ:scholar.google.com/&amp;scioq=&amp;hl=en&amp;as_sdt=2005&amp;sciodt=0,5</t>
  </si>
  <si>
    <t>AI Remoroza</t>
  </si>
  <si>
    <t>Application of Supercritical Carbon Dioxide in Engineered Geothermal Systems</t>
  </si>
  <si>
    <t>nova.newcastle.edu.au</t>
  </si>
  <si>
    <t>https://nova.newcastle.edu.au/vital/access/services/Download/uon:13209/ATTACHMENT02</t>
  </si>
  <si>
    <t>I hereby certify that the work embodied in this thesis contains published papers/scholarly work of which I am a joint author. I have included as part of the thesis a written statement …</t>
  </si>
  <si>
    <t>https://scholar.google.com/scholar?q=related:06Z5IGaQfvEJ:scholar.google.com/&amp;scioq=&amp;hl=en&amp;as_sdt=2005&amp;sciodt=0,5</t>
  </si>
  <si>
    <t>R Yalçinkaya, A Biyikoğlu</t>
  </si>
  <si>
    <t>KRİTİK-ÜSTÜ KARBON-DİOKSİTİN JEOTERMAL GÜÇ ÇEVRİMİNDE KULLANIMI ÜZERİNE</t>
  </si>
  <si>
    <t>Gazi Üniversitesi Mühendislik Mimarlık …</t>
  </si>
  <si>
    <t>dergipark.org.tr</t>
  </si>
  <si>
    <t>https://dergipark.org.tr/en/pub/gazimmfd/issue/6700/88671</t>
  </si>
  <si>
    <t>Bu çalışmada, iş akışkanı olarak karbon-dioksit kullanan bir güç çevrimi tasarlanmıştır. Bu çevrim üzerinden jeotermal enerji kaynaklı bir güç üretim sisteminin termodinamik analizi …</t>
  </si>
  <si>
    <t>https://dergipark.org.tr/en/download/article-file/75885</t>
  </si>
  <si>
    <t>https://scholar.google.com/scholar?q=related:kJU0b5q7gO0J:scholar.google.com/&amp;scioq=&amp;hl=en&amp;as_sdt=2005&amp;sciodt=0,5</t>
  </si>
  <si>
    <t>FZ Zhang, PX Jiang, RN Xu</t>
  </si>
  <si>
    <t>System thermodynamic performance comparison of CO2-EGS and water-EGS systems</t>
  </si>
  <si>
    <t>Applied thermal engineering</t>
  </si>
  <si>
    <t>https://www.sciencedirect.com/science/article/pii/S1359431113005656</t>
  </si>
  <si>
    <t>https://scholar.google.com/scholar?cites=9778878768642535797&amp;as_sdt=2005&amp;sciodt=0,5&amp;hl=en</t>
  </si>
  <si>
    <t>CO 2 may be a better heat transmission fluid than water for Enhanced Geothermal Systems (EGS). The advantages and disadvantages of these two kinds of EGS are the focus of this …</t>
  </si>
  <si>
    <t>https://scholar.google.com/scholar?q=related:dTGM6m2OtYcJ:scholar.google.com/&amp;scioq=&amp;hl=en&amp;as_sdt=2005&amp;sciodt=0,5</t>
  </si>
  <si>
    <t>MM Smith, TJ Wolery, SA Carroll</t>
  </si>
  <si>
    <t>Kinetics of chlorite dissolution at elevated temperatures and CO2 conditions</t>
  </si>
  <si>
    <t>Chemical Geology</t>
  </si>
  <si>
    <t>https://www.sciencedirect.com/science/article/pii/S0009254113000764</t>
  </si>
  <si>
    <t>https://scholar.google.com/scholar?cites=8444003885744868583&amp;as_sdt=2005&amp;sciodt=0,5&amp;hl=en</t>
  </si>
  <si>
    <t>Abstract Chlorite ((Mg 4.29 Al 1.48 Fe 0.10)(Al 1.22 Si 2.78) O 10 (OH) 8) dissolution kinetics were measured under far from equilibrium conditions using a mixed-flow reactor over …</t>
  </si>
  <si>
    <t>https://scholar.google.com/scholar?q=related:50zXu8sgL3UJ:scholar.google.com/&amp;scioq=&amp;hl=en&amp;as_sdt=2005&amp;sciodt=0,5</t>
  </si>
  <si>
    <t>Simulation of CO2-EGS in a fractured reservoir with salt precipitation</t>
  </si>
  <si>
    <t>https://www.sciencedirect.com/science/article/pii/S1876610213008370</t>
  </si>
  <si>
    <t>https://scholar.google.com/scholar?cites=16123999940820133631&amp;as_sdt=2005&amp;sciodt=0,5&amp;hl=en</t>
  </si>
  <si>
    <t>The use of CO 2 as a working fluid in place of formation brines in Enhanced Geothermal Systems (EGS) could allow, in addition to CO 2 sequestration, a more efficient recovery of …</t>
  </si>
  <si>
    <t>https://www.sciencedirect.com/science/article/pii/S1876610213008370/pdf?md5=5465b6bc181cb4b0baad7a933bd48396&amp;pid=1-s2.0-S1876610213008370-main.pdf</t>
  </si>
  <si>
    <t>https://scholar.google.com/scholar?q=related:_-YAf4T0w98J:scholar.google.com/&amp;scioq=&amp;hl=en&amp;as_sdt=2005&amp;sciodt=0,5</t>
  </si>
  <si>
    <t>P Bénézeth, A Stefánsson, ...</t>
  </si>
  <si>
    <t>Mineral solubility and aqueous speciation under hydrothermal conditions to 300 C–the carbonate system as an example</t>
  </si>
  <si>
    <t>… in mineralogy and …</t>
  </si>
  <si>
    <t>pubs.geoscienceworld.org</t>
  </si>
  <si>
    <t>https://pubs.geoscienceworld.org/msa/rimg/article-abstract/76/1/81/140925</t>
  </si>
  <si>
    <t>https://scholar.google.com/scholar?cites=3623358918809081453&amp;as_sdt=2005&amp;sciodt=0,5&amp;hl=en</t>
  </si>
  <si>
    <t>Carbon is a major element in the Earth's system and plays an important role in many geochemical processes including metamorphism, volcanism, oceanic systems and …</t>
  </si>
  <si>
    <t>https://scholar.google.com/scholar?q=related:bdZbQb3BSDIJ:scholar.google.com/&amp;scioq=&amp;hl=en&amp;as_sdt=2005&amp;sciodt=0,5</t>
  </si>
  <si>
    <t>JB Randolph, MO Saar, J Bielicki</t>
  </si>
  <si>
    <t>Geothermal energy production at geologic CO2 sequestration sites: Impact of thermal drawdown on reservoir pressure</t>
  </si>
  <si>
    <t>https://www.sciencedirect.com/science/article/pii/S1876610213008382</t>
  </si>
  <si>
    <t>https://scholar.google.com/scholar?cites=14562303355781623777&amp;as_sdt=2005&amp;sciodt=0,5&amp;hl=en</t>
  </si>
  <si>
    <t>Recent geotechnical research shows that geothermal heat can be efficiently mined by circulating carbon dioxide through naturally permeable rock formations--a method called CO …</t>
  </si>
  <si>
    <t>https://www.sciencedirect.com/science/article/pii/S1876610213008382/pdf?md5=1126b7e1ccfa42619c7f0f86bee33c34&amp;pid=1-s2.0-S1876610213008382-main.pdf&amp;_valck=1</t>
  </si>
  <si>
    <t>https://scholar.google.com/scholar?q=related:4a_XaL-xF8oJ:scholar.google.com/&amp;scioq=&amp;hl=en&amp;as_sdt=2005&amp;sciodt=0,5</t>
  </si>
  <si>
    <t>TR Elliot, TA Buscheck, M Celia</t>
  </si>
  <si>
    <t>Active CO2 reservoir management for sustainable geothermal energy extraction and reduced leakage</t>
  </si>
  <si>
    <t>Greenhouse Gases: Science …</t>
  </si>
  <si>
    <t>https://onlinelibrary.wiley.com/doi/abs/10.1002/ghg.1328</t>
  </si>
  <si>
    <t>https://scholar.google.com/scholar?cites=13462718018114690068&amp;as_sdt=2005&amp;sciodt=0,5&amp;hl=en</t>
  </si>
  <si>
    <t>10.1002/ghg.1328</t>
  </si>
  <si>
    <t>Subsurface storage space is gaining recognition as a commodity for industrial and energy recovery operations. Geologic carbon dioxide (CO2) sequestration (GCS), wherein …</t>
  </si>
  <si>
    <t>https://onlinelibrary.wiley.com/doi/pdf/10.1002/ghg.1328</t>
  </si>
  <si>
    <t>https://scholar.google.com/scholar?q=related:FBz6fLUu1boJ:scholar.google.com/&amp;scioq=&amp;hl=en&amp;as_sdt=2005&amp;sciodt=0,5</t>
  </si>
  <si>
    <t>F Luo, RN Xu, PX Jiang</t>
  </si>
  <si>
    <t>Numerical study of the influence of injection/production well perforation location on CO2-EGS system</t>
  </si>
  <si>
    <t>https://www.sciencedirect.com/science/article/pii/S1876610213008394</t>
  </si>
  <si>
    <t>https://scholar.google.com/scholar?cites=12836048845882226894&amp;as_sdt=2005&amp;sciodt=0,5&amp;hl=en</t>
  </si>
  <si>
    <t>The novel concept of enhanced geothermal system with CO 2 instead of water as working fluid (CO 2-EGS) has attracted wide attention due to additional benefit of CO 2 geological …</t>
  </si>
  <si>
    <t>https://www.sciencedirect.com/science/article/pii/S1876610213008394/pdf?md5=b72d53be9ac19fc1ccb88ead4a251ae9&amp;pid=1-s2.0-S1876610213008394-main.pdf</t>
  </si>
  <si>
    <t>https://scholar.google.com/scholar?q=related:znhfwmrOIrIJ:scholar.google.com/&amp;scioq=&amp;hl=en&amp;as_sdt=2005&amp;sciodt=0,5</t>
  </si>
  <si>
    <t>C Kervévan, F Bugarel, X Galiègue, ...</t>
  </si>
  <si>
    <t>CO2-dissolved-a novel approach to combining CCS and geothermal heat recovery</t>
  </si>
  <si>
    <t>… Earth Sciences (SES) …</t>
  </si>
  <si>
    <t>earthdoc.org</t>
  </si>
  <si>
    <t>https://www.earthdoc.org/content/papers/10.3997/2214-4609.20131596</t>
  </si>
  <si>
    <t>https://scholar.google.com/scholar?cites=10477103008439147108&amp;as_sdt=2005&amp;sciodt=0,5&amp;hl=en</t>
  </si>
  <si>
    <t>10.3997/2214-4609.20131596</t>
  </si>
  <si>
    <t>This paper presents the outline of the CO2-DISSOLVED project whose objective is to assess the technical-economic feasibility of a novel CCS concept integrating geothermal energy …</t>
  </si>
  <si>
    <t>https://hal-brgm.archives-ouvertes.fr/docs/00/82/97/96/PDF/Extended_abstract_EAGE_KervA_van_et_al.pdf</t>
  </si>
  <si>
    <t>https://scholar.google.com/scholar?q=related:ZBoxFa0lZpEJ:scholar.google.com/&amp;scioq=&amp;hl=en&amp;as_sdt=2005&amp;sciodt=0,5</t>
  </si>
  <si>
    <t>MM Smith, SC Walsh, WW McNab, SA Carroll</t>
  </si>
  <si>
    <t>Experimental investigation of brine-CO2 flow through a natural fracture: permeability increases with concurrent dissolution/reprecipitation reactions</t>
  </si>
  <si>
    <t>https://www.osti.gov/servlets/purl/1068300</t>
  </si>
  <si>
    <t>https://scholar.google.com/scholar?cites=10024173623554834233&amp;as_sdt=2005&amp;sciodt=0,5&amp;hl=en</t>
  </si>
  <si>
    <t>ABSTRACT CO2 has been proposed as an attractive alternative heat-transmission fluid for engineered geothermal systems, but the geochemical and geomechanical impacts of …</t>
  </si>
  <si>
    <t>https://scholar.google.com/scholar?q=related:OX_T3swEHYsJ:scholar.google.com/&amp;scioq=&amp;hl=en&amp;as_sdt=2005&amp;sciodt=0,5</t>
  </si>
  <si>
    <t>TA Buscheck, M Chen, C Lu, Y Sun, Y Hao, MA Celia, ...</t>
  </si>
  <si>
    <t>Analysis of operational strategies for utilizing CO2 for geothermal energy production</t>
  </si>
  <si>
    <t>https://www.osti.gov/servlets/purl/1068313</t>
  </si>
  <si>
    <t>https://scholar.google.com/scholar?cites=12050916684160336552&amp;as_sdt=2005&amp;sciodt=0,5&amp;hl=en</t>
  </si>
  <si>
    <t>Geothermal energy production can be limited by insufficient working fluid and pressure depletion, whereas geologic CO2 storage (GCS) can be limited by overpressure, which may …</t>
  </si>
  <si>
    <t>https://scholar.google.com/scholar?q=related:qII0MeB0PacJ:scholar.google.com/&amp;scioq=&amp;hl=en&amp;as_sdt=2005&amp;sciodt=0,5</t>
  </si>
  <si>
    <t>N Chennouf, B Negrou, B Dokkar, N Settou</t>
  </si>
  <si>
    <t>Valuation and estimation of geothermal electricity production using carbon dioxide as working fluid in the south of Algeria</t>
  </si>
  <si>
    <t>https://www.sciencedirect.com/science/article/pii/S187661021301196X</t>
  </si>
  <si>
    <t>https://scholar.google.com/scholar?cites=15934410396864760783&amp;as_sdt=2005&amp;sciodt=0,5&amp;hl=en</t>
  </si>
  <si>
    <t>The control of carbon dioxide emissions will not result from only one technology but from a whole means deployed simultaneously. This process is not only the development of …</t>
  </si>
  <si>
    <t>https://www.sciencedirect.com/science/article/pii/S187661021301196X/pdf?md5=303eca45e38d7f3542fd8ffd7a862562&amp;pid=1-s2.0-S187661021301196X-main.pdf</t>
  </si>
  <si>
    <t>https://scholar.google.com/scholar?q=related:z0tq8tRlIt0J:scholar.google.com/&amp;scioq=&amp;hl=en&amp;as_sdt=2005&amp;sciodt=0,5</t>
  </si>
  <si>
    <t>Y Jung, T Xu, PF Dobson, N Chang, M Petro</t>
  </si>
  <si>
    <t>Experiment-based modeling of geochemical interactions in CO2-based geothermal systems</t>
  </si>
  <si>
    <t>https://www.osti.gov/servlets/purl/1172063</t>
  </si>
  <si>
    <t>https://scholar.google.com/scholar?cites=13359483122149097246&amp;as_sdt=2005&amp;sciodt=0,5&amp;hl=en</t>
  </si>
  <si>
    <t>Carbon dioxide (CO2) has recently been considered as an alternative geothermal working fluid because of some favorable fluid dynamics and heat transfer properties compared to …</t>
  </si>
  <si>
    <t>https://scholar.google.com/scholar?q=related:Hv-FNh5rZrkJ:scholar.google.com/&amp;scioq=&amp;hl=en&amp;as_sdt=2005&amp;sciodt=0,5</t>
  </si>
  <si>
    <t>S Gupta, E Saltanov, I Pioro</t>
  </si>
  <si>
    <t>Heat Transfer Correlation for Supercritical Carbon Dioxide Flowing in Vertical Bare Tubes</t>
  </si>
  <si>
    <t>https://asmedigitalcollection.asme.org/ICONE/proceedings-abstract/ICONE21/V006T16A044/250615</t>
  </si>
  <si>
    <t>https://scholar.google.com/scholar?cites=14204299468629311074&amp;as_sdt=2005&amp;sciodt=0,5&amp;hl=en</t>
  </si>
  <si>
    <t>Canada among many other countries is in pursuit of developing next generation (Generation IV) nuclear-reactor concepts. One of the main objectives of Generation-IV concepts is to …</t>
  </si>
  <si>
    <t>https://scholar.google.com/scholar?q=related:Yn7r7hvPH8UJ:scholar.google.com/&amp;scioq=&amp;hl=en&amp;as_sdt=2005&amp;sciodt=0,5</t>
  </si>
  <si>
    <t>R Capobianco, MS Gruszkiewicz, ...</t>
  </si>
  <si>
    <t>Volumetric properties and fluid phase equilibria of CO2+ H2O</t>
  </si>
  <si>
    <t>… Eighth Workshop on …</t>
  </si>
  <si>
    <t>https://pangea.stanford.edu/ERE/pdf/IGAstandard/SGW/2013/Capobianco.pdf</t>
  </si>
  <si>
    <t>https://scholar.google.com/scholar?cites=1074955934860100842&amp;as_sdt=2005&amp;sciodt=0,5&amp;hl=en</t>
  </si>
  <si>
    <t>The need for accurate modeling of fluid-mineral processes over wide ranges of temperature, pressure and composition highlighted considerable uncertainties of available property data …</t>
  </si>
  <si>
    <t>https://scholar.google.com/scholar?q=related:6sSINroC6w4J:scholar.google.com/&amp;scioq=&amp;hl=en&amp;as_sdt=2005&amp;sciodt=0,5</t>
  </si>
  <si>
    <t>TA Buscheck, M Chen, Y Hao, JM Bielicki, ...</t>
  </si>
  <si>
    <t>Multi-fluid geothermal energy production and storage in stratigraphic reservoirs</t>
  </si>
  <si>
    <t>https://www.osti.gov/servlets/purl/1097221</t>
  </si>
  <si>
    <t>https://scholar.google.com/scholar?cites=5925950829723218044&amp;as_sdt=2005&amp;sciodt=0,5&amp;hl=en</t>
  </si>
  <si>
    <t>Thomas A. Buschecka, Mingjie Chena, Yue Haoa, Jeffrey M. Bielickib, Jimmy B. Randolphc, Yunwei Suna, and Hyungjin Choic aLawrence Livermore National Laboratory (LLNL) PO …</t>
  </si>
  <si>
    <t>https://scholar.google.com/scholar?q=related:fHAV8uE0PVIJ:scholar.google.com/&amp;scioq=&amp;hl=en&amp;as_sdt=2005&amp;sciodt=0,5</t>
  </si>
  <si>
    <t>F Pan, B McPherson, P Lichtner, ...</t>
  </si>
  <si>
    <t>Numerical evaluation of energy extraction, CO2-rock interactions, and carbon sequestration in enhanced geothermal system (EGS) with supercritical CO2 as a …</t>
  </si>
  <si>
    <t>… 38th Workshop on …</t>
  </si>
  <si>
    <t>https://pangea.stanford.edu/ERE/pdf/IGAstandard/SGW/2013/Pan.pdf</t>
  </si>
  <si>
    <t>https://scholar.google.com/scholar?cites=15847916896062484903&amp;as_sdt=2005&amp;sciodt=0,5&amp;hl=en</t>
  </si>
  <si>
    <t>Recently, geothermal development in enhanced geothermal system (EGS) has been considered using supercritical CO2 as a heat transmission fluid instead of water. It is …</t>
  </si>
  <si>
    <t>https://scholar.google.com/scholar?q=related:pzG3e3Mc79sJ:scholar.google.com/&amp;scioq=&amp;hl=en&amp;as_sdt=2005&amp;sciodt=0,5</t>
  </si>
  <si>
    <t>蒋林, 季建清, 徐芹芹</t>
  </si>
  <si>
    <t>渤海湾盆地应用增强型地热系统 (EGS) 的地质分析</t>
  </si>
  <si>
    <t>地质与勘探</t>
  </si>
  <si>
    <t>https://www.researchgate.net/profile/Jianqing-Ji/publication/343057704_Geologic_Analysis_on_the_Prospects_of_the_Enhanced_Geothermal_System_EGS_in_the_Bohai_Bay_Basin/links/5f1462cf299bf1e548c36e9e/Geologic-Analysis-on-the-Prospects-of-the-Enhanced-Geothermal-System-EGS-in-the-Bohai-Bay-Basin.pdf</t>
  </si>
  <si>
    <t>https://scholar.google.com/scholar?cites=11966051138175639707&amp;as_sdt=2005&amp;sciodt=0,5&amp;hl=en</t>
  </si>
  <si>
    <t>全球地下3~ 10 km 普遍分布的高温低渗岩体中蕴藏着巨大的热能, 利用增强型地热系统(EGS) 技术可以实现这部分热能的开发. 本文通过对近年增强型地热系统的研究进展和经验的综述 …</t>
  </si>
  <si>
    <t>https://scholar.google.com/scholar?q=related:myAefxz0D6YJ:scholar.google.com/&amp;scioq=&amp;hl=en&amp;as_sdt=2005&amp;sciodt=0,5</t>
  </si>
  <si>
    <t>AD Atrens, H Gurgenci</t>
  </si>
  <si>
    <t>Design of CO2-based geothermal power plant for transient reservoir dry-out—or 'enhanced water recovery'</t>
  </si>
  <si>
    <t>of the 38th Workshop on Geothermal …</t>
  </si>
  <si>
    <t>https://pangea.stanford.edu/ERE/pdf/IGAstandard/SGW/2013/Atrens.pdf</t>
  </si>
  <si>
    <t>https://scholar.google.com/scholar?cites=16755928560915486562&amp;as_sdt=2005&amp;sciodt=0,5&amp;hl=en</t>
  </si>
  <si>
    <t>Carbon-dioxide-based engineered geothermal systems provide an opportunity to combine CO2 storage with geothermal power generation. They accomplish this by displacing the …</t>
  </si>
  <si>
    <t>https://scholar.google.com/scholar?q=related:Ypcw2z8EiegJ:scholar.google.com/&amp;scioq=&amp;hl=en&amp;as_sdt=2005&amp;sciodt=0,5</t>
  </si>
  <si>
    <t>张炜, 许天福, 吕鹏, 王淑玲</t>
  </si>
  <si>
    <t>二氧化碳增强型地热系统的研究进展</t>
  </si>
  <si>
    <t>地质科技情报</t>
  </si>
  <si>
    <t>cqvip.com</t>
  </si>
  <si>
    <t>http://www.cqvip.com/qk/93477a/201303/46000543.html</t>
  </si>
  <si>
    <t>https://scholar.google.com/scholar?cites=13822236555043977109&amp;as_sdt=2005&amp;sciodt=0,5&amp;hl=en</t>
  </si>
  <si>
    <t>增强型地热系统, 作为一种新型的地热发电技术, 可通过水力压裂的方式从干热岩中提取地热资源. 而超临界CO2 作为一种优良的传热流体, 在用其替代水开采增强型地热系统中地热能的 …</t>
  </si>
  <si>
    <t>https://scholar.google.com/scholar?q=related:lbfQ2Oly0r8J:scholar.google.com/&amp;scioq=&amp;hl=en&amp;as_sdt=2005&amp;sciodt=0,5</t>
  </si>
  <si>
    <t>Y Shi, F Wang, Y Yang, H Lei, J Na, T Xu</t>
  </si>
  <si>
    <t>Use of a CO2 Geological Storage System to Develop Geothermal Resources: A Case Study of a Sandstone Reservoir in the Songliao Basin of Northeast China</t>
  </si>
  <si>
    <t>Clean Energy Systems in the …</t>
  </si>
  <si>
    <t>https://link.springer.com/chapter/10.1007/978-3-642-37849-2_8</t>
  </si>
  <si>
    <t>https://scholar.google.com/scholar?cites=1436163418832693213&amp;as_sdt=2005&amp;sciodt=0,5&amp;hl=en</t>
  </si>
  <si>
    <t>10.1007/978-3-642-37849-2_8</t>
  </si>
  <si>
    <t>The concept of a carbon dioxide (CO 2) plume geothermal (CPG) system, which uses the CO 2 geological storage system to develop geothermal resources has been proposed …</t>
  </si>
  <si>
    <t>https://scholar.google.com/scholar?q=related:3efuMgVH7hMJ:scholar.google.com/&amp;scioq=&amp;hl=en&amp;as_sdt=2005&amp;sciodt=0,5</t>
  </si>
  <si>
    <t>A Bıyıkoğlu, R Yalçınkaya</t>
  </si>
  <si>
    <t>Effects of different reservoir conditions on carbon-dioxide power cycle</t>
  </si>
  <si>
    <t>Energy conversion and management</t>
  </si>
  <si>
    <t>https://www.sciencedirect.com/science/article/pii/S0196890413001362</t>
  </si>
  <si>
    <t>https://scholar.google.com/scholar?cites=12306511157205597189&amp;as_sdt=2005&amp;sciodt=0,5&amp;hl=en</t>
  </si>
  <si>
    <t>In this study, a geothermal power cycle was analyzed for the generation of electricity at different reservoir conditions by using carbon-dioxide at super-critical condition. The second …</t>
  </si>
  <si>
    <t>https://www.academia.edu/download/72453406/j.enconman.2012.08.03020211013-2269-1nz1oh7.pdf</t>
  </si>
  <si>
    <t>https://scholar.google.com/scholar?q=related:Bfye3bGCyaoJ:scholar.google.com/&amp;scioq=&amp;hl=en&amp;as_sdt=2005&amp;sciodt=0,5</t>
  </si>
  <si>
    <t>SM Ezzedine, FJ Ryerson</t>
  </si>
  <si>
    <t>Uncertainty quantification of thmc processes in a dynamically stimulated fracture network</t>
  </si>
  <si>
    <t>47th US Rock Mechanics/Geomechanics …</t>
  </si>
  <si>
    <t>https://onepetro.org/ARMAUSRMS/proceedings/ARMA13/ARMA-2013-632/121169</t>
  </si>
  <si>
    <t>https://scholar.google.com/scholar?cites=2882928747657333829&amp;as_sdt=2005&amp;sciodt=0,5&amp;hl=en</t>
  </si>
  <si>
    <t>A major issue to overcome when characterizing a deep fractured reservoir is that of data limitation due to accessibility and affordability. Moreover, the ability to map discontinuities in …</t>
  </si>
  <si>
    <t>https://scholar.google.com/scholar?q=related:RYzg7Gs4AigJ:scholar.google.com/&amp;scioq=&amp;hl=en&amp;as_sdt=2005&amp;sciodt=0,5</t>
  </si>
  <si>
    <t>KW Müller</t>
  </si>
  <si>
    <t>Bewertung von Verfahren zur Gewinnung von Industriechemikalien aus CO2</t>
  </si>
  <si>
    <t>https://search.proquest.com/openview/2c2d2b58d2f8f510fa1cdc3445b6492e/1?pq-origsite=gscholar&amp;cbl=2026366&amp;diss=y</t>
  </si>
  <si>
    <t>https://scholar.google.com/scholar?cites=443430454106845333&amp;as_sdt=2005&amp;sciodt=0,5&amp;hl=en</t>
  </si>
  <si>
    <t>Abstract Im Rahmen der vorliegenden Arbeit wurden Reaktionen und Prozesse zur stofflichen Nutzung von Kohlenstoffdioxid unter thermodynamischen Gesichtspunkten …</t>
  </si>
  <si>
    <t>https://opus4.kobv.de/opus4-fau/files/3318/KarstenMuellerDissertation.pdf</t>
  </si>
  <si>
    <t>https://scholar.google.com/scholar?q=related:lfCgC6ZhJwYJ:scholar.google.com/&amp;scioq=&amp;hl=en&amp;as_sdt=2005&amp;sciodt=0,5</t>
  </si>
  <si>
    <t>K Michael, S Varma, E Bekele, B Ciftci, J Hodgkinson, ...</t>
  </si>
  <si>
    <t>Basin Resource Management and Carbon Storage—Part I</t>
  </si>
  <si>
    <t>… and evaluation of …</t>
  </si>
  <si>
    <t>https://scholar.google.com/scholar?cites=1463953365841674951&amp;as_sdt=2005&amp;sciodt=0,5&amp;hl=en</t>
  </si>
  <si>
    <t>https://scholar.google.com/scholar?q=related:xwK7ctQBURQJ:scholar.google.com/&amp;scioq=&amp;hl=en&amp;as_sdt=2005&amp;sciodt=0,5</t>
  </si>
  <si>
    <t>宋阳, 吴晓敏, 胡珊, 王维城</t>
  </si>
  <si>
    <t>二氧化碳在干热岩中换热及固化的数值模拟</t>
  </si>
  <si>
    <t>工程热物理学报</t>
  </si>
  <si>
    <t>http://www.cqvip.com/qk/90922x/201310/47288302.html</t>
  </si>
  <si>
    <t>https://scholar.google.com/scholar?cites=18174534366182155736&amp;as_sdt=2005&amp;sciodt=0,5&amp;hl=en</t>
  </si>
  <si>
    <t>在增强型地热系统(EGS) 中, 采用CO2 替代水作为工质能够在利用低渗透性岩层中的地热能的同时埋存温室气体. 本文使用TOUGHREACT 软件建立二维EGS 模型, 对CO2 …</t>
  </si>
  <si>
    <t>https://scholar.google.com/scholar?output=instlink&amp;q=info:2KVqlrbqOPwJ:scholar.google.com/&amp;hl=en&amp;as_sdt=2005&amp;sciodt=0,5&amp;scillfp=4892118344246350039&amp;oi=lle</t>
  </si>
  <si>
    <t>https://scholar.google.com/scholar?q=related:2KVqlrbqOPwJ:scholar.google.com/&amp;scioq=&amp;hl=en&amp;as_sdt=2005&amp;sciodt=0,5</t>
  </si>
  <si>
    <t>M Magliocco, S Glaser, ...</t>
  </si>
  <si>
    <t>Laboratory investigation of supercritical CO2 use in geothermal systems</t>
  </si>
  <si>
    <t>Thirty-Eighth Workshop on …</t>
  </si>
  <si>
    <t>https://pangea.stanford.edu/ERE/pdf/IGAstandard/SGW/2013/Magliocco.pdf</t>
  </si>
  <si>
    <t>https://scholar.google.com/scholar?cites=2445576386055780224&amp;as_sdt=2005&amp;sciodt=0,5&amp;hl=en</t>
  </si>
  <si>
    <t>The use of carbon dioxide (CO2) as a heat transfer fluid has been proposed as an alternative to water in enhanced geothermal systems (EGS). Numerical simulations have …</t>
  </si>
  <si>
    <t>https://scholar.google.com/scholar?q=related:gDfwEcRu8CEJ:scholar.google.com/&amp;scioq=&amp;hl=en&amp;as_sdt=2005&amp;sciodt=0,5</t>
  </si>
  <si>
    <t>A Kizaki, K Ohashi, H Tanaka, ...</t>
  </si>
  <si>
    <t>Effects of vertical stress on fracture propagation using super critical carbon dioxide</t>
  </si>
  <si>
    <t>ISRM International …</t>
  </si>
  <si>
    <t>https://onepetro.org/ISRMEUROCK/proceedings-abstract/EUROCK13/All-EUROCK13/ISRM-EUROCK-2013-150/39188</t>
  </si>
  <si>
    <t>https://scholar.google.com/scholar?cites=17819726805139936818&amp;as_sdt=2005&amp;sciodt=0,5&amp;hl=en</t>
  </si>
  <si>
    <t>To clarify the effects of the vertical stress along the borehole on the hydraulic fracture formation, we conducted hydraulic fracturing experiments using the fracturing fluids of the …</t>
  </si>
  <si>
    <t>https://scholar.google.com/scholar?q=related:Mlbfxh1jTPcJ:scholar.google.com/&amp;scioq=&amp;hl=en&amp;as_sdt=2005&amp;sciodt=0,5</t>
  </si>
  <si>
    <t>王福刚, 那金, 耿新新</t>
  </si>
  <si>
    <t>CO_2 注入温度对 CO_2 增强地热系统热提取率的影响--基于鄂尔多斯 CCS 工程</t>
  </si>
  <si>
    <t>http://www.cqvip.com/qk/90455x/201308/45083129.html</t>
  </si>
  <si>
    <t>https://scholar.google.com/scholar?cites=17946195495136222722&amp;as_sdt=2005&amp;sciodt=0,5&amp;hl=en</t>
  </si>
  <si>
    <t>以鄂尔多斯CO2 地质储存工程区马家沟组地层为人工地热储层, 用TOUGH2 软件建立以C02 为传热载体的COrEGS 模拟模型. 设计并模拟了5 种不同的C02 注入温度(18—42℃) …</t>
  </si>
  <si>
    <t>https://scholar.google.com/scholar?q=related:Al5PRbixDfkJ:scholar.google.com/&amp;scioq=&amp;hl=en&amp;as_sdt=2005&amp;sciodt=0,5</t>
  </si>
  <si>
    <t>D Slatter</t>
  </si>
  <si>
    <t>Induced seismicity and the viability of enhanced geothermal systems</t>
  </si>
  <si>
    <t>repositum.tuwien.at</t>
  </si>
  <si>
    <t>https://repositum.tuwien.at/handle/20.500.12708/10024</t>
  </si>
  <si>
    <t>This paper addresses the issue of induced seismicity by Enhanced Geothermal Systems and what this means in terms of its widespread commercial development. EGS promises to …</t>
  </si>
  <si>
    <t>https://scholar.google.com/scholar?q=related:VVu44Qg1OxoJ:scholar.google.com/&amp;scioq=&amp;hl=en&amp;as_sdt=2005&amp;sciodt=0,5</t>
  </si>
  <si>
    <t>FL Le Zhang, R Xu, P Jiang</t>
  </si>
  <si>
    <t>Heat transfer and fluid transport of supercritical CO2 in enhanced geothermal system with two wells</t>
  </si>
  <si>
    <t>https://www.researchgate.net/profile/Ruina-Xu/publication/272381118_Heat_Transfer_and_Fluid_Transport_of_Supercritical_CO2_in_Enhanced_Geothermal_System_with_Local_Thermal_Non-equilibrium_Model/links/552787810cf2e486ae41093c/Heat-Transfer-and-Fluid-Transport-of-Supercritical-CO2-in-Enhanced-Geothermal-System-with-Local-Thermal-Non-equilibrium-Model.pdf</t>
  </si>
  <si>
    <t>The heat transfer and fluid transport of supercritical CO2 in enhanced geothermal system (EGS) is studied numerically with local thermal non-equilibrium model, which accounts for …</t>
  </si>
  <si>
    <t>https://scholar.google.com/scholar?q=related:PeD196Xrc-QJ:scholar.google.com/&amp;scioq=&amp;hl=en&amp;as_sdt=2005&amp;sciodt=0,5</t>
  </si>
  <si>
    <t>查詢</t>
  </si>
  <si>
    <t>個人化服務</t>
  </si>
  <si>
    <t>DEF</t>
  </si>
  <si>
    <t>airitilibrary.com</t>
  </si>
  <si>
    <t>https://www.airitilibrary.com/Publication/alPublicationProceeding?PublicationID=P20150602003</t>
  </si>
  <si>
    <t>Airiti Library華藝線上圖書館 隨時查.隨時看,你的隨身圖書館已上線! 立即使用 logo 瀏覽進階 檢索儲值 &amp;購物車 登入│ 加入會員│ 購買點數│ 個人化服務 │ 會員登入 重發認證信 忘記帳號 …</t>
  </si>
  <si>
    <t>Numerical investigation of fluid flow and heat transfer in a doublet enhanced geothermal system with CO2 as the working fluid (CO2–EGS)</t>
  </si>
  <si>
    <t>Energy</t>
  </si>
  <si>
    <t>https://www.sciencedirect.com/science/article/pii/S0360544213009006</t>
  </si>
  <si>
    <t>https://scholar.google.com/scholar?cites=5222693863870585251&amp;as_sdt=2005&amp;sciodt=0,5&amp;hl=en</t>
  </si>
  <si>
    <t>Enhanced geothermal system with CO 2 instead of water as the working fluid (CO 2–EGS) has attracted much interest due to the additional benefit of CO 2 geological storage during …</t>
  </si>
  <si>
    <t>https://scholar.google.com/scholar?q=related:o1me7mW8ekgJ:scholar.google.com/&amp;scioq=&amp;hl=en&amp;as_sdt=2005&amp;sciodt=0,5</t>
  </si>
  <si>
    <t>BM Adams, TH Kuehn, JM Bielicki, JB Randolph, ...</t>
  </si>
  <si>
    <t>On the importance of the thermosiphon effect in CPG (CO2 plume geothermal) power systems</t>
  </si>
  <si>
    <t>https://www.sciencedirect.com/science/article/pii/S0360544214002965</t>
  </si>
  <si>
    <t>https://scholar.google.com/scholar?cites=10094582297218383468&amp;as_sdt=2005&amp;sciodt=0,5&amp;hl=en</t>
  </si>
  <si>
    <t>Abstract CPG (CO 2 Plume Geothermal) energy systems use CO 2 to extract thermal energy from naturally permeable geologic formations at depth. CO 2 has advantages over brine …</t>
  </si>
  <si>
    <t>https://scholar.google.com/scholar?q=related:bP6lrR0pF4wJ:scholar.google.com/&amp;scioq=&amp;hl=en&amp;as_sdt=2005&amp;sciodt=0,5</t>
  </si>
  <si>
    <t>L Zhang, J Ezekiel, D Li, J Pei, S Ren</t>
  </si>
  <si>
    <t>Potential assessment of CO2 injection for heat mining and geological storage in geothermal reservoirs of China</t>
  </si>
  <si>
    <t>Applied Energy</t>
  </si>
  <si>
    <t>https://www.sciencedirect.com/science/article/pii/S0306261914001639</t>
  </si>
  <si>
    <t>https://scholar.google.com/scholar?cites=11704135101888106244&amp;as_sdt=2005&amp;sciodt=0,5&amp;hl=en</t>
  </si>
  <si>
    <t>Supercritical CO 2 has good mobility and certain heat capacity, which can be used as an alternative of water for heat recovery from geothermal reservoirs, meanwhile trapping most …</t>
  </si>
  <si>
    <t>https://scholar.google.com/scholar?q=related:BI84L91wbaIJ:scholar.google.com/&amp;scioq=&amp;hl=en&amp;as_sdt=2005&amp;sciodt=0,5</t>
  </si>
  <si>
    <t>T Xu, G Feng, Y Shi</t>
  </si>
  <si>
    <t>On fluid–rock chemical interaction in CO2-based geothermal systems</t>
  </si>
  <si>
    <t>Journal of Geochemical Exploration</t>
  </si>
  <si>
    <t>https://www.sciencedirect.com/science/article/pii/S0375674214000429</t>
  </si>
  <si>
    <t>https://scholar.google.com/scholar?cites=3163539944142760652&amp;as_sdt=2005&amp;sciodt=0,5&amp;hl=en</t>
  </si>
  <si>
    <t>Although fluid–rock chemical interactions are common natural phenomena associated with ore-forming systems in the crust of the Earth, they may find applications in the utilization of …</t>
  </si>
  <si>
    <t>https://scholar.google.com/scholar?q=related:zGpja9Em5ysJ:scholar.google.com/&amp;scioq=&amp;hl=en&amp;as_sdt=2005&amp;sciodt=0,5</t>
  </si>
  <si>
    <t>Y Feng, X Chen, XF Xu</t>
  </si>
  <si>
    <t>Current status and potentials of enhanced geothermal system in China: a review</t>
  </si>
  <si>
    <t>Renewable and Sustainable Energy Reviews</t>
  </si>
  <si>
    <t>https://www.sciencedirect.com/science/article/pii/S1364032114000963</t>
  </si>
  <si>
    <t>https://scholar.google.com/scholar?cites=14662603179357277039&amp;as_sdt=2005&amp;sciodt=0,5&amp;hl=en</t>
  </si>
  <si>
    <t>This research focuses on the enhanced geothermal systems (EGS) potential in China and related technology, especially induced microseismicity and carbon storage combination …</t>
  </si>
  <si>
    <t>https://scholar.google.com/scholar?q=related:b4sa5OcHfMsJ:scholar.google.com/&amp;scioq=&amp;hl=en&amp;as_sdt=2005&amp;sciodt=0,5</t>
  </si>
  <si>
    <t>CL Ré, JP Kaszuba, JN Moore, ...</t>
  </si>
  <si>
    <t>Fluid–rock interactions in CO2-saturated, granite-hosted geothermal systems: Implications for natural and engineered systems from geochemical experiments and …</t>
  </si>
  <si>
    <t>… et Cosmochimica Acta</t>
  </si>
  <si>
    <t>https://www.sciencedirect.com/science/article/pii/S0016703714004165</t>
  </si>
  <si>
    <t>https://scholar.google.com/scholar?cites=17287770475752650377&amp;as_sdt=2005&amp;sciodt=0,5&amp;hl=en</t>
  </si>
  <si>
    <t>Hydrothermal experiments were conducted and geochemical models constructed to evaluate the geochemical and mineralogical response of fractured granite and granite+ …</t>
  </si>
  <si>
    <t>http://geofaculty.uwyo.edu/jkaszub1/PDFs/Lo%20Re%20et%20al.,%202014.pdf</t>
  </si>
  <si>
    <t>https://scholar.google.com/scholar?q=related:ifa4Nad_6u8J:scholar.google.com/&amp;scioq=&amp;hl=en&amp;as_sdt=2005&amp;sciodt=0,5</t>
  </si>
  <si>
    <t>PC Lichtner, S Karra</t>
  </si>
  <si>
    <t>Modeling multiscale-multiphase-multicomponent reactive flows in porous media: Application to CO2 sequestration and enhanced geothermal energy using …</t>
  </si>
  <si>
    <t>… Models for CO2 Geo-sequestration &amp; …</t>
  </si>
  <si>
    <t>api.taylorfrancis.com</t>
  </si>
  <si>
    <t>https://api.taylorfrancis.com/content/chapters/edit/download?identifierName=doi&amp;identifierValue=10.1201/b16790-11&amp;type=chapterpdf</t>
  </si>
  <si>
    <t>https://scholar.google.com/scholar?cites=4315791928194919426&amp;as_sdt=2005&amp;sciodt=0,5&amp;hl=en</t>
  </si>
  <si>
    <t>Partial differential equations describing multiscale, multicomponent, multiphase reactive flow and transport equations are developed and applied to CO2 sequestration and geothermal …</t>
  </si>
  <si>
    <t>https://www.researchgate.net/profile/Peter-Lichtner/publication/291795406_Modeling_multiscale-multiphase-multicomponent_reactive_flows_in_porous_media_Application_to_CO2_sequestration_and_enhanced_geothermal_energy_using_PFLOTRAN/links/62068087afa8884cabd9cb04/Modeling-multiscale-multiphase-multicomponent-reactive-flows-in-porous-media-Application-to-CO2-sequestration-and-enhanced-geothermal-energy-using-PFLOTRAN.pdf</t>
  </si>
  <si>
    <t>https://scholar.google.com/scholar?q=related:AmyOhOTF5DsJ:scholar.google.com/&amp;scioq=&amp;hl=en&amp;as_sdt=2005&amp;sciodt=0,5</t>
  </si>
  <si>
    <t>L Zhang, F Luo, R Xu, P Jiang, H Liu</t>
  </si>
  <si>
    <t>Heat transfer and fluid transport of supercritical CO2 in enhanced geothermal system with local thermal non-equilibrium model</t>
  </si>
  <si>
    <t>https://www.sciencedirect.com/science/article/pii/S1876610214026137</t>
  </si>
  <si>
    <t>https://scholar.google.com/scholar?cites=6869487975486346036&amp;as_sdt=2005&amp;sciodt=0,5&amp;hl=en</t>
  </si>
  <si>
    <t>The heat transfer and fluid transport of supercritical CO 2 in enhanced geothermal system (EGS) is studied numerically with local thermal non-equilibrium model, which accounts for …</t>
  </si>
  <si>
    <t>https://www.sciencedirect.com/science/article/pii/S1876610214026137/pdf?md5=a7ffae41f4693708fa932964d14c9223&amp;pid=1-s2.0-S1876610214026137-main.pdf</t>
  </si>
  <si>
    <t>https://scholar.google.com/scholar?q=related:NFOu5-pSVV8J:scholar.google.com/&amp;scioq=&amp;hl=en&amp;as_sdt=2005&amp;sciodt=0,5</t>
  </si>
  <si>
    <t>TA Buscheck, JM Bielicki, M Chen, Y Sun, Y Hao, ...</t>
  </si>
  <si>
    <t>Integrating CO2 storage with geothermal resources for dispatchable renewable electricity</t>
  </si>
  <si>
    <t>https://www.sciencedirect.com/science/article/pii/S1876610214026113</t>
  </si>
  <si>
    <t>https://scholar.google.com/scholar?cites=13553732463059176097&amp;as_sdt=2005&amp;sciodt=0,5&amp;hl=en</t>
  </si>
  <si>
    <t>We present an approach that uses the huge fluid and thermal storage capacity of the subsurface, together with geologic CO 2 storage, to harvest, store, and dispatch energy from …</t>
  </si>
  <si>
    <t>https://www.sciencedirect.com/science/article/pii/S1876610214026113/pdf?md5=227a1362a53c08da1ba213f77b22b4e6&amp;pid=1-s2.0-S1876610214026113-main.pdf</t>
  </si>
  <si>
    <t>https://scholar.google.com/scholar?q=related:oYpSSd2HGLwJ:scholar.google.com/&amp;scioq=&amp;hl=en&amp;as_sdt=2005&amp;sciodt=0,5</t>
  </si>
  <si>
    <t>TA Buscheck, JM Bielicki, JB Randolph, M Chen, ...</t>
  </si>
  <si>
    <t>Multi-fluid geothermal energy systems in stratigraphic reservoirs: Using brine, N2, and CO2 for dispatchable renewable power generation and bulk energy …</t>
  </si>
  <si>
    <t>https://www.osti.gov/servlets/purl/1124834</t>
  </si>
  <si>
    <t>https://scholar.google.com/scholar?cites=14811067850502947410&amp;as_sdt=2005&amp;sciodt=0,5&amp;hl=en</t>
  </si>
  <si>
    <t>Stratigraphic reservoirs are attractive candidates for geothermal power production due to their high permeability and large areal extent, compared to typical hydrothermal geothermal …</t>
  </si>
  <si>
    <t>https://scholar.google.com/scholar?q=related:UsJv1bx7i80J:scholar.google.com/&amp;scioq=&amp;hl=en&amp;as_sdt=2005&amp;sciodt=0,5</t>
  </si>
  <si>
    <t>N Garapati, JB Randolph, MO Saar</t>
  </si>
  <si>
    <t>Total heat energy output from, thermal energy contributions to, and reservoir development of CO2 plume geothermal (CPG) Systems</t>
  </si>
  <si>
    <t>PROCEEDINGS, Thirty-Ninth …</t>
  </si>
  <si>
    <t>https://www.researchgate.net/profile/Nagasree-Garapati/publication/261285654_Total_Heat_Energy_Output_From_Thermal_Energy_Contributions_To_and_Reservoir_Development_of_CO2_Plume_Geothermal_CPG_Systems/links/0f317533c1ca0851ca000000/Total-Heat-Energy-Output-From-Thermal-Energy-Contributions-To-and-Reservoir-Development-of-CO2-Plume-Geothermal-CPG-Systems.pdf</t>
  </si>
  <si>
    <t>https://scholar.google.com/scholar?cites=10559693029214110061&amp;as_sdt=2005&amp;sciodt=0,5&amp;hl=en</t>
  </si>
  <si>
    <t>ABSTRACT CO2-Plume Geothermal (CPG) energy capture involves injecting CO2 into naturally-permeable sedimentary basins to serve as the working fluid for geothermal energy …</t>
  </si>
  <si>
    <t>https://scholar.google.com/scholar?q=related:bcF5x9yQi5IJ:scholar.google.com/&amp;scioq=&amp;hl=en&amp;as_sdt=2005&amp;sciodt=0,5</t>
  </si>
  <si>
    <t>X Li</t>
  </si>
  <si>
    <t>Journal of Rock Mechanics and Geotechnical Engineering</t>
  </si>
  <si>
    <t>Sciences</t>
  </si>
  <si>
    <t>cyberleninka.org</t>
  </si>
  <si>
    <t>https://cyberleninka.org/article/n/236168.pdf</t>
  </si>
  <si>
    <t>https://scholar.google.com/scholar?cites=14248097108065870256&amp;as_sdt=2005&amp;sciodt=0,5&amp;hl=en</t>
  </si>
  <si>
    <t>abstract Dynamic properties of rocks are important in a variety of rock mechanics and rock engineering problems. Due to the transient nature of the loading, dynamic tests of rock …</t>
  </si>
  <si>
    <t>https://scholar.google.com/scholar?q=related:sGGJg9Rou8UJ:scholar.google.com/&amp;scioq=&amp;hl=en&amp;as_sdt=2005&amp;sciodt=0,5</t>
  </si>
  <si>
    <t>W Ahmed, A Javed</t>
  </si>
  <si>
    <t>CO2 as a working fluid in geothermal power plants: Comparison of recent studies and future recommendations</t>
  </si>
  <si>
    <t>Proceedings of Thirty-Ninth Workshop on …</t>
  </si>
  <si>
    <t>https://www.researchgate.net/profile/Waqas-Ahmed-14/publication/299470156_CO2_as_a_working_fluid_in_geothermal_power_plants_comparison_of_recent_studies_and_future_recommendations/links/56fa644d08ae7c1fda31b0fd/CO2-as-a-working-fluid-in-geothermal-power-plants-comparison-of-recent-studies-and-future-recommendations.pdf</t>
  </si>
  <si>
    <t>https://scholar.google.com/scholar?cites=73839068028148111&amp;as_sdt=2005&amp;sciodt=0,5&amp;hl=en</t>
  </si>
  <si>
    <t>Conventional geothermal power plants works on a water based system, using hot water in underground reservoirs to produce electricity.(Brown, 2000) suggested that the rate of …</t>
  </si>
  <si>
    <t>https://scholar.google.com/scholar?q=related:jxldvD1UBgEJ:scholar.google.com/&amp;scioq=&amp;hl=en&amp;as_sdt=2005&amp;sciodt=0,5</t>
  </si>
  <si>
    <t>郭剑, 陈继良, 曹文炅, 蒋方明</t>
  </si>
  <si>
    <t>增强型地热系统研究综述</t>
  </si>
  <si>
    <t>电力建设</t>
  </si>
  <si>
    <t>http://www.cqvip.com/qk/95419x/201404/49151625.html</t>
  </si>
  <si>
    <t>https://scholar.google.com/scholar?cites=5559377412825944360&amp;as_sdt=2005&amp;sciodt=0,5&amp;hl=en</t>
  </si>
  <si>
    <t>随着全球范围日益严重的能源和环境危机, 寻找环境友好型的新型清洁能源成为世界各国的研究焦点. 地热能具有稳定, 连续, 利用系数高等优点, 增强型地热系统(enhanced geothermal …</t>
  </si>
  <si>
    <t>https://scholar.google.com/scholar?q=related:KBHSV03gJk0J:scholar.google.com/&amp;scioq=&amp;hl=en&amp;as_sdt=2005&amp;sciodt=0,5</t>
  </si>
  <si>
    <t>H Zhao</t>
  </si>
  <si>
    <t>Phase equilibria in CO2-brine system for CO 2 storage</t>
  </si>
  <si>
    <t>https://search.proquest.com/openview/7025a4d367a25436b2947b2c16142007/1?pq-origsite=gscholar&amp;cbl=18750</t>
  </si>
  <si>
    <t>https://scholar.google.com/scholar?cites=2209840564886134991&amp;as_sdt=2005&amp;sciodt=0,5&amp;hl=en</t>
  </si>
  <si>
    <t>The apparatus for measuring CO 2 solubility at elevated temperatures and pressures were developed in this study; new experimental CO 2 solubility in the following brines were …</t>
  </si>
  <si>
    <t>https://etda.libraries.psu.edu/files/final_submissions/10208</t>
  </si>
  <si>
    <t>https://scholar.google.com/scholar?q=related:z2BJGEnuqh4J:scholar.google.com/&amp;scioq=&amp;hl=en&amp;as_sdt=2005&amp;sciodt=0,5</t>
  </si>
  <si>
    <t>JC Hsieh, DTW Lin, CH Wei, HJ Huang</t>
  </si>
  <si>
    <t>The heat extraction investigation of supercritical carbon dioxide flow in heated porous media</t>
  </si>
  <si>
    <t>https://www.sciencedirect.com/science/article/pii/S1876610214029336</t>
  </si>
  <si>
    <t>https://scholar.google.com/scholar?cites=381119452032190854&amp;as_sdt=2005&amp;sciodt=0,5&amp;hl=en</t>
  </si>
  <si>
    <t>The purpose of this study is to obtain the heat extraction of the supercritical CO 2 in the reservoir for the EGS. The heat transfer model conjugated with the Darcy's law employed by …</t>
  </si>
  <si>
    <t>https://www.sciencedirect.com/science/article/pii/S1876610214029336/pdf?md5=f06e6000b8fba45336219f0cc8e14ff9&amp;pid=1-s2.0-S1876610214029336-main.pdf</t>
  </si>
  <si>
    <t>https://scholar.google.com/scholar?q=related:hsleUx8CSgUJ:scholar.google.com/&amp;scioq=&amp;hl=en&amp;as_sdt=2005&amp;sciodt=0,5</t>
  </si>
  <si>
    <t>JC Hsieh, BH Lee, DTW Lin, MC Chung</t>
  </si>
  <si>
    <t>Experimental study of the heat transfer of supercritical carbon dioxide in silica-based porous media</t>
  </si>
  <si>
    <t>https://www.sciencedirect.com/science/article/pii/S1876610214028240</t>
  </si>
  <si>
    <t>https://scholar.google.com/scholar?cites=8383162811012179547&amp;as_sdt=2005&amp;sciodt=0,5&amp;hl=en</t>
  </si>
  <si>
    <t>The heat transfer phenomena of supercritical carbon dioxide are experimentally investigated in a vertical tube with silica-based porous media. The experiment is conducted for the …</t>
  </si>
  <si>
    <t>https://www.sciencedirect.com/science/article/pii/S1876610214028240/pdf?md5=81d32931b72f7e6ea5cd7bf61c397bdf&amp;pid=1-s2.0-S1876610214028240-main.pdf&amp;_valck=1</t>
  </si>
  <si>
    <t>https://scholar.google.com/scholar?q=related:W2alJCn6VnQJ:scholar.google.com/&amp;scioq=&amp;hl=en&amp;as_sdt=2005&amp;sciodt=0,5</t>
  </si>
  <si>
    <t>L Zhang, D Li, B Ren, G Cui, Y Zhuang, S Ren</t>
  </si>
  <si>
    <t>Potential assessment of CO2 geological storage in geothermal reservoirs associated with heat mining: case studies from China</t>
  </si>
  <si>
    <t>https://www.sciencedirect.com/science/article/pii/S1876610214026149</t>
  </si>
  <si>
    <t>https://scholar.google.com/scholar?cites=14157467200123909012&amp;as_sdt=2005&amp;sciodt=0,5&amp;hl=en</t>
  </si>
  <si>
    <t>https://www.sciencedirect.com/science/article/pii/S1876610214026149/pdf?md5=ac6cd845b328803633423dd3c9d51fac&amp;pid=1-s2.0-S1876610214026149-main.pdf&amp;_valck=1</t>
  </si>
  <si>
    <t>https://scholar.google.com/scholar?q=related:lDOhtmhtecQJ:scholar.google.com/&amp;scioq=&amp;hl=en&amp;as_sdt=2005&amp;sciodt=0,5</t>
  </si>
  <si>
    <t>KB Min, L Xie, H Kim, J Lee</t>
  </si>
  <si>
    <t>EGS field case studies-UK Rosemanowes and Australian Cooper Basin projects</t>
  </si>
  <si>
    <t>Tunnel and Underground Space</t>
  </si>
  <si>
    <t>koreascience.or.kr</t>
  </si>
  <si>
    <t>https://www.koreascience.or.kr/article/JAKO201409150677197.page</t>
  </si>
  <si>
    <t>https://scholar.google.com/scholar?cites=5986441349056375241&amp;as_sdt=2005&amp;sciodt=0,5&amp;hl=en</t>
  </si>
  <si>
    <t>In order to generate electricity from geothermal energy for non-volcanic region, the concept of enhanced geothermal system (EGS) is introduced which forms an artificial reservoir by …</t>
  </si>
  <si>
    <t>https://www.koreascience.or.kr/article/JAKO201409150677197.pdf</t>
  </si>
  <si>
    <t>https://scholar.google.com/scholar?q=related:ySk3f7AcFFMJ:scholar.google.com/&amp;scioq=&amp;hl=en&amp;as_sdt=2005&amp;sciodt=0,5</t>
  </si>
  <si>
    <t>JC Hsieh, BH Lee, MC Chung, DTW Lin, ...</t>
  </si>
  <si>
    <t>Experimental study of heat transfer for supercritical carbon dioxide with upward flow in vertical tube</t>
  </si>
  <si>
    <t>Applied Science and …</t>
  </si>
  <si>
    <t>ph02.tci-thaijo.org</t>
  </si>
  <si>
    <t>https://ph02.tci-thaijo.org/index.php/ijast/article/view/67440</t>
  </si>
  <si>
    <t>https://scholar.google.com/scholar?cites=7284677453510504799&amp;as_sdt=2005&amp;sciodt=0,5&amp;hl=en</t>
  </si>
  <si>
    <t>In this study heat transfer of supercritical carbon dioxide in vertical tube with 10 mm of inner diameter and 1800 mm of length was investigated experimentally. The initial temperature of …</t>
  </si>
  <si>
    <t>https://ph02.tci-thaijo.org/index.php/ijast/article/download/67440/pdf_12/</t>
  </si>
  <si>
    <t>https://scholar.google.com/scholar?q=related:X3HKT4xfGGUJ:scholar.google.com/&amp;scioq=&amp;hl=en&amp;as_sdt=2005&amp;sciodt=0,5</t>
  </si>
  <si>
    <t>S Carroll, G Stillman</t>
  </si>
  <si>
    <t>Assessment of key physical and chemical research findings for the use of CO2 as a heat exchanging fluid for geothermal energy production</t>
  </si>
  <si>
    <t>… of the Thirty-Ninth Workshop on …</t>
  </si>
  <si>
    <t>https://pangea.stanford.edu/ERE/pdf/IGAstandard/SGW/2014/Carroll.pdf</t>
  </si>
  <si>
    <t>https://scholar.google.com/scholar?cites=17888909691758157036&amp;as_sdt=2005&amp;sciodt=0,5&amp;hl=en</t>
  </si>
  <si>
    <t>The geothermal community has produced a significant body of research exploring the use of CO2 as a heat exchanging fluid for high temperature fractured hard rock systems and low …</t>
  </si>
  <si>
    <t>https://scholar.google.com/scholar?q=related:7JxJzJUsQvgJ:scholar.google.com/&amp;scioq=&amp;hl=en&amp;as_sdt=2005&amp;sciodt=0,5</t>
  </si>
  <si>
    <t>JH Biagi</t>
  </si>
  <si>
    <t>Numerical simulation and optimization of carbon dioxide utilization and storage in enhanced gas recovery and enhanced geothermal systems</t>
  </si>
  <si>
    <t>openscholarship.wustl.edu</t>
  </si>
  <si>
    <t>https://openscholarship.wustl.edu/eng_etds/6/</t>
  </si>
  <si>
    <t>https://scholar.google.com/scholar?cites=2079147955113644299&amp;as_sdt=2005&amp;sciodt=0,5&amp;hl=en</t>
  </si>
  <si>
    <t>With rising concerns surrounding CO 2 emissions from fossil fuel power plants, there has been a strong emphasis on the development of safe and economical Carbon Capture …</t>
  </si>
  <si>
    <t>https://openscholarship.wustl.edu/cgi/viewcontent.cgi?article=1005&amp;context=eng_etds</t>
  </si>
  <si>
    <t>https://scholar.google.com/scholar?q=related:C1EHpAye2hwJ:scholar.google.com/&amp;scioq=&amp;hl=en&amp;as_sdt=2005&amp;sciodt=0,5</t>
  </si>
  <si>
    <t>Uses of Supercritical Fluids and Their Characteristics Within Deteriorated Heat Transfer Region</t>
  </si>
  <si>
    <t>https://asmedigitalcollection.asme.org/ICONE/proceedings-abstract/ICONE22/V005T17A032/251667</t>
  </si>
  <si>
    <t>https://scholar.google.com/scholar?cites=9462030376183486346&amp;as_sdt=2005&amp;sciodt=0,5&amp;hl=en</t>
  </si>
  <si>
    <t>Taking into account the expected increase in global energy demands and increasing climate change issues there is a pressing need to develop new environmentally sustainable energy …</t>
  </si>
  <si>
    <t>https://www.researchgate.net/profile/Igor-Pioro/publication/287279772_Uses_of_Supercritical_Fluids_and_Their_Characteristics_Within_Deteriorated_Heat_Transfer_Region/links/5761791b08aeeada5bc4fbe2/Uses-of-Supercritical-Fluids-and-Their-Characteristics-Within-Deteriorated-Heat-Transfer-Region.pdf</t>
  </si>
  <si>
    <t>https://scholar.google.com/scholar?q=related:ildfwn7iT4MJ:scholar.google.com/&amp;scioq=&amp;hl=en&amp;as_sdt=2005&amp;sciodt=0,5</t>
  </si>
  <si>
    <t>谢和平, 熊伦, 谢凌志, 侯正猛</t>
  </si>
  <si>
    <t>中国 CO_2 地质封存及增强地热开采一体化的初步探讨</t>
  </si>
  <si>
    <t>岩石力学与工程学报</t>
  </si>
  <si>
    <t>http://www.cqvip.com/qk/96026x/20140s1/89837688504849528349485457.html</t>
  </si>
  <si>
    <t>https://scholar.google.com/scholar?cites=1946264704467195672&amp;as_sdt=2005&amp;sciodt=0,5&amp;hl=en</t>
  </si>
  <si>
    <t>地热资源作为一种可再生清洁能源, 具有较大的开发潜力. 对CO2 进行地质封存的同时, 将CO2 作为一种资源, 增强地热开采是一种新技术. 对2 类不同地热资源开采(干热岩型, 水热型) 与CO2 …</t>
  </si>
  <si>
    <t>https://scholar.google.com/scholar?q=related:GNel3G-FAhsJ:scholar.google.com/&amp;scioq=&amp;hl=en&amp;as_sdt=2005&amp;sciodt=0,5</t>
  </si>
  <si>
    <t>张亮, 裴晶晶, 任韶然</t>
  </si>
  <si>
    <t>超临界 CO_2 的携热优势及在地热开发中的应用潜力分析</t>
  </si>
  <si>
    <t>可再生能源</t>
  </si>
  <si>
    <t>http://www.cqvip.com/qk/90363a/201403/48789673.html</t>
  </si>
  <si>
    <t>https://scholar.google.com/scholar?cites=9061233061424581060&amp;as_sdt=2005&amp;sciodt=0,5&amp;hl=en</t>
  </si>
  <si>
    <t>利用超临界CO2 作为工作介质, 循环携带地热或驱替地下热水, 是一种新颖的地热开发技术. 文章在介绍超临界CO2 携热优势的基础上, 评价了不同类型地热储层注CO2 …</t>
  </si>
  <si>
    <t>https://scholar.google.com/scholar?q=related:xMk8_XX3v30J:scholar.google.com/&amp;scioq=&amp;hl=en&amp;as_sdt=2005&amp;sciodt=0,5</t>
  </si>
  <si>
    <t>B Hwang</t>
  </si>
  <si>
    <t>Water-Rock Interaction in the Coso Geothermal System</t>
  </si>
  <si>
    <t>rave.ohiolink.edu</t>
  </si>
  <si>
    <t>https://rave.ohiolink.edu/etdc/view?acc_num=osu1417724456</t>
  </si>
  <si>
    <t>The overarching objective of this study is to document the water-rock interaction at the Coso geothermal area where the US Department of Energy Enhanced Geothermal Systems (EGS) …</t>
  </si>
  <si>
    <t>https://etd.ohiolink.edu/apexprod/rws_etd/send_file/send?accession=osu1417724456&amp;disposition=inline</t>
  </si>
  <si>
    <t>https://scholar.google.com/scholar?q=related:T5eGu8V9x2oJ:scholar.google.com/&amp;scioq=&amp;hl=en&amp;as_sdt=2005&amp;sciodt=0,5</t>
  </si>
  <si>
    <t>PA Rona</t>
  </si>
  <si>
    <t>Hydrothermal Activity☆</t>
  </si>
  <si>
    <t>https://www.researchgate.net/profile/Kannikha-Kolandaivelu/publication/289921218_Hydrothermal_Activity/links/5a0ad08c458515e4827294f8/Hydrothermal-Activity.pdf</t>
  </si>
  <si>
    <t>Hydrothermal activity is the expression of a complex set of interactions in which fluids circulating within Earth's continental and oceanic crust transfer heat energy and chemical …</t>
  </si>
  <si>
    <t>https://scholar.google.com/scholar?q=related:Tagx9J9xDgAJ:scholar.google.com/&amp;scioq=&amp;hl=en&amp;as_sdt=2005&amp;sciodt=0,5</t>
  </si>
  <si>
    <t>민기복, 김한나, 이재원</t>
  </si>
  <si>
    <t>EGS 실증연구사례-영국 Rosemanowes 프로젝트와 호주 Cooper Basin 프로젝트</t>
  </si>
  <si>
    <t>터널과 지하공간</t>
  </si>
  <si>
    <t>dbpia.co.kr</t>
  </si>
  <si>
    <t>https://www.dbpia.co.kr/pdf/pdfView?nodeId=NODE02368334</t>
  </si>
  <si>
    <t>초 록 심부 5 km 내외에 고압의 유체 주입에 의하여 인공저류층을 형성한 후 지열유체를 순환 생산하여 지열발전을 하는 인공저류층 지열시스템의 실현 가능성을 판단하기 위해 다양한 …</t>
  </si>
  <si>
    <t>https://scholar.archive.org/work/eoupfryatbhizfwvldois5ekn4/access/wayback/http://www.ndsl.kr/soc_img/society/ksrm/OBGHBQ/2014/v24n1/OBGHBQ_2014_v24n1_21.pdf</t>
  </si>
  <si>
    <t>https://scholar.google.com/scholar?q=related:FHBjuuRQqKMJ:scholar.google.com/&amp;scioq=&amp;hl=en&amp;as_sdt=2005&amp;sciodt=0,5</t>
  </si>
  <si>
    <t>MA Celia, S Bachu, JM Nordbotten, ...</t>
  </si>
  <si>
    <t>Status of CO2 storage in deep saline aquifers with emphasis on modeling approaches and practical simulations</t>
  </si>
  <si>
    <t>Water Resources …</t>
  </si>
  <si>
    <t>https://agupubs.onlinelibrary.wiley.com/doi/abs/10.1002/2015WR017609</t>
  </si>
  <si>
    <t>https://scholar.google.com/scholar?cites=4271948081143416983&amp;as_sdt=2005&amp;sciodt=0,5&amp;hl=en</t>
  </si>
  <si>
    <t>10.1002/2015WR017609</t>
  </si>
  <si>
    <t>Carbon capture and storage (CCS) is the only viable technology to mitigate carbon emissions while allowing continued large‐scale use of fossil fuels. The storage part of CCS …</t>
  </si>
  <si>
    <t>https://agupubs.onlinelibrary.wiley.com/doi/pdfdirect/10.1002/2015WR017609</t>
  </si>
  <si>
    <t>https://scholar.google.com/scholar?q=related:lwh3YyUCSTsJ:scholar.google.com/&amp;scioq=&amp;hl=en&amp;as_sdt=2005&amp;sciodt=0,5</t>
  </si>
  <si>
    <t>Y Chen, Y Nagaya, T Ishida</t>
  </si>
  <si>
    <t>Observations of fractures induced by hydraulic fracturing in anisotropic granite</t>
  </si>
  <si>
    <t>Rock Mechanics and Rock Engineering</t>
  </si>
  <si>
    <t>https://link.springer.com/article/10.1007/s00603-015-0727-9</t>
  </si>
  <si>
    <t>https://scholar.google.com/scholar?cites=2076877590208832089&amp;as_sdt=2005&amp;sciodt=0,5&amp;hl=en</t>
  </si>
  <si>
    <t>To investigate how the viscosity of the fracturing fluid affects fracture propagation, hydraulic fracturing experiments using three fluids with different viscosities (supercritical CO 2, water …</t>
  </si>
  <si>
    <t>https://scholar.google.com/scholar?q=related:WeJdHiqN0hwJ:scholar.google.com/&amp;scioq=&amp;hl=en&amp;as_sdt=2005&amp;sciodt=0,5</t>
  </si>
  <si>
    <t>J Chen, F Jiang</t>
  </si>
  <si>
    <t>Designing multi-well layout for enhanced geothermal system to better exploit hot dry rock geothermal energy</t>
  </si>
  <si>
    <t>Renewable Energy</t>
  </si>
  <si>
    <t>https://www.sciencedirect.com/science/article/pii/S0960148114004546</t>
  </si>
  <si>
    <t>https://scholar.google.com/scholar?cites=930758700071728529&amp;as_sdt=2005&amp;sciodt=0,5&amp;hl=en</t>
  </si>
  <si>
    <t>Heat extraction mode, eg well layout or arrangement of wells, of enhanced or engineered geothermal system (EGS) is crucial to its performance and directly affects its commercial …</t>
  </si>
  <si>
    <t>https://scholar.google.com/scholar?q=related:kTVhORu46gwJ:scholar.google.com/&amp;scioq=&amp;hl=en&amp;as_sdt=2005&amp;sciodt=0,5</t>
  </si>
  <si>
    <t>A comparison of electric power output of CO2 Plume Geothermal (CPG) and brine geothermal systems for varying reservoir conditions</t>
  </si>
  <si>
    <t>https://www.sciencedirect.com/science/article/pii/S0306261914012124</t>
  </si>
  <si>
    <t>https://scholar.google.com/scholar?cites=18400290167216477416&amp;as_sdt=2005&amp;sciodt=0,5&amp;hl=en</t>
  </si>
  <si>
    <t>In contrast to conventional hydrothermal systems or enhanced geothermal systems, CO 2 Plume Geothermal (CPG) systems generate electricity by using CO 2 that has been …</t>
  </si>
  <si>
    <t>https://scholar.google.com/scholar?q=related:6BQNDWv2Wv8J:scholar.google.com/&amp;scioq=&amp;hl=en&amp;as_sdt=2005&amp;sciodt=0,5</t>
  </si>
  <si>
    <t>Brine displacement by CO2, energy extraction rates, and lifespan of a CO2-limited CO2-Plume Geothermal (CPG) system with a horizontal production well</t>
  </si>
  <si>
    <t>https://www.sciencedirect.com/science/article/pii/S0375650515000292</t>
  </si>
  <si>
    <t>https://scholar.google.com/scholar?cites=1876240962251578121&amp;as_sdt=2005&amp;sciodt=0,5&amp;hl=en</t>
  </si>
  <si>
    <t>Several studies suggest that CO 2-based geothermal energy systems may be operated economically when added to ongoing geologic CO 2 sequestration. Alternatively, we …</t>
  </si>
  <si>
    <t>https://www.sciencedirect.com/science/article/am/pii/S0375650515000292</t>
  </si>
  <si>
    <t>https://scholar.google.com/scholar?q=related:CdsK5Da_CRoJ:scholar.google.com/&amp;scioq=&amp;hl=en&amp;as_sdt=2005&amp;sciodt=0,5</t>
  </si>
  <si>
    <t>L Pan, B Freifeld, C Doughty, S Zakem, M Sheu, ...</t>
  </si>
  <si>
    <t>Fully coupled wellbore-reservoir modeling of geothermal heat extraction using CO2 as the working fluid</t>
  </si>
  <si>
    <t>https://www.sciencedirect.com/science/article/pii/S0375650514000595</t>
  </si>
  <si>
    <t>https://scholar.google.com/scholar?cites=1671657751720685022&amp;as_sdt=2005&amp;sciodt=0,5&amp;hl=en</t>
  </si>
  <si>
    <t>We consider using CO 2 as an alternative to water as a working fluid to produce geothermal electricity through the application of a coupled reservoir, wellbore, and surface power-plant …</t>
  </si>
  <si>
    <t>https://scholar.google.com/scholar?output=instlink&amp;q=info:3u1WTd7rMhcJ:scholar.google.com/&amp;hl=en&amp;as_sdt=2005&amp;sciodt=0,5&amp;scillfp=17045012414702778748&amp;oi=lle</t>
  </si>
  <si>
    <t>https://scholar.google.com/scholar?q=related:3u1WTd7rMhcJ:scholar.google.com/&amp;scioq=&amp;hl=en&amp;as_sdt=2005&amp;sciodt=0,5</t>
  </si>
  <si>
    <t>J Biagi, R Agarwal, Z Zhang</t>
  </si>
  <si>
    <t>Simulation and optimization of enhanced geothermal systems using CO2 as a working fluid</t>
  </si>
  <si>
    <t>https://www.sciencedirect.com/science/article/pii/S036054421500448X</t>
  </si>
  <si>
    <t>https://scholar.google.com/scholar?cites=4674856675139667868&amp;as_sdt=2005&amp;sciodt=0,5&amp;hl=en</t>
  </si>
  <si>
    <t>Because of rising concerns about CO 2 emissions from fossil fueled power plants, in recent years there has been strong emphasis on the development of safe and economical CCUS …</t>
  </si>
  <si>
    <t>https://scholar.google.com/scholar?q=related:nEeQqWBt4EAJ:scholar.google.com/&amp;scioq=&amp;hl=en&amp;as_sdt=2005&amp;sciodt=0,5</t>
  </si>
  <si>
    <t>R Xu, L Zhang, F Zhang, P Jiang</t>
  </si>
  <si>
    <t>A review on heat transfer and energy conversion in the enhanced geothermal systems with water/CO2 as working fluid</t>
  </si>
  <si>
    <t>International Journal of …</t>
  </si>
  <si>
    <t>https://onlinelibrary.wiley.com/doi/abs/10.1002/er.3352</t>
  </si>
  <si>
    <t>https://scholar.google.com/scholar?cites=8257953296246972953&amp;as_sdt=2005&amp;sciodt=0,5&amp;hl=en</t>
  </si>
  <si>
    <t>10.1002/er.3352</t>
  </si>
  <si>
    <t>Enhanced geothermal systems (EGS) technology is regarded as the future of geothermal energy and could become a major energy source in the future. However, EGS technology is …</t>
  </si>
  <si>
    <t>https://onlinelibrary.wiley.com/doi/pdf/10.1002/er.3352</t>
  </si>
  <si>
    <t>https://scholar.google.com/scholar?q=related:GSKROsUkmnIJ:scholar.google.com/&amp;scioq=&amp;hl=en&amp;as_sdt=2005&amp;sciodt=0,5</t>
  </si>
  <si>
    <t>BM Tutolo, XZ Kong, WE Seyfried Jr, ...</t>
  </si>
  <si>
    <t>High performance reactive transport simulations examining the effects of thermal, hydraulic, and chemical (THC) gradients on fluid injectivity at carbonate CCUS …</t>
  </si>
  <si>
    <t>https://www.sciencedirect.com/science/article/pii/S1750583615001899</t>
  </si>
  <si>
    <t>https://scholar.google.com/scholar?cites=14268742433822206980&amp;as_sdt=2005&amp;sciodt=0,5&amp;hl=en</t>
  </si>
  <si>
    <t>Carbonate minerals and CO 2 are both considerably more soluble at low temperatures than they are at elevated temperatures. This inverse solubility has led a number of researchers to …</t>
  </si>
  <si>
    <t>https://www.sciencedirect.com/science/article/am/pii/S1750583615001899</t>
  </si>
  <si>
    <t>https://scholar.google.com/scholar?q=related:BOyD_6TBBMYJ:scholar.google.com/&amp;scioq=&amp;hl=en&amp;as_sdt=2005&amp;sciodt=0,5</t>
  </si>
  <si>
    <t>J Na, T Xu, Y Yuan, B Feng, H Tian, X Bao</t>
  </si>
  <si>
    <t>An integrated study of fluid–rock interaction in a CO2-based enhanced geothermal system: A case study of Songliao Basin, China</t>
  </si>
  <si>
    <t>Applied Geochemistry</t>
  </si>
  <si>
    <t>https://www.sciencedirect.com/science/article/pii/S088329271500102X</t>
  </si>
  <si>
    <t>https://scholar.google.com/scholar?cites=14690184592551297009&amp;as_sdt=2005&amp;sciodt=0,5&amp;hl=en</t>
  </si>
  <si>
    <t>The reactive behavior of a mixture of supercritical CO 2 and brine under physical–chemical conditions relevant to the CO 2-based Enhanced Geothermal System (CO 2-EGS) is largely …</t>
  </si>
  <si>
    <t>https://scholar.google.com/scholar?q=related:8b_vEw4F3ssJ:scholar.google.com/&amp;scioq=&amp;hl=en&amp;as_sdt=2005&amp;sciodt=0,5</t>
  </si>
  <si>
    <t>AR Mohan, U Turaga, V Subbaraman, ...</t>
  </si>
  <si>
    <t>Modeling the CO2-based enhanced geothermal system (EGS) paired with integrated gasification combined cycle (IGCC) for symbiotic integration of carbon dioxide …</t>
  </si>
  <si>
    <t>https://www.sciencedirect.com/science/article/pii/S175058361400317X</t>
  </si>
  <si>
    <t>https://scholar.google.com/scholar?cites=18433855892530520326&amp;as_sdt=2005&amp;sciodt=0,5&amp;hl=en</t>
  </si>
  <si>
    <t>The global warming potential of carbon dioxide (CO 2) emphasizes more the sequestration of CO 2 otherwise emitted from coal-fired power plants in the future. This study is focused on …</t>
  </si>
  <si>
    <t>https://www.sciencedirect.com/science/article/am/pii/S175058361400317X</t>
  </si>
  <si>
    <t>https://scholar.google.com/scholar?q=related:BuEFe0Q20v8J:scholar.google.com/&amp;scioq=&amp;hl=en&amp;as_sdt=2005&amp;sciodt=0,5</t>
  </si>
  <si>
    <t>SA Ghoreishi-Madiseh, AP Sasmito, FP Hassani, ...</t>
  </si>
  <si>
    <t>Heat transfer analysis of large scale seasonal thermal energy storage for underground mine ventilation</t>
  </si>
  <si>
    <t>https://www.sciencedirect.com/science/article/pii/S1876610215010929</t>
  </si>
  <si>
    <t>https://scholar.google.com/scholar?cites=13057755403186192947&amp;as_sdt=2005&amp;sciodt=0,5&amp;hl=en</t>
  </si>
  <si>
    <t>Deep underground mining is highly energy intensive due to the need to overcome high pressure rise required by ventilation fans, high cooling load in summer due to rise in rock …</t>
  </si>
  <si>
    <t>https://www.sciencedirect.com/science/article/pii/S1876610215010929/pdf?md5=dc6fc779ee4e14808007becaf97c241c&amp;pid=1-s2.0-S1876610215010929-main.pdf&amp;_valck=1</t>
  </si>
  <si>
    <t>https://scholar.google.com/scholar?q=related:M8LZMlt3NrUJ:scholar.google.com/&amp;scioq=&amp;hl=en&amp;as_sdt=2005&amp;sciodt=0,5</t>
  </si>
  <si>
    <t>T Xu, G Feng, Z Hou, H Tian, Y Shi, H Lei</t>
  </si>
  <si>
    <t>Wellbore–reservoir coupled simulation to study thermal and fluid processes in a CO2-based geothermal system: identifying favorable and unfavorable …</t>
  </si>
  <si>
    <t>Environmental earth sciences</t>
  </si>
  <si>
    <t>https://link.springer.com/article/10.1007/s12665-015-4293-y</t>
  </si>
  <si>
    <t>https://scholar.google.com/scholar?cites=7041711432809366589&amp;as_sdt=2005&amp;sciodt=0,5&amp;hl=en</t>
  </si>
  <si>
    <t>10.1007/s12665-015-4293-y</t>
  </si>
  <si>
    <t>Using CO 2 as a heat transmission fluid to extract geothermal energy is currently considered as a way to achieve CO 2 resource utilization and geological sequestration. As a novel heat …</t>
  </si>
  <si>
    <t>https://scholar.google.com/scholar?q=related:PcRoUz0vuWEJ:scholar.google.com/&amp;scioq=&amp;hl=en&amp;as_sdt=2005&amp;sciodt=0,5</t>
  </si>
  <si>
    <t>S Afra, M Tarrahi</t>
  </si>
  <si>
    <t>Assisted EOR Screening Approach for CO2 Flooding with Bayesian Classification and Integrated Feature Selection Techniques</t>
  </si>
  <si>
    <t>Carbon Management Technology Conference</t>
  </si>
  <si>
    <t>https://onepetro.org/CMTCONF/proceedings-abstract/15CMTC/All-15CMTC/CMTC-440237-MS/502</t>
  </si>
  <si>
    <t>https://scholar.google.com/scholar?cites=11309535455317884678&amp;as_sdt=2005&amp;sciodt=0,5&amp;hl=en</t>
  </si>
  <si>
    <t>While previous studies investigate the effect of impure CO2 streams in high and medium API gravity oils, this work focus on reservoirs with low API. This analysis provides additional …</t>
  </si>
  <si>
    <t>https://scholar.google.com/scholar?q=related:Bn_ofJOK85wJ:scholar.google.com/&amp;scioq=&amp;hl=en&amp;as_sdt=2005&amp;sciodt=0,5</t>
  </si>
  <si>
    <t>陆川, 王贵玲</t>
  </si>
  <si>
    <t>干热岩研究现状与展望</t>
  </si>
  <si>
    <t>http://www.kjdb.org/CN/article/downloadArticleFile.do?attachType=PDF&amp;id=13052</t>
  </si>
  <si>
    <t>https://scholar.google.com/scholar?cites=15070191156414907793&amp;as_sdt=2005&amp;sciodt=0,5&amp;hl=en</t>
  </si>
  <si>
    <t>摘要干热岩蕴藏着巨大的热能, 是世界发达国家积极开发的重要资源之一. 在干热岩技术基础上提出的增强型地热系统, 已经历40 余年的研究, 在理论研究和工程实践中取得了重要成果 …</t>
  </si>
  <si>
    <t>https://scholar.google.com/scholar?q=related:kQVY7wITJNEJ:scholar.google.com/&amp;scioq=&amp;hl=en&amp;as_sdt=2005&amp;sciodt=0,5</t>
  </si>
  <si>
    <t>G Cui, L Zhang, B Ren, Y Zhuang, X Li, ...</t>
  </si>
  <si>
    <t>Geothermal exploitation with considering CO2 mineral sequestration in high temperature depleted gas reservoir by CO2 injection</t>
  </si>
  <si>
    <t>Carbon management …</t>
  </si>
  <si>
    <t>https://onepetro.org/CMTCONF/proceedings/15CMTC/CMTC-439516-MS/479</t>
  </si>
  <si>
    <t>https://scholar.google.com/scholar?cites=9764184778958814349&amp;as_sdt=2005&amp;sciodt=0,5&amp;hl=en</t>
  </si>
  <si>
    <t>High temperature depleted gas reservoir has the huge potential of heat mining. In this article, the method of geothermal energy exploitation in high temperature depleted gas …</t>
  </si>
  <si>
    <t>https://scholar.google.com/scholar?q=related:jbwd11JagYcJ:scholar.google.com/&amp;scioq=&amp;hl=en&amp;as_sdt=2005&amp;sciodt=0,5</t>
  </si>
  <si>
    <t>MJ Magliocco, SD Glaser, TJ Kneafsey</t>
  </si>
  <si>
    <t>Laboratory and Numerical Studies of Heat Extraction from Hot Porous Media by Means of Supercritical CO 2</t>
  </si>
  <si>
    <t>Transport in Porous Media</t>
  </si>
  <si>
    <t>https://link.springer.com/article/10.1007/s11242-015-0474-0</t>
  </si>
  <si>
    <t>https://scholar.google.com/scholar?cites=15490867761712718196&amp;as_sdt=2005&amp;sciodt=0,5&amp;hl=en</t>
  </si>
  <si>
    <t>10.1007/s11242-015-0474-0</t>
  </si>
  <si>
    <t>The use of CO _ 2 CO 2 as a heat transfer fluid has been proposed as an alternative to water in enhanced geothermal systems (EGS) and in CO _ 2 CO 2-plume geothermal systems …</t>
  </si>
  <si>
    <t>https://scholar.google.com/scholar?q=related:dOFvtyee-tYJ:scholar.google.com/&amp;scioq=&amp;hl=en&amp;as_sdt=2005&amp;sciodt=0,5</t>
  </si>
  <si>
    <t>RM Capobianco, MS Gruszkiewicz, RJ Bodnar, ...</t>
  </si>
  <si>
    <t>Conductivity measurements on H2O-bearing CO2-rich fluids</t>
  </si>
  <si>
    <t>Journal of Solution …</t>
  </si>
  <si>
    <t>https://link.springer.com/article/10.1007/s10953-014-0219-7</t>
  </si>
  <si>
    <t>https://scholar.google.com/scholar?cites=1767347292094930121&amp;as_sdt=2005&amp;sciodt=0,5&amp;hl=en</t>
  </si>
  <si>
    <t>10.1007/s10953-014-0219-7</t>
  </si>
  <si>
    <t>Recent studies report rapid corrosion of metals and carbonation of minerals in contact with carbon dioxide containing trace amounts of dissolved water. One explanation for this …</t>
  </si>
  <si>
    <t>https://scholar.google.com/scholar?q=related:yRwRlP_ghhgJ:scholar.google.com/&amp;scioq=&amp;hl=en&amp;as_sdt=2005&amp;sciodt=0,5</t>
  </si>
  <si>
    <t>JC Hsieh, DT Lin, HJ Huang, ZY Huang</t>
  </si>
  <si>
    <t>Heat transfer characteristics of supercritical carbon dioxide in a horizontal tube</t>
  </si>
  <si>
    <t>4th International Conference …</t>
  </si>
  <si>
    <t>ipcbee.com</t>
  </si>
  <si>
    <t>http://www.ipcbee.com/vol82/004-IEEA2015-C013.pdf</t>
  </si>
  <si>
    <t>https://scholar.google.com/scholar?cites=16564231141920292205&amp;as_sdt=2005&amp;sciodt=0,5&amp;hl=en</t>
  </si>
  <si>
    <t>The convection heat transfer characteristics of supercritical CO2 in a horizontal tube were investigated experimentally. The experimental parameters were supercritical pressures and …</t>
  </si>
  <si>
    <t>https://scholar.google.com/scholar?q=related:bT2fZ3b43-UJ:scholar.google.com/&amp;scioq=&amp;hl=en&amp;as_sdt=2005&amp;sciodt=0,5</t>
  </si>
  <si>
    <t>T Xu, G Feng, Y Shi, H Lei</t>
  </si>
  <si>
    <t>Use of CO2 as Heat Transmission Fluid to Extract Geothermal Energy: Advantages and Disadvantages in Comparison with Water</t>
  </si>
  <si>
    <t>World Geothermal Congress …</t>
  </si>
  <si>
    <t>https://www.geothermal-energy.org/pdf/IGAstandard/WGC/2015/22170.pdf</t>
  </si>
  <si>
    <t>https://scholar.google.com/scholar?cites=5223673504082631086&amp;as_sdt=2005&amp;sciodt=0,5&amp;hl=en</t>
  </si>
  <si>
    <t>Use of CO2 as heat transmission fluid to extract geothermal energy is currently considered as a way to achieve CO2 resource utilization and geological sequestration. As a novel heat …</t>
  </si>
  <si>
    <t>https://scholar.google.com/scholar?q=related:rhl3MWA3fkgJ:scholar.google.com/&amp;scioq=&amp;hl=en&amp;as_sdt=2005&amp;sciodt=0,5</t>
  </si>
  <si>
    <t>S Yousefi, AD Atrens, E Sauret, M Dahari, ...</t>
  </si>
  <si>
    <t>CFD convective flow simulation of the varying properties of CO2-H2O mixtures in geothermal systems</t>
  </si>
  <si>
    <t>The Scientific World …</t>
  </si>
  <si>
    <t>hindawi.com</t>
  </si>
  <si>
    <t>https://www.hindawi.com/journals/tswj/2015/843068/</t>
  </si>
  <si>
    <t>https://scholar.google.com/scholar?cites=16703732557070672881&amp;as_sdt=2005&amp;sciodt=0,5&amp;hl=en</t>
  </si>
  <si>
    <t>Numerical simulation of a geothermal reservoir, modelled as a bottom-heated square box, filled with water-CO 2 mixture is presented in this work. Furthermore, results for two limiting …</t>
  </si>
  <si>
    <t>https://scholar.google.com/scholar?q=related:8SNTr0KUz-cJ:scholar.google.com/&amp;scioq=&amp;hl=en&amp;as_sdt=2005&amp;sciodt=0,5</t>
  </si>
  <si>
    <t>Superheating of Low-Temperature Geothermal Working Fluids to Boost Electricity Production: Comparison between Water and CO2 Systems</t>
  </si>
  <si>
    <t>Proceedings of the Fortieth …</t>
  </si>
  <si>
    <t>https://www.researchgate.net/profile/Nagasree-Garapati/publication/271702360_Superheating_of_Low-Temperature_Geothermal_Working_Fluids_to_Boost_Electricity_Production_Comparison_between_Water_and_CO2_Systems/links/54cf90990cf298d6566413b5/Superheating-of-Low-Temperature-Geothermal-Working-Fluids-to-Boost-Electricity-Production-Comparison-between-Water-and-CO2-Systems.pdf</t>
  </si>
  <si>
    <t>https://scholar.google.com/scholar?cites=10173898303429817725&amp;as_sdt=2005&amp;sciodt=0,5&amp;hl=en</t>
  </si>
  <si>
    <t>ABSTRACT Low-temperature geothermal resources (&lt; 150 C) are typically more effective for direct use, ie, district heating, than for electricity production. District or industrial heating …</t>
  </si>
  <si>
    <t>https://scholar.google.com/scholar?q=related:fTXidJryMI0J:scholar.google.com/&amp;scioq=&amp;hl=en&amp;as_sdt=2005&amp;sciodt=0,5</t>
  </si>
  <si>
    <t>魏铭聪, 杨冰, 许天福, 石岩, 封官宏, 冯波</t>
  </si>
  <si>
    <t>二氧化碳羽流地热系统中井间距和储层渗透率对热提取率的影响: 以松辽盆地为例</t>
  </si>
  <si>
    <t>cnki.com.cn</t>
  </si>
  <si>
    <t>https://www.cnki.com.cn/Article/CJFDTotal-DZKQ201502028.htm</t>
  </si>
  <si>
    <t>https://scholar.google.com/scholar?cites=18321187650447923580&amp;as_sdt=2005&amp;sciodt=0,5&amp;hl=en</t>
  </si>
  <si>
    <t>二氧化碳羽流地热系统(CPGS) 是一种新的地热能的开采技术, 其以超临界CO2 作为地下热能载体, 利用天然孔隙介质, 实现深部地热资源的提取与CO2 地质储存的双重目的 …</t>
  </si>
  <si>
    <t>https://scholar.google.com/scholar?q=related:fNk4KBnvQf4J:scholar.google.com/&amp;scioq=&amp;hl=en&amp;as_sdt=2005&amp;sciodt=0,5</t>
  </si>
  <si>
    <t>Options to Use Solar Heat to Enhance Geothermal Power Plant Performance</t>
  </si>
  <si>
    <t>Proceedings World Geothermal Congress, Melbourne …</t>
  </si>
  <si>
    <t>https://scholar.google.com/scholar?cites=4309015661933119865&amp;as_sdt=2005&amp;sciodt=0,5&amp;hl=en</t>
  </si>
  <si>
    <t>https://scholar.google.com/scholar?q=related:eUkeFeqyzDsJ:scholar.google.com/&amp;scioq=&amp;hl=en&amp;as_sdt=2005&amp;sciodt=0,5</t>
  </si>
  <si>
    <t>D Chandrasekharam, A Lashin, ...</t>
  </si>
  <si>
    <t>Climate Change Mitigation Strategy through Utilization of Geothermal Energy Resources from Western Arabian Shield, Saudi Arabia</t>
  </si>
  <si>
    <t>Journal of Climate …</t>
  </si>
  <si>
    <t>content.iospress.com</t>
  </si>
  <si>
    <t>https://content.iospress.com/articles/journal-of-climate-change/jcc11212</t>
  </si>
  <si>
    <t>https://scholar.google.com/scholar?cites=8445791916775483721&amp;as_sdt=2005&amp;sciodt=0,5&amp;hl=en</t>
  </si>
  <si>
    <t>Stable The CO2 emissions by Saudi Arabia now stands at 446,000 Gigagrams. Most of it comes from fossil fuels based power and desalination plants. As a consequence of it the …</t>
  </si>
  <si>
    <t>https://www.researchgate.net/profile/Dornadula-Chandrasekharam/publication/282390771_Climate_Change_Mitigation_Strategy_through_Utilization_of_Geothermal_Energy_Resources_from_Western_Arabian_Shield_Saudi_Arabia/links/561152fe08ae6b29b49e0eef/Climate-Change-Mitigation-Strategy-through-Utilization-of-Geothermal-Energy-Resources-from-Western-Arabian-Shield-Saudi-Arabia.pdf</t>
  </si>
  <si>
    <t>https://scholar.google.com/scholar?q=related:SalEJgB7NXUJ:scholar.google.com/&amp;scioq=&amp;hl=en&amp;as_sdt=2005&amp;sciodt=0,5</t>
  </si>
  <si>
    <t>B Merkel</t>
  </si>
  <si>
    <t>Fracking with supercritical CO2.</t>
  </si>
  <si>
    <t>FOG-Freiberg Online Geoscience</t>
  </si>
  <si>
    <t>search.ebscohost.com</t>
  </si>
  <si>
    <t>https://search.ebscohost.com/login.aspx?direct=true&amp;profile=ehost&amp;scope=site&amp;authtype=crawler&amp;jrnl=14347512&amp;AN=109290200&amp;h=oO7IBHFrivEe3qBg8akfyySVUL%2Bo3Bqxihj8cq4K%2FxX2IqZTOmnc2rcja8TEpUZ%2BfNUsvd33k1i4A7q%2F%2B%2BMYvQ%3D%3D&amp;crl=c</t>
  </si>
  <si>
    <t>https://scholar.google.com/scholar?cites=11991567072780529222&amp;as_sdt=2005&amp;sciodt=0,5&amp;hl=en</t>
  </si>
  <si>
    <t>The total amount of geothermal energy available is rather small in comparison to the available solar energy. Despite this, geothermal energy mainly based on radioactive decay …</t>
  </si>
  <si>
    <t>https://scholar.google.com/scholar?q=related:Rq5a-beaaqYJ:scholar.google.com/&amp;scioq=&amp;hl=en&amp;as_sdt=2005&amp;sciodt=0,5</t>
  </si>
  <si>
    <t>林鹏威, 曾平, 林署炯, 张澄博</t>
  </si>
  <si>
    <t>增强型地热系统热储层研究进展</t>
  </si>
  <si>
    <t>中外能源</t>
  </si>
  <si>
    <t>http://www.cqvip.com/qk/88503x/201510/666428889.html</t>
  </si>
  <si>
    <t>https://scholar.google.com/scholar?cites=10456460250726299627&amp;as_sdt=2005&amp;sciodt=0,5&amp;hl=en</t>
  </si>
  <si>
    <t>热储层是增强型地热系统(EGS) 中的关键一环, 热储层激发效果的好坏直接影响到流体采热效果, 选择适当的激发方法以及对激发效果进行实时评价是十分重要的. 目前在热储层激发中最常用 …</t>
  </si>
  <si>
    <t>https://scholar.google.com/scholar?q=related:63eIhDLPHJEJ:scholar.google.com/&amp;scioq=&amp;hl=en&amp;as_sdt=2005&amp;sciodt=0,5</t>
  </si>
  <si>
    <t>BM Tutolo</t>
  </si>
  <si>
    <t>Carbon Dioxide Sequestration in Sedimentary Reservoirs: Fundamental and Applied Considerations</t>
  </si>
  <si>
    <t>https://search.proquest.com/openview/8c605e6a6f3c35631cf32746e63d154d/1?pq-origsite=gscholar&amp;cbl=18750</t>
  </si>
  <si>
    <t>Greenhouse gas emissions and their associated changes to Earth's climate, hydrologic, and ecological systems are amongst the most pressing issues facing society in the twenty-first …</t>
  </si>
  <si>
    <t>https://scholar.google.com/scholar?q=related:AYeoFoXo2xAJ:scholar.google.com/&amp;scioq=&amp;hl=en&amp;as_sdt=2005&amp;sciodt=0,5</t>
  </si>
  <si>
    <t>R Vernooij</t>
  </si>
  <si>
    <t>Assesing the joint potential of CO2 enhanced oil recovery and CO2 plume geothermal energy extraction</t>
  </si>
  <si>
    <t>studenttheses.uu.nl</t>
  </si>
  <si>
    <t>https://studenttheses.uu.nl/handle/20.500.12932/20197</t>
  </si>
  <si>
    <t>Many currently producing oil fields are depleting in the near future, leading to abandonment. In the meantime, the demand for oil is still projected to rise. Oil companies are searching for …</t>
  </si>
  <si>
    <t>https://studenttheses.uu.nl/bitstream/handle/20.500.12932/20197/Thesis_Roland_Vernooij.pdf?sequence=2&amp;isAllowed=y</t>
  </si>
  <si>
    <t>https://scholar.google.com/scholar?q=related:lK6oZrsztHQJ:scholar.google.com/&amp;scioq=&amp;hl=en&amp;as_sdt=2005&amp;sciodt=0,5</t>
  </si>
  <si>
    <t>CFD convective flow simulation of the varying properties of C [O. sub. 2]-[H. sub. 2] O mixtures in geothermal systems</t>
  </si>
  <si>
    <t>go.gale.com</t>
  </si>
  <si>
    <t>https://go.gale.com/ps/i.do?id=GALE%7CA462685208&amp;sid=googleScholar&amp;v=2.1&amp;it=r&amp;linkaccess=abs&amp;issn=1537744X&amp;p=AONE&amp;sw=w</t>
  </si>
  <si>
    <t>Numerical simulation of a geothermal reservoir, modelled as a bottom-heated square box, filled with water-C [O. sub. 2] mixture is presented in this work. Furthermore, results for two …</t>
  </si>
  <si>
    <t>https://scholar.google.com/scholar?output=instlink&amp;q=info:wlktbkF99V0J:scholar.google.com/&amp;hl=en&amp;as_sdt=2005&amp;sciodt=0,5&amp;scillfp=15986757557472224885&amp;oi=lle</t>
  </si>
  <si>
    <t>https://scholar.google.com/scholar?q=related:wlktbkF99V0J:scholar.google.com/&amp;scioq=&amp;hl=en&amp;as_sdt=2005&amp;sciodt=0,5</t>
  </si>
  <si>
    <t>MJ Magliocco</t>
  </si>
  <si>
    <t>Laboratory Experimental and Numerical Investigations of Heat Extraction From Porous Media by Means of CO2</t>
  </si>
  <si>
    <t>https://search.proquest.com/openview/b63d010c502386652623136ca89f2b26/1?pq-origsite=gscholar&amp;cbl=18750</t>
  </si>
  <si>
    <t>The use of CO 2 as a heat transfer fluid has been proposed as an alternative to water in enhanced geothermal systems (EGS) and in CO 2-plume geothermal systems (CPG) …</t>
  </si>
  <si>
    <t>https://escholarship.org/content/qt8f79p33s/qt8f79p33s.pdf</t>
  </si>
  <si>
    <t>https://scholar.google.com/scholar?q=related:r4xIk5kF3OkJ:scholar.google.com/&amp;scioq=&amp;hl=en&amp;as_sdt=2005&amp;sciodt=0,5</t>
  </si>
  <si>
    <t>T Ishida, Y Chen, Z Bennour, ...</t>
  </si>
  <si>
    <t>Features of CO2 fracturing deduced from acoustic emission and microscopy in laboratory experiments</t>
  </si>
  <si>
    <t>Journal of …</t>
  </si>
  <si>
    <t>https://agupubs.onlinelibrary.wiley.com/doi/abs/10.1002/2016JB013365</t>
  </si>
  <si>
    <t>https://scholar.google.com/scholar?cites=1055491323278876779&amp;as_sdt=2005&amp;sciodt=0,5&amp;hl=en</t>
  </si>
  <si>
    <t>10.1002/2016JB013365</t>
  </si>
  <si>
    <t>We conducted hydraulic fracturing (HF) experiments on 170 mm cubic granite specimens with a 20 mm diameter central hole to investigate how fluid viscosity affects HF process and …</t>
  </si>
  <si>
    <t>https://agupubs.onlinelibrary.wiley.com/doi/pdf/10.1002/2016JB013365</t>
  </si>
  <si>
    <t>https://scholar.google.com/scholar?q=related:a2CLK8TbpQ4J:scholar.google.com/&amp;scioq=&amp;hl=en&amp;as_sdt=2005&amp;sciodt=0,5</t>
  </si>
  <si>
    <t>JS McCartney, M Sánchez, I Tomac</t>
  </si>
  <si>
    <t>Energy geotechnics: Advances in subsurface energy recovery, storage, exchange, and waste management</t>
  </si>
  <si>
    <t>Computers and Geotechnics</t>
  </si>
  <si>
    <t>https://www.sciencedirect.com/science/article/pii/S0266352X16000045</t>
  </si>
  <si>
    <t>https://scholar.google.com/scholar?cites=10363371733420620529&amp;as_sdt=2005&amp;sciodt=0,5&amp;hl=en</t>
  </si>
  <si>
    <t>Energy geotechnics involves the use of geotechnical principles to understand and engineer the coupled thermo-hydro-chemo-mechanical processes encountered in collecting …</t>
  </si>
  <si>
    <t>https://scholar.google.com/scholar?q=related:8TrcHa8X0o8J:scholar.google.com/&amp;scioq=&amp;hl=en&amp;as_sdt=2005&amp;sciodt=0,5</t>
  </si>
  <si>
    <t>W Cao, W Huang, F Jiang</t>
  </si>
  <si>
    <t>Numerical study on variable thermophysical properties of heat transfer fluid affecting EGS heat extraction</t>
  </si>
  <si>
    <t>International journal of heat and mass transfer</t>
  </si>
  <si>
    <t>https://www.sciencedirect.com/science/article/pii/S0017931015009990</t>
  </si>
  <si>
    <t>https://scholar.google.com/scholar?cites=1414035174383570954&amp;as_sdt=2005&amp;sciodt=0,5&amp;hl=en</t>
  </si>
  <si>
    <t>Thermophysical properties of heat transfer fluid may experience significant changes during heat extraction process in enhanced geothermal system (EGS). The present work extends a …</t>
  </si>
  <si>
    <t>https://scholar.google.com/scholar?q=related:ClAKzX-pnxMJ:scholar.google.com/&amp;scioq=&amp;hl=en&amp;as_sdt=2005&amp;sciodt=0,5</t>
  </si>
  <si>
    <t>TA Buscheck, JM Bielicki, TA Edmunds, ...</t>
  </si>
  <si>
    <t>Multifluid geo-energy systems: Using geologic CO2 storage for geothermal energy production and grid-scale energy storage in sedimentary basins</t>
  </si>
  <si>
    <t>…</t>
  </si>
  <si>
    <t>https://pubs.geoscienceworld.org/gsa/geosphere/article-abstract/12/3/678/132339</t>
  </si>
  <si>
    <t>https://scholar.google.com/scholar?cites=11109511209286605014&amp;as_sdt=2005&amp;sciodt=0,5&amp;hl=en</t>
  </si>
  <si>
    <t>We present an approach that uses the huge fluid and thermal storage capacity of the subsurface, together with geologic carbon dioxide (CO2) storage, to harvest, store, and …</t>
  </si>
  <si>
    <t>https://pubs.geoscienceworld.org/segweb/geosphere/article/12/3/678/132339</t>
  </si>
  <si>
    <t>https://scholar.google.com/scholar?q=related:1pi_iZXpLJoJ:scholar.google.com/&amp;scioq=&amp;hl=en&amp;as_sdt=2005&amp;sciodt=0,5</t>
  </si>
  <si>
    <t>R Safi, RK Agarwal, S Banerjee</t>
  </si>
  <si>
    <t>Numerical simulation and optimization of CO2 utilization for enhanced oil recovery from depleted reservoirs</t>
  </si>
  <si>
    <t>Chemical Engineering Science</t>
  </si>
  <si>
    <t>https://www.sciencedirect.com/science/article/pii/S000925091630001X</t>
  </si>
  <si>
    <t>https://scholar.google.com/scholar?cites=18252716140437937674&amp;as_sdt=2005&amp;sciodt=0,5&amp;hl=en</t>
  </si>
  <si>
    <t>Due to concerns about rising CO 2 emissions from fossil fuel power plants, there is strong emphasis on the development of an economical method for Carbon Capture Utilization and …</t>
  </si>
  <si>
    <t>https://openscholarship.wustl.edu/cgi/viewcontent.cgi?article=1080&amp;context=eng_etds</t>
  </si>
  <si>
    <t>https://scholar.google.com/scholar?q=related:Cp7XaJ-sTv0J:scholar.google.com/&amp;scioq=&amp;hl=en&amp;as_sdt=2005&amp;sciodt=0,5</t>
  </si>
  <si>
    <t>G Cui, L Zhang, B Ren, C Enechukwu, Y Liu, S Ren</t>
  </si>
  <si>
    <t>Geothermal exploitation from depleted high temperature gas reservoirs via recycling supercritical CO2: Heat mining rate and salt precipitation effects</t>
  </si>
  <si>
    <t>https://www.sciencedirect.com/science/article/pii/S0306261916313319</t>
  </si>
  <si>
    <t>https://scholar.google.com/scholar?cites=6514104983379339679&amp;as_sdt=2005&amp;sciodt=0,5&amp;hl=en</t>
  </si>
  <si>
    <t>The geothermal energy in depleted high temperature gas reservoirs can be developed using existing wells and surface facilities via recycling water or supercritical CO 2 after …</t>
  </si>
  <si>
    <t>https://scholar.google.com/scholar?q=related:n2ntG_i_ZloJ:scholar.google.com/&amp;scioq=&amp;hl=en&amp;as_sdt=2005&amp;sciodt=0,5</t>
  </si>
  <si>
    <t>FZ Zhang, RN Xu, PX Jiang</t>
  </si>
  <si>
    <t>Thermodynamic analysis of enhanced geothermal systems using impure CO2 as the geofluid</t>
  </si>
  <si>
    <t>Applied Thermal Engineering</t>
  </si>
  <si>
    <t>https://www.sciencedirect.com/science/article/pii/S135943111630076X</t>
  </si>
  <si>
    <t>https://scholar.google.com/scholar?cites=18278266639776352934&amp;as_sdt=2005&amp;sciodt=0,5&amp;hl=en</t>
  </si>
  <si>
    <t>Numerical simulations have indicated that pure CO 2 is superior to water for wellbore hydraulics and for recovering heat from hot fractured rock. However, CO 2 captured from …</t>
  </si>
  <si>
    <t>https://www.researchgate.net/profile/Fuzhen-Zhang-2/publication/293017271_Thermodynamic_analysis_of_enhanced_geothermal_systems_using_impure_CO2_as_the_geofluid/links/5b052a76aca2725832b2448f/Thermodynamic-analysis-of-enhanced-geothermal-systems-using-impure-CO2-as-the-geofluid.pdf</t>
  </si>
  <si>
    <t>https://scholar.google.com/scholar?q=related:pgq-napyqf0J:scholar.google.com/&amp;scioq=&amp;hl=en&amp;as_sdt=2005&amp;sciodt=0,5</t>
  </si>
  <si>
    <t>J Lu, JP Nicot, PJ Mickler, LH Ribeiro, ...</t>
  </si>
  <si>
    <t>Alteration of Bakken reservoir rock during CO2-based fracturing—An autoclave reaction experiment</t>
  </si>
  <si>
    <t>Journal of Unconventional …</t>
  </si>
  <si>
    <t>https://www.sciencedirect.com/science/article/pii/S2213397616300027</t>
  </si>
  <si>
    <t>https://scholar.google.com/scholar?cites=15904871226187093346&amp;as_sdt=2005&amp;sciodt=0,5&amp;hl=en</t>
  </si>
  <si>
    <t>This study was conducted to document and assess the effects of fluid–rock interactions when CO 2 is used to create the fractures necessary to produce hydrocarbons from low …</t>
  </si>
  <si>
    <t>https://scholar.google.com/scholar?q=related:YpU20xx0udwJ:scholar.google.com/&amp;scioq=&amp;hl=en&amp;as_sdt=2005&amp;sciodt=0,5</t>
  </si>
  <si>
    <t>DR Boden</t>
  </si>
  <si>
    <t>Geologic fundamentals of geothermal energy</t>
  </si>
  <si>
    <t>taylorfrancis.com</t>
  </si>
  <si>
    <t>https://www.taylorfrancis.com/books/mono/10.1201/9781315371436/geologic-fundamentals-geothermal-energy-david-boden</t>
  </si>
  <si>
    <t>https://scholar.google.com/scholar?cites=6988686520872436938&amp;as_sdt=2005&amp;sciodt=0,5&amp;hl=en</t>
  </si>
  <si>
    <t>10.1201/9781315371436</t>
  </si>
  <si>
    <t>Geothermal energy stands out because it can be used as a baseload resource. This book, unlike others, examines the geology related to geothermal applications. Geology dictates (a) …</t>
  </si>
  <si>
    <t>https://scholar.google.com/scholar?q=related:yoQp81zN_GAJ:scholar.google.com/&amp;scioq=&amp;hl=en&amp;as_sdt=2005&amp;sciodt=0,5</t>
  </si>
  <si>
    <t>C Pan, O Chávez, CE Romero, EK Levy, AA Corona, ...</t>
  </si>
  <si>
    <t>Heat mining assessment for geothermal reservoirs in Mexico using supercritical CO2 injection</t>
  </si>
  <si>
    <t>https://www.sciencedirect.com/science/article/pii/S0360544216301311</t>
  </si>
  <si>
    <t>https://scholar.google.com/scholar?cites=8651217946991100456&amp;as_sdt=2005&amp;sciodt=0,5&amp;hl=en</t>
  </si>
  <si>
    <t>A study was conducted to assess the feasibility of using supercritical carbon dioxide injection for heat mining from geothermal reservoirs in Mexico. Traditional water-based …</t>
  </si>
  <si>
    <t>https://scholar.google.com/scholar?q=related:KILj_OJMD3gJ:scholar.google.com/&amp;scioq=&amp;hl=en&amp;as_sdt=2005&amp;sciodt=0,5</t>
  </si>
  <si>
    <t>C Xu, P Dowd, Q Li</t>
  </si>
  <si>
    <t>Carbon sequestration potential of the Habanero reservoir when carbon dioxide is used as the heat exchange fluid</t>
  </si>
  <si>
    <t>Journal of Rock Mechanics and Geotechnical …</t>
  </si>
  <si>
    <t>https://www.sciencedirect.com/science/article/pii/S1674775515000694</t>
  </si>
  <si>
    <t>https://scholar.google.com/scholar?cites=6749370669532922477&amp;as_sdt=2005&amp;sciodt=0,5&amp;hl=en</t>
  </si>
  <si>
    <t>The use of sequestered carbon dioxide (CO 2) as the heat exchange fluid in enhanced geothermal system (EGS) has significant potential to increase their productivity, contribute …</t>
  </si>
  <si>
    <t>https://scholar.google.com/scholar?q=related:bULzPt2Uql0J:scholar.google.com/&amp;scioq=&amp;hl=en&amp;as_sdt=2005&amp;sciodt=0,5</t>
  </si>
  <si>
    <t>L Zhang, G Cui, Y Zhang, B Ren, S Ren, ...</t>
  </si>
  <si>
    <t>Influence of pore water on the heat mining performance of supercritical CO2 injected for geothermal development</t>
  </si>
  <si>
    <t>Journal of CO2 Utilization</t>
  </si>
  <si>
    <t>https://www.sciencedirect.com/science/article/pii/S2212982016302724</t>
  </si>
  <si>
    <t>https://scholar.google.com/scholar?cites=5334163658189210781&amp;as_sdt=2005&amp;sciodt=0,5&amp;hl=en</t>
  </si>
  <si>
    <t>Utilization of supercritical CO 2 as heat transmission fluid for geothermal development associated with geological storage can achieve the double wins of economic benefits and …</t>
  </si>
  <si>
    <t>https://scholar.google.com/scholar?q=related:nYQq5JXBBkoJ:scholar.google.com/&amp;scioq=&amp;hl=en&amp;as_sdt=2005&amp;sciodt=0,5</t>
  </si>
  <si>
    <t>F Behafarid, MZ Podowski</t>
  </si>
  <si>
    <t>Modeling and computer simulation of centrifugal CO2 compressors at supercritical pressures</t>
  </si>
  <si>
    <t>Journal of Fluids …</t>
  </si>
  <si>
    <t>https://asmedigitalcollection.asme.org/fluidsengineering/article-abstract/138/6/061106/472131</t>
  </si>
  <si>
    <t>https://scholar.google.com/scholar?cites=1330450967931362220&amp;as_sdt=2005&amp;sciodt=0,5&amp;hl=en</t>
  </si>
  <si>
    <t>The use of supercritical carbon dioxide (SC-CO2) as a working fluid in energy conversion systems has many benefits, including high efficiency, compact turbomachinery, and the …</t>
  </si>
  <si>
    <t>https://asmedigitalcollection.asme.org/fluidsengineering/article/138/6/061106/472131</t>
  </si>
  <si>
    <t>https://scholar.google.com/scholar?q=related:rJufNhu2dhIJ:scholar.google.com/&amp;scioq=&amp;hl=en&amp;as_sdt=2005&amp;sciodt=0,5</t>
  </si>
  <si>
    <t>J Won, HJ Choi, H Lee, H Choi</t>
  </si>
  <si>
    <t>Numerical investigation on the effect of cementing properties on the thermal and mechanical stability of geothermal wells</t>
  </si>
  <si>
    <t>Energies</t>
  </si>
  <si>
    <t>mdpi.com</t>
  </si>
  <si>
    <t>https://www.mdpi.com/168714</t>
  </si>
  <si>
    <t>https://scholar.google.com/scholar?cites=4912807551537030832&amp;as_sdt=2005&amp;sciodt=0,5&amp;hl=en</t>
  </si>
  <si>
    <t>In this paper, a two-dimensional (2-D) Finite Element (FE) analysis of a geothermal well was performed with respect to five different cross-sections corresponding to the design …</t>
  </si>
  <si>
    <t>https://www.mdpi.com/1996-1073/9/12/1016/pdf</t>
  </si>
  <si>
    <t>https://scholar.google.com/scholar?q=related:sKY4X3DMLUQJ:scholar.google.com/&amp;scioq=&amp;hl=en&amp;as_sdt=2005&amp;sciodt=0,5</t>
  </si>
  <si>
    <t>C Zhou, AI Remoroza, K Shah, E Doroodchi, ...</t>
  </si>
  <si>
    <t>Experimental study of static and dynamic interactions between supercritical CO2/water and Australian granites</t>
  </si>
  <si>
    <t>https://www.sciencedirect.com/science/article/pii/S0375650516300475</t>
  </si>
  <si>
    <t>https://scholar.google.com/scholar?cites=2168870483706352830&amp;as_sdt=2005&amp;sciodt=0,5&amp;hl=en</t>
  </si>
  <si>
    <t>Abstract Recent research in Enhanced Geothermal Systems (EGS) have given rise to the interests of a CO 2-based EGS concept due to the unique thermo-physical properties of …</t>
  </si>
  <si>
    <t>https://scholar.google.com/scholar?output=instlink&amp;q=info:vpQluTZgGR4J:scholar.google.com/&amp;hl=en&amp;as_sdt=2005&amp;sciodt=0,5&amp;scillfp=8735395906440211383&amp;oi=lle</t>
  </si>
  <si>
    <t>https://scholar.google.com/scholar?q=related:vpQluTZgGR4J:scholar.google.com/&amp;scioq=&amp;hl=en&amp;as_sdt=2005&amp;sciodt=0,5</t>
  </si>
  <si>
    <t>MX Li, LP Ricard, J Underschultz, BM Freifeld</t>
  </si>
  <si>
    <t>Reducing operational costs of CO2 sequestration through geothermal energy integration</t>
  </si>
  <si>
    <t>https://www.sciencedirect.com/science/article/pii/S1750583615301274</t>
  </si>
  <si>
    <t>https://scholar.google.com/scholar?cites=12590785370451324301&amp;as_sdt=2005&amp;sciodt=0,5&amp;hl=en</t>
  </si>
  <si>
    <t>Abstract Commercial scale Geological Carbon Storage (GCS) projects have high capital costs and energy penalties that could be partially offset by including the production of …</t>
  </si>
  <si>
    <t>https://www.sciencedirect.com/science/article/am/pii/S1750583615301274</t>
  </si>
  <si>
    <t>https://scholar.google.com/scholar?q=related:ja3v6JV0u64J:scholar.google.com/&amp;scioq=&amp;hl=en&amp;as_sdt=2005&amp;sciodt=0,5</t>
  </si>
  <si>
    <t>BM Freifeld, L Pan, C Doughty, S Zakem, K Hart, ...</t>
  </si>
  <si>
    <t>Demonstration of Geothermal Energy Production Using Carbon Dioxide as a Working Fluid at the SECARB Cranfield Site, Cranfield, Mississippi</t>
  </si>
  <si>
    <t>… of the forty-first workshop on …</t>
  </si>
  <si>
    <t>https://scholar.google.com/scholar?cites=13293257054218426488&amp;as_sdt=2005&amp;sciodt=0,5&amp;hl=en</t>
  </si>
  <si>
    <t>https://scholar.google.com/scholar?q=related:eBilMNwie7gJ:scholar.google.com/&amp;scioq=&amp;hl=en&amp;as_sdt=2005&amp;sciodt=0,5</t>
  </si>
  <si>
    <t>Z Sun, J Yao, X Huang, Y Xu, J Zhang, J Liu, C Yu, ...</t>
  </si>
  <si>
    <t>CO2 injection for heat extraction and carbon sequestration in a geothermal site: Huizhou Sag, the Pearl River Mouth Basin</t>
  </si>
  <si>
    <t>https://www.sciencedirect.com/science/article/pii/S0375650516300499</t>
  </si>
  <si>
    <t>https://scholar.google.com/scholar?cites=8281927787655924467&amp;as_sdt=2005&amp;sciodt=0,5&amp;hl=en</t>
  </si>
  <si>
    <t>Recently more attention has been paid to CO 2 geological storage combined with geothermal water recovery (CO 2-EWR). In this regard, the production performance of a …</t>
  </si>
  <si>
    <t>https://scholar.google.com/scholar?output=instlink&amp;q=info:8wqrfnFR73IJ:scholar.google.com/&amp;hl=en&amp;as_sdt=2005&amp;sciodt=0,5&amp;scillfp=3540292612951383178&amp;oi=lle</t>
  </si>
  <si>
    <t>https://scholar.google.com/scholar?q=related:8wqrfnFR73IJ:scholar.google.com/&amp;scioq=&amp;hl=en&amp;as_sdt=2005&amp;sciodt=0,5</t>
  </si>
  <si>
    <t>N Gupta, M Vashistha</t>
  </si>
  <si>
    <t>Carbon dioxide plume geothermal (CPG) system-a new approach for enhancing geothermal energy production and deployment of CCUS on large scale in India</t>
  </si>
  <si>
    <t>https://www.sciencedirect.com/science/article/pii/S1876610216314266</t>
  </si>
  <si>
    <t>https://scholar.google.com/scholar?cites=17732086980527662372&amp;as_sdt=2005&amp;sciodt=0,5&amp;hl=en</t>
  </si>
  <si>
    <t>Geothermal energy is described as the process of extracting the heat generated by the earth and harnessing it to produce electricity. Geothermal energy is capable of providing clean …</t>
  </si>
  <si>
    <t>https://www.sciencedirect.com/science/article/pii/S1876610216314266/pdf?md5=e5c8b675deb72f82aace879c76190352&amp;pid=1-s2.0-S1876610216314266-main.pdf</t>
  </si>
  <si>
    <t>https://scholar.google.com/scholar?q=related:JCWuACkHFfYJ:scholar.google.com/&amp;scioq=&amp;hl=en&amp;as_sdt=2005&amp;sciodt=0,5</t>
  </si>
  <si>
    <t>任韶然, 崔国栋, 李德祥, 庄园, 李欣, 张亮</t>
  </si>
  <si>
    <t>一注超临界 CO2 开采高温废弃气藏地热机制与采热能力分析</t>
  </si>
  <si>
    <t>Development</t>
  </si>
  <si>
    <t>https://www.researchgate.net/profile/Guodong-Cui-3/publication/303789821_Development_of_geothermal_energy_from_depleted_high_temperature_gas_reservoir_via_supercritical_CO2_injection/links/5a763fa0aca2722e4def301c/Development-of-geothermal-energy-from-depleted-high-temperature-gas-reservoir-via-supercritical-CO2-injection.pdf</t>
  </si>
  <si>
    <t>https://scholar.google.com/scholar?cites=11578080331150944615&amp;as_sdt=2005&amp;sciodt=0,5&amp;hl=en</t>
  </si>
  <si>
    <t>高温废弃气藏具有巨大的地热开采潜力. 在对比分析超临界CO2 和常规携热介质水的热物性基础上, 提出注超临界CO2 开采高温废弃气藏地热的方法. 利用数值模拟方法对CO2 …</t>
  </si>
  <si>
    <t>https://scholar.google.com/scholar?q=related:Z2kwx7earaAJ:scholar.google.com/&amp;scioq=&amp;hl=en&amp;as_sdt=2005&amp;sciodt=0,5</t>
  </si>
  <si>
    <t>C Zhao, P Schaubs, BE Hobbs</t>
  </si>
  <si>
    <t>Acquisition of temporal-spatial geochemical information in ore-forming and carbon-dioxide sequestration systems: Computational simulation approach</t>
  </si>
  <si>
    <t>https://www.sciencedirect.com/science/article/pii/S0375674215300613</t>
  </si>
  <si>
    <t>https://scholar.google.com/scholar?cites=12733013256125207497&amp;as_sdt=2005&amp;sciodt=0,5&amp;hl=en</t>
  </si>
  <si>
    <t>Temporal-spatial distributions of geochemical data in geoinformatics are very important for mineral exploration in the upper crust of the Earth and for the treatment of geoenvironmental …</t>
  </si>
  <si>
    <t>https://scholar.google.com/scholar?q=related:ydOuExjAtLAJ:scholar.google.com/&amp;scioq=&amp;hl=en&amp;as_sdt=2005&amp;sciodt=0,5</t>
  </si>
  <si>
    <t>Z Yu, L Guo, Y Zhang, T Xu, C Lan, X Huang</t>
  </si>
  <si>
    <t>Feasibility analysis of a medium-to low-temperature enhanced geothermal combined with heat pump system (MLEGHP) for heating application in severely …</t>
  </si>
  <si>
    <t>Environmental Earth …</t>
  </si>
  <si>
    <t>https://link.springer.com/article/10.1007/s12665-016-5717-z</t>
  </si>
  <si>
    <t>https://scholar.google.com/scholar?cites=1406199393349316109&amp;as_sdt=2005&amp;sciodt=0,5&amp;hl=en</t>
  </si>
  <si>
    <t>10.1007/s12665-016-5717-z</t>
  </si>
  <si>
    <t>Ground-source heat pumps (GSHPs) have been widely applied in China in recent years. However, for heating-dominant buildings in cold regions, more heat from the ground is …</t>
  </si>
  <si>
    <t>https://scholar.google.com/scholar?q=related:Da702-XSgxMJ:scholar.google.com/&amp;scioq=&amp;hl=en&amp;as_sdt=2005&amp;sciodt=0,5</t>
  </si>
  <si>
    <t>G FENG, T XU, H ZHU</t>
  </si>
  <si>
    <t>Dynamics of fluid and heat flow in a CO2-based injection-production geothermal system</t>
  </si>
  <si>
    <t>Journal of Groundwater Science and …</t>
  </si>
  <si>
    <t>en.cgsjournals.com</t>
  </si>
  <si>
    <t>http://en.cgsjournals.com/zgdzdcqkw-data/dxskxygc/2016/4/PDF/254.pdf</t>
  </si>
  <si>
    <t>https://scholar.google.com/scholar?cites=7163629821632870597&amp;as_sdt=2005&amp;sciodt=0,5&amp;hl=en</t>
  </si>
  <si>
    <t>CO2 is now considered as a novel heat transmission fluid to extract geothermal energy. It can be used for both energy exploitation and CO2 geological sequestration. Here, a 3 …</t>
  </si>
  <si>
    <t>https://scholar.google.com/scholar?q=related:xXjSRF5TamMJ:scholar.google.com/&amp;scioq=&amp;hl=en&amp;as_sdt=2005&amp;sciodt=0,5</t>
  </si>
  <si>
    <t>I Akhmadullin</t>
  </si>
  <si>
    <t>Design and Analysis of Geothermal Wellbore Energy Conversion System Working on Zero Mass Withdrawal Principle</t>
  </si>
  <si>
    <t>digitalcommons.lsu.edu</t>
  </si>
  <si>
    <t>https://digitalcommons.lsu.edu/gradschool_dissertations/4046/</t>
  </si>
  <si>
    <t>https://scholar.google.com/scholar?cites=501947140226125062&amp;as_sdt=2005&amp;sciodt=0,5&amp;hl=en</t>
  </si>
  <si>
    <t>This project is sponsored by the Department of Energy of the United States and dedicated to development of electricity production from the low-enthalpy geothermal reservoirs. The …</t>
  </si>
  <si>
    <t>https://digitalcommons.lsu.edu/cgi/viewcontent.cgi?article=5045&amp;context=gradschool_dissertations</t>
  </si>
  <si>
    <t>https://scholar.google.com/scholar?q=related:Bo0zvUNG9wYJ:scholar.google.com/&amp;scioq=&amp;hl=en&amp;as_sdt=2005&amp;sciodt=0,5</t>
  </si>
  <si>
    <t>Y Wan, T Xu, T Song</t>
  </si>
  <si>
    <t>Numerical Study on CO2-Brine-Rock Interaction of Enhanced Geothermal Systems with CO2 as Heat Transmission Fluid</t>
  </si>
  <si>
    <t>MATEC Web of Conferences</t>
  </si>
  <si>
    <t>matec-conferences.org</t>
  </si>
  <si>
    <t>https://www.matec-conferences.org/articles/matecconf/abs/2016/30/matecconf_smae2016_06010/matecconf_smae2016_06010.html</t>
  </si>
  <si>
    <t>https://scholar.google.com/scholar?cites=1741177601291604887&amp;as_sdt=2005&amp;sciodt=0,5&amp;hl=en</t>
  </si>
  <si>
    <t>Enhanced Geothermal Systems (EGS) with CO 2 instead of water as heat transmission fluid is an attractive concept for both geothermal resources development and CO 2 geological …</t>
  </si>
  <si>
    <t>https://www.matec-conferences.org/articles/matecconf/pdf/2016/30/matecconf_smae2016_06010.pdf</t>
  </si>
  <si>
    <t>https://scholar.google.com/scholar?q=related:l1Pan83nKRgJ:scholar.google.com/&amp;scioq=&amp;hl=en&amp;as_sdt=2005&amp;sciodt=0,5</t>
  </si>
  <si>
    <t>崔国栋, 任韶然, 张亮, 庄园, 王延永, 宫智武, ...</t>
  </si>
  <si>
    <t>二氧化碳羽流地热系统中地层水回流和岩石-流体作用对采热能力的影响</t>
  </si>
  <si>
    <t>高校化学工程学报</t>
  </si>
  <si>
    <t>http://www.cqvip.com/qk/98176x/201605/670405976.html</t>
  </si>
  <si>
    <t>https://scholar.google.com/scholar?cites=18431531056570803390&amp;as_sdt=2005&amp;sciodt=0,5&amp;hl=en</t>
  </si>
  <si>
    <t>针对超临界CO_2 (SCCO_2) 开采地热过程中的渗流特征和可能产生的储层伤害, 基于热力学原理和地化反应机理, 建立了考虑地层水蒸发, CO_2-地层水-岩石地化反应 …</t>
  </si>
  <si>
    <t>https://scholar.google.com/scholar?q=related:vqR7bdfzyf8J:scholar.google.com/&amp;scioq=&amp;hl=en&amp;as_sdt=2005&amp;sciodt=0,5</t>
  </si>
  <si>
    <t>JAL Villalón</t>
  </si>
  <si>
    <t>Fluid Dynamics of heat and mass transport in porous media</t>
  </si>
  <si>
    <t>UNIVERSIDAD DE CHILE</t>
  </si>
  <si>
    <t>https://scholar.google.com/scholar?q=related:a_a4PMtk74gJ:scholar.google.com/&amp;scioq=&amp;hl=en&amp;as_sdt=2005&amp;sciodt=0,5</t>
  </si>
  <si>
    <t>I Patel, J Bielicki</t>
  </si>
  <si>
    <t>Optimal Geothermal Heat Extraction using CO2</t>
  </si>
  <si>
    <t>dc.engconfintl.org</t>
  </si>
  <si>
    <t>https://dc.engconfintl.org/co2_summit2/47/</t>
  </si>
  <si>
    <t>Carbon dioxide (CO 2) capture and storage (CCS) systems alleviate global climate change through the subsurface storage of CO 2 emission. This CCS technology can be costly, but …</t>
  </si>
  <si>
    <t>https://dc.engconfintl.org/cgi/viewcontent.cgi?article=1045&amp;context=co2_summit2</t>
  </si>
  <si>
    <t>https://scholar.google.com/scholar?q=related:UPe2aaMs34cJ:scholar.google.com/&amp;scioq=&amp;hl=en&amp;as_sdt=2005&amp;sciodt=0,5</t>
  </si>
  <si>
    <t>D Miedzińska, T Niezgoda</t>
  </si>
  <si>
    <t>Methods of CO2 acquisition and costs reduction in shale rocks fracturing technology</t>
  </si>
  <si>
    <t>AGH Drilling, Oil, Gas</t>
  </si>
  <si>
    <t>yadda.icm.edu.pl</t>
  </si>
  <si>
    <t>https://yadda.icm.edu.pl/baztech/element/bwmeta1.element.baztech-32c4e632-e559-46b3-8360-d1a9a4b16931</t>
  </si>
  <si>
    <t>The innovative method of shale gas recovery with the use of subcritical CO2 is currently developed within the project titled “Development of guidelines for design of innovative …</t>
  </si>
  <si>
    <t>https://yadda.icm.edu.pl/baztech/element/bwmeta1.element.baztech-32c4e632-e559-46b3-8360-d1a9a4b16931/c/drill.2016.33.1.11.pdf</t>
  </si>
  <si>
    <t>https://scholar.google.com/scholar?q=related:cQIlcuZCLjcJ:scholar.google.com/&amp;scioq=&amp;hl=en&amp;as_sdt=2005&amp;sciodt=0,5</t>
  </si>
  <si>
    <t>DTW Lin, JC Hsieh, BY Shih</t>
  </si>
  <si>
    <t>Heat transfer optimization of SCO2 porous flow based on Brinkman model</t>
  </si>
  <si>
    <t>https://www.matec-conferences.org/articles/matecconf/abs/2016/34/matecconf_ccpe2016_02004/matecconf_ccpe2016_02004.html</t>
  </si>
  <si>
    <t>The purpose of this study is to obtain the optimal operating condition in order to find the maximum supercritical CO2 heat extraction in the enhanced geothermal system (EGS). In …</t>
  </si>
  <si>
    <t>https://www.matec-conferences.org/articles/matecconf/pdf/2016/34/matecconf_ccpe2016_02004.pdf</t>
  </si>
  <si>
    <t>https://scholar.google.com/scholar?q=related:OXQij-5aso4J:scholar.google.com/&amp;scioq=&amp;hl=en&amp;as_sdt=2005&amp;sciodt=0,5</t>
  </si>
  <si>
    <t>JA Letelier Villalón</t>
  </si>
  <si>
    <t>Fluid Dynamics of heat and mass transport in porous media. Mathematical modelling, spectrally-based direct numerical simulations and laboratory experiments</t>
  </si>
  <si>
    <t>repositorio.uchile.cl</t>
  </si>
  <si>
    <t>https://repositorio.uchile.cl/handle/2250/140206</t>
  </si>
  <si>
    <t>We study heat and mass transport for two-phase fluids in a porous medium, which has applications for the use of supercritical CO2 in geothermal reservoirs. Commonly, the porous …</t>
  </si>
  <si>
    <t>https://repositorio.uchile.cl/bitstream/handle/2250/140206/Fluid-Dynamics-of-heat-and-mass-transport-in-porous-media-Mathematical-modelling.pdf?sequence=1</t>
  </si>
  <si>
    <t>https://scholar.google.com/scholar?q=related:QaE58xZyafAJ:scholar.google.com/&amp;scioq=&amp;hl=en&amp;as_sdt=2005&amp;sciodt=0,5</t>
  </si>
  <si>
    <t>IH Patel</t>
  </si>
  <si>
    <t>Optimal Heat Extraction for Geothermal Energy Applications</t>
  </si>
  <si>
    <t>https://rave.ohiolink.edu/etdc/view?acc_num=osu1462460957</t>
  </si>
  <si>
    <t>Sedimentary basins are emerging candidates for geothermal deployment due to their widespread presence in the subsurface, large storage capacity, and high temperatures …</t>
  </si>
  <si>
    <t>https://etd.ohiolink.edu/apexprod/rws_etd/send_file/send?accession=osu1462460957&amp;disposition=inline</t>
  </si>
  <si>
    <t>https://scholar.google.com/scholar?q=related:6J9b_-q-Z20J:scholar.google.com/&amp;scioq=&amp;hl=en&amp;as_sdt=2005&amp;sciodt=0,5</t>
  </si>
  <si>
    <t>ΒΠ Σαρλά</t>
  </si>
  <si>
    <t>Τεχνολογίες Επαναχρησιμοποίησης Διοξειδίου του Άνθρακα: Το Διοξείδιο του Άνθρακα ως εργαζόμενο μέσο για παραγωγή ηλεκτρικής ενέργειας</t>
  </si>
  <si>
    <t>dspace.lib.ntua.gr</t>
  </si>
  <si>
    <t>https://dspace.lib.ntua.gr/xmlui/bitstream/handle/123456789/42143/%CE%94%CE%99%CE%A0%CE%9B%CE%A9%CE%9C%CE%91%CE%A4%CE%99%CE%9A%CE%97%20(13-11-2015).pdf</t>
  </si>
  <si>
    <t>The first part of the present thesis includes a literature overview of previously categories of captured CO2's reuse and the EU's policy for the development of these technologies, among …</t>
  </si>
  <si>
    <t>https://scholar.google.com/scholar?q=related:OkHWCSJXj28J:scholar.google.com/&amp;scioq=&amp;hl=en&amp;as_sdt=2005&amp;sciodt=0,5</t>
  </si>
  <si>
    <t>DB SOUZA</t>
  </si>
  <si>
    <t>Estudo do comportamento físico-químico de rochas carbonáticas sob injeção de CO2 supercrítico</t>
  </si>
  <si>
    <t>repositorio.ufpe.br</t>
  </si>
  <si>
    <t>https://repositorio.ufpe.br/handle/123456789/18428</t>
  </si>
  <si>
    <t>https://scholar.google.com/scholar?cites=9646074265847318344&amp;as_sdt=2005&amp;sciodt=0,5&amp;hl=en</t>
  </si>
  <si>
    <t>Diversas tecnologias estão sendo desenvolvidas para reduzir as emissões de dióxido de carbono, um dos gases apontados como causadores do aquecimento global e assim …</t>
  </si>
  <si>
    <t>https://repositorio.ufpe.br/bitstream/123456789/18428/1/Disserta%C3%A7%C3%A3o%20-%20Deod%C3%B3rio%20Souza%20-%20FINAL.pdf</t>
  </si>
  <si>
    <t>https://scholar.google.com/scholar?q=related:SMfdDHC93YUJ:scholar.google.com/&amp;scioq=&amp;hl=en&amp;as_sdt=2005&amp;sciodt=0,5</t>
  </si>
  <si>
    <t>乔婧, 张超, 秦志刚, 曹力锋, 张亚伟</t>
  </si>
  <si>
    <t>干热岩技术在建筑物供暖中的应用分析</t>
  </si>
  <si>
    <t>中原工学院学报</t>
  </si>
  <si>
    <t>http://www.cqvip.com/qk/98128x/201601/669162679.html</t>
  </si>
  <si>
    <t>干热岩技术在建筑物供暖中的应用分析-[维普网]-仓储式在线作品出版平台-www.cqvip.com ﻿ 我的 维普 帐户余额 充值记录 下载记录 我的收藏 购物车 充值 客服 首页 | 期刊大全 | 论文选题 | 论文 …</t>
  </si>
  <si>
    <t>https://scholar.google.com/scholar?q=related:ZJkrGBE3sYcJ:scholar.google.com/&amp;scioq=&amp;hl=en&amp;as_sdt=2005&amp;sciodt=0,5</t>
  </si>
  <si>
    <t>J Pokorný</t>
  </si>
  <si>
    <t>Možnosti hydraulického štěpení při využívání geotermální energie</t>
  </si>
  <si>
    <t>dspace.cuni.cz</t>
  </si>
  <si>
    <t>https://dspace.cuni.cz/handle/20.500.11956/75405</t>
  </si>
  <si>
    <t>Možnosti hydraulického štěpení při využívání geotermální energie ABSTRAKT Hydraulická stimulace je metoda sloužící ke zvýšení propustnosti rezervoáru vznikem nových a …</t>
  </si>
  <si>
    <t>https://dspace.cuni.cz/bitstream/handle/20.500.11956/75405/BPTX_2015_1_11310_0_412293_0_94621.pdf?sequence=1</t>
  </si>
  <si>
    <t>张超, 张亚伟, 乔婧, 唐晓龙, 刘洪泉, 朱昱衡, 李金龙</t>
  </si>
  <si>
    <t>关于增强型地热系统的技术研究</t>
  </si>
  <si>
    <t>节能</t>
  </si>
  <si>
    <t>http://www.cqvip.com/qk/94138x/20167/669706762.html</t>
  </si>
  <si>
    <t>随着世界能源格局的变化, 人类不断开发出更优质, 对环境影响更小的新能源, 其中干热岩的开发备受关注. 干热岩开发的具体工程技术称为增强型地热系统(Enhanced …</t>
  </si>
  <si>
    <t>https://scholar.google.com/scholar?q=related:jowK3iADnIUJ:scholar.google.com/&amp;scioq=&amp;hl=en&amp;as_sdt=2005&amp;sciodt=0,5</t>
  </si>
  <si>
    <t>A Hussain, SM Arif, M Aslam</t>
  </si>
  <si>
    <t>Emerging renewable and sustainable energy technologies: State of the art</t>
  </si>
  <si>
    <t>Renewable and Sustainable Energy …</t>
  </si>
  <si>
    <t>https://www.sciencedirect.com/science/article/pii/S1364032116310863</t>
  </si>
  <si>
    <t>https://scholar.google.com/scholar?cites=590090117148643601&amp;as_sdt=2005&amp;sciodt=0,5&amp;hl=en</t>
  </si>
  <si>
    <t>In this paper, five most emerging renewable energy sources are analyzed. These emerging renewables are either special or advanced forms of the mainstream energy sources (solar …</t>
  </si>
  <si>
    <t>https://fenix.isa.ulisboa.pt/downloadFile/844497944578062/Emerging%20renewable%20and%20sustainable%20energy%20technologies%20State%20of%20the%20art.pdf</t>
  </si>
  <si>
    <t>https://scholar.google.com/scholar?q=related:EREdytVrMAgJ:scholar.google.com/&amp;scioq=&amp;hl=en&amp;as_sdt=2005&amp;sciodt=0,5</t>
  </si>
  <si>
    <t>Z Zhang, D Huisingh</t>
  </si>
  <si>
    <t>Carbon dioxide storage schemes: technology, assessment and deployment</t>
  </si>
  <si>
    <t>Journal of Cleaner Production</t>
  </si>
  <si>
    <t>https://www.sciencedirect.com/science/article/pii/S0959652616308861</t>
  </si>
  <si>
    <t>https://scholar.google.com/scholar?cites=7129154811281582434&amp;as_sdt=2005&amp;sciodt=0,5&amp;hl=en</t>
  </si>
  <si>
    <t>Abstract Carbon Capture and Storage is the only technology available to mitigate large-scale greenhouse gas emissions from fossil fuel based power and industrial sectors in the …</t>
  </si>
  <si>
    <t>https://china-geoengineering.org/uploadfile/2016/0714/20160714012133360.pdf</t>
  </si>
  <si>
    <t>https://scholar.google.com/scholar?q=related:Yqk0a4fY72IJ:scholar.google.com/&amp;scioq=&amp;hl=en&amp;as_sdt=2005&amp;sciodt=0,5</t>
  </si>
  <si>
    <t>G Cui, S Ren, L Zhang, J Ezekiel, C Enechukwu, ...</t>
  </si>
  <si>
    <t>Geothermal exploitation from hot dry rocks via recycling heat transmission fluid in a horizontal well</t>
  </si>
  <si>
    <t>https://www.sciencedirect.com/science/article/pii/S0360544217305923</t>
  </si>
  <si>
    <t>https://scholar.google.com/scholar?cites=18174951516819908589&amp;as_sdt=2005&amp;sciodt=0,5&amp;hl=en</t>
  </si>
  <si>
    <t>A new method for geothermal exploitation from hot dry rocks by recycling heat transmission fluid in a horizontal well via a closed loop is proposed, in which the costly and complex …</t>
  </si>
  <si>
    <t>https://scholar.google.com/scholar?output=instlink&amp;q=info:7Wf_CRxmOvwJ:scholar.google.com/&amp;hl=en&amp;as_sdt=2005&amp;sciodt=0,5&amp;scillfp=10266416055478630618&amp;oi=lle</t>
  </si>
  <si>
    <t>https://scholar.google.com/scholar?q=related:7Wf_CRxmOvwJ:scholar.google.com/&amp;scioq=&amp;hl=en&amp;as_sdt=2005&amp;sciodt=0,5</t>
  </si>
  <si>
    <t>S Sarrade, D Féron, F Rouillard, S Perrin, ...</t>
  </si>
  <si>
    <t>Overview on corrosion in supercritical fluids</t>
  </si>
  <si>
    <t>The Journal of …</t>
  </si>
  <si>
    <t>https://www.sciencedirect.com/science/article/pii/S0896844616302285</t>
  </si>
  <si>
    <t>https://scholar.google.com/scholar?cites=15059099906150975033&amp;as_sdt=2005&amp;sciodt=0,5&amp;hl=en</t>
  </si>
  <si>
    <t>Whatever the supercritical fluid is, the performance of structural materials is a key issue for industrial applications. An overview is carried out on the corrosion behavior of metallic …</t>
  </si>
  <si>
    <t>https://scholar.google.com/scholar?q=related:OUY__5Or_NAJ:scholar.google.com/&amp;scioq=&amp;hl=en&amp;as_sdt=2005&amp;sciodt=0,5</t>
  </si>
  <si>
    <t>Performance evaluation of large scale rock-pit seasonal thermal energy storage for application in underground mine ventilation</t>
  </si>
  <si>
    <t>https://www.sciencedirect.com/science/article/pii/S0306261916300423</t>
  </si>
  <si>
    <t>https://scholar.google.com/scholar?cites=8828936797569389106&amp;as_sdt=2005&amp;sciodt=0,5&amp;hl=en</t>
  </si>
  <si>
    <t>https://scholar.google.com/scholar?q=related:MpJ_Wz2vhnoJ:scholar.google.com/&amp;scioq=&amp;hl=en&amp;as_sdt=2005&amp;sciodt=0,5</t>
  </si>
  <si>
    <t>HJ Liu, P Were, Q Li, Y Gou, Z Hou</t>
  </si>
  <si>
    <t>Worldwide status of CCUS technologies and their development and challenges in China</t>
  </si>
  <si>
    <t>Geofluids</t>
  </si>
  <si>
    <t>https://www.hindawi.com/journals/GEOFLUIDS/2017/6126505/</t>
  </si>
  <si>
    <t>https://scholar.google.com/scholar?cites=16263124516403740891&amp;as_sdt=2005&amp;sciodt=0,5&amp;hl=en</t>
  </si>
  <si>
    <t>Carbon capture, utilization, and storage (CCUS) is a gas injection technology that enables the storage of CO 2 underground. The aims are twofold, on one hand to reduce the …</t>
  </si>
  <si>
    <t>https://scholar.google.com/scholar?q=related:2wAx-pQ5suEJ:scholar.google.com/&amp;scioq=&amp;hl=en&amp;as_sdt=2005&amp;sciodt=0,5</t>
  </si>
  <si>
    <t>G Cui, L Zhang, C Tan, S Ren, Y Zhuang, ...</t>
  </si>
  <si>
    <t>Injection of supercritical CO2 for geothermal exploitation from sandstone and carbonate reservoirs: CO2–water–rock interactions and their effects</t>
  </si>
  <si>
    <t>Journal of CO2 …</t>
  </si>
  <si>
    <t>https://www.sciencedirect.com/science/article/pii/S221298201630419X</t>
  </si>
  <si>
    <t>https://scholar.google.com/scholar?cites=1706711449242599145&amp;as_sdt=2005&amp;sciodt=0,5&amp;hl=en</t>
  </si>
  <si>
    <t>CO 2 can be injected into geothermal reservoirs to exploit geothermal energy. It is of concern that complex geochemical reactions induced by CO 2 can result in change of the …</t>
  </si>
  <si>
    <t>https://scholar.google.com/scholar?q=related:6X4yQgV1rxcJ:scholar.google.com/&amp;scioq=&amp;hl=en&amp;as_sdt=2005&amp;sciodt=0,5</t>
  </si>
  <si>
    <t>PX Jiang, FZ Zhang, RN Xu</t>
  </si>
  <si>
    <t>Thermodynamic analysis of a solar–enhanced geothermal hybrid power plant using CO2 as working fluid</t>
  </si>
  <si>
    <t>https://www.sciencedirect.com/science/article/pii/S1359431116329362</t>
  </si>
  <si>
    <t>https://scholar.google.com/scholar?cites=5987906835758610663&amp;as_sdt=2005&amp;sciodt=0,5&amp;hl=en</t>
  </si>
  <si>
    <t>Abstract CO 2-based Enhanced Geothermal Systems (EGS) and closed-loop supercritical CO 2 Brayton cycles for solar thermal systems are both currently being developed for …</t>
  </si>
  <si>
    <t>https://scholar.google.com/scholar?q=related:53iGtYpRGVMJ:scholar.google.com/&amp;scioq=&amp;hl=en&amp;as_sdt=2005&amp;sciodt=0,5</t>
  </si>
  <si>
    <t>L Zhang, P Jiang, Z Wang, R Xu</t>
  </si>
  <si>
    <t>Convective heat transfer of supercritical CO2 in a rock fracture for enhanced geothermal systems</t>
  </si>
  <si>
    <t>https://www.sciencedirect.com/science/article/pii/S1359431117300790</t>
  </si>
  <si>
    <t>https://scholar.google.com/scholar?cites=12138020469554505266&amp;as_sdt=2005&amp;sciodt=0,5&amp;hl=en</t>
  </si>
  <si>
    <t>Convective heat transfer characteristics of supercritical pressure fluid in a rock fracture are important for building an accurate heat transfer model of enhanced geothermal systems …</t>
  </si>
  <si>
    <t>https://scholar.google.com/scholar?q=related:MmY3nE7pcqgJ:scholar.google.com/&amp;scioq=&amp;hl=en&amp;as_sdt=2005&amp;sciodt=0,5</t>
  </si>
  <si>
    <t>L Zhang, X Li, Y Zhang, G Cui, C Tan, S Ren</t>
  </si>
  <si>
    <t>CO2 injection for geothermal development associated with EGR and geological storage in depleted high-temperature gas reservoirs</t>
  </si>
  <si>
    <t>https://www.sciencedirect.com/science/article/pii/S0360544217301421</t>
  </si>
  <si>
    <t>https://scholar.google.com/scholar?cites=10131299842211612626&amp;as_sdt=2005&amp;sciodt=0,5&amp;hl=en</t>
  </si>
  <si>
    <t>High-temperature gas reservoirs (HTGR) come with significant geothermal potentials. Supercritical CO 2 has been considered as one of the best heat transmission fluids for …</t>
  </si>
  <si>
    <t>https://scholar.google.com/scholar?output=instlink&amp;q=info:0of-T4ebmYwJ:scholar.google.com/&amp;hl=en&amp;as_sdt=2005&amp;sciodt=0,5&amp;scillfp=11668104239331518489&amp;oi=lle</t>
  </si>
  <si>
    <t>https://scholar.google.com/scholar?q=related:0of-T4ebmYwJ:scholar.google.com/&amp;scioq=&amp;hl=en&amp;as_sdt=2005&amp;sciodt=0,5</t>
  </si>
  <si>
    <t>P Jiang, L Zhang, R Xu</t>
  </si>
  <si>
    <t>Experimental study of convective heat transfer of carbon dioxide at supercritical pressures in a horizontal rock fracture and its application to enhanced geothermal …</t>
  </si>
  <si>
    <t>https://www.sciencedirect.com/science/article/pii/S1359431117304775</t>
  </si>
  <si>
    <t>https://scholar.google.com/scholar?cites=11316196175767013120&amp;as_sdt=2005&amp;sciodt=0,5&amp;hl=en</t>
  </si>
  <si>
    <t>Enhanced geothermal systems create fractured reservoirs to extract economic quantities of heat from low-permeability and/or low-porosity geothermal resources. Convective heat …</t>
  </si>
  <si>
    <t>https://scholar.google.com/scholar?q=related:AAc6UXc0C50J:scholar.google.com/&amp;scioq=&amp;hl=en&amp;as_sdt=2005&amp;sciodt=0,5</t>
  </si>
  <si>
    <t>E Liu, H Wang, IT Uysal, J Zhao, XC Wang, ...</t>
  </si>
  <si>
    <t>Paleogene igneous intrusion and its effect on thermal maturity of organic-rich mudstones in the Beibuwan Basin, South China Sea</t>
  </si>
  <si>
    <t>Marine and Petroleum …</t>
  </si>
  <si>
    <t>https://www.sciencedirect.com/science/article/pii/S0264817217302337</t>
  </si>
  <si>
    <t>https://scholar.google.com/scholar?cites=6777855962483688455&amp;as_sdt=2005&amp;sciodt=0,5&amp;hl=en</t>
  </si>
  <si>
    <t>The seismic, drilling and logging data reveal that a large-scale igneous intrusion with a width of 14 Km and a maximum thickness of 170 m intruded within the Paleogene …</t>
  </si>
  <si>
    <t>https://core.ac.uk/download/pdf/86630716.pdf</t>
  </si>
  <si>
    <t>https://scholar.google.com/scholar?q=related:B4SaVhbID14J:scholar.google.com/&amp;scioq=&amp;hl=en&amp;as_sdt=2005&amp;sciodt=0,5</t>
  </si>
  <si>
    <t>TA Buscheck, JM Bielicki, JB Randolph</t>
  </si>
  <si>
    <t>CO2 earth storage: enhanced geothermal energy and water recovery and energy storage</t>
  </si>
  <si>
    <t>https://www.sciencedirect.com/science/article/pii/S187661021731809X</t>
  </si>
  <si>
    <t>https://scholar.google.com/scholar?cites=1345097615534269758&amp;as_sdt=2005&amp;sciodt=0,5&amp;hl=en</t>
  </si>
  <si>
    <t>Mitigating climate change requires a range of measures, including increased use of renewable and low-carbon energy and reducing the CO 2 intensity of fossil energy use. We …</t>
  </si>
  <si>
    <t>https://www.sciencedirect.com/science/article/pii/S187661021731809X/pdf?md5=bf4bdeec6445402f0f836034ef89df93&amp;pid=1-s2.0-S187661021731809X-main.pdf&amp;_valck=1</t>
  </si>
  <si>
    <t>https://scholar.google.com/scholar?q=related:PiUlmie_qhIJ:scholar.google.com/&amp;scioq=&amp;hl=en&amp;as_sdt=2005&amp;sciodt=0,5</t>
  </si>
  <si>
    <t>X Sun, C Dai, Y Sun, M Du, T Wang, C Zou, J He</t>
  </si>
  <si>
    <t>Wettability Alteration Study of Supercritical CO2 Fracturing Fluid on Low Permeability Oil Reservoir</t>
  </si>
  <si>
    <t>Energy &amp; Fuels</t>
  </si>
  <si>
    <t>ACS Publications</t>
  </si>
  <si>
    <t>https://pubs.acs.org/doi/abs/10.1021/acs.energyfuels.7b02534</t>
  </si>
  <si>
    <t>https://scholar.google.com/scholar?cites=14111974314245762810&amp;as_sdt=2005&amp;sciodt=0,5&amp;hl=en</t>
  </si>
  <si>
    <t>Hydraulic fracturing has become an important stimulation technique for low/ultralow permeability reservoirs. Supercritical CO2 (SC-CO2), as a no water phase material of …</t>
  </si>
  <si>
    <t>https://pubs.acs.org/doi/pdf/10.1021/acs.energyfuels.7b02534</t>
  </si>
  <si>
    <t>https://scholar.google.com/scholar?q=related:-i4O0N7N18MJ:scholar.google.com/&amp;scioq=&amp;hl=en&amp;as_sdt=2005&amp;sciodt=0,5</t>
  </si>
  <si>
    <t>SDC Walsh, N Garapati, AMM Leal, MO Saar</t>
  </si>
  <si>
    <t>Calculating thermophysical fluid properties during geothermal energy production with NESS and Reaktoro</t>
  </si>
  <si>
    <t>https://www.sciencedirect.com/science/article/pii/S0375650516302048</t>
  </si>
  <si>
    <t>https://scholar.google.com/scholar?cites=2951811117843102526&amp;as_sdt=2005&amp;sciodt=0,5&amp;hl=en</t>
  </si>
  <si>
    <t>We investigate how subsurface fluids of different compositions affect the electricity generation of geothermal power plants. First, we outline a numerical model capable of …</t>
  </si>
  <si>
    <t>https://www.sciencedirect.com/science/article/am/pii/S0375650516302048</t>
  </si>
  <si>
    <t>https://scholar.google.com/scholar?q=related:PjsWg5Lw9igJ:scholar.google.com/&amp;scioq=&amp;hl=en&amp;as_sdt=2005&amp;sciodt=0,5</t>
  </si>
  <si>
    <t>F Pan, BJ McPherson, J Kaszuba</t>
  </si>
  <si>
    <t>Evaluation of CO2-fluid-rock interaction in enhanced geothermal systems: field-scale geochemical simulations</t>
  </si>
  <si>
    <t>https://www.hindawi.com/journals/geofluids/2017/5675370/</t>
  </si>
  <si>
    <t>https://scholar.google.com/scholar?cites=274285353545151501&amp;as_sdt=2005&amp;sciodt=0,5&amp;hl=en</t>
  </si>
  <si>
    <t>Recent studies suggest that using supercritical CO 2 (scCO 2) instead of water as a heat transmission fluid in Enhanced Geothermal Systems (EGS) may improve energy extraction …</t>
  </si>
  <si>
    <t>https://scholar.google.com/scholar?q=related:DbQmaRN1zgMJ:scholar.google.com/&amp;scioq=&amp;hl=en&amp;as_sdt=2005&amp;sciodt=0,5</t>
  </si>
  <si>
    <t>SK Elmabrouk, HE Bader, ...</t>
  </si>
  <si>
    <t>An overview of power plant CCS and CO2-EOR projects</t>
  </si>
  <si>
    <t>… Conference on Industrial …</t>
  </si>
  <si>
    <t>https://www.researchgate.net/profile/Walid-Mahmud/publication/316086854_An_Overview_of_Power_Plant_CCS_and_CO2-EOR_Projects/links/592f357ea6fdcc89e77cc8fa/An-Overview-of-Power-Plant-CCS-and-CO2-EOR-Projects.pdf</t>
  </si>
  <si>
    <t>https://scholar.google.com/scholar?cites=12368212186211185919&amp;as_sdt=2005&amp;sciodt=0,5&amp;hl=en</t>
  </si>
  <si>
    <t>CO2 has been used for many decades in the industrial processes and food manufacturing, including soft drinks. Likewise, it is an essential component of other everyday items such as …</t>
  </si>
  <si>
    <t>https://scholar.google.com/scholar?q=related:_3TGKXS3pKsJ:scholar.google.com/&amp;scioq=&amp;hl=en&amp;as_sdt=2005&amp;sciodt=0,5</t>
  </si>
  <si>
    <t>Y Liu, G Wang, G Yue, C Lu, X Zhu</t>
  </si>
  <si>
    <t>Impact of CO2 injection rate on heat extraction at the HDR geothermal field of Zhacanggou, China</t>
  </si>
  <si>
    <t>Environmental Earth Sciences</t>
  </si>
  <si>
    <t>https://link.springer.com/article/10.1007/s12665-017-6551-7</t>
  </si>
  <si>
    <t>https://scholar.google.com/scholar?cites=5302772180243201485&amp;as_sdt=2005&amp;sciodt=0,5&amp;hl=en</t>
  </si>
  <si>
    <t>10.1007/s12665-017-6551-7</t>
  </si>
  <si>
    <t>CO2 is now considered as a novel heat transmission fluid to extract geothermal energy. It can achieve the goal of energy exploitation and CO2 geological sequestration. Taking …</t>
  </si>
  <si>
    <t>https://scholar.google.com/scholar?q=related:zT044DM7l0kJ:scholar.google.com/&amp;scioq=&amp;hl=en&amp;as_sdt=2005&amp;sciodt=0,5</t>
  </si>
  <si>
    <t>T Xu, H Zhu, G Feng, Y Yuan, H Tian</t>
  </si>
  <si>
    <t>On fluid and thermal dynamics in a heterogeneous CO2 plume geothermal reservoir</t>
  </si>
  <si>
    <t>https://www.hindawi.com/journals/geofluids/2017/9692517/</t>
  </si>
  <si>
    <t>https://scholar.google.com/scholar?cites=7664296003183126347&amp;as_sdt=2005&amp;sciodt=0,5&amp;hl=en</t>
  </si>
  <si>
    <t>CO 2 is now considered as a novel heat transmission fluid to extract geothermal energy. It can achieve both the energy exploitation and CO 2 geological sequestration. The migration …</t>
  </si>
  <si>
    <t>https://scholar.google.com/scholar?q=related:Syctk5sMXWoJ:scholar.google.com/&amp;scioq=&amp;hl=en&amp;as_sdt=2005&amp;sciodt=0,5</t>
  </si>
  <si>
    <t>Z Niu, Q Li, X Wei, X Li, J Ma</t>
  </si>
  <si>
    <t>Numerical investigation of slippage characteristics of normal and reverse faults under fluid injection and production</t>
  </si>
  <si>
    <t>https://link.springer.com/article/10.1007/s12665-017-6843-y</t>
  </si>
  <si>
    <t>https://scholar.google.com/scholar?cites=4227888508790483635&amp;as_sdt=2005&amp;sciodt=0,5&amp;hl=en</t>
  </si>
  <si>
    <t>Nowadays, a great deal of petroleum geology and engineering projects associated with underground fluid injection and production (FIP) are widely conducted around the world …</t>
  </si>
  <si>
    <t>https://scholar.google.com/scholar?q=related:s6ppzDJ6rDoJ:scholar.google.com/&amp;scioq=&amp;hl=en&amp;as_sdt=2005&amp;sciodt=0,5</t>
  </si>
  <si>
    <t>G Cui, L Zhang, S Ren</t>
  </si>
  <si>
    <t>Assessment of heat mining rate for geothermal exploitation from depleted high-temperature gas reservoirs via recycling supercritical CO2</t>
  </si>
  <si>
    <t>https://www.sciencedirect.com/science/article/pii/S1876610217304459</t>
  </si>
  <si>
    <t>https://scholar.google.com/scholar?cites=16736393207118942235&amp;as_sdt=2005&amp;sciodt=0,5&amp;hl=en</t>
  </si>
  <si>
    <t>There is a great potential for the development of geothermal energy from high-temperature gas reservoirs. For a typical medium-size gas field, the estimated recoverable geothermal …</t>
  </si>
  <si>
    <t>https://www.sciencedirect.com/science/article/pii/S1876610217304459/pdf?md5=ff37f82e0a469b935643f1cf26a40603&amp;pid=1-s2.0-S1876610217304459-main.pdf&amp;_valck=1</t>
  </si>
  <si>
    <t>https://scholar.google.com/scholar?q=related:G9CV2_KcQ-gJ:scholar.google.com/&amp;scioq=&amp;hl=en&amp;as_sdt=2005&amp;sciodt=0,5</t>
  </si>
  <si>
    <t>JC Hsieh, DTW Lin, BH Lee, MC Chung</t>
  </si>
  <si>
    <t>Experimental study on heat transfer of supercritical carbon dioxide in a long silica-based porous-media tube</t>
  </si>
  <si>
    <t>Heat and Mass Transfer</t>
  </si>
  <si>
    <t>https://link.springer.com/article/10.1007/s00231-016-1874-6</t>
  </si>
  <si>
    <t>https://scholar.google.com/scholar?cites=14741962335411343456&amp;as_sdt=2005&amp;sciodt=0,5&amp;hl=en</t>
  </si>
  <si>
    <t>10.1007/s00231-016-1874-6</t>
  </si>
  <si>
    <t>The heat transfer phenomena of supercritical carbon dioxide were experimentally investigated in a vertical tube containing silica-based porous media. The experiment was …</t>
  </si>
  <si>
    <t>https://scholar.google.com/scholar?q=related:YJBhRqP4lcwJ:scholar.google.com/&amp;scioq=&amp;hl=en&amp;as_sdt=2005&amp;sciodt=0,5</t>
  </si>
  <si>
    <t>AD Eastman, MP Muir, JR Muir</t>
  </si>
  <si>
    <t>Thermosiphoning supercritical CO2 in geothermal energy production</t>
  </si>
  <si>
    <t>US Patent 9,803,626</t>
  </si>
  <si>
    <t>Google Patents</t>
  </si>
  <si>
    <t>https://patents.google.com/patent/US9803626B1/en</t>
  </si>
  <si>
    <t>https://scholar.google.com/scholar?cites=3754959298183652229&amp;as_sdt=2005&amp;sciodt=0,5&amp;hl=en</t>
  </si>
  <si>
    <t>Methods for thermalsiphoning supercritical CO 2 within a geothermal formation includes providing a geothermal energy system that includes an underground hot rock reservoir, a …</t>
  </si>
  <si>
    <t>https://patentimages.storage.googleapis.com/1c/4b/52/7ffa330ffd4046/US9803626.pdf</t>
  </si>
  <si>
    <t>https://scholar.google.com/scholar?q=related:hWNJSpZLHDQJ:scholar.google.com/&amp;scioq=&amp;hl=en&amp;as_sdt=2005&amp;sciodt=0,5</t>
  </si>
  <si>
    <t>AP Peirce, EV Dontsov</t>
  </si>
  <si>
    <t>Modeling the effect of turbulence on the simultaneous propagation of multiple parallel hydraulic fractures</t>
  </si>
  <si>
    <t>51st us rock mechanics/geomechanics …</t>
  </si>
  <si>
    <t>https://onepetro.org/ARMAUSRMS/proceedings-abstract/ARMA17/All-ARMA17/ARMA-2017-0399/124294</t>
  </si>
  <si>
    <t>https://scholar.google.com/scholar?cites=16068292805885878404&amp;as_sdt=2005&amp;sciodt=0,5&amp;hl=en</t>
  </si>
  <si>
    <t>The injection of slick-water at the high rates used to fracture unconventional shale-gas reservoirs results in flows that are turbulent-particularly near the wellbore. In this paper we …</t>
  </si>
  <si>
    <t>https://personal.math.ubc.ca/~peirce/Peirce_Dontsov_ARMA2017-000399.pdf</t>
  </si>
  <si>
    <t>https://scholar.google.com/scholar?q=related:hODKaSwL_t4J:scholar.google.com/&amp;scioq=&amp;hl=en&amp;as_sdt=2005&amp;sciodt=0,5</t>
  </si>
  <si>
    <t>RK Agarwal, R Safi, J Biagi, S Banerjee</t>
  </si>
  <si>
    <t>Carbon sequestration and optimization of enhanced oil and gas recovery</t>
  </si>
  <si>
    <t>Combustion for Power …</t>
  </si>
  <si>
    <t>https://link.springer.com/chapter/10.1007/978-981-10-3785-6_18</t>
  </si>
  <si>
    <t>https://scholar.google.com/scholar?cites=2375666807437152457&amp;as_sdt=2005&amp;sciodt=0,5&amp;hl=en</t>
  </si>
  <si>
    <t>There has been a strong emphasis on the development of safe and economical carbon capture, utilization, and storage (CCUS) technologies in recent years because of rising …</t>
  </si>
  <si>
    <t>https://scholar.google.com/scholar?q=related:yVD64V8Q-CAJ:scholar.google.com/&amp;scioq=&amp;hl=en&amp;as_sdt=2005&amp;sciodt=0,5</t>
  </si>
  <si>
    <t>P Moncarz, W Kolbe</t>
  </si>
  <si>
    <t>Redefining Hot Dry Rock and Closed Lloop: Standing on the Shoulders of Giants-New Directions in Geothermal</t>
  </si>
  <si>
    <t>GRC Transactions</t>
  </si>
  <si>
    <t>publications.mygeoenergynow.org</t>
  </si>
  <si>
    <t>https://publications.mygeoenergynow.org/grc/1033765.pdf</t>
  </si>
  <si>
    <t>https://scholar.google.com/scholar?cites=16567309412859389310&amp;as_sdt=2005&amp;sciodt=0,5&amp;hl=en</t>
  </si>
  <si>
    <t>ABSTRACT In March 1971, the Los Alamos Scientific Laboratory (now Los Alamos National Laboratory) launched the Hot Dry Rock Geothermal Energy Development Project. Based on …</t>
  </si>
  <si>
    <t>https://scholar.google.com/scholar?q=related:fiV4NSLo6uUJ:scholar.google.com/&amp;scioq=&amp;hl=en&amp;as_sdt=2005&amp;sciodt=0,5</t>
  </si>
  <si>
    <t>E Ruiz-Casanova, ...</t>
  </si>
  <si>
    <t>Use of Supercritical CO2 Heated With Geothermal Energy for Power Production Through Direct Expansion and Heat Supply to an ORC Cycle</t>
  </si>
  <si>
    <t>ASME …</t>
  </si>
  <si>
    <t>https://asmedigitalcollection.asme.org/IMECE/proceedings-abstract/IMECE2017/V006T08A018/263379</t>
  </si>
  <si>
    <t>https://scholar.google.com/scholar?cites=18310208127074999317&amp;as_sdt=2005&amp;sciodt=0,5&amp;hl=en</t>
  </si>
  <si>
    <t>Sustainable energy supply and environmental impact caused by burning of fossil fuels are two of the major worldwide concerns. Regarding sustainable energy supply, several non …</t>
  </si>
  <si>
    <t>https://www.researchgate.net/profile/Carlos-Romero-33/publication/321228286_IMECE2017-72005_USE_OF_SUPERCRITICAL_CO2_HEATED_WITH_GEOTHERMAL_ENERGY_FOR_POWER_PRODUCTION_THROUGH_DIRECT_EXPANSION_AND_HEAT_SUPPLY_TO_AN_ORC_CYCLE/links/5a15c359a6fdcc314924fef4/IMECE2017-72005-USE-OF-SUPERCRITICAL-CO2-HEATED-WITH-GEOTHERMAL-ENERGY-FOR-POWER-PRODUCTION-THROUGH-DIRECT-EXPANSION-AND-HEAT-SUPPLY-TO-AN-ORC-CYCLE.pdf</t>
  </si>
  <si>
    <t>https://scholar.google.com/scholar?q=related:FZzGqUftGv4J:scholar.google.com/&amp;scioq=&amp;hl=en&amp;as_sdt=2005&amp;sciodt=0,5</t>
  </si>
  <si>
    <t>李静岩, 刘中良, 周宇, 李艳霞</t>
  </si>
  <si>
    <t>热储上下岩层热补偿作用对 CO2 羽流地热系统性能的影响</t>
  </si>
  <si>
    <t>化工学报</t>
  </si>
  <si>
    <t>hgxb.cip.com.cn</t>
  </si>
  <si>
    <t>http://hgxb.cip.com.cn/EN/Y2017/V68/I12/4526</t>
  </si>
  <si>
    <t>https://scholar.google.com/scholar?cites=419697592955484646&amp;as_sdt=2005&amp;sciodt=0,5&amp;hl=en</t>
  </si>
  <si>
    <t>二氧化碳羽流地热系统(CPGS) 能够在直接开采地热的同时实现CO2 的地质封存, 热储上侧和下侧岩层的热补偿作用是影响CPGS 性能的重要因素. 建立了三维盖岩-热储 …</t>
  </si>
  <si>
    <t>https://scholar.google.com/scholar?q=related:5rkytbwQ0wUJ:scholar.google.com/&amp;scioq=&amp;hl=en&amp;as_sdt=2005&amp;sciodt=0,5</t>
  </si>
  <si>
    <t>B Nathan Amuri</t>
  </si>
  <si>
    <t>Heat Recovery Mechanism for Non Condensable Geothermal Fractured Reservoirs by CO2 Injection and Well Heat Insulating</t>
  </si>
  <si>
    <t>uis.brage.unit.no</t>
  </si>
  <si>
    <t>https://uis.brage.unit.no/uis-xmlui/handle/11250/2461847</t>
  </si>
  <si>
    <t>https://scholar.google.com/scholar?cites=3564750473959494623&amp;as_sdt=2005&amp;sciodt=0,5&amp;hl=en</t>
  </si>
  <si>
    <t>In this thesis we analyzed the potential use of operating geothermal plants with water and CO2 as working fluids using a geothermal simulator TOUGH2 module EOS1 and EOS2 …</t>
  </si>
  <si>
    <t>https://uis.brage.unit.no/uis-xmlui/bitstream/handle/11250/2461847/Bahati_Nathan.pdf?sequence=3</t>
  </si>
  <si>
    <t>https://scholar.google.com/scholar?q=related:39NCUauJeDEJ:scholar.google.com/&amp;scioq=&amp;hl=en&amp;as_sdt=2005&amp;sciodt=0,5</t>
  </si>
  <si>
    <t>高诚, 计秉玉, 张汝生, 牛骏, ...</t>
  </si>
  <si>
    <t>流体力学数值模拟方法在增强型地热系统的应用分析</t>
  </si>
  <si>
    <t>中文学术期刊, 汉斯出版社, Hans …</t>
  </si>
  <si>
    <t>https://scholar.google.com/scholar?cites=9280797635038859279&amp;as_sdt=2005&amp;sciodt=0,5&amp;hl=en</t>
  </si>
  <si>
    <t>https://scholar.google.com/scholar?q=related:D9DG_EYEzIAJ:scholar.google.com/&amp;scioq=&amp;hl=en&amp;as_sdt=2005&amp;sciodt=0,5</t>
  </si>
  <si>
    <t>HR Ghazizadeh Karani</t>
  </si>
  <si>
    <t>A multiscale analysis of heat transfer in porous media</t>
  </si>
  <si>
    <t>smartech.gatech.edu</t>
  </si>
  <si>
    <t>https://smartech.gatech.edu/handle/1853/59236</t>
  </si>
  <si>
    <t>The modeling of thermal convection in porous media is a challenging task due to the inherent structural and thermophysical heterogeneities that permeate over several scales. In …</t>
  </si>
  <si>
    <t>https://smartech.gatech.edu/bitstream/handle/1853/59236/GHAZIZADEHKARANI-DISSERTATION-2017.pdf</t>
  </si>
  <si>
    <t>https://scholar.google.com/scholar?q=related:pCYIX1nVPDYJ:scholar.google.com/&amp;scioq=&amp;hl=en&amp;as_sdt=2005&amp;sciodt=0,5</t>
  </si>
  <si>
    <t>FM Pardede</t>
  </si>
  <si>
    <t>Technical Feasibility of Utilization of Carbon Dioxide as a Heat Transfer Medium for Geothermal Energy Extraction in Indonesia Based on Simulation Studies</t>
  </si>
  <si>
    <t>etda.libraries.psu.edu</t>
  </si>
  <si>
    <t>https://etda.libraries.psu.edu/catalog/13716fmp5037</t>
  </si>
  <si>
    <t>There is a need to generate clean, sustainable power to meet the current demand in Indonesia. The current capacity only meets 86.4% of population demand even though …</t>
  </si>
  <si>
    <t>https://etda.libraries.psu.edu/files/final_submissions/14395</t>
  </si>
  <si>
    <t>https://scholar.google.com/scholar?q=related:N-kMeE15Y-MJ:scholar.google.com/&amp;scioq=&amp;hl=en&amp;as_sdt=2005&amp;sciodt=0,5</t>
  </si>
  <si>
    <t>C Gao, B Ji, R Zhang, J Niu, L Zhang</t>
  </si>
  <si>
    <t>The Application Study of Fluid Dynamic Numerical Simulation Methods on Enhanced Geothermal System</t>
  </si>
  <si>
    <t>pdf.hanspub.org</t>
  </si>
  <si>
    <t>https://pdf.hanspub.org/IJFD20170200000_15982135.pdf</t>
  </si>
  <si>
    <t>Enhanced geothermal system (EGS) is a kind of important geothermal resources developing pattern which owns rich resources. EGS has been received great and popular attention from …</t>
  </si>
  <si>
    <t>https://scholar.google.com/scholar?q=related:fEtWl36PUdAJ:scholar.google.com/&amp;scioq=&amp;hl=en&amp;as_sdt=2005&amp;sciodt=0,5</t>
  </si>
  <si>
    <t>H Ramachandran</t>
  </si>
  <si>
    <t>Modeling CO₂ leakage through faults and fractures from subsurface storage sites</t>
  </si>
  <si>
    <t>repositories.lib.utexas.edu</t>
  </si>
  <si>
    <t>https://repositories.lib.utexas.edu/handle/2152/63653</t>
  </si>
  <si>
    <t>Due to the concerns about the effect of greenhouse gases on the climate, geologic CO₂ storage is a very active area of research. Storage will take place in specifically selected …</t>
  </si>
  <si>
    <t>https://repositories.lib.utexas.edu/bitstream/handle/2152/63653/RAMACHANDRAN-DISSERTATION-2017.pdf?sequence=1</t>
  </si>
  <si>
    <t>https://scholar.google.com/scholar?q=related:T4svswiyGmcJ:scholar.google.com/&amp;scioq=&amp;hl=en&amp;as_sdt=2005&amp;sciodt=0,5</t>
  </si>
  <si>
    <t>Energy Production from Carbon Storage Reservoir</t>
  </si>
  <si>
    <t>https://onepetro.org/CMTCONF/proceedings-abstract/17CMTC/All-17CMTC/CMTC-485727-MS/510</t>
  </si>
  <si>
    <t>Depleted petroleum reservoirs are considered as the best underground facilities for carbon dioxide storage. The underground storage reservoirs are subject to the constant geothermal …</t>
  </si>
  <si>
    <t>https://scholar.google.com/scholar?q=related:KKeS9J1HA1cJ:scholar.google.com/&amp;scioq=&amp;hl=en&amp;as_sdt=2005&amp;sciodt=0,5</t>
  </si>
  <si>
    <t>那金, 许天福, 冯波</t>
  </si>
  <si>
    <t>松辽盆地 CO2-EGS 热储层-地层水-CO2 相互作用研究</t>
  </si>
  <si>
    <t>地热能</t>
  </si>
  <si>
    <t>http://www.cqvip.com/qk/98197x/20171/671403110.html</t>
  </si>
  <si>
    <t>CO2-EGS 运行时的水. 岩. 气相互作用对热储层孔渗特征有着重要影响, 最终会影响储层的产热能力. 本文以松辽盆地增强型地热系统热储层为目标层, 通过高温高压反应釜模拟热储层地质 …</t>
  </si>
  <si>
    <t>https://scholar.google.com/scholar?q=related:VSjphCqjmm8J:scholar.google.com/&amp;scioq=&amp;hl=en&amp;as_sdt=2005&amp;sciodt=0,5</t>
  </si>
  <si>
    <t>F Amann, V Gischig, K Evans, J Doetsch, R Jalali, ...</t>
  </si>
  <si>
    <t>The seismo-hydromechanical behavior during deep geothermal reservoir stimulations: open questions tackled in a decameter-scale in situ stimulation experiment</t>
  </si>
  <si>
    <t>Solid Earth</t>
  </si>
  <si>
    <t>se.copernicus.org</t>
  </si>
  <si>
    <t>https://se.copernicus.org/articles/9/115/2018/</t>
  </si>
  <si>
    <t>https://scholar.google.com/scholar?cites=546332391591792795&amp;as_sdt=2005&amp;sciodt=0,5&amp;hl=en</t>
  </si>
  <si>
    <t>In this contribution, we present a review of scientific research results that address seismo-hydromechanically coupled processes relevant for the development of a sustainable heat …</t>
  </si>
  <si>
    <t>https://se.copernicus.org/preprints/se-2017-79/se-2017-79-manuscript-version4.pdf</t>
  </si>
  <si>
    <t>https://scholar.google.com/scholar?q=related:m1AeYmr2lAcJ:scholar.google.com/&amp;scioq=&amp;hl=en&amp;as_sdt=2005&amp;sciodt=0,5</t>
  </si>
  <si>
    <t>G Cui, S Ren, Z Rui, J Ezekiel, L Zhang, H Wang</t>
  </si>
  <si>
    <t>The influence of complicated fluid-rock interactions on the geothermal exploitation in the CO2 plume geothermal system</t>
  </si>
  <si>
    <t>https://www.sciencedirect.com/science/article/pii/S0306261917315593</t>
  </si>
  <si>
    <t>https://scholar.google.com/scholar?cites=12251093801731396033&amp;as_sdt=2005&amp;sciodt=0,5&amp;hl=en</t>
  </si>
  <si>
    <t>The ubiquitous natural sedimentary reservoirs and their high permeability have made the CO 2 plume geothermal system increasingly attractive. However, the complicated fluid-rock …</t>
  </si>
  <si>
    <t>https://scholar.google.com/scholar?q=related:wZEwUuegBKoJ:scholar.google.com/&amp;scioq=&amp;hl=en&amp;as_sdt=2005&amp;sciodt=0,5</t>
  </si>
  <si>
    <t>F Sun, Y Yao, G Li, X Li</t>
  </si>
  <si>
    <t>Geothermal energy development by circulating CO2 in a U-shaped closed loop geothermal system</t>
  </si>
  <si>
    <t>https://www.sciencedirect.com/science/article/pii/S0196890418309592</t>
  </si>
  <si>
    <t>https://scholar.google.com/scholar?cites=18168723188843561749&amp;as_sdt=2005&amp;sciodt=0,5&amp;hl=en</t>
  </si>
  <si>
    <t>At present, geothermal energy is a promising research area but with a series of unknowns waited to be explored. Recently, the U-shaped closed loop geothermal extraction system …</t>
  </si>
  <si>
    <t>https://scholar.google.com/scholar?output=instlink&amp;q=info:FUNsbXpFJPwJ:scholar.google.com/&amp;hl=en&amp;as_sdt=2005&amp;sciodt=0,5&amp;scillfp=8550267895731800107&amp;oi=lle</t>
  </si>
  <si>
    <t>https://scholar.google.com/scholar?q=related:FUNsbXpFJPwJ:scholar.google.com/&amp;scioq=&amp;hl=en&amp;as_sdt=2005&amp;sciodt=0,5</t>
  </si>
  <si>
    <t>Performance of geothermal energy extraction in a horizontal well by using CO2 as the working fluid</t>
  </si>
  <si>
    <t>https://www.sciencedirect.com/science/article/pii/S0196890418307015</t>
  </si>
  <si>
    <t>https://scholar.google.com/scholar?cites=5117559216994403720&amp;as_sdt=2005&amp;sciodt=0,5&amp;hl=en</t>
  </si>
  <si>
    <t>With the rapid depletion of oil and gas reservoirs, many oil and gas wells become abandoned. These abandoned wells could be recovered if they are drilled in proper …</t>
  </si>
  <si>
    <t>https://scholar.google.com/scholar?output=instlink&amp;q=info:iEX6bf44BUcJ:scholar.google.com/&amp;hl=en&amp;as_sdt=2005&amp;sciodt=0,5&amp;scillfp=848069418435104715&amp;oi=lle</t>
  </si>
  <si>
    <t>https://scholar.google.com/scholar?q=related:iEX6bf44BUcJ:scholar.google.com/&amp;scioq=&amp;hl=en&amp;as_sdt=2005&amp;sciodt=0,5</t>
  </si>
  <si>
    <t>SN Pandey, V Vishal, A Chaudhuri</t>
  </si>
  <si>
    <t>Geothermal reservoir modeling in a coupled thermo-hydro-mechanical-chemical approach: A review</t>
  </si>
  <si>
    <t>Earth-Science Reviews</t>
  </si>
  <si>
    <t>https://www.sciencedirect.com/science/article/pii/S0012825218303301</t>
  </si>
  <si>
    <t>https://scholar.google.com/scholar?cites=17832623999047298733&amp;as_sdt=2005&amp;sciodt=0,5&amp;hl=en</t>
  </si>
  <si>
    <t>Heat extraction from the geothermal reservoir is sensitive to reservoir properties, operating parameters and coupling among various processes. Due to complex reservoir structure …</t>
  </si>
  <si>
    <t>https://scholar.google.com/scholar?q=related:re5RvAs1evcJ:scholar.google.com/&amp;scioq=&amp;hl=en&amp;as_sdt=2005&amp;sciodt=0,5</t>
  </si>
  <si>
    <t>Geothermal energy extraction in CO2 rich basin using abandoned horizontal wells</t>
  </si>
  <si>
    <t>https://www.sciencedirect.com/science/article/pii/S0360544218311496</t>
  </si>
  <si>
    <t>https://scholar.google.com/scholar?cites=13333038144912549572&amp;as_sdt=2005&amp;sciodt=0,5&amp;hl=en</t>
  </si>
  <si>
    <t>Compared with traditional oil and gas resources, geothermal energy processes the advantages of zero emission, low investment and high productivity, etc. in this paper, a …</t>
  </si>
  <si>
    <t>https://scholar.google.com/scholar?output=instlink&amp;q=info:xOY-JI13CLkJ:scholar.google.com/&amp;hl=en&amp;as_sdt=2005&amp;sciodt=0,5&amp;scillfp=15972677807951921878&amp;oi=lle</t>
  </si>
  <si>
    <t>https://scholar.google.com/scholar?q=related:xOY-JI13CLkJ:scholar.google.com/&amp;scioq=&amp;hl=en&amp;as_sdt=2005&amp;sciodt=0,5</t>
  </si>
  <si>
    <t>G Cui, Y Wang, Z Rui, B Chen, S Ren, L Zhang</t>
  </si>
  <si>
    <t>Assessing the combined influence of fluid-rock interactions on reservoir properties and injectivity during CO2 storage in saline aquifers</t>
  </si>
  <si>
    <t>https://www.sciencedirect.com/science/article/pii/S0360544218308442</t>
  </si>
  <si>
    <t>https://scholar.google.com/scholar?cites=13070369342955562107&amp;as_sdt=2005&amp;sciodt=0,5&amp;hl=en</t>
  </si>
  <si>
    <t>Complex fluid-rock interactions can occur during the injection of carbon dioxide (CO 2) into saline aquifers for sequestration, which may affect CO 2 injectivity and storage capacity. In …</t>
  </si>
  <si>
    <t>https://www.osti.gov/pages/servlets/purl/1479993</t>
  </si>
  <si>
    <t>https://scholar.google.com/scholar?q=related:e6QF6qpHY7UJ:scholar.google.com/&amp;scioq=&amp;hl=en&amp;as_sdt=2005&amp;sciodt=0,5</t>
  </si>
  <si>
    <t>Y Liu, J Hou, H Zhao, X Liu, Z Xia</t>
  </si>
  <si>
    <t>A method to recover natural gas hydrates with geothermal energy conveyed by CO2</t>
  </si>
  <si>
    <t>https://www.sciencedirect.com/science/article/pii/S0360544217320492</t>
  </si>
  <si>
    <t>https://scholar.google.com/scholar?cites=9784039918948092029&amp;as_sdt=2005&amp;sciodt=0,5&amp;hl=en</t>
  </si>
  <si>
    <t>A geothermal-assisted CO 2 replacement method (GACR) was proposed, in which ambient-temperature CO 2 is injected from the well head of a heat exchange well to the wellbore in …</t>
  </si>
  <si>
    <t>https://www.sciencedirect.com/science/article/am/pii/S0360544217320492</t>
  </si>
  <si>
    <t>https://scholar.google.com/scholar?q=related:fYgk3Xfkx4cJ:scholar.google.com/&amp;scioq=&amp;hl=en&amp;as_sdt=2005&amp;sciodt=0,5</t>
  </si>
  <si>
    <t>CL Wang, WL Cheng, YL Nian, L Yang, BB Han, ...</t>
  </si>
  <si>
    <t>Simulation of heat extraction from CO2-based enhanced geothermal systems considering CO2 sequestration</t>
  </si>
  <si>
    <t>https://www.sciencedirect.com/science/article/pii/S0360544217316602</t>
  </si>
  <si>
    <t>https://scholar.google.com/scholar?cites=6583847160794553187&amp;as_sdt=2005&amp;sciodt=0,5&amp;hl=en</t>
  </si>
  <si>
    <t>CO 2-based enhanced geothermal systems (EGS) are being widely studied due to great heat extraction and additional CO 2 sequestration. However, the existing studies ignored …</t>
  </si>
  <si>
    <t>https://scholar.google.com/scholar?output=instlink&amp;q=info:Y5ufKhyGXlsJ:scholar.google.com/&amp;hl=en&amp;as_sdt=2005&amp;sciodt=0,5&amp;scillfp=128833986917746485&amp;oi=lle</t>
  </si>
  <si>
    <t>https://scholar.google.com/scholar?q=related:Y5ufKhyGXlsJ:scholar.google.com/&amp;scioq=&amp;hl=en&amp;as_sdt=2005&amp;sciodt=0,5</t>
  </si>
  <si>
    <t>Z Zhang, K Zhang, A Khelifi</t>
  </si>
  <si>
    <t>Multivariate time series analysis in climate and environmental research</t>
  </si>
  <si>
    <t>https://link.springer.com/content/pdf/10.1007/978-3-319-67340-0.pdf</t>
  </si>
  <si>
    <t>https://scholar.google.com/scholar?cites=8721418477280594265&amp;as_sdt=2005&amp;sciodt=0,5&amp;hl=en</t>
  </si>
  <si>
    <t>The Earth's climate is a complex, multidimensional multiscale system in which different physical processes act on different temporal and spatial scales. Due to the increasing …</t>
  </si>
  <si>
    <t>http://mqala.co.za/EnviSiyans/MultivariaTSinClimEnviResearch.pdf</t>
  </si>
  <si>
    <t>https://scholar.google.com/scholar?q=related:WYnWo-WzCHkJ:scholar.google.com/&amp;scioq=&amp;hl=en&amp;as_sdt=2005&amp;sciodt=0,5</t>
  </si>
  <si>
    <t>Y Shi, X Song, Z Shen, G Wang, X Li, R Zheng, L Geng, ...</t>
  </si>
  <si>
    <t>Numerical investigation on heat extraction performance of a CO2 enhanced geothermal system with multilateral wells</t>
  </si>
  <si>
    <t>https://www.sciencedirect.com/science/article/pii/S0360544218315925</t>
  </si>
  <si>
    <t>https://scholar.google.com/scholar?cites=2154888298896278267&amp;as_sdt=2005&amp;sciodt=0,5&amp;hl=en</t>
  </si>
  <si>
    <t>A CO 2 enhanced geothermal system (EGS) with multilateral wells is proposed to exploit hot dry rock (HDR) in this paper. For this EGS, several upper injection and lower production …</t>
  </si>
  <si>
    <t>https://scholar.google.com/scholar?output=instlink&amp;q=info:-8Jbon2z5x0J:scholar.google.com/&amp;hl=en&amp;as_sdt=2005&amp;sciodt=0,5&amp;scillfp=18279339268934286280&amp;oi=lle</t>
  </si>
  <si>
    <t>https://scholar.google.com/scholar?q=related:-8Jbon2z5x0J:scholar.google.com/&amp;scioq=&amp;hl=en&amp;as_sdt=2005&amp;sciodt=0,5</t>
  </si>
  <si>
    <t>B Yuan, DA Wood</t>
  </si>
  <si>
    <t>A holistic review of geosystem damage during unconventional oil, gas and geothermal energy recovery</t>
  </si>
  <si>
    <t>Fuel</t>
  </si>
  <si>
    <t>https://www.sciencedirect.com/science/article/pii/S0016236118307130</t>
  </si>
  <si>
    <t>https://scholar.google.com/scholar?cites=11166519947241402898&amp;as_sdt=2005&amp;sciodt=0,5&amp;hl=en</t>
  </si>
  <si>
    <t>Formation damage issues typically arise at different recovery stages of unconventional oil/gas and geothermal energy in various petroleum and hydrological geosystems. A lack of …</t>
  </si>
  <si>
    <t>https://scholar.google.com/scholar?q=related:EjKjsLpy95oJ:scholar.google.com/&amp;scioq=&amp;hl=en&amp;as_sdt=2005&amp;sciodt=0,5</t>
  </si>
  <si>
    <t>EK Levy, X Wang, C Pan, CE Romero, ...</t>
  </si>
  <si>
    <t>Use of hot supercritical CO2 produced from a geothermal reservoir to generate electric power in a gas turbine power generation system</t>
  </si>
  <si>
    <t>https://www.sciencedirect.com/science/article/pii/S2212982017304377</t>
  </si>
  <si>
    <t>https://scholar.google.com/scholar?cites=8720023324964963306&amp;as_sdt=2005&amp;sciodt=0,5&amp;hl=en</t>
  </si>
  <si>
    <t>CO 2 capture and sequestration in deep saline aquifers is widely considered to be a leading option for controlling greenhouse gas emissions. One such possibility involves injection of …</t>
  </si>
  <si>
    <t>https://scholar.google.com/scholar?q=related:6kOobQO_A3kJ:scholar.google.com/&amp;scioq=&amp;hl=en&amp;as_sdt=2005&amp;sciodt=0,5</t>
  </si>
  <si>
    <t>B Bai, Y He, X Li</t>
  </si>
  <si>
    <t>Numerical study on the heat transfer characteristics between supercritical carbon dioxide and granite fracture wall</t>
  </si>
  <si>
    <t>https://www.sciencedirect.com/science/article/pii/S0375650517301359</t>
  </si>
  <si>
    <t>https://scholar.google.com/scholar?cites=1956440119628625639&amp;as_sdt=2005&amp;sciodt=0,5&amp;hl=en</t>
  </si>
  <si>
    <t>A two-dimensional numerical model was developed to investigate the flow and heat transfer characteristics of supercritical carbon dioxide (scCO 2). The numerical results of flow and …</t>
  </si>
  <si>
    <t>https://scholar.google.com/scholar?output=instlink&amp;q=info:53bJUuyrJhsJ:scholar.google.com/&amp;hl=en&amp;as_sdt=2005&amp;sciodt=0,5&amp;scillfp=2982772548588638551&amp;oi=lle</t>
  </si>
  <si>
    <t>https://scholar.google.com/scholar?q=related:53bJUuyrJhsJ:scholar.google.com/&amp;scioq=&amp;hl=en&amp;as_sdt=2005&amp;sciodt=0,5</t>
  </si>
  <si>
    <t>P Olasolo, MC Juárez, MP Morales, A Olasolo, ...</t>
  </si>
  <si>
    <t>Analysis of working fluids applicable in Enhanced Geothermal Systems: Nitrous oxide as an alternative working fluid</t>
  </si>
  <si>
    <t>https://www.sciencedirect.com/science/article/pii/S0360544218305966</t>
  </si>
  <si>
    <t>https://scholar.google.com/scholar?cites=869946324204096849&amp;as_sdt=2005&amp;sciodt=0,5&amp;hl=en</t>
  </si>
  <si>
    <t>This document presents a study into the working fluids that can be used at an Enhanced Geothermal System (EGS) plant as a way of making efficient, large-scale use of the …</t>
  </si>
  <si>
    <t>https://scholar.google.com/scholar?output=instlink&amp;q=info:UY3Xm5KrEgwJ:scholar.google.com/&amp;hl=en&amp;as_sdt=2005&amp;sciodt=0,5&amp;scillfp=13852532332019612353&amp;oi=lle</t>
  </si>
  <si>
    <t>https://scholar.google.com/scholar?q=related:UY3Xm5KrEgwJ:scholar.google.com/&amp;scioq=&amp;hl=en&amp;as_sdt=2005&amp;sciodt=0,5</t>
  </si>
  <si>
    <t>C Pan, CE Romero, EK Levy, X Wang, ...</t>
  </si>
  <si>
    <t>Fully coupled wellbore-reservoir simulation of supercritical CO2 injection from fossil fuel power plant for heat mining from geothermal reservoirs</t>
  </si>
  <si>
    <t>https://www.sciencedirect.com/science/article/pii/S2212982018303482</t>
  </si>
  <si>
    <t>https://scholar.google.com/scholar?cites=15607808994172336775&amp;as_sdt=2005&amp;sciodt=0,5&amp;hl=en</t>
  </si>
  <si>
    <t>The concept of injecting supercritical CO 2 (sCO 2) into a geothermal reservoir was computationally investigated to assess its performance in terms of the benefit of using CO 2 …</t>
  </si>
  <si>
    <t>https://escholarship.org/content/qt71r9239p/qt71r9239p.pdf</t>
  </si>
  <si>
    <t>https://scholar.google.com/scholar?q=related:h_rJI5YTmtgJ:scholar.google.com/&amp;scioq=&amp;hl=en&amp;as_sdt=2005&amp;sciodt=0,5</t>
  </si>
  <si>
    <t>L Pan, C Doughty, B Freifeld</t>
  </si>
  <si>
    <t>How to sustain a CO2-thermosiphon in a partially saturated geothermal reservoir: Lessons learned from field experiment and numerical modeling</t>
  </si>
  <si>
    <t>https://www.sciencedirect.com/science/article/pii/S0375650517302523</t>
  </si>
  <si>
    <t>https://scholar.google.com/scholar?cites=8956207073990249573&amp;as_sdt=2005&amp;sciodt=0,5&amp;hl=en</t>
  </si>
  <si>
    <t>CO 2 has been proposed as a working fluid for geothermal energy production because of its ability to establish a self-sustaining CO 2 thermosiphon, taking advantage of the strong …</t>
  </si>
  <si>
    <t>https://www.sciencedirect.com/science/article/am/pii/S0375650517302523</t>
  </si>
  <si>
    <t>https://scholar.google.com/scholar?q=related:ZYwHvOHWSnwJ:scholar.google.com/&amp;scioq=&amp;hl=en&amp;as_sdt=2005&amp;sciodt=0,5</t>
  </si>
  <si>
    <t>C Xu, Q Zhang, G Xu, Y Gao, Y Yang, T Liu, ...</t>
  </si>
  <si>
    <t>Thermodynamic analysis of an improved CO2-based enhanced geothermal system integrated with a coal-fired power plant using boiler cold-end heat recovery</t>
  </si>
  <si>
    <t>Applied Thermal …</t>
  </si>
  <si>
    <t>https://www.sciencedirect.com/science/article/pii/S1359431117369223</t>
  </si>
  <si>
    <t>https://scholar.google.com/scholar?cites=6714022427662852285&amp;as_sdt=2005&amp;sciodt=0,5&amp;hl=en</t>
  </si>
  <si>
    <t>CO 2-based enhanced geothermal system (EGS) is currently being developed for environmental-friendly power generation and boiler cold-end energy recovery using the low …</t>
  </si>
  <si>
    <t>https://scholar.google.com/scholar?q=related:vaDZVtP_LF0J:scholar.google.com/&amp;scioq=&amp;hl=en&amp;as_sdt=2005&amp;sciodt=0,5</t>
  </si>
  <si>
    <t>TX Phuoc, M Massoudi, P Wang, ML McKoy</t>
  </si>
  <si>
    <t>Exergy of air, CO2, and H2O for use as geothermal fluids</t>
  </si>
  <si>
    <t>International Journal of Heat …</t>
  </si>
  <si>
    <t>https://www.sciencedirect.com/science/article/pii/S0017931018308883</t>
  </si>
  <si>
    <t>https://scholar.google.com/scholar?cites=4565692123765473454&amp;as_sdt=2005&amp;sciodt=0,5&amp;hl=en</t>
  </si>
  <si>
    <t>Geothermal energy refers to the thermal energy naturally stored in the hot rock formation buried deep beneath the Earth's surface. To harvest this source of energy, a fluid is pumped …</t>
  </si>
  <si>
    <t>https://www.osti.gov/servlets/purl/1509725</t>
  </si>
  <si>
    <t>https://scholar.google.com/scholar?q=related:rgDX5suYXD8J:scholar.google.com/&amp;scioq=&amp;hl=en&amp;as_sdt=2005&amp;sciodt=0,5</t>
  </si>
  <si>
    <t>G Cui, S Ren, L Zhang, Y Wang, P Zhang</t>
  </si>
  <si>
    <t>Injection of supercritical CO2 for geothermal exploitation from single-and dual-continuum reservoirs: Heat mining performance and salt precipitation effect</t>
  </si>
  <si>
    <t>https://www.sciencedirect.com/science/article/pii/S0375650517303279</t>
  </si>
  <si>
    <t>https://scholar.google.com/scholar?cites=798007055684105457&amp;as_sdt=2005&amp;sciodt=0,5&amp;hl=en</t>
  </si>
  <si>
    <t>The geothermal exploitations from the single-continuum (ie sandstone here) and dual-continuum (ie hot dry rock here) reservoirs using CO 2 have unique advantages and huge …</t>
  </si>
  <si>
    <t>https://scholar.google.com/scholar?output=instlink&amp;q=info:8XROajAXEwsJ:scholar.google.com/&amp;hl=en&amp;as_sdt=2005&amp;sciodt=0,5&amp;scillfp=11730644788125183491&amp;oi=lle</t>
  </si>
  <si>
    <t>https://scholar.google.com/scholar?q=related:8XROajAXEwsJ:scholar.google.com/&amp;scioq=&amp;hl=en&amp;as_sdt=2005&amp;sciodt=0,5</t>
  </si>
  <si>
    <t>C Doughty, PF Dobson, A Wall, T McLing, C Weiss</t>
  </si>
  <si>
    <t>GeoVision analysis supporting task force report: exploration</t>
  </si>
  <si>
    <t>https://escholarship.org/content/qt4v7054cw/qt4v7054cw.pdf</t>
  </si>
  <si>
    <t>https://scholar.google.com/scholar?cites=16309967412458114001&amp;as_sdt=2005&amp;sciodt=0,5&amp;hl=en</t>
  </si>
  <si>
    <t>The GeoVision study effort included ground-breaking, detailed research on current and future market conditions and geothermal technologies in order to forecast and quantify the …</t>
  </si>
  <si>
    <t>https://scholar.google.com/scholar?q=related:0UvDnfKkWOIJ:scholar.google.com/&amp;scioq=&amp;hl=en&amp;as_sdt=2005&amp;sciodt=0,5</t>
  </si>
  <si>
    <t>II Protasov, AP Peirce, EV Dontsov</t>
  </si>
  <si>
    <t>Modeling constant height parallel hydraulic fractures with the Elliptic Displacement Discontinuity Method (EDDM)</t>
  </si>
  <si>
    <t>52nd US Rock Mechanics …</t>
  </si>
  <si>
    <t>https://onepetro.org/ARMAUSRMS/proceedings-abstract/ARMA18/All-ARMA18/ARMA-2018-230/122493</t>
  </si>
  <si>
    <t>https://scholar.google.com/scholar?cites=8766688134938598996&amp;as_sdt=2005&amp;sciodt=0,5&amp;hl=en</t>
  </si>
  <si>
    <t>This paper presents a numerical model for the simultaneous growth of multiple parallel hydraulic fractures with a constant height. The model uses an idealized formulation based …</t>
  </si>
  <si>
    <t>https://personal.math.ubc.ca/~peirce/ARMA_paper_2018_Protasov_Peirce_Dontsov.pdf</t>
  </si>
  <si>
    <t>https://scholar.google.com/scholar?q=related:VJ6lK2mIqXkJ:scholar.google.com/&amp;scioq=&amp;hl=en&amp;as_sdt=2005&amp;sciodt=0,5</t>
  </si>
  <si>
    <t>T Xu, H Tian, J Na</t>
  </si>
  <si>
    <t>Application of Reactive Transport Modeling to CO2 Geological Sequestration and Chemical Stimulation of an Enhanced Geothermal Reservoir</t>
  </si>
  <si>
    <t>Reactive Transport Modeling: Applications in …</t>
  </si>
  <si>
    <t>https://books.google.com/books?hl=en&amp;lr=&amp;id=LwNRDwAAQBAJ&amp;oi=fnd&amp;pg=PA1&amp;ots=WMVnKri_l5&amp;sig=ZfEET108FTqy_f2JZrrfeZYUzNc</t>
  </si>
  <si>
    <t>https://scholar.google.com/scholar?cites=12947169195142037749&amp;as_sdt=2005&amp;sciodt=0,5&amp;hl=en</t>
  </si>
  <si>
    <t>This chapter is devoted to giving a deep insight into the applications of reactive transport modeling to two problems where geochemistry plays an important role. The two problems …</t>
  </si>
  <si>
    <t>https://scholar.google.com/scholar?q=related:9UBSM8mVrbMJ:scholar.google.com/&amp;scioq=&amp;hl=en&amp;as_sdt=2005&amp;sciodt=0,5</t>
  </si>
  <si>
    <t>РИ Пашкевич, ВА Иодис</t>
  </si>
  <si>
    <t>Комплексное освоение запасов подземных углекислых вод и геотермальных ресурсов: углекислотно-геотермальные энерготехнологические …</t>
  </si>
  <si>
    <t>Горный информационно-аналитический …</t>
  </si>
  <si>
    <t>elibrary.ru</t>
  </si>
  <si>
    <t>https://elibrary.ru/item.asp?id=38577975</t>
  </si>
  <si>
    <t>https://scholar.google.com/scholar?cites=16695190117011036969&amp;as_sdt=2005&amp;sciodt=0,5&amp;hl=en</t>
  </si>
  <si>
    <t>Рассмотрены перспективы создания углекислотно-геотермальных энерготехнологических комплексов в Камчатском крае. С целью промышленного …</t>
  </si>
  <si>
    <t>https://scholar.google.com/scholar?q=related:KRsO3vQ6secJ:scholar.google.com/&amp;scioq=&amp;hl=en&amp;as_sdt=2005&amp;sciodt=0,5</t>
  </si>
  <si>
    <t>司杨, 张学林, 梅生伟, 范越, 张通, ...</t>
  </si>
  <si>
    <t>干热岩发电技术及青海共和干热岩应用初探</t>
  </si>
  <si>
    <t>Journal of Global Energy …</t>
  </si>
  <si>
    <t>gei-journal.com</t>
  </si>
  <si>
    <t>https://www.gei-journal.com/cn/upload/files/201803/03%E5%B9%B2%E7%83%AD%E5%B2%A9%E5%8F%91%E7%94%B5%E6%8A%80%E6%9C%AF%E5%8F%8A%E9%9D%92%E6%B5%B7%E5%85%B1%E5%92%8C%E5%B9%B2%E7%83%AD%E5%B2%A9%E5%BA%94%E7%94%A8%E5%88%9D%E6%8E%A2.pdf</t>
  </si>
  <si>
    <t>https://scholar.google.com/scholar?cites=1145487260242733583&amp;as_sdt=2005&amp;sciodt=0,5&amp;hl=en</t>
  </si>
  <si>
    <t>作为一种储量大, 储热温度高, 环境友好的地热资源, 干热岩的开发越来越受到人们的重视. 青海共和盆地干热岩资源埋藏浅, 温度高, 具有较高的开发利用价值, 且易于实现开发利用 …</t>
  </si>
  <si>
    <t>https://scholar.google.com/scholar?q=related:D-qAGZiW5Q8J:scholar.google.com/&amp;scioq=&amp;hl=en&amp;as_sdt=2005&amp;sciodt=0,5</t>
  </si>
  <si>
    <t>A Ghayur, V Verheyen</t>
  </si>
  <si>
    <t>Carbon negative platform chemicals from waste using enhanced geothermal systems</t>
  </si>
  <si>
    <t>14th Greenhouse Gas Control …</t>
  </si>
  <si>
    <t>papers.ssrn.com</t>
  </si>
  <si>
    <t>https://papers.ssrn.com/sol3/papers.cfm?abstract_id=3365652</t>
  </si>
  <si>
    <t>https://scholar.google.com/scholar?cites=10452384784672914058&amp;as_sdt=2005&amp;sciodt=0,5&amp;hl=en</t>
  </si>
  <si>
    <t>Australia has ample geothermal resource, however, it is of low-grade heat and requires Enhanced Geothermal Systems (EGS). Integrating heat recovered via EGS into a …</t>
  </si>
  <si>
    <t>https://core.ac.uk/download/pdf/231950345.pdf</t>
  </si>
  <si>
    <t>https://scholar.google.com/scholar?q=related:inogIpVUDpEJ:scholar.google.com/&amp;scioq=&amp;hl=en&amp;as_sdt=2005&amp;sciodt=0,5</t>
  </si>
  <si>
    <t>GeoVision Analysis: Exploration Task Force Report</t>
  </si>
  <si>
    <t>https://www.osti.gov/biblio/1457012</t>
  </si>
  <si>
    <t>https://scholar.google.com/scholar?cites=9244866478545015037&amp;as_sdt=2005&amp;sciodt=0,5&amp;hl=en</t>
  </si>
  <si>
    <t>https://www.osti.gov/servlets/purl/1457012</t>
  </si>
  <si>
    <t>https://scholar.google.com/scholar?q=related:_ZCXsRRdTIAJ:scholar.google.com/&amp;scioq=&amp;hl=en&amp;as_sdt=2005&amp;sciodt=0,5</t>
  </si>
  <si>
    <t>Y Wang</t>
  </si>
  <si>
    <t>Three-dimensional Coupled Thermo-Hydro-Mechanical Modelling for Rock Embedded with Complex Discrete Fracture Network</t>
  </si>
  <si>
    <t>research-repository.uwa.edu.au</t>
  </si>
  <si>
    <t>https://research-repository.uwa.edu.au/files/41343770/THESIS_DOCTOR_OF_PHILOSOPHY_WANG_Yang_2018.pdf</t>
  </si>
  <si>
    <t>Accurate and reliable numerical simulations of coupled thermo-hydro-mechanical (THM) interactions in fractured porous rocDs are necessary and essential for many geotechnical …</t>
  </si>
  <si>
    <t>https://scholar.google.com/scholar?q=related:LF12PzAhJ5MJ:scholar.google.com/&amp;scioq=&amp;hl=en&amp;as_sdt=2005&amp;sciodt=0,5</t>
  </si>
  <si>
    <t>Z Zhang</t>
  </si>
  <si>
    <t>Strategies for Climate Change Mitigation</t>
  </si>
  <si>
    <t>Multivariate Time Series Analysis in Climate and …</t>
  </si>
  <si>
    <t>https://link.springer.com/chapter/10.1007/978-3-319-67340-0_10</t>
  </si>
  <si>
    <t>Strategies for Climate Change Mitigation | SpringerLink Skip to main content Skip to sections Advertisement Hide SpringerLink Search SpringerLink Search Home Log in …</t>
  </si>
  <si>
    <t>https://scholar.google.com/scholar?output=instlink&amp;q=info:E-gA6yPBfhcJ:scholar.google.com/&amp;hl=en&amp;as_sdt=2005&amp;sciodt=0,5&amp;scillfp=7566313074568147599&amp;oi=lle</t>
  </si>
  <si>
    <t>https://scholar.google.com/scholar?q=related:E-gA6yPBfhcJ:scholar.google.com/&amp;scioq=&amp;hl=en&amp;as_sdt=2005&amp;sciodt=0,5</t>
  </si>
  <si>
    <t>L Muhasilović</t>
  </si>
  <si>
    <t>Multiparametarska analiza rudarenja toplinske energije primjenom različitih geofluida</t>
  </si>
  <si>
    <t>repozitorij.rgn.unizg.hr</t>
  </si>
  <si>
    <t>https://repozitorij.rgn.unizg.hr/islandora/object/rgn:843</t>
  </si>
  <si>
    <t>Sažetak Prikupljeni su publicirani podatci iz različitih izvora o geotermalnom polju Velika Ciglena. Podatci su poslužili za izradu dva bazna simulacijska modela različitih dimenzija u …</t>
  </si>
  <si>
    <t>https://repozitorij.rgn.unizg.hr/islandora/object/rgn:843/datastream/PDF/download</t>
  </si>
  <si>
    <t>https://scholar.google.com/scholar?q=related:Q97I6o9n9W4J:scholar.google.com/&amp;scioq=&amp;hl=en&amp;as_sdt=2005&amp;sciodt=0,5</t>
  </si>
  <si>
    <t>SY Pan, M Gao, KJ Shah, J Zheng, SL Pei, PC Chiang</t>
  </si>
  <si>
    <t>Establishment of enhanced geothermal energy utilization plans: Barriers and strategies</t>
  </si>
  <si>
    <t>Renewable energy</t>
  </si>
  <si>
    <t>https://www.sciencedirect.com/science/article/pii/S0960148118309248</t>
  </si>
  <si>
    <t>https://scholar.google.com/scholar?cites=14812156166674827999&amp;as_sdt=2005&amp;sciodt=0,5&amp;hl=en</t>
  </si>
  <si>
    <t>Geothermal energy has received tremendous attention as a largely untapped renewable resource that does not produce significant CO 2 emissions during electricity generation …</t>
  </si>
  <si>
    <t>https://scholars.lib.ntu.edu.tw/bitstream/123456789/403501/1/2019%2C%20Establishment%20of%20enhanced%20geothermal%20energy%20utilization%20plans.pdf</t>
  </si>
  <si>
    <t>https://scholar.google.com/scholar?q=related:38pDMI5Zj80J:scholar.google.com/&amp;scioq=&amp;hl=en&amp;as_sdt=2005&amp;sciodt=0,5</t>
  </si>
  <si>
    <t>T Wilberforce, A Baroutaji, Z El Hassan, ...</t>
  </si>
  <si>
    <t>Prospects and challenges of concentrated solar photovoltaics and enhanced geothermal energy technologies</t>
  </si>
  <si>
    <t>Science of The Total …</t>
  </si>
  <si>
    <t>https://www.sciencedirect.com/science/article/pii/S0048969718351179</t>
  </si>
  <si>
    <t>https://scholar.google.com/scholar?cites=16184346156760630201&amp;as_sdt=2005&amp;sciodt=0,5&amp;hl=en</t>
  </si>
  <si>
    <t>Reducing the total emissions of energy generation systems is a pragmatic approach for limiting the environmental pollution and associated climate change problems. Socio …</t>
  </si>
  <si>
    <t>https://publications.aston.ac.uk/id/eprint/37922/1/Prospects_and_challenges_of_concentrated_solar_photovoltaics.pdf</t>
  </si>
  <si>
    <t>https://scholar.google.com/scholar?q=related:uQOtyxRZmuAJ:scholar.google.com/&amp;scioq=&amp;hl=en&amp;as_sdt=2005&amp;sciodt=0,5</t>
  </si>
  <si>
    <t>Y Shi, X Song, G Wang, J Li, L Geng, X Li</t>
  </si>
  <si>
    <t>Numerical study on heat extraction performance of a multilateral-well enhanced geothermal system considering complex hydraulic and natural fractures</t>
  </si>
  <si>
    <t>https://www.sciencedirect.com/science/article/pii/S096014811930463X</t>
  </si>
  <si>
    <t>https://scholar.google.com/scholar?cites=8120268308518733562&amp;as_sdt=2005&amp;sciodt=0,5&amp;hl=en</t>
  </si>
  <si>
    <t>The complex fracture network is necessary to provide flow and heat transfer channels for working fluid of an enhanced geothermal system (EGS). It is significant to compare heat …</t>
  </si>
  <si>
    <t>https://scholar.google.com/scholar?output=instlink&amp;q=info:-gYf6gD9sHAJ:scholar.google.com/&amp;hl=en&amp;as_sdt=2005&amp;sciodt=0,5&amp;scillfp=15980335751301264854&amp;oi=lle</t>
  </si>
  <si>
    <t>https://scholar.google.com/scholar?q=related:-gYf6gD9sHAJ:scholar.google.com/&amp;scioq=&amp;hl=en&amp;as_sdt=2005&amp;sciodt=0,5</t>
  </si>
  <si>
    <t>P Nikolai, B Rabiyat, A Aslan, A Ilmutdin</t>
  </si>
  <si>
    <t>Supercritical CO2: properties and technological applications-a review</t>
  </si>
  <si>
    <t>Journal of Thermal Science</t>
  </si>
  <si>
    <t>https://link.springer.com/article/10.1007/s11630-019-1118-4</t>
  </si>
  <si>
    <t>https://scholar.google.com/scholar?cites=11969166016163700070&amp;as_sdt=2005&amp;sciodt=0,5&amp;hl=en</t>
  </si>
  <si>
    <t>The main goal of the present paper is to assess the available information so as to obtain a general procedure for dealing with the critical enhancement of the thermodynamic and …</t>
  </si>
  <si>
    <t>https://scholar.google.com/scholar?q=related:Zl0dixMFG6YJ:scholar.google.com/&amp;scioq=&amp;hl=en&amp;as_sdt=2005&amp;sciodt=0,5</t>
  </si>
  <si>
    <t>WGP Kumari, PG Ranjith</t>
  </si>
  <si>
    <t>Sustainable development of enhanced geothermal systems based on geotechnical research–A review</t>
  </si>
  <si>
    <t>https://www.sciencedirect.com/science/article/pii/S0012825219302314</t>
  </si>
  <si>
    <t>https://scholar.google.com/scholar?cites=6436356124020838360&amp;as_sdt=2005&amp;sciodt=0,5&amp;hl=en</t>
  </si>
  <si>
    <t>The world's primary energy requirements are supplied to a large extent by non-renewable energy resources, which has resulted in significant anthropogenic greenhouse gas …</t>
  </si>
  <si>
    <t>https://scholar.google.com/scholar?q=related:2A8sJMuHUlkJ:scholar.google.com/&amp;scioq=&amp;hl=en&amp;as_sdt=2005&amp;sciodt=0,5</t>
  </si>
  <si>
    <t>Y Shi, X Song, G Wang, J McLennan, B Forbes, X Li, ...</t>
  </si>
  <si>
    <t>Study on wellbore fluid flow and heat transfer of a multilateral-well CO2 enhanced geothermal system</t>
  </si>
  <si>
    <t>https://www.sciencedirect.com/science/article/pii/S030626191930786X</t>
  </si>
  <si>
    <t>https://scholar.google.com/scholar?cites=6639814944060997918&amp;as_sdt=2005&amp;sciodt=0,5&amp;hl=en</t>
  </si>
  <si>
    <t>Research efforts towards CO 2 enhanced geothermal systems (CO 2-EGS) are increasing due to potentially high heat extraction efficiencies. It is well known that CO 2 properties are …</t>
  </si>
  <si>
    <t>https://scholar.google.com/scholar?q=related:HgEWK4NcJVwJ:scholar.google.com/&amp;scioq=&amp;hl=en&amp;as_sdt=2005&amp;sciodt=0,5</t>
  </si>
  <si>
    <t>Y Chen, G Ma, H Wang, T Li, Y Wang</t>
  </si>
  <si>
    <t>Application of carbon dioxide as working fluid in geothermal development considering a complex fractured system</t>
  </si>
  <si>
    <t>Energy Conversion and …</t>
  </si>
  <si>
    <t>https://www.sciencedirect.com/science/article/pii/S0196890418312962</t>
  </si>
  <si>
    <t>https://scholar.google.com/scholar?cites=5051496416671717307&amp;as_sdt=2005&amp;sciodt=0,5&amp;hl=en</t>
  </si>
  <si>
    <t>The advantages of using supercritical carbon dioxide as working fluid in geothermal development (potential carbon dioxide geological storage and relatively high mobility) have …</t>
  </si>
  <si>
    <t>https://scholar.google.com/scholar?output=instlink&amp;q=info:u1fgGzqFGkYJ:scholar.google.com/&amp;hl=en&amp;as_sdt=2005&amp;sciodt=0,5&amp;scillfp=13397901102573832518&amp;oi=lle</t>
  </si>
  <si>
    <t>https://scholar.google.com/scholar?q=related:u1fgGzqFGkYJ:scholar.google.com/&amp;scioq=&amp;hl=en&amp;as_sdt=2005&amp;sciodt=0,5</t>
  </si>
  <si>
    <t>BLA Isaka, PG Ranjith, TD Rathnaweera</t>
  </si>
  <si>
    <t>The use of super-critical carbon dioxide as the working fluid in enhanced geothermal systems (EGSs): A review study</t>
  </si>
  <si>
    <t>… Energy Technologies and …</t>
  </si>
  <si>
    <t>https://www.sciencedirect.com/science/article/pii/S2213138819304424</t>
  </si>
  <si>
    <t>https://scholar.google.com/scholar?cites=5901482271872229245&amp;as_sdt=2005&amp;sciodt=0,5&amp;hl=en</t>
  </si>
  <si>
    <t>Naturally-occurring high-temperature geothermal energy resources contribute significantly to the world's emerging energy demand by allowing renewable and clean power generation …</t>
  </si>
  <si>
    <t>https://scholar.google.com/scholar?q=related:fZ8139tG5lEJ:scholar.google.com/&amp;scioq=&amp;hl=en&amp;as_sdt=2005&amp;sciodt=0,5</t>
  </si>
  <si>
    <t>Y Wang, T Li, Y Chen, G Ma</t>
  </si>
  <si>
    <t>Numerical analysis of heat mining and geological carbon sequestration in supercritical CO2 circulating enhanced geothermal systems inlayed with complex discrete …</t>
  </si>
  <si>
    <t>https://www.sciencedirect.com/science/article/pii/S0360544219302440</t>
  </si>
  <si>
    <t>https://scholar.google.com/scholar?cites=3510373455932926561&amp;as_sdt=2005&amp;sciodt=0,5&amp;hl=en</t>
  </si>
  <si>
    <t>Enhanced geothermal systems using supercritical CO 2 (scCO 2-EGS) as working fluid in place of water provides better heat extraction rate and sequestrates CO 2 in the formations …</t>
  </si>
  <si>
    <t>https://scholar.google.com/scholar?output=instlink&amp;q=info:YarXNQ9atzAJ:scholar.google.com/&amp;hl=en&amp;as_sdt=2005&amp;sciodt=0,5&amp;scillfp=14335523252922832695&amp;oi=lle</t>
  </si>
  <si>
    <t>https://scholar.google.com/scholar?q=related:YarXNQ9atzAJ:scholar.google.com/&amp;scioq=&amp;hl=en&amp;as_sdt=2005&amp;sciodt=0,5</t>
  </si>
  <si>
    <t>BLA Isaka, PG Ranjith, TD Rathnaweera, MSA Perera, ...</t>
  </si>
  <si>
    <t>Influence of long-term operation of supercritical carbon dioxide based enhanced geothermal system on mineralogical and microstructurally-induced mechanical …</t>
  </si>
  <si>
    <t>https://www.sciencedirect.com/science/article/pii/S0960148118315581</t>
  </si>
  <si>
    <t>https://scholar.google.com/scholar?cites=4704687411544332863&amp;as_sdt=2005&amp;sciodt=0,5&amp;hl=en</t>
  </si>
  <si>
    <t>Chemico-microstructural and mineralogically-induced time-dependent mechanical alterations of the reservoir rock found in the peripheral zone of a CO 2-based EGS is …</t>
  </si>
  <si>
    <t>https://scholar.google.com/scholar?output=instlink&amp;q=info:PxpaOEZoSkEJ:scholar.google.com/&amp;hl=en&amp;as_sdt=2005&amp;sciodt=0,5&amp;scillfp=17886563078862761182&amp;oi=lle</t>
  </si>
  <si>
    <t>https://scholar.google.com/scholar?q=related:PxpaOEZoSkEJ:scholar.google.com/&amp;scioq=&amp;hl=en&amp;as_sdt=2005&amp;sciodt=0,5</t>
  </si>
  <si>
    <t>MS Kırlı, M Fahrioğlu</t>
  </si>
  <si>
    <t>Sustainable development of Turkey: Deployment of geothermal resources for carbon capture, utilization, and storage</t>
  </si>
  <si>
    <t>… Sources, Part A: Recovery, Utilization, and …</t>
  </si>
  <si>
    <t>Taylor &amp; Francis</t>
  </si>
  <si>
    <t>https://www.tandfonline.com/doi/abs/10.1080/15567036.2018.1549149</t>
  </si>
  <si>
    <t>https://scholar.google.com/scholar?cites=6151483983768487627&amp;as_sdt=2005&amp;sciodt=0,5&amp;hl=en</t>
  </si>
  <si>
    <t>10.1080/15567036.2018.1549149</t>
  </si>
  <si>
    <t>As a developing country, Turkey's sustainable development objectives converge on robust and sustainable economic development. The increase in its energy and electricity demand …</t>
  </si>
  <si>
    <t>https://scholar.google.com/scholar?q=related:y4YGXhd2XlUJ:scholar.google.com/&amp;scioq=&amp;hl=en&amp;as_sdt=2005&amp;sciodt=0,5</t>
  </si>
  <si>
    <t>BLA Isaka, PG Ranjith, TD Rathnaweera, ...</t>
  </si>
  <si>
    <t>Testing the frackability of granite using supercritical carbon dioxide: Insights into geothermal energy systems</t>
  </si>
  <si>
    <t>https://www.sciencedirect.com/science/article/pii/S2212982019304354</t>
  </si>
  <si>
    <t>https://scholar.google.com/scholar?cites=3877813512942022968&amp;as_sdt=2005&amp;sciodt=0,5&amp;hl=en</t>
  </si>
  <si>
    <t>Supercritical carbon dioxide (ScCO 2) fracturing is an attractive method which has favourable physical and chemical characteristics for the enhancement of underground …</t>
  </si>
  <si>
    <t>https://scholar.google.com/scholar?q=related:OHEeMNjC0DUJ:scholar.google.com/&amp;scioq=&amp;hl=en&amp;as_sdt=2005&amp;sciodt=0,5</t>
  </si>
  <si>
    <t>Y Shi, X Song, J Li, G Wang, F YuLong, ...</t>
  </si>
  <si>
    <t>Analysis for effects of complex fracture network geometries on heat extraction efficiency of a multilateral-well enhanced geothermal system</t>
  </si>
  <si>
    <t>https://www.sciencedirect.com/science/article/pii/S1359431119313687</t>
  </si>
  <si>
    <t>https://scholar.google.com/scholar?cites=12583260789979790232&amp;as_sdt=2005&amp;sciodt=0,5&amp;hl=en</t>
  </si>
  <si>
    <t>The reservoir stimulation is important for the enhanced geothermal system (EGS), because it creates an effective fracture network to provide heat extraction channels for the working fluid …</t>
  </si>
  <si>
    <t>https://scholar.google.com/scholar?q=related:mLvY_gS5oK4J:scholar.google.com/&amp;scioq=&amp;hl=en&amp;as_sdt=2005&amp;sciodt=0,5</t>
  </si>
  <si>
    <t>K Bongole, Z Sun, J Yao, A Mehmood, ...</t>
  </si>
  <si>
    <t>Multifracture response to supercritical CO2‐EGS and water‐EGS based on thermo‐hydro‐mechanical coupling method</t>
  </si>
  <si>
    <t>… Journal of Energy …</t>
  </si>
  <si>
    <t>https://onlinelibrary.wiley.com/doi/abs/10.1002/er.4743</t>
  </si>
  <si>
    <t>https://scholar.google.com/scholar?cites=2140504642490758277&amp;as_sdt=2005&amp;sciodt=0,5&amp;hl=en</t>
  </si>
  <si>
    <t>10.1002/er.4743</t>
  </si>
  <si>
    <t>Hydraulic‐fracturing treatments have become an essential technology for the development of deep hot dry rocks (HDRs). The deep rock formation often contains natural fractures (NFs) …</t>
  </si>
  <si>
    <t>https://onlinelibrary.wiley.com/doi/pdf/10.1002/er.4743</t>
  </si>
  <si>
    <t>https://scholar.google.com/scholar?q=related:hXS8p6GZtB0J:scholar.google.com/&amp;scioq=&amp;hl=en&amp;as_sdt=2005&amp;sciodt=0,5</t>
  </si>
  <si>
    <t>R Tarkowski, B Uliasz-Misiak</t>
  </si>
  <si>
    <t>Prospects for the use of carbon dioxide in enhanced geothermal systems in Poland</t>
  </si>
  <si>
    <t>https://www.sciencedirect.com/science/article/pii/S0959652619315525</t>
  </si>
  <si>
    <t>https://scholar.google.com/scholar?cites=6297240023208944244&amp;as_sdt=2005&amp;sciodt=0,5&amp;hl=en</t>
  </si>
  <si>
    <t>The combination of geothermal energy extraction from hot dry rocks and geological storage of carbon dioxide is a technology whose implementation would contribute to reducing the …</t>
  </si>
  <si>
    <t>https://scholar.google.com/scholar?q=related:dOK92G9KZFcJ:scholar.google.com/&amp;scioq=&amp;hl=en&amp;as_sdt=2005&amp;sciodt=0,5</t>
  </si>
  <si>
    <t>AF Esteves, FM Santos, JCM Pires</t>
  </si>
  <si>
    <t>Carbon dioxide as geothermal working fluid: An overview</t>
  </si>
  <si>
    <t>https://www.sciencedirect.com/science/article/pii/S1364032119305398</t>
  </si>
  <si>
    <t>https://scholar.google.com/scholar?cites=7343094338702111129&amp;as_sdt=2005&amp;sciodt=0,5&amp;hl=en</t>
  </si>
  <si>
    <t>Carbon dioxide (CO 2) has been proposed to be used as the geothermal working fluid, as it presents enhanced thermodynamic properties for this application when compared with the …</t>
  </si>
  <si>
    <t>https://scholar.google.com/scholar?q=related:mXGFSmXp52UJ:scholar.google.com/&amp;scioq=&amp;hl=en&amp;as_sdt=2005&amp;sciodt=0,5</t>
  </si>
  <si>
    <t>JA Letelier, N Mujica, JH Ortega</t>
  </si>
  <si>
    <t>Perturbative corrections for the scaling of heat transport in a Hele-Shaw geometry and its application to geological vertical fractures</t>
  </si>
  <si>
    <t>Journal of Fluid Mechanics</t>
  </si>
  <si>
    <t>cambridge.org</t>
  </si>
  <si>
    <t>https://www.cambridge.org/core/journals/journal-of-fluid-mechanics/article/perturbative-corrections-for-the-scaling-of-heat-transport-in-a-heleshaw-geometry-and-its-application-to-geological-vertical-fractures/0DA22EB9CEDD473B48B42ACEA7249762</t>
  </si>
  <si>
    <t>https://scholar.google.com/scholar?cites=7967209650196699144&amp;as_sdt=2005&amp;sciodt=0,5&amp;hl=en</t>
  </si>
  <si>
    <t>In this work, we investigate numerically the perturbative effects of cell aperture in heat transport and thermal dissipation rate for a vertical Hele-Shaw geometry, which is used as …</t>
  </si>
  <si>
    <t>https://www.cambridge.org/core/services/aop-cambridge-core/content/view/0DA22EB9CEDD473B48B42ACEA7249762/S002211201900003Xa_hi.pdf/perturbative-corrections-for-the-scaling-of-heat-transport-in-a-hele-shaw-geometry-and-its-application-to-geological-vertical-fractures.pdf</t>
  </si>
  <si>
    <t>https://scholar.google.com/scholar?q=related:CNgJ-_Y2kW4J:scholar.google.com/&amp;scioq=&amp;hl=en&amp;as_sdt=2005&amp;sciodt=0,5</t>
  </si>
  <si>
    <t>HZ Xing, G Wu, S Dehkhoda, PG Ranjith, ...</t>
  </si>
  <si>
    <t>Fracture and mechanical characteristics of CO2-saturated sandstone at extreme loading conditions</t>
  </si>
  <si>
    <t>https://www.sciencedirect.com/science/article/pii/S1365160918309122</t>
  </si>
  <si>
    <t>https://scholar.google.com/scholar?cites=408592012403208482&amp;as_sdt=2005&amp;sciodt=0,5&amp;hl=en</t>
  </si>
  <si>
    <t>Dynamic compression and Brazilian disc tests were performed on dry, water-and brine-saturated sandstone with and without scCO 2 (supercritical carbon dioxide) injection. Split …</t>
  </si>
  <si>
    <t>https://scholar.google.com/scholar?q=related:IvFaPUWcqwUJ:scholar.google.com/&amp;scioq=&amp;hl=en&amp;as_sdt=2005&amp;sciodt=0,5</t>
  </si>
  <si>
    <t>M Mollaali, V Ziaei-Rad, Y Shen</t>
  </si>
  <si>
    <t>Numerical modeling of CO2 fracturing by the phase field approach</t>
  </si>
  <si>
    <t>Journal of Natural Gas Science and …</t>
  </si>
  <si>
    <t>https://www.sciencedirect.com/science/article/pii/S1875510019301490</t>
  </si>
  <si>
    <t>https://scholar.google.com/scholar?cites=17885803361079753952&amp;as_sdt=2005&amp;sciodt=0,5&amp;hl=en</t>
  </si>
  <si>
    <t>We propose a phase field model to simulate CO 2 fracturing under an isothermal condition. We take advantage of the ability of the phase field approach in predicting fracture initiation …</t>
  </si>
  <si>
    <t>https://scholar.google.com/scholar?q=related:4Hyl02QjN_gJ:scholar.google.com/&amp;scioq=&amp;hl=en&amp;as_sdt=2005&amp;sciodt=0,5</t>
  </si>
  <si>
    <t>M Babaei</t>
  </si>
  <si>
    <t>Integrated carbon sequestration–geothermal heat recovery: performance comparison between open and close systems</t>
  </si>
  <si>
    <t>https://link.springer.com/article/10.1007/s11242-018-1042-1</t>
  </si>
  <si>
    <t>https://scholar.google.com/scholar?cites=25952588934766223&amp;as_sdt=2005&amp;sciodt=0,5&amp;hl=en</t>
  </si>
  <si>
    <t>10.1007/s11242-018-1042-1</t>
  </si>
  <si>
    <t>In this paper, the lateral boundaries for a theoretical homogeneous, isotropic, horizontal, 3-dimensional sedimentary hot aquifer were prescribed by either unhindered open to fluid and …</t>
  </si>
  <si>
    <t>https://scholar.google.com/scholar?q=related:j151_L0zXAAJ:scholar.google.com/&amp;scioq=&amp;hl=en&amp;as_sdt=2005&amp;sciodt=0,5</t>
  </si>
  <si>
    <t>Z Qiao, Y Tang, L Zhang, C Pan, CE Romero, X Wang, ...</t>
  </si>
  <si>
    <t>Design and performance analysis of a supercritical CO2 (sCO2)-water separator for power generation systems using hot sCO2 from geothermal reservoirs</t>
  </si>
  <si>
    <t>https://www.sciencedirect.com/science/article/pii/S0375650518301755</t>
  </si>
  <si>
    <t>https://scholar.google.com/scholar?cites=1168916582541212802&amp;as_sdt=2005&amp;sciodt=0,5&amp;hl=en</t>
  </si>
  <si>
    <t>CO 2 has been believed a potential working fluid for geothermal heat mining. A novel hydrocyclone was designed to address the separation problem of sCO 2 and water …</t>
  </si>
  <si>
    <t>https://scholar.google.com/scholar?output=instlink&amp;q=info:grxuSnDTOBAJ:scholar.google.com/&amp;hl=en&amp;as_sdt=2005&amp;sciodt=0,5&amp;scillfp=467999661242824085&amp;oi=lle</t>
  </si>
  <si>
    <t>https://scholar.google.com/scholar?q=related:grxuSnDTOBAJ:scholar.google.com/&amp;scioq=&amp;hl=en&amp;as_sdt=2005&amp;sciodt=0,5</t>
  </si>
  <si>
    <t>P Li, Y Wu, J Liu, H Pu, J Tao, Y Hao, ...</t>
  </si>
  <si>
    <t>Effects of injection parameters on heat extraction performance of supercritical CO2 in enhanced geothermal systems</t>
  </si>
  <si>
    <t>Energy Science &amp; …</t>
  </si>
  <si>
    <t>https://onlinelibrary.wiley.com/doi/abs/10.1002/ese3.481</t>
  </si>
  <si>
    <t>https://scholar.google.com/scholar?cites=15225734829521982339&amp;as_sdt=2005&amp;sciodt=0,5&amp;hl=en</t>
  </si>
  <si>
    <t>10.1002/ese3.481</t>
  </si>
  <si>
    <t>Abstract Supercritical CO2 (SCCO2) is considered as a promising alternative heat extraction fluid in the enhanced geothermal system (EGS) which can reduce atmospheric CO2 …</t>
  </si>
  <si>
    <t>https://onlinelibrary.wiley.com/doi/pdfdirect/10.1002/ese3.481</t>
  </si>
  <si>
    <t>https://scholar.google.com/scholar?q=related:g1PzdSitTNMJ:scholar.google.com/&amp;scioq=&amp;hl=en&amp;as_sdt=2005&amp;sciodt=0,5</t>
  </si>
  <si>
    <t>X Su, L Zhou, H Li, B Xia, Z Shen, Y Lu</t>
  </si>
  <si>
    <t>Experimental and numerical modelling of nonlinear flow behavior in single fractured granite</t>
  </si>
  <si>
    <t>https://www.hindawi.com/journals/geofluids/2019/8623035/</t>
  </si>
  <si>
    <t>https://scholar.google.com/scholar?cites=10038065149732994193&amp;as_sdt=2005&amp;sciodt=0,5&amp;hl=en</t>
  </si>
  <si>
    <t>In this study, the hydromechanical behavior was experimentally investigated by conducting fracture geometry evolution-based gas flow tests on single fractured granite. The traditional …</t>
  </si>
  <si>
    <t>https://scholar.google.com/scholar?q=related:kTwQ2hFfTosJ:scholar.google.com/&amp;scioq=&amp;hl=en&amp;as_sdt=2005&amp;sciodt=0,5</t>
  </si>
  <si>
    <t>Y Liu, G Wang, G Yue, W Zhang, ...</t>
  </si>
  <si>
    <t>Comparison of enhanced geothermal system with water and CO2 as working fluid: A case study in Zhacanggou, Northeastern Tibet, China</t>
  </si>
  <si>
    <t>Energy Exploration &amp; …</t>
  </si>
  <si>
    <t>journals.sagepub.com</t>
  </si>
  <si>
    <t>https://journals.sagepub.com/doi/abs/10.1177/0144598718795492</t>
  </si>
  <si>
    <t>https://scholar.google.com/scholar?cites=3207747092081079969&amp;as_sdt=2005&amp;sciodt=0,5&amp;hl=en</t>
  </si>
  <si>
    <t>10.1177/0144598718795492</t>
  </si>
  <si>
    <t>In the study, we analyzed the hot dry rock geothermal field of the Guide Basin in Qinghai Province, China. We used T2Well software—a coupled wellbore–reservoir simulator—to …</t>
  </si>
  <si>
    <t>https://journals.sagepub.com/doi/pdf/10.1177/0144598718795492</t>
  </si>
  <si>
    <t>https://scholar.google.com/scholar?q=related:ofbIIPw0hCwJ:scholar.google.com/&amp;scioq=&amp;hl=en&amp;as_sdt=2005&amp;sciodt=0,5</t>
  </si>
  <si>
    <t>The optimization of geothermal extraction based on supercritical CO2 porous heat transfer model</t>
  </si>
  <si>
    <t>https://www.sciencedirect.com/science/article/pii/S0960148119307633</t>
  </si>
  <si>
    <t>https://scholar.google.com/scholar?cites=12316725931393594628&amp;as_sdt=2005&amp;sciodt=0,5&amp;hl=en</t>
  </si>
  <si>
    <t>This study presents a process to find the maximum heat extraction in supercritical CO 2 geothermal system. Little attention in the previous studies about the thermal dispersion …</t>
  </si>
  <si>
    <t>https://scholar.google.com/scholar?output=instlink&amp;q=info:BLWOUPrM7aoJ:scholar.google.com/&amp;hl=en&amp;as_sdt=2005&amp;sciodt=0,5&amp;scillfp=13956678380928387365&amp;oi=lle</t>
  </si>
  <si>
    <t>https://scholar.google.com/scholar?q=related:BLWOUPrM7aoJ:scholar.google.com/&amp;scioq=&amp;hl=en&amp;as_sdt=2005&amp;sciodt=0,5</t>
  </si>
  <si>
    <t>Q Gong, ZG Xu, MQ Wang, J Qin</t>
  </si>
  <si>
    <t>Numerical investigation on wellbore temperature and pressure during carbon dioxide fracturing</t>
  </si>
  <si>
    <t>https://www.sciencedirect.com/science/article/pii/S1359431118379638</t>
  </si>
  <si>
    <t>https://scholar.google.com/scholar?cites=12892331993858871293&amp;as_sdt=2005&amp;sciodt=0,5&amp;hl=en</t>
  </si>
  <si>
    <t>In the present study, a transient 2D model considering the factors of CO 2 thermal properties, viscous heating source, Joule-Thomson effect, axial and radial heat transfer is proposed to …</t>
  </si>
  <si>
    <t>https://kd.nsfc.gov.cn/paperDownload/1100002753041.pdf</t>
  </si>
  <si>
    <t>https://scholar.google.com/scholar?q=related:_Y9cVKTD6rIJ:scholar.google.com/&amp;scioq=&amp;hl=en&amp;as_sdt=2005&amp;sciodt=0,5</t>
  </si>
  <si>
    <t>Y Liao, X Sun, B Sun, J Xu, D Huang, Z Wang</t>
  </si>
  <si>
    <t>Coupled thermal model for geothermal exploitation via recycling of supercritical CO2 in a fracture–wells system</t>
  </si>
  <si>
    <t>https://www.sciencedirect.com/science/article/pii/S1359431119311755</t>
  </si>
  <si>
    <t>https://scholar.google.com/scholar?cites=16065255321765447778&amp;as_sdt=2005&amp;sciodt=0,5&amp;hl=en</t>
  </si>
  <si>
    <t>Geothermal exploitation via recycling of supercritical CO 2 (CO 2–EGS) in a fracture–wells system is a new method, which can reduce the injection pressure, and improve heat transfer …</t>
  </si>
  <si>
    <t>https://scholar.google.com/scholar?q=related:YojIB5lA894J:scholar.google.com/&amp;scioq=&amp;hl=en&amp;as_sdt=2005&amp;sciodt=0,5</t>
  </si>
  <si>
    <t>W Cao, W Huang, G Wei, Y Jin, F Jiang</t>
  </si>
  <si>
    <t>A numerical study of non-Darcy flow in EGS heat reservoirs during heat extraction</t>
  </si>
  <si>
    <t>Frontiers in Energy</t>
  </si>
  <si>
    <t>https://link.springer.com/article/10.1007/s11708-019-0612-4</t>
  </si>
  <si>
    <t>https://scholar.google.com/scholar?cites=1403450731965739382&amp;as_sdt=2005&amp;sciodt=0,5&amp;hl=en</t>
  </si>
  <si>
    <t>Underground non-Darcy fluid flow has been observed and investigated for decades in the petroleum industry. It is deduced by analogy that the fluid flow in enhanced geothermal …</t>
  </si>
  <si>
    <t>https://scholar.google.com/scholar?output=instlink&amp;q=info:dnGUQgEPehMJ:scholar.google.com/&amp;hl=en&amp;as_sdt=2005&amp;sciodt=0,5&amp;scillfp=9979960696316410645&amp;oi=lle</t>
  </si>
  <si>
    <t>https://scholar.google.com/scholar?q=related:dnGUQgEPehMJ:scholar.google.com/&amp;scioq=&amp;hl=en&amp;as_sdt=2005&amp;sciodt=0,5</t>
  </si>
  <si>
    <t>Z Qiao, Y Tang, L Zhang, C Pan, ...</t>
  </si>
  <si>
    <t>Performance analysis and optimization design of an axial‐flow vane separator for supercritical CO2 (sCO2)‐water mixtures from geothermal reservoirs</t>
  </si>
  <si>
    <t>https://onlinelibrary.wiley.com/doi/abs/10.1002/er.4452</t>
  </si>
  <si>
    <t>https://scholar.google.com/scholar?cites=6783778667040285887&amp;as_sdt=2005&amp;sciodt=0,5&amp;hl=en</t>
  </si>
  <si>
    <t>Summary Supercritical CO2 (sCO2) has been proven to be a promising working fluid for geothermal heat mining, and the produced hot sCO2 can be directly used for power …</t>
  </si>
  <si>
    <t>https://onlinelibrary.wiley.com/doi/pdf/10.1002/er.4452</t>
  </si>
  <si>
    <t>https://scholar.google.com/scholar?q=related:vyTPc8HSJF4J:scholar.google.com/&amp;scioq=&amp;hl=en&amp;as_sdt=2005&amp;sciodt=0,5</t>
  </si>
  <si>
    <t>A Arvanitis, N Koukouzas, P Koutsovitis, ...</t>
  </si>
  <si>
    <t>Combined CO2 Geological Storage and Geothermal Energy Utilization in Greece</t>
  </si>
  <si>
    <t>https://www.researchgate.net/profile/Apostolos-Arvanitis/publication/334960758_Combined_CO2_Geological_Storage_and_Geothermal_Energy_Utilization_in_Greece/links/5d473d8e299bf1995b6634d6/Combined-CO2-Geological-Storage-and-Geothermal-Energy-Utilization-in-Greece.pdf</t>
  </si>
  <si>
    <t>https://scholar.google.com/scholar?cites=12088324814336204852&amp;as_sdt=2005&amp;sciodt=0,5&amp;hl=en</t>
  </si>
  <si>
    <t>CO2 injection and storage in deep geological formations can contribute to the exploitation of geothermal potential. CO2 has significant advantages compared to water, due to certain …</t>
  </si>
  <si>
    <t>https://scholar.google.com/scholar?q=related:NKAMOF9bwqcJ:scholar.google.com/&amp;scioq=&amp;hl=en&amp;as_sdt=2005&amp;sciodt=0,5</t>
  </si>
  <si>
    <t>M Fleming</t>
  </si>
  <si>
    <t>The performance of a carbon-dioxide plume geothermal energy storage system</t>
  </si>
  <si>
    <t>conservancy.umn.edu</t>
  </si>
  <si>
    <t>https://conservancy.umn.edu/handle/11299/206666</t>
  </si>
  <si>
    <t>https://scholar.google.com/scholar?cites=3955086417786597700&amp;as_sdt=2005&amp;sciodt=0,5&amp;hl=en</t>
  </si>
  <si>
    <t>CO2-Plume Geothermal (CPG) is a system that can produce electricity from low-temperature heat from the subsurface of the earth, effectively combining geothermal energy and carbon …</t>
  </si>
  <si>
    <t>https://conservancy.umn.edu/bitstream/handle/11299/206666/Fleming_umn_0130E_20086.pdf?sequence=1&amp;isAllowed=y</t>
  </si>
  <si>
    <t>https://scholar.google.com/scholar?q=related:RHEkXCRK4zYJ:scholar.google.com/&amp;scioq=&amp;hl=en&amp;as_sdt=2005&amp;sciodt=0,5</t>
  </si>
  <si>
    <t>J Li, Z Li, W Yuan, X Lei, SAG Torres, C Cherubini, ...</t>
  </si>
  <si>
    <t>Numerical investigation of liquid and supercritical CO2 flow behaviors through 3D self-affine rough fractures</t>
  </si>
  <si>
    <t>https://www.sciencedirect.com/science/article/pii/S0016236119305502</t>
  </si>
  <si>
    <t>https://scholar.google.com/scholar?cites=11549635573695855397&amp;as_sdt=2005&amp;sciodt=0,5&amp;hl=en</t>
  </si>
  <si>
    <t>In recent years, CO 2 has been utilized to be injected into natural and induced fracture reservoirs with the purpose of enhanced natural energy resources recovery. In this study, the …</t>
  </si>
  <si>
    <t>https://scholar.google.com/scholar?q=related:JTtbl1yMSKAJ:scholar.google.com/&amp;scioq=&amp;hl=en&amp;as_sdt=2005&amp;sciodt=0,5</t>
  </si>
  <si>
    <t>C Tong</t>
  </si>
  <si>
    <t>Advanced Materials Enable Renewable Geothermal Energy Capture and Generation</t>
  </si>
  <si>
    <t>Introduction to Materials for Advanced Energy Systems</t>
  </si>
  <si>
    <t>https://link.springer.com/chapter/10.1007/978-3-319-98002-7_5</t>
  </si>
  <si>
    <t>https://scholar.google.com/scholar?cites=4232409139786865074&amp;as_sdt=2005&amp;sciodt=0,5&amp;hl=en</t>
  </si>
  <si>
    <t>Geothermal power is a promising renewable energy source able to provide naturally a continuous baseload power. Original exploitation of this technology limited to locations …</t>
  </si>
  <si>
    <t>https://scholar.google.com/scholar?output=instlink&amp;q=info:stkcObCJvDoJ:scholar.google.com/&amp;hl=en&amp;as_sdt=2005&amp;sciodt=0,5&amp;scillfp=770760245339871298&amp;oi=lle</t>
  </si>
  <si>
    <t>https://scholar.google.com/scholar?q=related:stkcObCJvDoJ:scholar.google.com/&amp;scioq=&amp;hl=en&amp;as_sdt=2005&amp;sciodt=0,5</t>
  </si>
  <si>
    <t>B Loret</t>
  </si>
  <si>
    <t>Carbon Dioxide Sequestration and Enhanced Recovery Techniques</t>
  </si>
  <si>
    <t>Fluid Injection in Deformable Geological Formations</t>
  </si>
  <si>
    <t>https://link.springer.com/chapter/10.1007/978-3-319-94217-9_9</t>
  </si>
  <si>
    <t>https://scholar.google.com/scholar?cites=12952687533333536903&amp;as_sdt=2005&amp;sciodt=0,5&amp;hl=en</t>
  </si>
  <si>
    <t>10.1007/978-3-319-94217-9_9</t>
  </si>
  <si>
    <t>Selection of sites appropriate to sequester carbon dioxide should identify the source (production) sites, the transport vehicles, and the fate of the injected CO _ 2. The ensuing …</t>
  </si>
  <si>
    <t>https://scholar.google.com/scholar?output=instlink&amp;q=info:h-D5bq8wwbMJ:scholar.google.com/&amp;hl=en&amp;as_sdt=2005&amp;sciodt=0,5&amp;scillfp=12744926372748526207&amp;oi=lle</t>
  </si>
  <si>
    <t>https://scholar.google.com/scholar?q=related:h-D5bq8wwbMJ:scholar.google.com/&amp;scioq=&amp;hl=en&amp;as_sdt=2005&amp;sciodt=0,5</t>
  </si>
  <si>
    <t>E Pramudyo, N Watanabe, S Takeyama, ...</t>
  </si>
  <si>
    <t>Supercritical carbon dioxide fracturing of granite from conventional to superhot geothermal conditions</t>
  </si>
  <si>
    <t>… Symposium of Japan</t>
  </si>
  <si>
    <t>https://onepetro.org/SPWLAJFES/proceedings/JFES19/SPWLA-JFES-2019-E/29163</t>
  </si>
  <si>
    <t>https://scholar.google.com/scholar?cites=858064627798675396&amp;as_sdt=2005&amp;sciodt=0,5&amp;hl=en</t>
  </si>
  <si>
    <t>Our previous studies on hydraulic fracturing in granite at 200 C to 450 C under triaxial stress condition revealed that infiltration of low-viscosity water at near-/super-critical temperatures …</t>
  </si>
  <si>
    <t>https://scholar.google.com/scholar?q=related:xI9Eljt16AsJ:scholar.google.com/&amp;scioq=&amp;hl=en&amp;as_sdt=2005&amp;sciodt=0,5</t>
  </si>
  <si>
    <t>Y Shi, X Song, G Wang, J Li, F YuLong</t>
  </si>
  <si>
    <t>Numerical Study on Effects of Hydraulic Fracture Geometries on Heat Extraction Performance of a Multilateral-well Enhanced Geothermal System, presented at …</t>
  </si>
  <si>
    <t>https://pangea.stanford.edu/ERE/db/GeoConf/papers/SGW/2019/Shi.pdf</t>
  </si>
  <si>
    <t>https://scholar.google.com/scholar?cites=7773507091883560673&amp;as_sdt=2005&amp;sciodt=0,5&amp;hl=en</t>
  </si>
  <si>
    <t>Our previous study (Song et al, 2018) proposed a novel enhanced geothermal system (EGS) with multilateral wells and demonstrated that it had greater heat extraction performance than …</t>
  </si>
  <si>
    <t>https://scholar.google.com/scholar?q=related:4Q6zpoML4WsJ:scholar.google.com/&amp;scioq=&amp;hl=en&amp;as_sdt=2005&amp;sciodt=0,5</t>
  </si>
  <si>
    <t>K Bongole, Z Sun, J Yao, J Mboje, ...</t>
  </si>
  <si>
    <t>Cyclic pumping technique to increase CO2 sequestration in fractured geothermal reservoirs</t>
  </si>
  <si>
    <t>IOP Conference Series …</t>
  </si>
  <si>
    <t>https://iopscience.iop.org/article/10.1088/1755-1315/332/3/032038/meta</t>
  </si>
  <si>
    <t>https://scholar.google.com/scholar?cites=17417909417534361289&amp;as_sdt=2005&amp;sciodt=0,5&amp;hl=en</t>
  </si>
  <si>
    <t>10.1088/1755-1315/332/3/032038</t>
  </si>
  <si>
    <t>Carbon dioxide (CO 2) sequestration in deep geothermal reservoirs is one of the promising technique to reduce global temperature by decreasing the atmospheric CO 2 content. In this …</t>
  </si>
  <si>
    <t>https://iopscience.iop.org/article/10.1088/1755-1315/332/3/032038/pdf</t>
  </si>
  <si>
    <t>https://scholar.google.com/scholar?q=related:yQ4RylTYuPEJ:scholar.google.com/&amp;scioq=&amp;hl=en&amp;as_sdt=2005&amp;sciodt=0,5</t>
  </si>
  <si>
    <t>Y Shi, XC Huang, GH Feng</t>
  </si>
  <si>
    <t>Wellbore-reservoir coupling simulation of geochemical reactions involving carbon dioxide</t>
  </si>
  <si>
    <t>Int J Heat Technol</t>
  </si>
  <si>
    <t>scholar.archive.org</t>
  </si>
  <si>
    <t>https://scholar.archive.org/work/vd5jjqzze5fs5arfoqt5jpjhda/access/wayback/http://iieta.org/download/file/fid/18806</t>
  </si>
  <si>
    <t>https://scholar.google.com/scholar?cites=5276611800558622026&amp;as_sdt=2005&amp;sciodt=0,5&amp;hl=en</t>
  </si>
  <si>
    <t>Accepted: 8 June 2019 The existing simulation software for geochemical reactions involving carbon dioxide (CO2) mostly focus on the reservoir, failing to take account of the wellbore …</t>
  </si>
  <si>
    <t>https://scholar.google.com/scholar?q=related:SlXu1XlKOkkJ:scholar.google.com/&amp;scioq=&amp;hl=en&amp;as_sdt=2005&amp;sciodt=0,5</t>
  </si>
  <si>
    <t>T Wang, S Tian, M Sheng, P Zhang</t>
  </si>
  <si>
    <t>Effect of fluid compressibility on hydraulic fracture breakdown pressure</t>
  </si>
  <si>
    <t>ARMA-CUPB Geothermal …</t>
  </si>
  <si>
    <t>https://onepetro.org/ARMACUPB/proceedings-abstract/CUPB19/All-CUPB19/ARMA-CUPB-19-4855/125218</t>
  </si>
  <si>
    <t>Hydraulic fracturing is an important stimulation treatment to create an enhanced geothermal system. Accurate interpretation of the breakdown pressure (the critical pressure at which …</t>
  </si>
  <si>
    <t>https://scholar.google.com/scholar?q=related:oYC4LvsVj-cJ:scholar.google.com/&amp;scioq=&amp;hl=en&amp;as_sdt=2005&amp;sciodt=0,5</t>
  </si>
  <si>
    <t>GM MNYIKA, D OLAGO</t>
  </si>
  <si>
    <t>The Potential for CO2 Geosequestration in Kenya: A Suitability Assessment of the Lamu Basin</t>
  </si>
  <si>
    <t>Africa Journal of Physical Sciences …</t>
  </si>
  <si>
    <t>journals.uonbi.ac.ke</t>
  </si>
  <si>
    <t>http://journals.uonbi.ac.ke/index.php/ajps/article/view/1798</t>
  </si>
  <si>
    <t>There is a consensus that current trends in climate change may be due to increasing concentrations of greenhouse gases (predominantly methane and carbon dioxide) from …</t>
  </si>
  <si>
    <t>http://journals.uonbi.ac.ke/index.php/ajps/article/download/1798/1421</t>
  </si>
  <si>
    <t>https://scholar.google.com/scholar?q=related:I9W4yTl8jpAJ:scholar.google.com/&amp;scioq=&amp;hl=en&amp;as_sdt=2005&amp;sciodt=0,5</t>
  </si>
  <si>
    <t>W Huang, W Cao, G Wei, Y Jin, ...</t>
  </si>
  <si>
    <t>Modeling Thermohydraulic Process in Enhanced Geothermal System Based on Two-Equation Thermal Model for Porous Media</t>
  </si>
  <si>
    <t>Convective Heat Transfer …</t>
  </si>
  <si>
    <t>https://www.taylorfrancis.com/chapters/edit/10.1201/9780429020261-11/modeling-thermohydraulic-process-enhanced-geothermal-system-based-two-equation-thermal-model-porous-media-wenbo-huang-wenjiong-cao-guoling-wei-yunlong-jin-fangming-jiang</t>
  </si>
  <si>
    <t>https://scholar.google.com/scholar?cites=14546131427116789156&amp;as_sdt=2005&amp;sciodt=0,5&amp;hl=en</t>
  </si>
  <si>
    <t>Enhanced geothermal system (EGS) represents an advanced geothermal energy utilization technology whereas the idea itself is simple: for low-permeability rocks, a series of rock …</t>
  </si>
  <si>
    <t>https://www.researchgate.net/profile/Fangming-Jiang/publication/337099157_Modeling_Thermohydraulic_Process_in_Enhanced_Geothermal_System_Based_on_Two-Equation_Thermal_Model_for_Porous_Media/links/5dc8db5492851c8180435f67/Modeling-Thermohydraulic-Process-in-Enhanced-Geothermal-System-Based-on-Two-Equation-Thermal-Model-for-Porous-Media.pdf</t>
  </si>
  <si>
    <t>https://scholar.google.com/scholar?q=related:pC1x2XY93skJ:scholar.google.com/&amp;scioq=&amp;hl=en&amp;as_sdt=2005&amp;sciodt=0,5</t>
  </si>
  <si>
    <t>G Mzumbi, D Olago</t>
  </si>
  <si>
    <t>Africa Journal of Physical Sciences</t>
  </si>
  <si>
    <t>uonjournals.uonbi.ac.ke</t>
  </si>
  <si>
    <t>http://uonjournals.uonbi.ac.ke/ojs/index.php/ajps/article/view/999</t>
  </si>
  <si>
    <t>http://uonjournals.uonbi.ac.ke/ojs/index.php/ajps/article/download/999/907</t>
  </si>
  <si>
    <t>https://scholar.google.com/scholar?q=related:_Bfq43Xqn8sJ:scholar.google.com/&amp;scioq=&amp;hl=en&amp;as_sdt=2005&amp;sciodt=0,5</t>
  </si>
  <si>
    <t>Z Dongxu, Z Liehui, T Huiying, F Guoqing, L Sha</t>
  </si>
  <si>
    <t>STUDY ON HEAT AND MASS TRANSFER OF SUPERCRITICAL CARBON DIOXIDE IN ENHANCED GEOTHERMAL SYSTEM</t>
  </si>
  <si>
    <t>energy-proceedings.org</t>
  </si>
  <si>
    <t>http://www.energy-proceedings.org/wp-content/uploads/2020/02/293_Paper_0708035145-1.pdf</t>
  </si>
  <si>
    <t>Geothermal resources for global new energy development because of its wide distribution, huge reserves and environment-friendly. The enhanced geothermal system (EGS) is one of …</t>
  </si>
  <si>
    <t>https://scholar.google.com/scholar?q=related:TeZa9BKxGaEJ:scholar.google.com/&amp;scioq=&amp;hl=en&amp;as_sdt=2005&amp;sciodt=0,5</t>
  </si>
  <si>
    <t>JD Ogland-Hand</t>
  </si>
  <si>
    <t>Integrated Systems Analyses of Using Geologically Stored CO2 and Sedimentary Basin Geothermal Resources to Produce and Store Energy</t>
  </si>
  <si>
    <t>https://search.proquest.com/openview/4a3f3f760d3c5189f9ca62cdc9d50c82/1?pq-origsite=gscholar&amp;cbl=18750&amp;diss=y</t>
  </si>
  <si>
    <t>Reducing carbon dioxide (CO 2) emissions is one of the most pressing issues facing the electricity system. Towards this end, prior work investigated generating electricity with …</t>
  </si>
  <si>
    <t>https://etd.ohiolink.edu/apexprod/rws_etd/send_file/send?accession=osu1555079270508336&amp;disposition=inline</t>
  </si>
  <si>
    <t>https://scholar.google.com/scholar?q=related:DSOv96AX9tgJ:scholar.google.com/&amp;scioq=&amp;hl=en&amp;as_sdt=2005&amp;sciodt=0,5</t>
  </si>
  <si>
    <t>Y Chen, GW Ma, HD Wang, T Li, Y Wang</t>
  </si>
  <si>
    <t>Simulation of buoyancy effect on the efficiency of geothermal development in supercritical CO2-based EGS</t>
  </si>
  <si>
    <t>53rd US Rock Mechanics …</t>
  </si>
  <si>
    <t>https://onepetro.org/ARMAUSRMS/proceedings-abstract/ARMA19/All-ARMA19/ARMA-2019-0064/124638</t>
  </si>
  <si>
    <t>Supercritical carbon dioxide (CO 2) is used as a heat transmission fluid for the geothermal development in enhanced geothermal systems (EGS), aiming at improving the efficiency of …</t>
  </si>
  <si>
    <t>https://scholar.google.com/scholar?q=related:NzGa_NfcDlMJ:scholar.google.com/&amp;scioq=&amp;hl=en&amp;as_sdt=2005&amp;sciodt=0,5</t>
  </si>
  <si>
    <t>CO2 羽流地热系统热开采过程热流固耦合模型及数值模拟研究</t>
  </si>
  <si>
    <t>http://hgxb.cip.com.cn/EN/Y2019/V70/I1/72</t>
  </si>
  <si>
    <t>建立了CO2 羽流地热系统(CPGS) 热开采过程的热流固(THM) 耦合模型, 结合五点布井方案和多岩层三维几何模型, 对一理想热储进行CPGS 热开采数值模拟. 分析了CPGS …</t>
  </si>
  <si>
    <t>https://scholar.google.com/scholar?q=related:EOeERXejqFEJ:scholar.google.com/&amp;scioq=&amp;hl=en&amp;as_sdt=2005&amp;sciodt=0,5</t>
  </si>
  <si>
    <t>V Vilarrasa</t>
  </si>
  <si>
    <t>Combining geologic carbon storage with geothermal energy production</t>
  </si>
  <si>
    <t>digital.csic.es</t>
  </si>
  <si>
    <t>https://digital.csic.es/handle/10261/209933</t>
  </si>
  <si>
    <t>To meet the Paris Agreement goal of limiting temperature increase below 2° C, we need to urgently reduce CO2 emissions and reach zero emissions by 2050. According to the …</t>
  </si>
  <si>
    <t>https://scholar.google.com/scholar?q=related:gXrMW7uaNLIJ:scholar.google.com/&amp;scioq=&amp;hl=en&amp;as_sdt=2005&amp;sciodt=0,5</t>
  </si>
  <si>
    <t>N KARAHANOĞLU</t>
  </si>
  <si>
    <t>Jeotermal Rezervuarlarla İlgili Sayısal Modelleme/Benzeşim Çalışmaları</t>
  </si>
  <si>
    <t>Jeoloji Mühendisliği Dergisi</t>
  </si>
  <si>
    <t>https://dergipark.org.tr/en/download/article-file/728101</t>
  </si>
  <si>
    <t>Jeotermal rezervuarlar içerdikleri yüksek basınç ve yüksek entalpi nedeniyle çok kıymetli yenilenebilir enerji kaynağı olarak değerlendirilmektedir. Doğal süreçler sonucu rezervuar …</t>
  </si>
  <si>
    <t>https://scholar.google.com/scholar?q=related:JQGD0nkQ18sJ:scholar.google.com/&amp;scioq=&amp;hl=en&amp;as_sdt=2005&amp;sciodt=0,5</t>
  </si>
  <si>
    <t>C Cao, H Liu, Z Hou, F Mehmood, J Liao, W Feng</t>
  </si>
  <si>
    <t>A Review of CO2 Storage in View of Safety and Cost-Effectiveness</t>
  </si>
  <si>
    <t>https://www.mdpi.com/628580</t>
  </si>
  <si>
    <t>https://scholar.google.com/scholar?cites=5804210169391312124&amp;as_sdt=2005&amp;sciodt=0,5&amp;hl=en</t>
  </si>
  <si>
    <t>The emissions of greenhouse gases, especially CO2, have been identified as the main contributor for global warming and climate change. Carbon capture and storage (CCS) is …</t>
  </si>
  <si>
    <t>https://www.mdpi.com/1996-1073/13/3/600/pdf</t>
  </si>
  <si>
    <t>https://scholar.google.com/scholar?q=related:_GxHpGWyjFAJ:scholar.google.com/&amp;scioq=&amp;hl=en&amp;as_sdt=2005&amp;sciodt=0,5</t>
  </si>
  <si>
    <t>Y Wu, P Li</t>
  </si>
  <si>
    <t>The potential of coupled carbon storage and geothermal extraction in a CO2-enhanced geothermal system: a review</t>
  </si>
  <si>
    <t>Geothermal Energy</t>
  </si>
  <si>
    <t>geothermal-energy-journal …</t>
  </si>
  <si>
    <t>https://geothermal-energy-journal.springeropen.com/articles/10.1186/s40517-020-00173-w</t>
  </si>
  <si>
    <t>https://scholar.google.com/scholar?cites=13164601087897642775&amp;as_sdt=2005&amp;sciodt=0,5&amp;hl=en</t>
  </si>
  <si>
    <t>10.1186/s40517-020-00173-w</t>
  </si>
  <si>
    <t>The increasing demand for energy makes it difficult to replace fossil fuels with low-carbon energy sources in the short term, and the large amount of CO2 emitted by fossil fuel …</t>
  </si>
  <si>
    <t>https://scholar.google.com/scholar?q=related:FyfcvfAOsrYJ:scholar.google.com/&amp;scioq=&amp;hl=en&amp;as_sdt=2005&amp;sciodt=0,5</t>
  </si>
  <si>
    <t>M Singh, SK Tangirala, A Chaudhuri</t>
  </si>
  <si>
    <t>Potential of CO2 based geothermal energy extraction from hot sedimentary and dry rock reservoirs, and enabling carbon geo-sequestration</t>
  </si>
  <si>
    <t>Geomechanics and Geophysics for …</t>
  </si>
  <si>
    <t>https://link.springer.com/article/10.1007/s40948-019-00139-8</t>
  </si>
  <si>
    <t>https://scholar.google.com/scholar?cites=11906587885509530246&amp;as_sdt=2005&amp;sciodt=0,5&amp;hl=en</t>
  </si>
  <si>
    <t>10.1007/s40948-019-00139-8</t>
  </si>
  <si>
    <t>Carbon capture and sequestration (CCS) is necessary to mitigate global warming caused by anthropogenic CO 2 emissions in the atmosphere. However, due to very high storage cost, it …</t>
  </si>
  <si>
    <t>https://www.researchgate.net/profile/Mrityunjay-Singh-8/publication/338443352_Potential_of_CO2_based_geothermal_energy_extraction_from_hot_sedimentary_and_dry_rock_reservoirs_and_enabling_carbon_geo-sequestration/links/5f01a9bb45851550508d8dcf/Potential-of-CO2-based-geothermal-energy-extraction-from-hot-sedimentary-and-dry-rock-reservoirs-and-enabling-carbon-geo-sequestration.pdf?_sg%5B0%5D=started_experiment_milestone&amp;_sg%5B1%5D=started_experiment_milestone&amp;origin=journalDetail</t>
  </si>
  <si>
    <t>https://scholar.google.com/scholar?q=related:htLDGpmyPKUJ:scholar.google.com/&amp;scioq=&amp;hl=en&amp;as_sdt=2005&amp;sciodt=0,5</t>
  </si>
  <si>
    <t>MR Fleming, BM Adams, TH Kuehn, JM Bielicki, ...</t>
  </si>
  <si>
    <t>Increased power generation due to exothermic water exsolution in CO2 plume geothermal (CPG) power plants</t>
  </si>
  <si>
    <t>https://www.sciencedirect.com/science/article/pii/S0375650519301488</t>
  </si>
  <si>
    <t>https://scholar.google.com/scholar?cites=6085980722771507318&amp;as_sdt=2005&amp;sciodt=0,5&amp;hl=en</t>
  </si>
  <si>
    <t>Abstract A direct CO 2-Plume Geothermal (CPG) system is a novel technology that uses captured and geologically stored CO 2 as the subsurface working fluid in sedimentary basin …</t>
  </si>
  <si>
    <t>https://scholar.google.com/scholar?q=related:drir8ji_dVQJ:scholar.google.com/&amp;scioq=&amp;hl=en&amp;as_sdt=2005&amp;sciodt=0,5</t>
  </si>
  <si>
    <t>D Chandrasekharam, G Ranjith Pathegama</t>
  </si>
  <si>
    <t>CO2 emissions from renewables: solar pv, hydrothermal and EGS sources</t>
  </si>
  <si>
    <t>… and Geophysics for Geo …</t>
  </si>
  <si>
    <t>https://link.springer.com/article/10.1007/s40948-019-00135-y</t>
  </si>
  <si>
    <t>https://scholar.google.com/scholar?cites=2089920948088165801&amp;as_sdt=2005&amp;sciodt=0,5&amp;hl=en</t>
  </si>
  <si>
    <t>10.1007/s40948-019-00135-y</t>
  </si>
  <si>
    <t>Geothermal and solar pv are future energy sources, as both these renewables draw energy from natural heat sources ie the Earth and the Sun. While geothermal energy utilizes Earth's …</t>
  </si>
  <si>
    <t>https://scholar.google.com/scholar?output=instlink&amp;q=info:qVVxhwfkAB0J:scholar.google.com/&amp;hl=en&amp;as_sdt=2005&amp;sciodt=0,5&amp;scillfp=340483760533746098&amp;oi=lle</t>
  </si>
  <si>
    <t>https://scholar.google.com/scholar?q=related:qVVxhwfkAB0J:scholar.google.com/&amp;scioq=&amp;hl=en&amp;as_sdt=2005&amp;sciodt=0,5</t>
  </si>
  <si>
    <t>C Schifflechner, F Dawo, S Eyerer, C Wieland, ...</t>
  </si>
  <si>
    <t>Thermodynamic comparison of direct supercritical CO2 and indirect brine-ORC concepts for geothermal combined heat and power generation</t>
  </si>
  <si>
    <t>https://www.sciencedirect.com/science/article/pii/S0960148120311204</t>
  </si>
  <si>
    <t>https://scholar.google.com/scholar?cites=9904668975732665946&amp;as_sdt=2005&amp;sciodt=0,5&amp;hl=en</t>
  </si>
  <si>
    <t>Petrothermal reservoirs contain a tremendous technical potential without major regional restrictions. The application of supercritical CO 2 (sCO 2) as a heat carrier might be a …</t>
  </si>
  <si>
    <t>https://scholar.google.com/scholar?output=instlink&amp;q=info:Wq5gzPRzdIkJ:scholar.google.com/&amp;hl=en&amp;as_sdt=2005&amp;sciodt=0,5&amp;scillfp=12905402849321702125&amp;oi=lle</t>
  </si>
  <si>
    <t>https://scholar.google.com/scholar?q=related:Wq5gzPRzdIkJ:scholar.google.com/&amp;scioq=&amp;hl=en&amp;as_sdt=2005&amp;sciodt=0,5</t>
  </si>
  <si>
    <t>M Huang, Y Jiao, J Luo, C Yan, L Wu, P Guan</t>
  </si>
  <si>
    <t>Numerical investigation on heat extraction performance of an enhanced geothermal system with supercritical N2O as working fluid</t>
  </si>
  <si>
    <t>https://www.sciencedirect.com/science/article/pii/S1359431120300569</t>
  </si>
  <si>
    <t>https://scholar.google.com/scholar?cites=605265474782286646&amp;as_sdt=2005&amp;sciodt=0,5&amp;hl=en</t>
  </si>
  <si>
    <t>Abstract A novel supercritical N 2 O enhanced geothermal system (EGS) is proposed to extract heat from hot dry rock (HDR) in this study. Single phase supercritical N 2 O is utilized …</t>
  </si>
  <si>
    <t>https://scholar.google.com/scholar?q=related:NtM0E75VZggJ:scholar.google.com/&amp;scioq=&amp;hl=en&amp;as_sdt=2005&amp;sciodt=0,5</t>
  </si>
  <si>
    <t>W Song, C Wang, Y Du, B Shen, S Chen, Y Jiang</t>
  </si>
  <si>
    <t>Comparative analysis on the heat transfer efficiency of supercritical CO2 and H2O in the production well of enhanced geothermal system</t>
  </si>
  <si>
    <t>https://www.sciencedirect.com/science/article/pii/S0360544220311786</t>
  </si>
  <si>
    <t>https://scholar.google.com/scholar?cites=6428031626816375932&amp;as_sdt=2005&amp;sciodt=0,5&amp;hl=en</t>
  </si>
  <si>
    <t>Supercritical carbon dioxide has been considered as a promising working fluid for enhanced geothermal system (CO 2-EGS) since it can more effectively extract thermal energy from …</t>
  </si>
  <si>
    <t>https://scholar.google.com/scholar?output=instlink&amp;q=info:fMxdGbX0NFkJ:scholar.google.com/&amp;hl=en&amp;as_sdt=2005&amp;sciodt=0,5&amp;scillfp=11944173438770664788&amp;oi=lle</t>
  </si>
  <si>
    <t>https://scholar.google.com/scholar?q=related:fMxdGbX0NFkJ:scholar.google.com/&amp;scioq=&amp;hl=en&amp;as_sdt=2005&amp;sciodt=0,5</t>
  </si>
  <si>
    <t>A Van Horn, A Amaya, B Higgins, J Muir, ...</t>
  </si>
  <si>
    <t>New opportunities and applications for closed-loop geothermal energy systems</t>
  </si>
  <si>
    <t>GRC …</t>
  </si>
  <si>
    <t>https://www.researchgate.net/profile/Andrew-Van-Horn/publication/344935261_New_Opportunities_and_Applications_for_Closed-Loop_Geothermal_Energy_Systems/links/621d25f29947d339eb70b9ec/New-Opportunities-and-Applications-for-Closed-Loop-Geothermal-Energy-Systems.pdf</t>
  </si>
  <si>
    <t>https://scholar.google.com/scholar?cites=7236843861047600560&amp;as_sdt=2005&amp;sciodt=0,5&amp;hl=en</t>
  </si>
  <si>
    <t>Geothermal energy, the world's most abundant continuous heat supply, is available worldwide. Renewable geothermal energy systems generate clean, reliable, secure, and …</t>
  </si>
  <si>
    <t>https://scholar.google.com/scholar?q=related:sGW1MCZvbmQJ:scholar.google.com/&amp;scioq=&amp;hl=en&amp;as_sdt=2005&amp;sciodt=0,5</t>
  </si>
  <si>
    <t>P Gładysz, A Sowiżdżał, M Miecznik, M Hacaga, ...</t>
  </si>
  <si>
    <t>Techno-economic assessment of a combined heat and power plant integrated with carbon dioxide removal technology: A case study for Central Poland</t>
  </si>
  <si>
    <t>https://www.mdpi.com/733390</t>
  </si>
  <si>
    <t>https://scholar.google.com/scholar?cites=17014645148317367265&amp;as_sdt=2005&amp;sciodt=0,5&amp;hl=en</t>
  </si>
  <si>
    <t>The objective of this study is to assess the techno-economic potential of the proposed novel energy system, which allows for negative emissions of carbon dioxide (CO2). The analyzed …</t>
  </si>
  <si>
    <t>https://www.mdpi.com/1996-1073/13/11/2841/pdf</t>
  </si>
  <si>
    <t>https://scholar.google.com/scholar?q=related:4bvHbJ0pIOwJ:scholar.google.com/&amp;scioq=&amp;hl=en&amp;as_sdt=2005&amp;sciodt=0,5</t>
  </si>
  <si>
    <t>M Grimm Lima, P Schädle, CP Green, ...</t>
  </si>
  <si>
    <t>Permeability Impairment and Salt Precipitation Patterns During CO2 Injection Into Single Natural Brine‐Filled Fractures</t>
  </si>
  <si>
    <t>https://agupubs.onlinelibrary.wiley.com/doi/abs/10.1029/2020WR027213</t>
  </si>
  <si>
    <t>https://scholar.google.com/scholar?cites=4470118624085246925&amp;as_sdt=2005&amp;sciodt=0,5&amp;hl=en</t>
  </si>
  <si>
    <t>10.1029/2020WR027213</t>
  </si>
  <si>
    <t>Formation dry‐out in fracture‐dominated geological reservoirs may alter the fracture space, impair rock absolute permeability, and cause a significant decrease in well injectivity. In this …</t>
  </si>
  <si>
    <t>https://agupubs.onlinelibrary.wiley.com/doi/pdf/10.1029/2020WR027213</t>
  </si>
  <si>
    <t>https://scholar.google.com/scholar?q=related:zYN1dDQNCT4J:scholar.google.com/&amp;scioq=&amp;hl=en&amp;as_sdt=2005&amp;sciodt=0,5</t>
  </si>
  <si>
    <t>SK Kawatra</t>
  </si>
  <si>
    <t>Advanced coal preparation and beyond: CO2 capture and utilization</t>
  </si>
  <si>
    <t>https://www.taylorfrancis.com/books/mono/10.1201/9780429288326/advanced-coal-preparation-beyond-komar-kawatra</t>
  </si>
  <si>
    <t>https://scholar.google.com/scholar?cites=7174339323995438085&amp;as_sdt=2005&amp;sciodt=0,5&amp;hl=en</t>
  </si>
  <si>
    <t>Updating content from the author's 2001 book Coal Desulfurization, this new title focuses on CO2 sequestration and utilization. It includes information on the theory and practical …</t>
  </si>
  <si>
    <t>https://scholar.google.com/scholar?q=related:BTzdmJpfkGMJ:scholar.google.com/&amp;scioq=&amp;hl=en&amp;as_sdt=2005&amp;sciodt=0,5</t>
  </si>
  <si>
    <t>CL HARPER</t>
  </si>
  <si>
    <t>Methods and systems for large scale carbon dioxide utilization from Lake Kivu via a CO2 industrial utilization hub integrated with electric power production and …</t>
  </si>
  <si>
    <t>US Patent 10,577,248</t>
  </si>
  <si>
    <t>https://patents.google.com/patent/US10577248B2/en</t>
  </si>
  <si>
    <t>https://scholar.google.com/scholar?cites=7587620185692396257&amp;as_sdt=2005&amp;sciodt=0,5&amp;hl=en</t>
  </si>
  <si>
    <t>US10577248B2 - Methods and systems for large scale carbon dioxide utilization from Lake Kivu via a CO2 industrial utilization hub integrated with electric power production and optional …</t>
  </si>
  <si>
    <t>https://scholar.google.com/scholar?q=related:4VrHolukTGkJ:scholar.google.com/&amp;scioq=&amp;hl=en&amp;as_sdt=2005&amp;sciodt=0,5</t>
  </si>
  <si>
    <t>N Garapati, BM Adams, MR Fleming, TH Kuehn, ...</t>
  </si>
  <si>
    <t>Combining brine or CO2 geothermal preheating with low-temperature waste heat: A higher-efficiency hybrid geothermal power system</t>
  </si>
  <si>
    <t>https://www.sciencedirect.com/science/article/pii/S2212982020305254</t>
  </si>
  <si>
    <t>https://scholar.google.com/scholar?cites=3093637844209004864&amp;as_sdt=2005&amp;sciodt=0,5&amp;hl=en</t>
  </si>
  <si>
    <t>Hybrid geothermal power plants operate by using geothermal fluid to preheat the working fluid of a higher-temperature power cycle for electricity generation. This has been shown to …</t>
  </si>
  <si>
    <t>https://scholar.google.com/scholar?q=related:QHHIfzrP7ioJ:scholar.google.com/&amp;scioq=&amp;hl=en&amp;as_sdt=2005&amp;sciodt=0,5</t>
  </si>
  <si>
    <t>C Yao, Y Shao, J Yang, F Huang, C He, Q Jiang, ...</t>
  </si>
  <si>
    <t>Effects of non-darcy flow on heat-flow coupling process in complex fractured rock masses</t>
  </si>
  <si>
    <t>Journal of Natural Gas …</t>
  </si>
  <si>
    <t>https://www.sciencedirect.com/science/article/pii/S1875510020303905</t>
  </si>
  <si>
    <t>https://scholar.google.com/scholar?cites=2314218692679402810&amp;as_sdt=2005&amp;sciodt=0,5&amp;hl=en</t>
  </si>
  <si>
    <t>This paper presented a heat-flow coupling model for simulation of heat transfer process in complex fractured rock masses considering non-Darcy flow. Firstly, the Forchheimer …</t>
  </si>
  <si>
    <t>https://scholar.google.com/scholar?q=related:OoW5xaPBHSAJ:scholar.google.com/&amp;scioq=&amp;hl=en&amp;as_sdt=2005&amp;sciodt=0,5</t>
  </si>
  <si>
    <t>BLA Isaka, PG Ranjith</t>
  </si>
  <si>
    <t>Investigation of temperature-and pressure-dependent flow characteristics of supercritical carbon dioxide-induced fractures in Harcourt granite: Application to CO2 …</t>
  </si>
  <si>
    <t>International Journal of Heat and Mass Transfer</t>
  </si>
  <si>
    <t>https://www.sciencedirect.com/science/article/pii/S0017931019366748</t>
  </si>
  <si>
    <t>https://scholar.google.com/scholar?cites=3558252313898587031&amp;as_sdt=2005&amp;sciodt=0,5&amp;hl=en</t>
  </si>
  <si>
    <t>The use of supercritical carbon dioxide (ScCO 2) as the working fluid in enhanced geothermal systems (EGSs) replacing water has attracted attention recently, due to the …</t>
  </si>
  <si>
    <t>https://scholar.google.com/scholar?q=related:lxMjh6BzYTEJ:scholar.google.com/&amp;scioq=&amp;hl=en&amp;as_sdt=2005&amp;sciodt=0,5</t>
  </si>
  <si>
    <t>J Liao, C Cao, Z Hou, F Mehmood, W Feng, ...</t>
  </si>
  <si>
    <t>Field scale numerical modeling of heat extraction in geothermal reservoir based on fracture network creation with supercritical CO2 as working fluid</t>
  </si>
  <si>
    <t>https://link.springer.com/article/10.1007/s12665-020-09001-7</t>
  </si>
  <si>
    <t>https://scholar.google.com/scholar?cites=10803753226380224254&amp;as_sdt=2005&amp;sciodt=0,5&amp;hl=en</t>
  </si>
  <si>
    <t>10.1007/s12665-020-09001-7</t>
  </si>
  <si>
    <t>In geothermal reservoirs, the typically low natural permeability needs to be stimulated for an efficient heat extraction. In this work, the stimulation of heat extraction as well as the …</t>
  </si>
  <si>
    <t>https://drive.google.com/file/d/197DjthVHpfPe4MfUy7P7kpmB8iYeVBln/view</t>
  </si>
  <si>
    <t>https://scholar.google.com/scholar?q=related:_qZfk1Gk7pUJ:scholar.google.com/&amp;scioq=&amp;hl=en&amp;as_sdt=2005&amp;sciodt=0,5</t>
  </si>
  <si>
    <t>VF Khairutdinov, FM Gumerov, ZI Zaripov, ...</t>
  </si>
  <si>
    <t>Solubility of naphthaline in supercritical binary solvent propane+ n-butane mixture</t>
  </si>
  <si>
    <t>https://www.sciencedirect.com/science/article/pii/S0896844619303869</t>
  </si>
  <si>
    <t>https://scholar.google.com/scholar?cites=15026496617468069715&amp;as_sdt=2005&amp;sciodt=0,5&amp;hl=en</t>
  </si>
  <si>
    <t>Solubility of naphthalene in supercritical solvent mixture (0.527 propane+ 0.473 n-butane mole fraction) was measured at three constant temperatures of 403 K, 423 K, and 443 K over …</t>
  </si>
  <si>
    <t>https://scholar.google.com/scholar?q=related:UwfLTg_XiNAJ:scholar.google.com/&amp;scioq=&amp;hl=en&amp;as_sdt=2005&amp;sciodt=0,5</t>
  </si>
  <si>
    <t>H Li, L Zhou, Y Lu, F Yan, J Zhou, J Tang</t>
  </si>
  <si>
    <t>Influence of supercritical CO2 saturation on the failure process of hot dry rock with acoustic emission monitoring</t>
  </si>
  <si>
    <t>Powder Technology</t>
  </si>
  <si>
    <t>https://www.sciencedirect.com/science/article/pii/S0032591020306215</t>
  </si>
  <si>
    <t>https://scholar.google.com/scholar?cites=17629636210611141954&amp;as_sdt=2005&amp;sciodt=0,5&amp;hl=en</t>
  </si>
  <si>
    <t>To investigate the effect of supercritical CO 2 saturation on acoustic emission (AE) signal properties in hot dry rock failure process, AE tests were conducted on granite under uniaxial …</t>
  </si>
  <si>
    <t>https://scholar.google.com/scholar?output=instlink&amp;q=info:Qj3XTLoMqfQJ:scholar.google.com/&amp;hl=en&amp;as_sdt=2005&amp;sciodt=0,5&amp;scillfp=4022184852886863154&amp;oi=lle</t>
  </si>
  <si>
    <t>https://scholar.google.com/scholar?q=related:Qj3XTLoMqfQJ:scholar.google.com/&amp;scioq=&amp;hl=en&amp;as_sdt=2005&amp;sciodt=0,5</t>
  </si>
  <si>
    <t>J Li, W Yuan, Y Zhang, C Cherubini, A Scheuermann, ...</t>
  </si>
  <si>
    <t>Numerical investigations of CO2 and N2 miscible flow as the working fluid in enhanced geothermal systems</t>
  </si>
  <si>
    <t>https://www.sciencedirect.com/science/article/pii/S0360544220311695</t>
  </si>
  <si>
    <t>https://scholar.google.com/scholar?cites=2266556563763258973&amp;as_sdt=2005&amp;sciodt=0,5&amp;hl=en</t>
  </si>
  <si>
    <t>In this study, the heat extraction from geothermal reservoirs with the application of CO 2 and N 2 miscible flow as the novel working fluids has been investigated based on the discrete …</t>
  </si>
  <si>
    <t>https://scholar.google.com/scholar?output=instlink&amp;q=info:XWZwni9tdB8J:scholar.google.com/&amp;hl=en&amp;as_sdt=2005&amp;sciodt=0,5&amp;scillfp=2337752080490394696&amp;oi=lle</t>
  </si>
  <si>
    <t>https://scholar.google.com/scholar?q=related:XWZwni9tdB8J:scholar.google.com/&amp;scioq=&amp;hl=en&amp;as_sdt=2005&amp;sciodt=0,5</t>
  </si>
  <si>
    <t>Z Sun, K Bongole, J Yao, Y Wang, ...</t>
  </si>
  <si>
    <t>Combination of double and single cyclic pressure alternation technique to increase CO2 sequestration with heat mining in enhanced geothermal reservoirs by thermo …</t>
  </si>
  <si>
    <t>https://onlinelibrary.wiley.com/doi/abs/10.1002/er.5035</t>
  </si>
  <si>
    <t>https://scholar.google.com/scholar?cites=12404240764139167255&amp;as_sdt=2005&amp;sciodt=0,5&amp;hl=en</t>
  </si>
  <si>
    <t>10.1002/er.5035</t>
  </si>
  <si>
    <t>The rise in global temperature due to an unceasingly increase in non‐condensable gases (NCG) prompts more development of safe and economical CCUS (Carbon Capture …</t>
  </si>
  <si>
    <t>https://onlinelibrary.wiley.com/doi/pdf/10.1002/er.5035</t>
  </si>
  <si>
    <t>https://scholar.google.com/scholar?q=related:F17vJkG3JKwJ:scholar.google.com/&amp;scioq=&amp;hl=en&amp;as_sdt=2005&amp;sciodt=0,5</t>
  </si>
  <si>
    <t>NG Polikhronidi, RG Batyrova, JW Magee, ...</t>
  </si>
  <si>
    <t>Isochoric heat capacity of near-and supercritical benzene and derived thermodynamic properties</t>
  </si>
  <si>
    <t>Journal of Molecular …</t>
  </si>
  <si>
    <t>https://www.sciencedirect.com/science/article/pii/S0167732220313556</t>
  </si>
  <si>
    <t>https://scholar.google.com/scholar?cites=10126896682035500593&amp;as_sdt=2005&amp;sciodt=0,5&amp;hl=en</t>
  </si>
  <si>
    <t>As part of a continuing study of the critical and supercritical phenomena in fluids and fluid mixtures, one-(C V1) and two-phase (C V2) isochoric heat capacities, densities (ρ S) and …</t>
  </si>
  <si>
    <t>https://scholar.google.com/scholar?output=instlink&amp;q=info:MdbOseD2iYwJ:scholar.google.com/&amp;hl=en&amp;as_sdt=2005&amp;sciodt=0,5&amp;scillfp=18194232474214701637&amp;oi=lle</t>
  </si>
  <si>
    <t>https://scholar.google.com/scholar?q=related:MdbOseD2iYwJ:scholar.google.com/&amp;scioq=&amp;hl=en&amp;as_sdt=2005&amp;sciodt=0,5</t>
  </si>
  <si>
    <t>JC Hsieh</t>
  </si>
  <si>
    <t>Effect of heat extraction optimization with supercritical carbon dioxide on transcritical power cycle</t>
  </si>
  <si>
    <t>International Journal of Energy Research</t>
  </si>
  <si>
    <t>https://onlinelibrary.wiley.com/doi/abs/10.1002/er.5344</t>
  </si>
  <si>
    <t>https://scholar.google.com/scholar?cites=3560805654430955769&amp;as_sdt=2005&amp;sciodt=0,5&amp;hl=en</t>
  </si>
  <si>
    <t>An experimental and thermodynamic analysis was conducted to explore the match in operating conditions for the heat extraction of supercritical CO2 and the CO2 transcritical …</t>
  </si>
  <si>
    <t>https://onlinelibrary.wiley.com/doi/pdf/10.1002/er.5344</t>
  </si>
  <si>
    <t>https://scholar.google.com/scholar?q=related:-TiPcuCFajEJ:scholar.google.com/&amp;scioq=&amp;hl=en&amp;as_sdt=2005&amp;sciodt=0,5</t>
  </si>
  <si>
    <t>J Liao</t>
  </si>
  <si>
    <t>Development of coupled THM models for reservoir stimulation and geo-energy production with supercritical CO2 as working fluid</t>
  </si>
  <si>
    <t>https://books.google.com/books?hl=en&amp;lr=&amp;id=W-z-DwAAQBAJ&amp;oi=fnd&amp;pg=PA1&amp;ots=B5XEh-GZn7&amp;sig=WTNUBBYiGwoSpZHm0hnf8VHSgwk</t>
  </si>
  <si>
    <t>https://scholar.google.com/scholar?cites=4133107697613533089&amp;as_sdt=2005&amp;sciodt=0,5&amp;hl=en</t>
  </si>
  <si>
    <t>In this dissertation, two specific numerical models have been developed to address the issues associated with utilization of supercritical CO2, like fracture creation, proppant …</t>
  </si>
  <si>
    <t>https://cuvillier.de/uploads/preview/public_file/11981/9783736972421_Leseprobe.pdf</t>
  </si>
  <si>
    <t>https://scholar.google.com/scholar?q=related:oe-vho2_WzkJ:scholar.google.com/&amp;scioq=&amp;hl=en&amp;as_sdt=2005&amp;sciodt=0,5</t>
  </si>
  <si>
    <t>MM Grimm Lima, P Schädle, ...</t>
  </si>
  <si>
    <t>A numerical model for formation dry-out during CO2 injection in fractured reservoirs using the MOOSE framework: implications for CO2-based geothermal energy …</t>
  </si>
  <si>
    <t>… (WGC 2020+ 1)</t>
  </si>
  <si>
    <t>research-collection.ethz.ch</t>
  </si>
  <si>
    <t>https://www.research-collection.ethz.ch/handle/20.500.11850/410774</t>
  </si>
  <si>
    <t>https://scholar.google.com/scholar?cites=7383278226061789676&amp;as_sdt=2005&amp;sciodt=0,5&amp;hl=en</t>
  </si>
  <si>
    <t>Injection of supercritical carbon dioxide (scCO2) into geological reservoirs is involved in Carbon Capture, Utilization, and Storage (CCUS), such as geological CO2 storage, and …</t>
  </si>
  <si>
    <t>https://www.research-collection.ethz.ch/bitstream/handle/20.500.11850/410774/1/WGC_15024_Limaetal.pdf</t>
  </si>
  <si>
    <t>https://scholar.google.com/scholar?q=related:7AlKpm2sdmYJ:scholar.google.com/&amp;scioq=&amp;hl=en&amp;as_sdt=2005&amp;sciodt=0,5</t>
  </si>
  <si>
    <t>D Vulin, L Muhasilović, M Arnaut</t>
  </si>
  <si>
    <t>Possibilities for CCUS in medium temperature geothermal reservoir</t>
  </si>
  <si>
    <t>https://www.sciencedirect.com/science/article/pii/S0360544220306563</t>
  </si>
  <si>
    <t>https://scholar.google.com/scholar?cites=1176642112297940989&amp;as_sdt=2005&amp;sciodt=0,5&amp;hl=en</t>
  </si>
  <si>
    <t>Based on the hypothetical structure, a 3D numerical simulation model was created to examine the flow characteristics of a geothermal field. According to the known dimensions …</t>
  </si>
  <si>
    <t>https://scholar.google.com/scholar?output=instlink&amp;q=info:_bdIW8RFVBAJ:scholar.google.com/&amp;hl=en&amp;as_sdt=2005&amp;sciodt=0,5&amp;scillfp=15118177832528278897&amp;oi=lle</t>
  </si>
  <si>
    <t>https://scholar.google.com/scholar?q=related:_bdIW8RFVBAJ:scholar.google.com/&amp;scioq=&amp;hl=en&amp;as_sdt=2005&amp;sciodt=0,5</t>
  </si>
  <si>
    <t>H Liu, Q Li, Y Gou, L Zhang, ...</t>
  </si>
  <si>
    <t>Numerical modelling of the cooling effect in geothermal reservoirs induced by injection of CO2 and cooled geothermal water</t>
  </si>
  <si>
    <t>Oil &amp; Gas Science …</t>
  </si>
  <si>
    <t>ogst.ifpenergiesnouvelles.fr</t>
  </si>
  <si>
    <t>https://ogst.ifpenergiesnouvelles.fr/articles/ogst/abs/2020/01/ogst190136/ogst190136.html</t>
  </si>
  <si>
    <t>https://scholar.google.com/scholar?cites=12927968755419396073&amp;as_sdt=2005&amp;sciodt=0,5&amp;hl=en</t>
  </si>
  <si>
    <t>The utilization of geothermal energy can reduce CO 2 emissions into the atmosphere. The reinjection of cooled return water from a geothermal field by a closed loop system is an …</t>
  </si>
  <si>
    <t>https://ogst.ifpenergiesnouvelles.fr/articles/ogst/pdf/2020/01/ogst190136.pdf</t>
  </si>
  <si>
    <t>https://scholar.google.com/scholar?q=related:6TcfdhZfabMJ:scholar.google.com/&amp;scioq=&amp;hl=en&amp;as_sdt=2005&amp;sciodt=0,5</t>
  </si>
  <si>
    <t>J Li</t>
  </si>
  <si>
    <t>Investigations of fluid flow through fractures in Enhanced Geothermal Systems</t>
  </si>
  <si>
    <t>espace.library.uq.edu.au</t>
  </si>
  <si>
    <t>https://espace.library.uq.edu.au/view/UQ:c373e09/s4426274_phd_finalthesis.pdf?dsi_version=af7dadee947aa026a65cd08abada09c1</t>
  </si>
  <si>
    <t>https://scholar.google.com/scholar?cites=15399484240086726583&amp;as_sdt=2005&amp;sciodt=0,5&amp;hl=en</t>
  </si>
  <si>
    <t>Natural and induced fractures play significant roles in the production of natural energy resources in deep reservoirs, such as conventional and unconventional oil and gas …</t>
  </si>
  <si>
    <t>https://scholar.google.com/scholar?q=related:t3eYjlP1tdUJ:scholar.google.com/&amp;scioq=&amp;hl=en&amp;as_sdt=2005&amp;sciodt=0,5</t>
  </si>
  <si>
    <t>H GAN, G WANG, W LIN, W ZHANG, ...</t>
  </si>
  <si>
    <t>Research on the status quo of environmental geology impact of enhanced geothermal system and countermeasures</t>
  </si>
  <si>
    <t>http://en.cgsjournals.com/article/doi/10.12090/j.issn.1006-6616.2020.26.02.020?viewType=HTML</t>
  </si>
  <si>
    <t>https://scholar.google.com/scholar?cites=14920392398077293009&amp;as_sdt=2005&amp;sciodt=0,5&amp;hl=en</t>
  </si>
  <si>
    <t>Enhanced geothermal system (EGS) is the hotspot of geothermal resource development and utilization. Its power generation is almost impervious to the external environment and it …</t>
  </si>
  <si>
    <t>https://scholar.google.com/scholar?q=related:0fHVnNXhD88J:scholar.google.com/&amp;scioq=&amp;hl=en&amp;as_sdt=2005&amp;sciodt=0,5</t>
  </si>
  <si>
    <t>V Vilarrasa, RY Makhnenko, F Parisio</t>
  </si>
  <si>
    <t>Geomechanics and Fluid Flow in Geothermal Systems</t>
  </si>
  <si>
    <t>https://www.hindawi.com/journals/geofluids/2020/6085738/</t>
  </si>
  <si>
    <t>https://scholar.google.com/scholar?cites=4474395150539029318&amp;as_sdt=2005&amp;sciodt=0,5&amp;hl=en</t>
  </si>
  <si>
    <t>Geothermal systems, including hydrothermal systems [1], enhanced geothermal systems (EGS)[2], and superhot or supercritical systems [3–5], are receiving an increasing interest …</t>
  </si>
  <si>
    <t>https://scholar.google.com/scholar?q=related:Rvub3K4-GD4J:scholar.google.com/&amp;scioq=&amp;hl=en&amp;as_sdt=2005&amp;sciodt=0,5</t>
  </si>
  <si>
    <t>甘浩男, 王贵玲, 蔺文静, 张薇, 秦向辉, 张重远</t>
  </si>
  <si>
    <t>增强型地热系统环境地质影响现状研究与对策建议</t>
  </si>
  <si>
    <t>地质力学学报</t>
  </si>
  <si>
    <t>dzlx.cnjournals.com</t>
  </si>
  <si>
    <t>http://dzlx.cnjournals.com/html/2020/2/20200206.htm</t>
  </si>
  <si>
    <t>https://scholar.google.com/scholar?cites=16117081406326193352&amp;as_sdt=2005&amp;sciodt=0,5&amp;hl=en</t>
  </si>
  <si>
    <t>增强型地热系统(EGS) 是目前地热资源开发利用的前沿热点, 其发电几乎不受外界环境影响, 且几乎不对人类环境产生污染和破坏, 因而备受关注. 近年来学者们发现EGS 开发过程中 …</t>
  </si>
  <si>
    <t>https://scholar.google.com/scholar?q=related:yDwgqCVgq98J:scholar.google.com/&amp;scioq=&amp;hl=en&amp;as_sdt=2005&amp;sciodt=0,5</t>
  </si>
  <si>
    <t>Emerging atmospheric carbon dioxide removal and utilisation techniques</t>
  </si>
  <si>
    <t>International Journal of Global Warming</t>
  </si>
  <si>
    <t>https://www.researchgate.net/profile/Zhihua-Zhang-4/publication/349236072_Emerging_atmospheric_carbon_dioxide_removal_and_utilisation_techniques/links/6025f49792851c4ed5668e05/Emerging-atmospheric-carbon-dioxide-removal-and-utilisation-techniques.pdf</t>
  </si>
  <si>
    <t>https://scholar.google.com/scholar?cites=13573184322306164584&amp;as_sdt=2005&amp;sciodt=0,5&amp;hl=en</t>
  </si>
  <si>
    <t>The increasing carbon emissions from fossil fuel combustion and land use change will lead to disastrous global warming in the near future, so it is widely recognised as one of the most …</t>
  </si>
  <si>
    <t>https://scholar.google.com/scholar?q=related:aMf1MTqjXbwJ:scholar.google.com/&amp;scioq=&amp;hl=en&amp;as_sdt=2005&amp;sciodt=0,5</t>
  </si>
  <si>
    <t>J Ezekiel</t>
  </si>
  <si>
    <t>Assessment and optimization of geological carbon storage and energy production from deep natural gas reservoirs</t>
  </si>
  <si>
    <t>https://www.research-collection.ethz.ch/bitstream/handle/20.500.11850/451612/1/EzekielJustinChima_Thesis_FINAL_ETH_Research_Collection.pdf</t>
  </si>
  <si>
    <t>In the following, introductions to the topics of Carbon Capture and Storage (CCS), CO2-based Enhanced Gas Recovery (EGR), CO2 Plume Geothermal (CPG), and the concept of …</t>
  </si>
  <si>
    <t>https://scholar.google.com/scholar?q=related:xLAPDOlvNd8J:scholar.google.com/&amp;scioq=&amp;hl=en&amp;as_sdt=2005&amp;sciodt=0,5</t>
  </si>
  <si>
    <t>SB Maldonado, JM Bielicki, ...</t>
  </si>
  <si>
    <t>Geospatial Estimation of the Electric Power Potential in Sedimentary Basin Geothermal Resources Using Geologically Stored Carbon Dioxide</t>
  </si>
  <si>
    <t>https://www.research-collection.ethz.ch/handle/20.500.11850/449699</t>
  </si>
  <si>
    <t>Sedimentary basins have emerged as potential candidates for geothermal development, in part because the aquifers within them are also the targets for the emplacement of carbon …</t>
  </si>
  <si>
    <t>https://www.research-collection.ethz.ch/bitstream/handle/20.500.11850/449699/1/submitted.pdf</t>
  </si>
  <si>
    <t>https://scholar.google.com/scholar?q=related:6RKDDq9OO8oJ:scholar.google.com/&amp;scioq=&amp;hl=en&amp;as_sdt=2005&amp;sciodt=0,5</t>
  </si>
  <si>
    <t>SK Tangirala, M Singh</t>
  </si>
  <si>
    <t>Numerical study of CO2 based Enhanced Geothermal System at Chumathang Field, Ladakh, India</t>
  </si>
  <si>
    <t>Proceedings World Geothermal …</t>
  </si>
  <si>
    <t>https://www.researchgate.net/profile/Sri-Tangirala/publication/357768137_Numerical_study_of_CO2_based_Enhanced_Geothermal_System_at_Chumathang_Field_Ladakh_India/links/61de86f94e4aff4a6436095f/Numerical-study-of-CO2-based-Enhanced-Geothermal-System-at-Chumathang-Field-Ladakh-India.pdf</t>
  </si>
  <si>
    <t>India has a vast amount of geothermal resources spread across its landmass. The high enthalpy resources are located close to the plate boundary of the Indian and Eurasian …</t>
  </si>
  <si>
    <t>https://scholar.google.com/scholar?q=related:tjddEn90_OgJ:scholar.google.com/&amp;scioq=&amp;hl=en&amp;as_sdt=2005&amp;sciodt=0,5</t>
  </si>
  <si>
    <t>Y Chen</t>
  </si>
  <si>
    <t>Simulation of multi-phase and multi-physical coupled process in fractured rocks: Application in geothermal development</t>
  </si>
  <si>
    <t>https://research-repository.uwa.edu.au/files/79861892/THESIS_DOCTOR_OF_PHILOSOPHY_CHEN_Yun_2020.pdf</t>
  </si>
  <si>
    <t>Geothermal energy, featuring clean and sustainable properties, has recently attracted great attention worldwide. Numerical simulations of geothermal development face challenges to …</t>
  </si>
  <si>
    <t>https://scholar.google.com/scholar?q=related:XzLDPEM-Z_cJ:scholar.google.com/&amp;scioq=&amp;hl=en&amp;as_sdt=2005&amp;sciodt=0,5</t>
  </si>
  <si>
    <t>J Zhu, X Liu, Y Wang</t>
  </si>
  <si>
    <t>Influence of operation parameters on heat extraction performance of dry hot rock</t>
  </si>
  <si>
    <t>http://www.energy-proceedings.org/wp-content/uploads/enerarxiv/1603269358.pdf</t>
  </si>
  <si>
    <t>Due to the superior hydrothermal properties and CO2 geological storage, Super-critical carbon dioxide (ScCO2) has superior performance as working fluid in Enhanced geothermal …</t>
  </si>
  <si>
    <t>https://scholar.google.com/scholar?q=related:s8OqR2HRu2sJ:scholar.google.com/&amp;scioq=&amp;hl=en&amp;as_sdt=2005&amp;sciodt=0,5</t>
  </si>
  <si>
    <t>D Bennich</t>
  </si>
  <si>
    <t>A Numerical Analysis on the Effects of Using CO2 as a Driving Fluid for a Geothermal Plant</t>
  </si>
  <si>
    <t>diva-portal.org</t>
  </si>
  <si>
    <t>https://www.diva-portal.org/smash/record.jsf?pid=diva2:1410862</t>
  </si>
  <si>
    <t>A Numerical Analysis on the Effects of Using CO2 as a Driving Fluid for a Geothermal Plant diva-portal.org Digitala Vetenskapliga Arkivet Planned maintenance A system upgrade is …</t>
  </si>
  <si>
    <t>https://scholar.google.com/scholar?q=related:TokFTpalLgwJ:scholar.google.com/&amp;scioq=&amp;hl=en&amp;as_sdt=2005&amp;sciodt=0,5</t>
  </si>
  <si>
    <t>N Shen, Q Zhang, X Li, B Bai, H Hu</t>
  </si>
  <si>
    <t>Effects of Water and scCO2 Injection on the Mechanical Properties of Granite at High Temperatures</t>
  </si>
  <si>
    <t>Advances in Civil Engineering</t>
  </si>
  <si>
    <t>https://www.hindawi.com/journals/ace/2020/8838989/</t>
  </si>
  <si>
    <t>https://scholar.google.com/scholar?cites=18008669458392210918&amp;as_sdt=2005&amp;sciodt=0,5&amp;hl=en</t>
  </si>
  <si>
    <t>Geothermal energy is an important resource to substitute for traditional fossil fuels. The mechanical properties of reservoir rock under the conditions of water and scCO 2 injection at …</t>
  </si>
  <si>
    <t>https://scholar.google.com/scholar?q=related:5t3kWHWl6_kJ:scholar.google.com/&amp;scioq=&amp;hl=en&amp;as_sdt=2005&amp;sciodt=0,5</t>
  </si>
  <si>
    <t>I Protasov</t>
  </si>
  <si>
    <t>Accelerating Computations for Oil and Gas Problems: Reduced Physical Modeling of Hydraulic Fracturing and High-Performance Computing for Fluid Flow in a …</t>
  </si>
  <si>
    <t>uh-ir.tdl.org</t>
  </si>
  <si>
    <t>https://uh-ir.tdl.org/handle/10657/10263</t>
  </si>
  <si>
    <t>The mechanical modeling of hydraulic fractures is a mathematically complex problem involving the coupling between the equations that describe fracturing of and fluid flow …</t>
  </si>
  <si>
    <t>https://uh-ir.tdl.org/bitstream/handle/10657/10263/PROTASOV-DISSERTATION-2020.pdf?sequence=1&amp;isAllowed=y</t>
  </si>
  <si>
    <t>The potential of coupled carbon storage and geothermal extraction in a CO</t>
  </si>
  <si>
    <t>https://scholar.archive.org/work/x56otk4mf5crtaxkqvnzowbj3i/access/wayback/https://geothermal-energy-journal.springeropen.com/track/pdf/10.1186/s40517-020-00173-w</t>
  </si>
  <si>
    <t>The increasing demand for energy makes it difficult to replace fossil fuels with lowcarbon energy sources in the short term, and the large amount of CO2 emitted by fossil fuel …</t>
  </si>
  <si>
    <t>https://scholar.google.com/scholar?q=related:s-9azOllw0QJ:scholar.google.com/&amp;scioq=&amp;hl=en&amp;as_sdt=2005&amp;sciodt=0,5</t>
  </si>
  <si>
    <t>R Feng, S Memon, A Giwelli, ...</t>
  </si>
  <si>
    <t>Supercritical CO2 Fracturing Induced Change in Wellington Shale: Insights from Laboratory</t>
  </si>
  <si>
    <t>54th US Rock …</t>
  </si>
  <si>
    <t>https://onepetro.org/ARMAUSRMS/proceedings-abstract/ARMA20/All-ARMA20/ARMA-2020-1911/447733</t>
  </si>
  <si>
    <t>https://scholar.google.com/scholar?cites=6143239710329045788&amp;as_sdt=2005&amp;sciodt=0,5&amp;hl=en</t>
  </si>
  <si>
    <t>ABSTRACT Supercritical CO 2 (ScCO 2) has been studied as an alternative fracturing fluid for shale gas reservoir stimulation. However, there were some uncertainties in terms of the …</t>
  </si>
  <si>
    <t>https://scholar.google.com/scholar?q=related:HIM84PcrQVUJ:scholar.google.com/&amp;scioq=&amp;hl=en&amp;as_sdt=2005&amp;sciodt=0,5</t>
  </si>
  <si>
    <t>A Isaka</t>
  </si>
  <si>
    <t>Flow behaviour of supercritical carbon dioxide stimulated geothermal reservoirs under in-situ stress and temperature conditions</t>
  </si>
  <si>
    <t>ISRM International Symposium-EUROCK 2020</t>
  </si>
  <si>
    <t>https://onepetro.org/ISRMEUROCK/proceedings-abstract/EUROCK20/All-EUROCK20/ISRM-EUROCK-2020-092/449606</t>
  </si>
  <si>
    <t>The development of technically-sound enhanced geothermal systems (EGSs) for geothermal energy extraction is identified as a viable solution for world growing energy …</t>
  </si>
  <si>
    <t>https://scholar.google.com/scholar?q=related:V31h8mvD_30J:scholar.google.com/&amp;scioq=&amp;hl=en&amp;as_sdt=2005&amp;sciodt=0,5</t>
  </si>
  <si>
    <t>АБ Гасанов, ЭЮ Аббасов, ДН Мамедова, ...</t>
  </si>
  <si>
    <t>ЧИСЛЕННОЕ МОДЕЛИРОВАНИЕ ГЕОТЕРМАЛЬНЫХ РЕСУРСОВ НЕФТЕ-ГАЗОВОГО МЕСТОРОЖДЕНИЯ BULLA-DENIZ</t>
  </si>
  <si>
    <t>Евразийский Союз …</t>
  </si>
  <si>
    <t>cyberleninka.ru</t>
  </si>
  <si>
    <t>https://cyberleninka.ru/article/n/chislennoe-modelirovanie-geotermalnyh-resursov-nefte-gazovogo-mestorozhdeniya-bulla-deniz</t>
  </si>
  <si>
    <t>Геотермальная энергия-это тип тепловой энергии, которая хранится в земле, поэтому эта тепловая энергия огромна, чиста, обильна и надежна. Однако в настоящее время …</t>
  </si>
  <si>
    <t>https://scholar.google.com/scholar?q=related:ewOc4WFeKV8J:scholar.google.com/&amp;scioq=&amp;hl=en&amp;as_sdt=2005&amp;sciodt=0,5</t>
  </si>
  <si>
    <t>AI Osman, M Hefny, MIA Abdel Maksoud, ...</t>
  </si>
  <si>
    <t>Recent advances in carbon capture storage and utilisation technologies: a review</t>
  </si>
  <si>
    <t>Environmental …</t>
  </si>
  <si>
    <t>https://link.springer.com/article/10.1007/s10311-020-01133-3</t>
  </si>
  <si>
    <t>https://scholar.google.com/scholar?cites=12852152180831153832&amp;as_sdt=2005&amp;sciodt=0,5&amp;hl=en</t>
  </si>
  <si>
    <t>Human activities have led to a massive increase in CO _ 2 CO 2 emissions as a primary greenhouse gas that is contributing to climate change with higher than 1\,^ ∘ C 1∘ C global …</t>
  </si>
  <si>
    <t>https://scholar.google.com/scholar?q=related:qO6zmVAEXLIJ:scholar.google.com/&amp;scioq=&amp;hl=en&amp;as_sdt=2005&amp;sciodt=0,5</t>
  </si>
  <si>
    <t>G Cui, S Pei, Z Rui, B Dou, F Ning, J Wang</t>
  </si>
  <si>
    <t>Whole process analysis of geothermal exploitation and power generation from a depleted high-temperature gas reservoir by recycling CO2</t>
  </si>
  <si>
    <t>https://www.sciencedirect.com/science/article/pii/S0360544220324476</t>
  </si>
  <si>
    <t>https://scholar.google.com/scholar?cites=11451354042006767254&amp;as_sdt=2005&amp;sciodt=0,5&amp;hl=en</t>
  </si>
  <si>
    <t>The geothermal resource in depleted high-temperature gas fields is abundant, and CO 2 is more suitable to exploit geothermal energy from these gas fields due to its high mobility and …</t>
  </si>
  <si>
    <t>https://www.researchgate.net/profile/Jiaqiang-Wang-4/publication/352560886_Whole_process_analysis_of_geothermal_exploitation_and_power_generation_from_a_depleted_high-temperature_gas_reservoir_by_recycling_CO_2/links/60d05bf6299bf1cd71e6b61d/Whole-process-analysis-of-geothermal-exploitation-and-power-generation-from-a-depleted-high-temperature-gas-reservoir-by-recycling-CO-2.pdf</t>
  </si>
  <si>
    <t>https://scholar.google.com/scholar?q=related:lgYMT9Rh654J:scholar.google.com/&amp;scioq=&amp;hl=en&amp;as_sdt=2005&amp;sciodt=0,5</t>
  </si>
  <si>
    <t>BM Adams, D Vogler, TH Kuehn, JM Bielicki, ...</t>
  </si>
  <si>
    <t>Heat depletion in sedimentary basins and its effect on the design and electric power output of CO2 Plume Geothermal (CPG) systems</t>
  </si>
  <si>
    <t>https://www.sciencedirect.com/science/article/pii/S0960148120318978</t>
  </si>
  <si>
    <t>https://scholar.google.com/scholar?cites=2792774411138046921&amp;as_sdt=2005&amp;sciodt=0,5&amp;hl=en</t>
  </si>
  <si>
    <t>Abstract CO 2 Plume Geothermal (CPG) energy systems circulate geologically stored CO 2 to extract geothermal heat from naturally permeable sedimentary basins. CPG systems can …</t>
  </si>
  <si>
    <t>https://scholar.google.com/scholar?q=related:yRuvuYftwSYJ:scholar.google.com/&amp;scioq=&amp;hl=en&amp;as_sdt=2005&amp;sciodt=0,5</t>
  </si>
  <si>
    <t>S An, H Erfani, H Hellevang, V Niasar</t>
  </si>
  <si>
    <t>Lattice-Boltzmann simulation of dissolution of carbonate rock during CO2-saturated brine injection</t>
  </si>
  <si>
    <t>Chemical Engineering Journal</t>
  </si>
  <si>
    <t>https://www.sciencedirect.com/science/article/pii/S1385894720333581</t>
  </si>
  <si>
    <t>https://scholar.google.com/scholar?cites=8885745021383736331&amp;as_sdt=2005&amp;sciodt=0,5&amp;hl=en</t>
  </si>
  <si>
    <t>Geological carbon sequestration is one of the key effective technologies proposed to reduce the atmospheric CO 2, which is essential to achieve the net zero-emission target. Injection of …</t>
  </si>
  <si>
    <t>https://scholar.google.com/scholar?q=related:C_xFrASCUHsJ:scholar.google.com/&amp;scioq=&amp;hl=en&amp;as_sdt=2005&amp;sciodt=0,5</t>
  </si>
  <si>
    <t>Y Shi, X Song, Y Feng</t>
  </si>
  <si>
    <t>Effects of lateral-well geometries on multilateral-well EGS performance based on a thermal-hydraulic-mechanical coupling model</t>
  </si>
  <si>
    <t>https://www.sciencedirect.com/science/article/pii/S0375650520302315</t>
  </si>
  <si>
    <t>https://scholar.google.com/scholar?cites=3905009527618639266&amp;as_sdt=2005&amp;sciodt=0,5&amp;hl=en</t>
  </si>
  <si>
    <t>Our previous study (Song et al., 2018) presented a novel enhanced geothermal system (EGS) with multilateral wells to exploit geothermal energy, and illustrated that the multilateral …</t>
  </si>
  <si>
    <t>https://scholar.google.com/scholar?output=instlink&amp;q=info:opU5ynlhMTYJ:scholar.google.com/&amp;hl=en&amp;as_sdt=2005&amp;sciodt=0,5&amp;scillfp=7652585391889983291&amp;oi=lle</t>
  </si>
  <si>
    <t>https://scholar.google.com/scholar?q=related:opU5ynlhMTYJ:scholar.google.com/&amp;scioq=&amp;hl=en&amp;as_sdt=2005&amp;sciodt=0,5</t>
  </si>
  <si>
    <t>K Novak Mavar, N Gaurina-Međimurec, L Hrnčević</t>
  </si>
  <si>
    <t>Significance of enhanced oil recovery in carbon dioxide emission reduction</t>
  </si>
  <si>
    <t>Sustainability</t>
  </si>
  <si>
    <t>https://www.mdpi.com/990336</t>
  </si>
  <si>
    <t>https://scholar.google.com/scholar?cites=5668481904202120838&amp;as_sdt=2005&amp;sciodt=0,5&amp;hl=en</t>
  </si>
  <si>
    <t>Limiting the increase in CO2 concentrations in the atmosphere, and at the same time, meeting the increased energy demand can be achieved by applying carbon capture …</t>
  </si>
  <si>
    <t>https://www.mdpi.com/2071-1050/13/4/1800/pdf</t>
  </si>
  <si>
    <t>https://scholar.google.com/scholar?q=related:hn6yS0J-qk4J:scholar.google.com/&amp;scioq=&amp;hl=en&amp;as_sdt=2005&amp;sciodt=0,5</t>
  </si>
  <si>
    <t>A Sowiżdżał, P Gładysz, L Pająk</t>
  </si>
  <si>
    <t>Sustainable use of petrothermal resources—A review of the geological conditions in Poland</t>
  </si>
  <si>
    <t>Resources</t>
  </si>
  <si>
    <t>https://www.mdpi.com/965174</t>
  </si>
  <si>
    <t>https://scholar.google.com/scholar?cites=740838208975567703&amp;as_sdt=2005&amp;sciodt=0,5&amp;hl=en</t>
  </si>
  <si>
    <t>This article considers the possibility of using unconventional geothermal resources in enhanced geothermal systems (EGSs) under Polish geological conditions. In order to obtain …</t>
  </si>
  <si>
    <t>https://www.mdpi.com/2079-9276/10/1/8/pdf</t>
  </si>
  <si>
    <t>https://scholar.google.com/scholar?q=related:V3sGCm38RwoJ:scholar.google.com/&amp;scioq=&amp;hl=en&amp;as_sdt=2005&amp;sciodt=0,5</t>
  </si>
  <si>
    <t>G Liu, C Zhou, Z Rao, S Liao</t>
  </si>
  <si>
    <t>Impacts of fracture network geometries on numerical simulation and performance prediction of enhanced geothermal systems</t>
  </si>
  <si>
    <t>https://www.sciencedirect.com/science/article/pii/S0960148121002457</t>
  </si>
  <si>
    <t>https://scholar.google.com/scholar?cites=15110263539910266688&amp;as_sdt=2005&amp;sciodt=0,5&amp;hl=en</t>
  </si>
  <si>
    <t>The effects of fracture distribution on the heat extraction performance of enhanced geothermal system (EGS) are very significant. Referring to lots of EGS fracturing projects, the …</t>
  </si>
  <si>
    <t>https://scholar.google.com/scholar?output=instlink&amp;q=info:QE_jxqFwstEJ:scholar.google.com/&amp;hl=en&amp;as_sdt=2005&amp;sciodt=0,5&amp;scillfp=11221278922463949835&amp;oi=lle</t>
  </si>
  <si>
    <t>https://scholar.google.com/scholar?q=related:QE_jxqFwstEJ:scholar.google.com/&amp;scioq=&amp;hl=en&amp;as_sdt=2005&amp;sciodt=0,5</t>
  </si>
  <si>
    <t>K Bongole, Z Sun, J Yao</t>
  </si>
  <si>
    <t>Potential for geothermal heat mining by analysis of the numerical simulation parameters in proposing enhanced geothermal system at Bongor Basin, Chad</t>
  </si>
  <si>
    <t>Simulation Modelling Practice and Theory</t>
  </si>
  <si>
    <t>https://www.sciencedirect.com/science/article/pii/S1569190X20301544</t>
  </si>
  <si>
    <t>https://scholar.google.com/scholar?cites=3382446912715292630&amp;as_sdt=2005&amp;sciodt=0,5&amp;hl=en</t>
  </si>
  <si>
    <t>In this paper, the feasibility of power generation from an enhanced geothermal system (EGS) located beneath an oilfield at the Bongor basin in Chad was examined through the analysis …</t>
  </si>
  <si>
    <t>https://scholar.google.com/scholar?q=related:1v8C0Ivd8C4J:scholar.google.com/&amp;scioq=&amp;hl=en&amp;as_sdt=2005&amp;sciodt=0,5</t>
  </si>
  <si>
    <t>X Hui, S Biao, C Keping, L Wei, Z Sen, ...</t>
  </si>
  <si>
    <t>Research progress of fluid-granite interaction in CO2 based enhanced geothermal system</t>
  </si>
  <si>
    <t>地质科技通报</t>
  </si>
  <si>
    <t>dzkjqb.cug.edu.cn</t>
  </si>
  <si>
    <t>https://dzkjqb.cug.edu.cn/en/article/id/10137</t>
  </si>
  <si>
    <t>https://scholar.google.com/scholar?cites=11625126641826102328&amp;as_sdt=2005&amp;sciodt=0,5&amp;hl=en</t>
  </si>
  <si>
    <t>Compared with water, CO 2 has larger expansibility, lower viscosity and lower reaction degree with rock. As an enhanced geothermal system (EGS) seepage heat transfer fluid, CO …</t>
  </si>
  <si>
    <t>https://scholar.google.com/scholar?q=related:OHz5kha_VKEJ:scholar.google.com/&amp;scioq=&amp;hl=en&amp;as_sdt=2005&amp;sciodt=0,5</t>
  </si>
  <si>
    <t>B Adams, J Ogland-Hand, JM Bielicki, P Schädle, ...</t>
  </si>
  <si>
    <t>Estimating the geothermal electricity generation potential of sedimentary basins using genGEO (the generalizable GEOthermal techno-economic simulator)</t>
  </si>
  <si>
    <t>chemrxiv.org</t>
  </si>
  <si>
    <t>https://chemrxiv.org/engage/chemrxiv/article-details/60c75392f96a0012f62884aa</t>
  </si>
  <si>
    <t>https://scholar.google.com/scholar?cites=17651700154609611264&amp;as_sdt=2005&amp;sciodt=0,5&amp;hl=en</t>
  </si>
  <si>
    <t>AbstractSedimentary basins are ubiquitous, naturally porous and permeable, and the geothermal heat in these basins can be extracted with geologic water or CO2 and used to …</t>
  </si>
  <si>
    <t>https://chemrxiv.org/engage/api-gateway/chemrxiv/assets/orp/resource/item/60c75392f96a0012f62884aa/original/estimating-the-geothermal-electricity-generation-potential-of-sedimentary-basins-using-gen-geo-the-generalizable-ge-othermal-techno-economic-simulator.pdf</t>
  </si>
  <si>
    <t>https://scholar.google.com/scholar?q=related:ALI2lcRv9_QJ:scholar.google.com/&amp;scioq=&amp;hl=en&amp;as_sdt=2005&amp;sciodt=0,5</t>
  </si>
  <si>
    <t>J Ezekiel, D Kumbhat, A Ebigbo, BM Adams, MO Saar</t>
  </si>
  <si>
    <t>Sensitivity of Reservoir and Operational Parameters on the Energy Extraction Performance of Combined CO2-EGR–CPG Systems</t>
  </si>
  <si>
    <t>https://www.mdpi.com/1286762</t>
  </si>
  <si>
    <t>https://scholar.google.com/scholar?cites=18290075686630162025&amp;as_sdt=2005&amp;sciodt=0,5&amp;hl=en</t>
  </si>
  <si>
    <t>There is a potential for synergy effects in utilizing CO2 for both enhanced gas recovery (EGR) and geothermal energy extraction (CO2-plume geothermal, CPG) from natural gas …</t>
  </si>
  <si>
    <t>https://www.mdpi.com/1996-1073/14/19/6122/htm</t>
  </si>
  <si>
    <t>https://scholar.google.com/scholar?q=related:aX6ZmO5m0_0J:scholar.google.com/&amp;scioq=&amp;hl=en&amp;as_sdt=2005&amp;sciodt=0,5</t>
  </si>
  <si>
    <t>R Xu, L Zhang, W Wang, P Jiang</t>
  </si>
  <si>
    <t>Core-scale investigation of convective heat transfer of supercritical pressure CO2 in hot rock fracture with various inclinations</t>
  </si>
  <si>
    <t>https://www.sciencedirect.com/science/article/pii/S1359431121001046</t>
  </si>
  <si>
    <t>https://scholar.google.com/scholar?cites=3359969844868401494&amp;as_sdt=2005&amp;sciodt=0,5&amp;hl=en</t>
  </si>
  <si>
    <t>Extracting heat from hot dry rock by injecting working fluids is recognized as an important way of geothermal utilization. In recent years, using CO 2 as the working fluid has been paid …</t>
  </si>
  <si>
    <t>https://scholar.google.com/scholar?q=related:Vslno8UCoS4J:scholar.google.com/&amp;scioq=&amp;hl=en&amp;as_sdt=2005&amp;sciodt=0,5</t>
  </si>
  <si>
    <t>Y Xie, Z Hou, H Liu, C Cao, J Qi</t>
  </si>
  <si>
    <t>The sustainability assessment of CO2 capture, utilization and storage (CCUS) and the conversion of cropland to forestland program (CCFP) in the Water …</t>
  </si>
  <si>
    <t>https://link.springer.com/article/10.1007/s12665-021-09762-9</t>
  </si>
  <si>
    <t>https://scholar.google.com/scholar?cites=10525081729837199979&amp;as_sdt=2005&amp;sciodt=0,5&amp;hl=en</t>
  </si>
  <si>
    <t>The global warming induced by the emission of greenhouse gases, especially the carbon dioxide, has become the global climate and environmental issues. China has been working …</t>
  </si>
  <si>
    <t>https://scholar.google.com/scholar?q=related:a3LmqhGaEJIJ:scholar.google.com/&amp;scioq=&amp;hl=en&amp;as_sdt=2005&amp;sciodt=0,5</t>
  </si>
  <si>
    <t>B Uliasz-Misiak, J Lewandowska-Śmierzchalska, ...</t>
  </si>
  <si>
    <t>Criteria for selecting sites for integrated CO2 storage and geothermal energy recovery</t>
  </si>
  <si>
    <t>Journal of Cleaner …</t>
  </si>
  <si>
    <t>https://www.sciencedirect.com/science/article/pii/S0959652620348666</t>
  </si>
  <si>
    <t>https://scholar.google.com/scholar?cites=10927348594728237283&amp;as_sdt=2005&amp;sciodt=0,5&amp;hl=en</t>
  </si>
  <si>
    <t>One of the currently considered methods of reducing carbon dioxide emissions is the simultaneous storage of carbon dioxide (CCS) and production of geothermal energy …</t>
  </si>
  <si>
    <t>https://scholar.google.com/scholar?q=related:4_ijvaa9pZcJ:scholar.google.com/&amp;scioq=&amp;hl=en&amp;as_sdt=2005&amp;sciodt=0,5</t>
  </si>
  <si>
    <t>薛卉, 舒彪, 陈科平, 路伟, 张森, 胡永鹏</t>
  </si>
  <si>
    <t>CO2基增强型地热系统中流体-花岗岩相互作用研究进展及展望</t>
  </si>
  <si>
    <t>dzkjtb.xml-journal.net</t>
  </si>
  <si>
    <t>http://dzkjtb.xml-journal.net/cn/article/doi/10.19509/j.cnki.dzkq.2021.0021</t>
  </si>
  <si>
    <t>https://scholar.google.com/scholar?cites=14411730727528542212&amp;as_sdt=2005&amp;sciodt=0,5&amp;hl=en</t>
  </si>
  <si>
    <t>10.19509/j.cnki.dzkq.2021.0021</t>
  </si>
  <si>
    <t>CO 2 与水相比, 膨胀性大, 黏度低, 与岩石反应程度低, 并且在作为增强型地热系统(EGS) 渗流传热流体时, 比水具有更高的换热效率. 对CO 2-EGS 生产过程中储层岩石物性变化的研究 …</t>
  </si>
  <si>
    <t>https://scholar.google.com/scholar?q=related:BLDrdL3AAMgJ:scholar.google.com/&amp;scioq=&amp;hl=en&amp;as_sdt=2005&amp;sciodt=0,5</t>
  </si>
  <si>
    <t>S Mahmoodpour, M Singh, K Bär, I Sass</t>
  </si>
  <si>
    <t>Thermo-hydro-mechanical modeling of an Enhanced geothermal system in a fractured reservoir using CO2 as heat transmission fluid-A sensitivity investigation</t>
  </si>
  <si>
    <t>arXiv preprint arXiv:2108.05243</t>
  </si>
  <si>
    <t>arxiv.org</t>
  </si>
  <si>
    <t>https://arxiv.org/abs/2108.05243</t>
  </si>
  <si>
    <t>https://scholar.google.com/scholar?cites=12531731632973028225&amp;as_sdt=2005&amp;sciodt=0,5&amp;hl=en</t>
  </si>
  <si>
    <t>Geothermal energy has the potential to support direct heat usage and electricity generation at low carbon footprint. Using CO2 as heat transfer fluid can allow us to achieve negative …</t>
  </si>
  <si>
    <t>https://arxiv.org/pdf/2108.05243</t>
  </si>
  <si>
    <t>https://scholar.google.com/scholar?q=related:gRviM4an6a0J:scholar.google.com/&amp;scioq=&amp;hl=en&amp;as_sdt=2005&amp;sciodt=0,5</t>
  </si>
  <si>
    <t>J Xia, B Dou, H Tian, J Zheng, G Cui, M Kashif</t>
  </si>
  <si>
    <t>Research on initiation of carbon dioxide fracturing pipe using the liquid carbon dioxide phase-transition blasting technology</t>
  </si>
  <si>
    <t>https://www.mdpi.com/966834</t>
  </si>
  <si>
    <t>https://scholar.google.com/scholar?cites=4250986777012787034&amp;as_sdt=2005&amp;sciodt=0,5&amp;hl=en</t>
  </si>
  <si>
    <t>Liquid carbon dioxide (L-CO2) phase-transition blasting technology (LCPTB) has caused wide concern in many fields, but there is a lack of research on the initiation of the carbon …</t>
  </si>
  <si>
    <t>https://www.mdpi.com/1996-1073/14/3/521/pdf</t>
  </si>
  <si>
    <t>https://scholar.google.com/scholar?q=related:Wte6dPOJ_joJ:scholar.google.com/&amp;scioq=&amp;hl=en&amp;as_sdt=2005&amp;sciodt=0,5</t>
  </si>
  <si>
    <t>T Ishida, S Desaki, Y Kishimoto, M Naoi, ...</t>
  </si>
  <si>
    <t>Acoustic emission monitoring of hydraulic fracturing using carbon dioxide in a small-scale field experiment</t>
  </si>
  <si>
    <t>https://www.sciencedirect.com/science/article/pii/S1365160921000988</t>
  </si>
  <si>
    <t>https://scholar.google.com/scholar?cites=5816356778804657790&amp;as_sdt=2005&amp;sciodt=0,5&amp;hl=en</t>
  </si>
  <si>
    <t>Carbon capture and storage (CCS) is a promising method for mitigating the greenhouse effect. If we could utilize carbon dioxide (CO 2) for recovery of geothermal energy and shale …</t>
  </si>
  <si>
    <t>https://scholar.google.com/scholar?q=related:fj6Wh6zZt1AJ:scholar.google.com/&amp;scioq=&amp;hl=en&amp;as_sdt=2005&amp;sciodt=0,5</t>
  </si>
  <si>
    <t>C Feng, H Wang, Z Jing</t>
  </si>
  <si>
    <t>Investigation of heat extraction with flowing CO2 from hot dry rock by numerical study</t>
  </si>
  <si>
    <t>https://www.sciencedirect.com/science/article/pii/S0960148121000434</t>
  </si>
  <si>
    <t>https://scholar.google.com/scholar?cites=6889262730563076530&amp;as_sdt=2005&amp;sciodt=0,5&amp;hl=en</t>
  </si>
  <si>
    <t>To develop the geothermal energy in hot dry rock (HDR), a seepage thermal storage is proposed to be built by the fracturing technology, and CO 2 is used as working medium of …</t>
  </si>
  <si>
    <t>https://scholar.google.com/scholar?output=instlink&amp;q=info:ssGM2_OTm18J:scholar.google.com/&amp;hl=en&amp;as_sdt=2005&amp;sciodt=0,5&amp;scillfp=7386239286249777373&amp;oi=lle</t>
  </si>
  <si>
    <t>https://scholar.google.com/scholar?q=related:ssGM2_OTm18J:scholar.google.com/&amp;scioq=&amp;hl=en&amp;as_sdt=2005&amp;sciodt=0,5</t>
  </si>
  <si>
    <t>MTG Janssen, A Barnhoorn, D Draganov, KHAA Wolf, ...</t>
  </si>
  <si>
    <t>Seismic Velocity Characterisation of Geothermal Reservoir Rocks for CO2 Storage Performance Assessment</t>
  </si>
  <si>
    <t>Applied Sciences</t>
  </si>
  <si>
    <t>https://www.mdpi.com/1076934</t>
  </si>
  <si>
    <t>https://scholar.google.com/scholar?cites=4478263065189416388&amp;as_sdt=2005&amp;sciodt=0,5&amp;hl=en</t>
  </si>
  <si>
    <t>As part of a seismic monitoring project in a geothermal field, where the feasibility of re-injection and storage of produced CO2 is being investigated, a P-and S-wave seismic …</t>
  </si>
  <si>
    <t>https://www.mdpi.com/2076-3417/11/8/3641/pdf</t>
  </si>
  <si>
    <t>https://scholar.google.com/scholar?q=related:xP1d64f8JT4J:scholar.google.com/&amp;scioq=&amp;hl=en&amp;as_sdt=2005&amp;sciodt=0,5</t>
  </si>
  <si>
    <t>Q Gan, T Candela, B Wassing, L Wasch, J Liu, ...</t>
  </si>
  <si>
    <t>The use of supercritical CO2 in deep geothermal reservoirs as a working fluid: Insights from coupled THMC modeling</t>
  </si>
  <si>
    <t>https://www.sciencedirect.com/science/article/pii/S1365160921002562</t>
  </si>
  <si>
    <t>https://scholar.google.com/scholar?cites=1868519971668678567&amp;as_sdt=2005&amp;sciodt=0,5&amp;hl=en</t>
  </si>
  <si>
    <t>A coupled THMC (thermal-hydrological-mechanical-chemical) model is developed and applied to explore the potential feasibility of using scCO 2 (supercritical carbon dioxide) as a …</t>
  </si>
  <si>
    <t>https://scholar.google.com/scholar?q=related:p9cIrwNR7hkJ:scholar.google.com/&amp;scioq=&amp;hl=en&amp;as_sdt=2005&amp;sciodt=0,5</t>
  </si>
  <si>
    <t>BJ Kkihlefa, AA Gaddoa, AH Reja</t>
  </si>
  <si>
    <t>Experimental investigation of heat transfer features for vertical tube using porous media and Carbon dioxide</t>
  </si>
  <si>
    <t>Journal of Mechanical Engineering …</t>
  </si>
  <si>
    <t>jmerd.net</t>
  </si>
  <si>
    <t>https://jmerd.net/Paper/Vol.44,No.5(2021)/188-195.pdf</t>
  </si>
  <si>
    <t>https://scholar.google.com/scholar?cites=13290797186842717262&amp;as_sdt=2005&amp;sciodt=0,5&amp;hl=en</t>
  </si>
  <si>
    <t>In this work, a vertical tube with porous media and Carbon dioxide have been used in order to study the characteristics of heat transfer at supercritical pressure experimentally. The …</t>
  </si>
  <si>
    <t>https://scholar.google.com/scholar?q=related:TmyFr59lcrgJ:scholar.google.com/&amp;scioq=&amp;hl=en&amp;as_sdt=2005&amp;sciodt=0,5</t>
  </si>
  <si>
    <t>V Soni, S Saber, H McPhee, J Riordon, ...</t>
  </si>
  <si>
    <t>Evaluation of a Microencapsulated Phase Change Slurry for Subsurface Energy Recovery</t>
  </si>
  <si>
    <t>Energy &amp; …</t>
  </si>
  <si>
    <t>https://pubs.acs.org/doi/abs/10.1021/acs.energyfuels.1c00972</t>
  </si>
  <si>
    <t>https://scholar.google.com/scholar?cites=6244949517246339560&amp;as_sdt=2005&amp;sciodt=0,5&amp;hl=en</t>
  </si>
  <si>
    <t>Geothermal energy offers the potential to provide continuous baseload renewable energy. Unlike conventional geothermal approaches, emerging closed-loop geothermal can employ …</t>
  </si>
  <si>
    <t>https://pubs.acs.org/doi/full/10.1021/acs.energyfuels.1c00972</t>
  </si>
  <si>
    <t>https://scholar.google.com/scholar?q=related:6Bm3r3-EqlYJ:scholar.google.com/&amp;scioq=&amp;hl=en&amp;as_sdt=2005&amp;sciodt=0,5</t>
  </si>
  <si>
    <t>S Erol, V Harcouët-Menou, B Laenen, P Bayer</t>
  </si>
  <si>
    <t>Efficiency of single-well geothermal systems with multi-lateral drills</t>
  </si>
  <si>
    <t>https://www.sciencedirect.com/science/article/pii/S0375650520302200</t>
  </si>
  <si>
    <t>https://scholar.google.com/scholar?cites=17891257866905849557&amp;as_sdt=2005&amp;sciodt=0,5&amp;hl=en</t>
  </si>
  <si>
    <t>Drilling costs, induced seismicity, scaling and corrosion, emissions, and assessment of the inherent uncertainty associated with the reservoir properties for long-term sustainable …</t>
  </si>
  <si>
    <t>http://bayerpeter.com/files/Erol_Geothermics2021_Efficiency_of_single-well_geothermal_systems_with_multi-lateral_drills.pdf</t>
  </si>
  <si>
    <t>https://scholar.google.com/scholar?q=related:1Q7W7TyESvgJ:scholar.google.com/&amp;scioq=&amp;hl=en&amp;as_sdt=2005&amp;sciodt=0,5</t>
  </si>
  <si>
    <t>MM Rajabi, M Chen, A Bozorgpour, A Al-Maktoumi, ...</t>
  </si>
  <si>
    <t>Stochastic techno-economic analysis of CO2-circulated geothermal energy production in a closed reservoir system</t>
  </si>
  <si>
    <t>https://www.sciencedirect.com/science/article/pii/S0375650521001620</t>
  </si>
  <si>
    <t>https://scholar.google.com/scholar?cites=16104246895227871433&amp;as_sdt=2005&amp;sciodt=0,5&amp;hl=en</t>
  </si>
  <si>
    <t>Many wells become abandoned with the depletion of oil and gas reservoirs, and low-enthalpy geothermal energy could be extracted from these abandoned wells. CO 2 has …</t>
  </si>
  <si>
    <t>https://scholar.google.com/scholar?output=instlink&amp;q=info:yaA-LTrHfd8J:scholar.google.com/&amp;hl=en&amp;as_sdt=2005&amp;sciodt=0,5&amp;scillfp=15638818396649383166&amp;oi=lle</t>
  </si>
  <si>
    <t>https://scholar.google.com/scholar?q=related:yaA-LTrHfd8J:scholar.google.com/&amp;scioq=&amp;hl=en&amp;as_sdt=2005&amp;sciodt=0,5</t>
  </si>
  <si>
    <t>N Meng, T Li, X Kong, X Gao</t>
  </si>
  <si>
    <t>Advanced exergy and exergoeconomic analyses and a case study of a novel trans-critical CO2 cycle with pressurization process for hot dry rock</t>
  </si>
  <si>
    <t>https://www.sciencedirect.com/science/article/pii/S0196890421008633</t>
  </si>
  <si>
    <t>https://scholar.google.com/scholar?cites=12040313634158505641&amp;as_sdt=2005&amp;sciodt=0,5&amp;hl=en</t>
  </si>
  <si>
    <t>Using hot dry rocks instead of fossil fuels can greatly alleviate the problem of environmental pollution. However, the low thermoelectric conversion efficiency of dry hot rock resources …</t>
  </si>
  <si>
    <t>https://scholar.google.com/scholar?output=instlink&amp;q=info:qW5PPHXJF6cJ:scholar.google.com/&amp;hl=en&amp;as_sdt=2005&amp;sciodt=0,5&amp;scillfp=6126563382839720005&amp;oi=lle</t>
  </si>
  <si>
    <t>https://scholar.google.com/scholar?q=related:qW5PPHXJF6cJ:scholar.google.com/&amp;scioq=&amp;hl=en&amp;as_sdt=2005&amp;sciodt=0,5</t>
  </si>
  <si>
    <t>XX YIN, CS JIANG, HY ZHAI, YB ZHANG, ...</t>
  </si>
  <si>
    <t>Review of induced seismicity and disaster risk control in dry hot rock resource development worldwide</t>
  </si>
  <si>
    <t>Chinese Journal of …</t>
  </si>
  <si>
    <t>en.dzkx.org</t>
  </si>
  <si>
    <t>http://en.dzkx.org/article/doi/10.6038/cjg2021O0448</t>
  </si>
  <si>
    <t>https://scholar.google.com/scholar?cites=2567650777680704351&amp;as_sdt=2005&amp;sciodt=0,5&amp;hl=en</t>
  </si>
  <si>
    <t>The hot dry rock geothermal resource is a new type of green and renewable energy. Its exploitation and utilization have become an important part of energy strategy in the world …</t>
  </si>
  <si>
    <t>https://scholar.google.com/scholar?q=related:X_PpPscgoiMJ:scholar.google.com/&amp;scioq=&amp;hl=en&amp;as_sdt=2005&amp;sciodt=0,5</t>
  </si>
  <si>
    <t>J Xie, J Wang, X Liu</t>
  </si>
  <si>
    <t>The role of fracture networks randomness in thermal utilization of enhanced geothermal system</t>
  </si>
  <si>
    <t>International Communications in Heat and Mass …</t>
  </si>
  <si>
    <t>https://www.sciencedirect.com/science/article/pii/S0735193321003079</t>
  </si>
  <si>
    <t>https://scholar.google.com/scholar?cites=15584918520270327871&amp;as_sdt=2005&amp;sciodt=0,5&amp;hl=en</t>
  </si>
  <si>
    <t>The construction of fracture networks is crucial to utilization of deep geothermal energy such as hot dry rock resources, which is benefit to build an engineered reservoir with high …</t>
  </si>
  <si>
    <t>https://scholar.google.com/scholar?q=related:P5AeXtLASNgJ:scholar.google.com/&amp;scioq=&amp;hl=en&amp;as_sdt=2005&amp;sciodt=0,5</t>
  </si>
  <si>
    <t>A Sowiżdżał, P Gładysz, T Andresen, ...</t>
  </si>
  <si>
    <t>CO2-enhanced geothermal systems for climate neutral energy supply</t>
  </si>
  <si>
    <t>TCCS–11. CO2 …</t>
  </si>
  <si>
    <t>sintef.brage.unit.no</t>
  </si>
  <si>
    <t>https://sintef.brage.unit.no/sintef-xmlui/handle/11250/2786085</t>
  </si>
  <si>
    <t>https://scholar.google.com/scholar?cites=2020402853394848546&amp;as_sdt=2005&amp;sciodt=0,5&amp;hl=en</t>
  </si>
  <si>
    <t>The main objective of the research carried out by the Polish-Norwegian scientific team is to analyze the potential for implementation and efficiency of enhanced geothermal systems …</t>
  </si>
  <si>
    <t>https://sintef.brage.unit.no/sintef-xmlui/bitstream/handle/11250/2786085/Co2-Enhanced%20Geothermal%20Systems%20for%20Climate%20Neutral%20Energy%20Supply.pdf?sequence=1</t>
  </si>
  <si>
    <t>https://scholar.google.com/scholar?q=related:IhvJy7DpCRwJ:scholar.google.com/&amp;scioq=&amp;hl=en&amp;as_sdt=2005&amp;sciodt=0,5</t>
  </si>
  <si>
    <t>K Novak Mavar</t>
  </si>
  <si>
    <t>Gaurina-Me dimurec, N</t>
  </si>
  <si>
    <t>Hrncevic, L. Significance of enhanced oil recovery in …</t>
  </si>
  <si>
    <t>https://www.mdpi.com/2071-1050/13/4/1800/pdf?version=1612925421</t>
  </si>
  <si>
    <t>https://scholar.google.com/scholar?cites=14166698807900678248&amp;as_sdt=2005&amp;sciodt=0,5&amp;hl=en</t>
  </si>
  <si>
    <t>ER Okoroafora, MJ Williamsb, J Gossuinb, ...</t>
  </si>
  <si>
    <t>Comparison of EGS Thermal Performance with CO2 and Water as Working Fluids</t>
  </si>
  <si>
    <t>https://pangea.stanford.edu/ERE/db/GeoConf/papers/SGW/2021/Okoroafor.pdf</t>
  </si>
  <si>
    <t>https://scholar.google.com/scholar?cites=13997195883531954809&amp;as_sdt=2005&amp;sciodt=0,5&amp;hl=en</t>
  </si>
  <si>
    <t>The primary objective of this investigation was to compare the thermal performance of an enhanced geothermal system (EGS) with supercritical carbon dioxide (CO2) and water as …</t>
  </si>
  <si>
    <t>https://scholar.google.com/scholar?q=related:eWp76X4HQMIJ:scholar.google.com/&amp;scioq=&amp;hl=en&amp;as_sdt=2005&amp;sciodt=0,5</t>
  </si>
  <si>
    <t>Y Zhang, Z He, F Qu, D He, H Hao, ...</t>
  </si>
  <si>
    <t>Numerical simulation of geothermal energy from dry hot rocks with gravity heat pipe</t>
  </si>
  <si>
    <t>https://iopscience.iop.org/article/10.1088/1755-1315/647/1/012124/meta</t>
  </si>
  <si>
    <t>https://scholar.google.com/scholar?cites=2737819283330805399&amp;as_sdt=2005&amp;sciodt=0,5&amp;hl=en</t>
  </si>
  <si>
    <t>10.1088/1755-1315/647/1/012124</t>
  </si>
  <si>
    <t>Dry-hot rock is a kind of new geothermal energy with abundant energy storage. At present, the extraction of dry-hot rock geothermal energy is mainly through artificial fracturing of the …</t>
  </si>
  <si>
    <t>https://iopscience.iop.org/article/10.1088/1755-1315/647/1/012124/pdf</t>
  </si>
  <si>
    <t>https://scholar.google.com/scholar?q=related:l64l8iGw_iUJ:scholar.google.com/&amp;scioq=&amp;hl=en&amp;as_sdt=2005&amp;sciodt=0,5</t>
  </si>
  <si>
    <t>M Miranda, J Raymond, J Willis-Richards, C Dezayes</t>
  </si>
  <si>
    <t>Are Engineered Geothermal Energy Systems a Viable Solution for Arctic Off-Grid Communities? A Techno-Economic Study</t>
  </si>
  <si>
    <t>Water</t>
  </si>
  <si>
    <t>https://www.mdpi.com/2073-4441/13/24/3526</t>
  </si>
  <si>
    <t>Deep geothermal energy sources harvested by circulating fluids in engineered geothermal energy systems can be a solution for diesel-based northern Canadian communities …</t>
  </si>
  <si>
    <t>https://www.mdpi.com/2073-4441/13/24/3526/pdf</t>
  </si>
  <si>
    <t>https://scholar.google.com/scholar?q=related:XtZCDfZ-W_oJ:scholar.google.com/&amp;scioq=&amp;hl=en&amp;as_sdt=2005&amp;sciodt=0,5</t>
  </si>
  <si>
    <t>AR Shokri, KP Hau, MO Saar, D White, ...</t>
  </si>
  <si>
    <t>Modeling CO2 Circulation Test for Sustainable Geothermal Power Generation at the Aquistore CO2 Storage Site, Saskatchewan, Canada</t>
  </si>
  <si>
    <t>2nd Geoscience &amp; …</t>
  </si>
  <si>
    <t>https://www.earthdoc.org/content/papers/10.3997/2214-4609.202121034</t>
  </si>
  <si>
    <t>Over the past decade, geological storage of CO2, mostly in deep saline aquifers, has demonstrated a practical short-to-medium term means to partially meet the ambitious global …</t>
  </si>
  <si>
    <t>https://scholar.google.com/scholar?q=related:7o_vKDx_9yIJ:scholar.google.com/&amp;scioq=&amp;hl=en&amp;as_sdt=2005&amp;sciodt=0,5</t>
  </si>
  <si>
    <t>Gaurina-Me dimurec, N.; Hrncevic, L. Significance of Enhanced Oil Recovery in Carbon Dioxide Emission Reduction</t>
  </si>
  <si>
    <t>technology</t>
  </si>
  <si>
    <t>https://www.academia.edu/download/85989315/pdf.pdf</t>
  </si>
  <si>
    <t>https://scholar.google.com/scholar?q=related:WDs6MGUlDmAJ:scholar.google.com/&amp;scioq=&amp;hl=en&amp;as_sdt=2005&amp;sciodt=0,5</t>
  </si>
  <si>
    <t>Y Yu, Y Li, F Cheng, G Yang, X Ma, W Cao</t>
  </si>
  <si>
    <t>Effects of impurities H2S and N2 on CO2 migration and dissolution in sedimentary geothermal reservoirs</t>
  </si>
  <si>
    <t>Journal of Hydrology</t>
  </si>
  <si>
    <t>https://www.sciencedirect.com/science/article/pii/S002216942101009X</t>
  </si>
  <si>
    <t>CO 2 geological storage is a key technology for reducing greenhouse gas emissions. But merely injecting CO 2 into sedimentary strata has high costs and no direct economic benefit …</t>
  </si>
  <si>
    <t>https://www.researchgate.net/profile/Guodong-Yang-7/publication/354672245_Effects_of_impurities_H2S_and_N2_on_CO2_migration_and_dissolution_in_sedimentary_geothermal_reservoirs/links/6204b43d50d0b450188dc39d/Effects-of-impurities-H2S-and-N2-on-CO2-migration-and-dissolution-in-sedimentary-geothermal-reservoirs.pdf</t>
  </si>
  <si>
    <t>https://scholar.google.com/scholar?q=related:AjB2T96iohsJ:scholar.google.com/&amp;scioq=&amp;hl=en&amp;as_sdt=2005&amp;sciodt=0,5</t>
  </si>
  <si>
    <t>BLA ISAKA, RP Gamage</t>
  </si>
  <si>
    <t>Harcourt granite scCO2 water interaction: a laboratory study of reactivity andmodelling of hydrogeochemical processes</t>
  </si>
  <si>
    <t>Turkish Journal of Earth Sciences</t>
  </si>
  <si>
    <t>journals.tubitak.gov.tr</t>
  </si>
  <si>
    <t>https://journals.tubitak.gov.tr/earth/vol30/iss9/4/</t>
  </si>
  <si>
    <t>Batch-type laboratory reactivity experiments and modelling of hydrogeochemical interactions of a granite-scCO2-water system were conducted at 100 C and 10 MPa in order …</t>
  </si>
  <si>
    <t>https://journals.tubitak.gov.tr/cgi/viewcontent.cgi?article=1048&amp;context=earth</t>
  </si>
  <si>
    <t>https://scholar.google.com/scholar?q=related:RzXdUlervYMJ:scholar.google.com/&amp;scioq=&amp;hl=en&amp;as_sdt=2005&amp;sciodt=0,5</t>
  </si>
  <si>
    <t>E Pramudyo, R Goto, N Watanabe, K Sakaguchi, ...</t>
  </si>
  <si>
    <t>CO2 injection-induced complex cloud-fracture networks in granite at conventional and superhot geothermal conditions</t>
  </si>
  <si>
    <t>https://www.sciencedirect.com/science/article/pii/S0375650521002224</t>
  </si>
  <si>
    <t>https://scholar.google.com/scholar?cites=1638026561228263030&amp;as_sdt=2005&amp;sciodt=0,5&amp;hl=en</t>
  </si>
  <si>
    <t>Complex cloud-fracture networks, favorable for enhanced geothermal system reservoir development, were shown to be able to be achieved in granite under superhot geothermal …</t>
  </si>
  <si>
    <t>https://scholar.google.com/scholar?q=related:dk6qknpwuxYJ:scholar.google.com/&amp;scioq=&amp;hl=en&amp;as_sdt=2005&amp;sciodt=0,5</t>
  </si>
  <si>
    <t>A Ashirbekov, B Kabdenova, E Monaco, ...</t>
  </si>
  <si>
    <t>Equation of State's Crossover Enhancement of Pseudopotential Lattice Boltzmann Modeling of CO2 Flow in Homogeneous Porous Media</t>
  </si>
  <si>
    <t>Fluids</t>
  </si>
  <si>
    <t>https://www.mdpi.com/1384936</t>
  </si>
  <si>
    <t>https://scholar.google.com/scholar?cites=6112552610672203164&amp;as_sdt=2005&amp;sciodt=0,5&amp;hl=en</t>
  </si>
  <si>
    <t>The original Shan-Chen's pseudopotential Lattice Boltzmann Model (LBM) has continuously evolved during the past two decades. However, despite its capability to simulate multiphase …</t>
  </si>
  <si>
    <t>https://www.mdpi.com/2311-5521/6/12/434/htm</t>
  </si>
  <si>
    <t>https://scholar.google.com/scholar?q=related:nNUAtjYm1FQJ:scholar.google.com/&amp;scioq=&amp;hl=en&amp;as_sdt=2005&amp;sciodt=0,5</t>
  </si>
  <si>
    <t>M Gudala, SK Govindarajan</t>
  </si>
  <si>
    <t>Comparison of Supercritical CO 2 with Water as Geofluid in Geothermal Reservoirs with Numerical Investigation Using Fully Coupled Thermo-Hydro-Geomechanics</t>
  </si>
  <si>
    <t>Available at SSRN 3869534</t>
  </si>
  <si>
    <t>https://papers.ssrn.com/sol3/papers.cfm?abstract_id=3869534</t>
  </si>
  <si>
    <t>In the present work, fully coupled dynamic thermo-hydro-geo-mechanical model was employed to investigate the advantage and disadvantages of supercritical CO 2 (SCCO 2) …</t>
  </si>
  <si>
    <t>https://repository.kaust.edu.sa/bitstream/handle/10754/681031/jert-21-2093%20(1).pdf?sequence=1</t>
  </si>
  <si>
    <t>https://scholar.google.com/scholar?q=related:mm-vuuGDpx4J:scholar.google.com/&amp;scioq=&amp;hl=en&amp;as_sdt=2005&amp;sciodt=0,5</t>
  </si>
  <si>
    <t>MG Lima, H Javanmard, D Vogler, MO Saar, ...</t>
  </si>
  <si>
    <t>Flow-through Drying during CO2 Injection into Brine-filled Natural Fractures: A Tale of Effective Normal Stress</t>
  </si>
  <si>
    <t>https://www.sciencedirect.com/science/article/pii/S1750583621001304</t>
  </si>
  <si>
    <t>https://scholar.google.com/scholar?cites=6815114028232477911&amp;as_sdt=2005&amp;sciodt=0,5&amp;hl=en</t>
  </si>
  <si>
    <t>Abstract Injecting supercritical CO 2 (scCO 2) into brine-filled fracture-dominated reservoirs causes brine displacement and possibly evaporite precipitations that alter the fracture …</t>
  </si>
  <si>
    <t>https://scholar.google.com/scholar?q=related:1wyUxBkmlF4J:scholar.google.com/&amp;scioq=&amp;hl=en&amp;as_sdt=2005&amp;sciodt=0,5</t>
  </si>
  <si>
    <t>G Liu, C Zhou, S Liao</t>
  </si>
  <si>
    <t>Comparative study on heat extraction performance between gravity heat pipe system and enhanced geothermal system</t>
  </si>
  <si>
    <t>https://www.sciencedirect.com/science/article/pii/S0375650521001759</t>
  </si>
  <si>
    <t>https://scholar.google.com/scholar?cites=3260952406676135483&amp;as_sdt=2005&amp;sciodt=0,5&amp;hl=en</t>
  </si>
  <si>
    <t>Gravity heat pipe system has been proposed as a new technology for deep geothermal utilization. However, its performance advantages in heat extraction performance are not fully …</t>
  </si>
  <si>
    <t>https://scholar.google.com/scholar?output=instlink&amp;q=info:O95ixe86QS0J:scholar.google.com/&amp;hl=en&amp;as_sdt=2005&amp;sciodt=0,5&amp;scillfp=1258105063752818042&amp;oi=lle</t>
  </si>
  <si>
    <t>https://scholar.google.com/scholar?q=related:O95ixe86QS0J:scholar.google.com/&amp;scioq=&amp;hl=en&amp;as_sdt=2005&amp;sciodt=0,5</t>
  </si>
  <si>
    <t>C Schifflechner, C Wieland, ...</t>
  </si>
  <si>
    <t>Thermodynamic and Economic Optimization of CO2 Plume Geothermal Systems for Combined Heat and Power Production</t>
  </si>
  <si>
    <t>The 34th International …</t>
  </si>
  <si>
    <t>https://www.researchgate.net/profile/Christopher-Schifflechner-2/publication/352878711_Thermodynamic_and_Economic_Optimization_of_CO2_Plume_Geothermal_Systems_for_Combined_Heat_and_Power_Production/links/60dd96c492851ca9449c1f30/Thermodynamic-and-Economic-Optimization-of-CO2-Plume-Geothermal-Systems-for-Combined-Heat-and-Power-Production.pdf</t>
  </si>
  <si>
    <t>https://scholar.google.com/scholar?cites=18172849812287482096&amp;as_sdt=2005&amp;sciodt=0,5&amp;hl=en</t>
  </si>
  <si>
    <t>CO2 Plume Geothermal (CPG) systems are a promising concept for the utilization of petrothermal resources within the context of a future carbon capture utilization and …</t>
  </si>
  <si>
    <t>https://scholar.google.com/scholar?q=related:8Gjr0Z7uMvwJ:scholar.google.com/&amp;scioq=&amp;hl=en&amp;as_sdt=2005&amp;sciodt=0,5</t>
  </si>
  <si>
    <t>GO Okoko, LA Olaka</t>
  </si>
  <si>
    <t>Can East African rift basalts sequester CO2? Case study of the Kenya rift</t>
  </si>
  <si>
    <t>Scientific African</t>
  </si>
  <si>
    <t>https://www.sciencedirect.com/science/article/pii/S2468227621002283</t>
  </si>
  <si>
    <t>Basalts have shown greater potential for faster and permanent sequestration of anthropogenic CO 2 than sedimentary formations. Sequestration occurs through mineral …</t>
  </si>
  <si>
    <t>https://scholar.google.com/scholar?q=related:EaZd9Hif9y0J:scholar.google.com/&amp;scioq=&amp;hl=en&amp;as_sdt=2005&amp;sciodt=0,5</t>
  </si>
  <si>
    <t>杨一奇, 何忱, 姚池, 杨建华, 周创兵</t>
  </si>
  <si>
    <t>超临界CO2在高温裂隙岩体中的热交换研究</t>
  </si>
  <si>
    <t>地下空间与工程学报</t>
  </si>
  <si>
    <t>dxkjxb.cqu.edu.cn</t>
  </si>
  <si>
    <t>http://dxkjxb.cqu.edu.cn/CN/article/downloadArticleFile.do?attachType=PDF&amp;id=11165</t>
  </si>
  <si>
    <t>近年来, 由于超临界CO2 (Supercritical CO2, 简称scCO2) 额外的地质封存效益, 将scCO2 替代水, 作为深部地热开采的工作流体的设想, 正受到越来越多的关注. 因此 …</t>
  </si>
  <si>
    <t>https://scholar.google.com/scholar?q=related:MkX3r2GELQEJ:scholar.google.com/&amp;scioq=&amp;hl=en&amp;as_sdt=2005&amp;sciodt=0,5</t>
  </si>
  <si>
    <t>尹欣欣, 蒋长胜, 翟鸿宇, 张延保, 姜丛, 来贵娟, ...</t>
  </si>
  <si>
    <t>全球干热岩资源开发诱发地震活动和灾害风险管控</t>
  </si>
  <si>
    <t>地球物理 …</t>
  </si>
  <si>
    <t>http://www.igg-journals.cn/article/doi/10.6038/cjg2021O0448</t>
  </si>
  <si>
    <t>https://scholar.google.com/scholar?cites=9333942700309853489&amp;as_sdt=2005&amp;sciodt=0,5&amp;hl=en</t>
  </si>
  <si>
    <t>干热岩地热资源作为一种绿色可再生的新型能源, 其开发利用已成为当前世界各国尤其是发达国家能源战略的重要组成部分. 但由于干热岩位于地壳浅部3~ 10 km, 在采用增强型地热系统 …</t>
  </si>
  <si>
    <t>https://scholar.google.com/scholar?q=related:MbXRvW7TiIEJ:scholar.google.com/&amp;scioq=&amp;hl=en&amp;as_sdt=2005&amp;sciodt=0,5</t>
  </si>
  <si>
    <t>石宇, 宋先知, 李根生, 许富强, ...</t>
  </si>
  <si>
    <t>多分支井地热系统CO2 与水的取热效果对比.</t>
  </si>
  <si>
    <t>Natural Gas …</t>
  </si>
  <si>
    <t>https://search.ebscohost.com/login.aspx?direct=true&amp;profile=ehost&amp;scope=site&amp;authtype=crawler&amp;jrnl=10000976&amp;AN=153998808&amp;h=%2FEJMUjCtHGP5SB4WJIgQMWOyXlgJM5O9pQMxMZQRy4Fwtm%2BfhTrePNiyETZYhcbLP9aOgkZ5OUOJYUwDXAGVkw%3D%3D&amp;crl=c</t>
  </si>
  <si>
    <t>多分支井地热系统是开采地热资源的新方法, 具有单井注采循环, 井眼与储层接触面积大, 井眼与裂缝沟通能力强等优势, 其中取热工质的采热能力与稳定性是决定地热系统取热效果的 …</t>
  </si>
  <si>
    <t>https://scholar.google.com/scholar?output=instlink&amp;q=info:Jb2x3nsLa-QJ:scholar.google.com/&amp;hl=en&amp;as_sdt=2005&amp;sciodt=0,5&amp;scillfp=5549336270169955284&amp;oi=lle</t>
  </si>
  <si>
    <t>https://scholar.google.com/scholar?q=related:Jb2x3nsLa-QJ:scholar.google.com/&amp;scioq=&amp;hl=en&amp;as_sdt=2005&amp;sciodt=0,5</t>
  </si>
  <si>
    <t>J Ezekiel, BM Adams, MO Saar, A Ebigbo</t>
  </si>
  <si>
    <t>Numerical analysis and optimization of the performance of CO2-Plume Geothermal (CPG) production wells and implications for electric power generation</t>
  </si>
  <si>
    <t>https://www.sciencedirect.com/science/article/pii/S0375650521002273</t>
  </si>
  <si>
    <t>https://scholar.google.com/scholar?cites=1009165181338091552&amp;as_sdt=2005&amp;sciodt=0,5&amp;hl=en</t>
  </si>
  <si>
    <t>Abstract CO 2-Plume Geothermal (CPG) power plants can produce heat and/or electric power. One of the most important parameters for the design of a CPG system is the CO 2 …</t>
  </si>
  <si>
    <t>https://scholar.google.com/scholar?q=related:IIBZuWJGAQ4J:scholar.google.com/&amp;scioq=&amp;hl=en&amp;as_sdt=2005&amp;sciodt=0,5</t>
  </si>
  <si>
    <t>Y Zhang, Y Wu, Y Teng, P Li, S Peng</t>
  </si>
  <si>
    <t>Experiment study on the evolution of permeability and heat recovery efficiency in fractured granite with proppants</t>
  </si>
  <si>
    <t>https://link.springer.com/article/10.1007/s40948-021-00306-w</t>
  </si>
  <si>
    <t>https://scholar.google.com/scholar?cites=6010492306471180205&amp;as_sdt=2005&amp;sciodt=0,5&amp;hl=en</t>
  </si>
  <si>
    <t>10.1007/s40948-021-00306-w</t>
  </si>
  <si>
    <t>Hydraulic fractures in enhanced geothermal system (EGS) are main channels for geothermal exploitation from hot dry rock. However, due to the in-situ stress and chemical …</t>
  </si>
  <si>
    <t>https://scholar.google.com/scholar?output=instlink&amp;q=info:rdduZOiOaVMJ:scholar.google.com/&amp;hl=en&amp;as_sdt=2005&amp;sciodt=0,5&amp;scillfp=2452033810464374307&amp;oi=lle</t>
  </si>
  <si>
    <t>https://scholar.google.com/scholar?q=related:rdduZOiOaVMJ:scholar.google.com/&amp;scioq=&amp;hl=en&amp;as_sdt=2005&amp;sciodt=0,5</t>
  </si>
  <si>
    <t>A Baba, D Chandrasekharam</t>
  </si>
  <si>
    <t>Geothermal resources for sustainable development: A case study</t>
  </si>
  <si>
    <t>International Journal of Energy …</t>
  </si>
  <si>
    <t>https://onlinelibrary.wiley.com/doi/abs/10.1002/er.7778</t>
  </si>
  <si>
    <t>https://scholar.google.com/scholar?cites=9993956091721111918&amp;as_sdt=2005&amp;sciodt=0,5&amp;hl=en</t>
  </si>
  <si>
    <t>10.1002/er.7778</t>
  </si>
  <si>
    <t>Turkey's primary energy source is fossil fuels, with a contribution of 55%. According to the International Energy Agency forecast, fossil fuels will continue to be the primary energy …</t>
  </si>
  <si>
    <t>https://onlinelibrary.wiley.com/doi/pdf/10.1002/er.7778</t>
  </si>
  <si>
    <t>https://scholar.google.com/scholar?q=related:blnjex2qsYoJ:scholar.google.com/&amp;scioq=&amp;hl=en&amp;as_sdt=2005&amp;sciodt=0,5</t>
  </si>
  <si>
    <t>C Wang, X Shi, W Zhang, D Elsworth, G Cui, ...</t>
  </si>
  <si>
    <t>Dynamic analysis of heat extraction rate by supercritical carbon dioxide in fractured rock mass based on a thermal-hydraulic-mechanics coupled model</t>
  </si>
  <si>
    <t>https://www.sciencedirect.com/science/article/pii/S2095268621001464</t>
  </si>
  <si>
    <t>https://scholar.google.com/scholar?cites=1394557699974372684&amp;as_sdt=2005&amp;sciodt=0,5&amp;hl=en</t>
  </si>
  <si>
    <t>Heat production from geothermal reservoirs is a typical heat transfer process involving a cold working fluid contacting a hot rock formation. Compared to the thermal-physical …</t>
  </si>
  <si>
    <t>https://scholar.google.com/scholar?q=related:TB3C5dZ2WhMJ:scholar.google.com/&amp;scioq=&amp;hl=en&amp;as_sdt=2005&amp;sciodt=0,5</t>
  </si>
  <si>
    <t>Impact of Well Placement in the Fractured Geothermal Reservoirs Based on Available Discrete Fractured System</t>
  </si>
  <si>
    <t>Geosciences</t>
  </si>
  <si>
    <t>https://www.mdpi.com/1435130</t>
  </si>
  <si>
    <t>https://scholar.google.com/scholar?cites=15871086150645227535&amp;as_sdt=2005&amp;sciodt=0,5&amp;hl=en</t>
  </si>
  <si>
    <t>Well placement in a given geological setting for a fractured geothermal reservoir is necessary for enhanced geothermal operations. High computational cost associated with …</t>
  </si>
  <si>
    <t>https://www.mdpi.com/2076-3263/12/1/19/htm</t>
  </si>
  <si>
    <t>https://scholar.google.com/scholar?q=related:D6DU8MNsQdwJ:scholar.google.com/&amp;scioq=&amp;hl=en&amp;as_sdt=2005&amp;sciodt=0,5</t>
  </si>
  <si>
    <t>AE Malek, BM Adams, E Rossi, HO Schiegg, MO Saar</t>
  </si>
  <si>
    <t>Techno-economic analysis of Advanced Geothermal Systems (AGS)</t>
  </si>
  <si>
    <t>https://www.sciencedirect.com/science/article/pii/S096014812200012X</t>
  </si>
  <si>
    <t>https://scholar.google.com/scholar?cites=6394196055086615203&amp;as_sdt=2005&amp;sciodt=0,5&amp;hl=en</t>
  </si>
  <si>
    <t>Abstract Advanced Geothermal Systems (AGS) generate electric power through a closed-loop circuit, after a working fluid extracts thermal energy from rocks at great depths via …</t>
  </si>
  <si>
    <t>https://scholar.google.com/scholar?q=related:o0qkJ2-_vFgJ:scholar.google.com/&amp;scioq=&amp;hl=en&amp;as_sdt=2005&amp;sciodt=0,5</t>
  </si>
  <si>
    <t>D Chandrasekharam, A Baba, T Ayzit, HK Singh</t>
  </si>
  <si>
    <t>Geothermal potential of granites: case study-Kaymaz and Sivrihisar (Eskisehir region) Western Anatolia</t>
  </si>
  <si>
    <t>https://www.sciencedirect.com/science/article/pii/S0960148122010308</t>
  </si>
  <si>
    <t>https://scholar.google.com/scholar?cites=3161131081540298433&amp;as_sdt=2005&amp;sciodt=0,5&amp;hl=en</t>
  </si>
  <si>
    <t>Radiogenic granites are gaining importance due to their ability to generate a substantial amount of electricity and support the advancement of agricultural and water sectors. In the …</t>
  </si>
  <si>
    <t>https://scholar.google.com/scholar?output=instlink&amp;q=info:weanY_iX3isJ:scholar.google.com/&amp;hl=en&amp;as_sdt=2005&amp;sciodt=0,5&amp;scillfp=10351627897541527822&amp;oi=lle</t>
  </si>
  <si>
    <t>ZOU Caineng, MA Feng, PAN Songqi, LIN Minjie, ...</t>
  </si>
  <si>
    <t>Earth energy evolution, human development and carbon neutral strategy</t>
  </si>
  <si>
    <t>Petroleum Exploration …</t>
  </si>
  <si>
    <t>https://www.sciencedirect.com/science/article/pii/S1876380422600405</t>
  </si>
  <si>
    <t>https://scholar.google.com/scholar?cites=13545193180244974404&amp;as_sdt=2005&amp;sciodt=0,5&amp;hl=en</t>
  </si>
  <si>
    <t>Energy is the basis of human development and the impetus of society progress. There are three sources of energy: energy of celestial body outside the Earth, the Earth energy and …</t>
  </si>
  <si>
    <t>https://www.sciencedirect.com/science/article/pii/S1876380422600405/pdf?md5=ede885cb40547b3b466d14cde388de73&amp;pid=1-s2.0-S1876380422600405-main.pdf</t>
  </si>
  <si>
    <t>https://scholar.google.com/scholar?q=related:RJuLkm4x-rsJ:scholar.google.com/&amp;scioq=&amp;hl=en&amp;as_sdt=2005&amp;sciodt=0,5</t>
  </si>
  <si>
    <t>RM Abraham-A, F Taioli, AI Nzekwu</t>
  </si>
  <si>
    <t>Physical properties of sandstone reservoirs: Implication for fluid mobility</t>
  </si>
  <si>
    <t>Energy Geoscience</t>
  </si>
  <si>
    <t>https://www.sciencedirect.com/science/article/pii/S2666759222000348</t>
  </si>
  <si>
    <t>Core samples representing depths of hydrocarbon-bearing zones are not readily accessible for reservoir evaluations. On the other hand, wireline logs with incorporated seismic data …</t>
  </si>
  <si>
    <t>https://scholar.google.com/scholar?q=related:MMkRDUKYwVMJ:scholar.google.com/&amp;scioq=&amp;hl=en&amp;as_sdt=2005&amp;sciodt=0,5</t>
  </si>
  <si>
    <t>J Fink, E Heim, N Klitzsch</t>
  </si>
  <si>
    <t>Technologies for Deep Geothermal Energy</t>
  </si>
  <si>
    <t>State of the Art in Deep Geothermal Energy in …</t>
  </si>
  <si>
    <t>https://link.springer.com/chapter/10.1007/978-3-030-96870-0_3</t>
  </si>
  <si>
    <t>10.1007/978-3-030-96870-0_3</t>
  </si>
  <si>
    <t>Geothermal energy is currently harvested mainly from high-enthalpy resources, ie from resources located in regions with favorable geothermal conditions. Most of them are …</t>
  </si>
  <si>
    <t>https://scholar.google.com/scholar?q=related:VTH9D3S4p-EJ:scholar.google.com/&amp;scioq=&amp;hl=en&amp;as_sdt=2005&amp;sciodt=0,5</t>
  </si>
  <si>
    <t>Y Wu, H Geng, G Hao, D Li</t>
  </si>
  <si>
    <t>Experimental study on heat exchange efficiency of rock bed heat storage system based on broken rock mass</t>
  </si>
  <si>
    <t>Energy Reports</t>
  </si>
  <si>
    <t>https://www.sciencedirect.com/science/article/pii/S2352484722017188</t>
  </si>
  <si>
    <t>Energy storage system can significantly improve energy utilization by” cutting peak and filling valley” for the development and use of renewable energy sources such as wind and …</t>
  </si>
  <si>
    <t>https://scholar.google.com/scholar?q=related:IJI5G9VgVDwJ:scholar.google.com/&amp;scioq=&amp;hl=en&amp;as_sdt=2005&amp;sciodt=0,5</t>
  </si>
  <si>
    <t>L Wu, Z Hou, Z Luo, Y Xiong, N Zhang, J Luo, ...</t>
  </si>
  <si>
    <t>Numerical simulations of supercritical carbon dioxide fracturing: A review</t>
  </si>
  <si>
    <t>Journal of Rock …</t>
  </si>
  <si>
    <t>https://www.sciencedirect.com/science/article/pii/S1674775522001858</t>
  </si>
  <si>
    <t>As an emerging waterless fracturing technology, supercritical carbon dioxide (SC-CO 2) fracturing can reduce reservoir damage and dependence on water resources, and can also …</t>
  </si>
  <si>
    <t>OO Blake, DR Faulkner, RH Worden, ...</t>
  </si>
  <si>
    <t>Effect of thermal shock on the permeability and seismic wave velocity of the caprock and reservoir during CO2 injection</t>
  </si>
  <si>
    <t>https://www.sciencedirect.com/science/article/pii/S1750583622001098</t>
  </si>
  <si>
    <t>The injection of relatively cold CO 2 into warmer reservoirs causes rapid cooling of the host reservoir and the overlying caprock in the near wellbore region. This rapid cooling may …</t>
  </si>
  <si>
    <t>https://scholar.google.com/scholar?q=related:J5CMSAhilAYJ:scholar.google.com/&amp;scioq=&amp;hl=en&amp;as_sdt=2005&amp;sciodt=0,5</t>
  </si>
  <si>
    <t>AM Norouzi, J Gluyas, M Babaei</t>
  </si>
  <si>
    <t>CO2-plume geothermal in fluvial formations: A 2D numerical performance study using subsurface metrics and upscaling</t>
  </si>
  <si>
    <t>https://www.sciencedirect.com/science/article/pii/S0375650521002443</t>
  </si>
  <si>
    <t>https://scholar.google.com/scholar?cites=10736855544801787886&amp;as_sdt=2005&amp;sciodt=0,5&amp;hl=en</t>
  </si>
  <si>
    <t>Abstract CO 2-plume geothermal (CPG) operations are considered for sufficiently permeable formations due to their superiority compared to conventional water-based geothermal …</t>
  </si>
  <si>
    <t>https://scholar.google.com/scholar?output=instlink&amp;q=info:7v-XUDv5AJUJ:scholar.google.com/&amp;hl=en&amp;as_sdt=2005&amp;sciodt=0,5&amp;scillfp=7010543772519281837&amp;oi=lle</t>
  </si>
  <si>
    <t>https://scholar.google.com/scholar?q=related:7v-XUDv5AJUJ:scholar.google.com/&amp;scioq=&amp;hl=en&amp;as_sdt=2005&amp;sciodt=0,5</t>
  </si>
  <si>
    <t>B Yang, HZ Wang, GS Li, B Wang, L Chang, GH Tian, ...</t>
  </si>
  <si>
    <t>Fundamental study and utilization on supercritical CO2 fracturing developing unconventional resources: Current status, challenge and future perspectives</t>
  </si>
  <si>
    <t>Petroleum Science</t>
  </si>
  <si>
    <t>https://www.sciencedirect.com/science/article/pii/S1995822622002072</t>
  </si>
  <si>
    <t>Under the fact that considerable exploration and production of unconventional resources and worsening global climate, reducing carbon emission and rationally utilizing carbon …</t>
  </si>
  <si>
    <t>MR Fleming, BM Adams, JD Ogland-Hand, ...</t>
  </si>
  <si>
    <t>Flexible CO2-plume geothermal (CPG-F): Using geologically stored CO2 to provide dispatchable power and energy storage</t>
  </si>
  <si>
    <t>https://www.sciencedirect.com/science/article/pii/S0196890421012589</t>
  </si>
  <si>
    <t>https://scholar.google.com/scholar?cites=5262958402347677955&amp;as_sdt=2005&amp;sciodt=0,5&amp;hl=en</t>
  </si>
  <si>
    <t>Abstract CO 2-Plume Geothermal (CPG) power plants can use geologically stored CO 2 to generate electricity. In this study, a Flexible CO 2 Plume Geothermal (CPG-F) facility is …</t>
  </si>
  <si>
    <t>https://www.research-collection.ethz.ch/bitstream/handle/20.500.11850/523749/3/1-s2.0-S0196890421012589-main.pdf</t>
  </si>
  <si>
    <t>https://scholar.google.com/scholar?q=related:AzmXV8jICUkJ:scholar.google.com/&amp;scioq=&amp;hl=en&amp;as_sdt=2005&amp;sciodt=0,5</t>
  </si>
  <si>
    <t>C Zhong, T Xu, F Gherardi, Y Yuan</t>
  </si>
  <si>
    <t>Comparison of CO2 and water as working fluids for an enhanced geothermal system in the Gonghe Basin, northwest China</t>
  </si>
  <si>
    <t>Gondwana Research</t>
  </si>
  <si>
    <t>https://www.sciencedirect.com/science/article/pii/S1342937X22001587</t>
  </si>
  <si>
    <t>https://scholar.google.com/scholar?cites=16542518265376780025&amp;as_sdt=2005&amp;sciodt=0,5&amp;hl=en</t>
  </si>
  <si>
    <t>Because of the additional benefit of geological storage and the self-sustaining thermosiphon effect, CO 2 instead of water as a working fluid for geothermal energy production has …</t>
  </si>
  <si>
    <t>https://scholar.google.com/scholar?q=related:-a4xYrfUkuUJ:scholar.google.com/&amp;scioq=&amp;hl=en&amp;as_sdt=2005&amp;sciodt=0,5</t>
  </si>
  <si>
    <t>Y Li, K Ma, H Li, Y Tao, G Liu</t>
  </si>
  <si>
    <t>Numerical Simulation Research of Excavation Based Enhanced Geothermal System</t>
  </si>
  <si>
    <t>Journal of Physics: Conference …</t>
  </si>
  <si>
    <t>https://iopscience.iop.org/article/10.1088/1742-6596/2254/1/012013/meta</t>
  </si>
  <si>
    <t>Under the premise that the global fossil energy is decreasing, geothermal energy has entered the public view with its huge reserves. Geothermal energy can supply energy stably …</t>
  </si>
  <si>
    <t>https://iopscience.iop.org/article/10.1088/1742-6596/2254/1/012013/pdf</t>
  </si>
  <si>
    <t>https://scholar.google.com/scholar?q=related:Wv5ffCyXLTkJ:scholar.google.com/&amp;scioq=&amp;hl=en&amp;as_sdt=2005&amp;sciodt=0,5</t>
  </si>
  <si>
    <t>Thermo-hydro-mechanical modeling of an enhanced geothermal system in a fractured reservoir using carbon dioxide as heat transmission fluid-A sensitivity …</t>
  </si>
  <si>
    <t>https://www.sciencedirect.com/science/article/pii/S0360544222011690</t>
  </si>
  <si>
    <t>https://scholar.google.com/scholar?cites=5027541861112863319&amp;as_sdt=2005&amp;sciodt=0,5&amp;hl=en</t>
  </si>
  <si>
    <t>Geothermal energy has the potential to support direct heat usage and electricity generation at a low carbon footprint. Using carbon dioxide (CO 2) as a heat transfer fluid can allow us to …</t>
  </si>
  <si>
    <t>https://scholar.google.com/scholar?output=instlink&amp;q=info:V9oJha9qxUUJ:scholar.google.com/&amp;hl=en&amp;as_sdt=2005&amp;sciodt=0,5&amp;scillfp=17322430302071697055&amp;oi=lle</t>
  </si>
  <si>
    <t>https://scholar.google.com/scholar?q=related:V9oJha9qxUUJ:scholar.google.com/&amp;scioq=&amp;hl=en&amp;as_sdt=2005&amp;sciodt=0,5</t>
  </si>
  <si>
    <t>FJ Guerrero, D Pérez-Zárate, RM Prol-Ledesma, ...</t>
  </si>
  <si>
    <t>A numerical experiment for geological sequestration of CO2 in the pre-Comondú sandstones of Las Tres Virgenes geothermal area, Baja California Sur, Mexico</t>
  </si>
  <si>
    <t>https://www.sciencedirect.com/science/article/pii/S1750583622000494</t>
  </si>
  <si>
    <t>The most recent studies on geological sequestration of CO 2 in Mexico point towards high sequestration potential associated with geologically stable zones and high-emission …</t>
  </si>
  <si>
    <t>https://scholar.google.com/scholar?q=related:f6B1isvMF-MJ:scholar.google.com/&amp;scioq=&amp;hl=en&amp;as_sdt=2005&amp;sciodt=0,5</t>
  </si>
  <si>
    <t>ER Okoroafor, MJ Williams, J Gossuin, O Keshinro, ...</t>
  </si>
  <si>
    <t>Fracture roughness considerations in comparing CO2 and water as enhanced geothermal system working fluids</t>
  </si>
  <si>
    <t>https://www.sciencedirect.com/science/article/pii/S0375650522002243</t>
  </si>
  <si>
    <t>The primary focus of this paper is to compare the thermal performance of a fracture in an enhanced geothermal system (EGS) with supercritical carbon dioxide (CO 2) and water as …</t>
  </si>
  <si>
    <t>https://scholar.google.com/scholar?output=instlink&amp;q=info:cvXloMH7StUJ:scholar.google.com/&amp;hl=en&amp;as_sdt=2005&amp;sciodt=0,5&amp;scillfp=8080077424197986197&amp;oi=lle</t>
  </si>
  <si>
    <t>I Kaminskaite, S Piazolo, AR Emery, N Shaw, ...</t>
  </si>
  <si>
    <t>The Importance of Physiochemical Processes in Decarbonisation Technology Applications Utilizing the Subsurface: A Review</t>
  </si>
  <si>
    <t>… Science, Systems and …</t>
  </si>
  <si>
    <t>escubed.org</t>
  </si>
  <si>
    <t>https://www.escubed.org/articles/10.3389/esss.2022.10043/full</t>
  </si>
  <si>
    <t>10.3389/esss.2022.10043</t>
  </si>
  <si>
    <t>The Earth's subsurface not only provides a wide range of natural resources but also contains large pore volume that can be used for storing both anthropogenic waste and energy; these …</t>
  </si>
  <si>
    <t>https://scholar.google.com/scholar?q=related:Tna7qdMYHbEJ:scholar.google.com/&amp;scioq=&amp;hl=en&amp;as_sdt=2005&amp;sciodt=0,5</t>
  </si>
  <si>
    <t>C Schifflechner, C Wieland, H Spliethoff</t>
  </si>
  <si>
    <t>CO2 Plume Geothermal (CPG) Systems for Combined Heat and Power Production: an Evaluation of Various Plant Configurations</t>
  </si>
  <si>
    <t>https://link.springer.com/article/10.1007/s11630-022-1694-6</t>
  </si>
  <si>
    <t>Abstract CO2 Plume Geothermal (CPG) systems are a promising concept for utilising petrothermal resources in the context of a future carbon capture utilisation and sequestration …</t>
  </si>
  <si>
    <t>https://link.springer.com/content/pdf/10.1007/s11630-022-1694-6.pdf</t>
  </si>
  <si>
    <t>A Sircar, K Solanki, N Bist, K Yadav</t>
  </si>
  <si>
    <t>Enhanced Geothermal Systems–Promises and Challenges</t>
  </si>
  <si>
    <t>Int. J. of Renew. En. Dev</t>
  </si>
  <si>
    <t>https://www.academia.edu/download/79022509/pdf.pdf</t>
  </si>
  <si>
    <t>https://scholar.google.com/scholar?cites=631400151802306762&amp;as_sdt=2005&amp;sciodt=0,5&amp;hl=en</t>
  </si>
  <si>
    <t>Geothermal energy plays a very important role in the energy basket of the world. However, understanding the geothermal hotspots and exploiting the same from deep reservoirs, by …</t>
  </si>
  <si>
    <t>https://scholar.google.com/scholar?q=related:yuBNvxcvwwgJ:scholar.google.com/&amp;scioq=&amp;hl=en&amp;as_sdt=2005&amp;sciodt=0,5</t>
  </si>
  <si>
    <t>AC Benim, A Cicek</t>
  </si>
  <si>
    <t>INVESTIGATION OF THE THERMOHYDRAULICS OF AN EGS PROJECT IN TURKEY: COMPARATIVE ASSESSMENT OF WATER AND CO2 AS HEAT TRANSFER …</t>
  </si>
  <si>
    <t>ICHMT DIGITAL LIBRARY ONLINE</t>
  </si>
  <si>
    <t>dl.begellhouse.com</t>
  </si>
  <si>
    <t>https://www.dl.begellhouse.com/references/1bb331655c289a0a,715716a453fb6732,0c47b0cf27ae776e.html</t>
  </si>
  <si>
    <t>ABSTRACT A computational investigation of the thermohydraulics of an enhanced geothermal system project in Turkey is presented. The hydraulically fractured rock structures …</t>
  </si>
  <si>
    <t>L Zhou</t>
  </si>
  <si>
    <t>Numerical Studies on Thermal-hydraulic Behaviour of CO2 Energy Piles</t>
  </si>
  <si>
    <t>ses.library.usyd.edu.au</t>
  </si>
  <si>
    <t>https://ses.library.usyd.edu.au/handle/2123/28015</t>
  </si>
  <si>
    <t>Geothermal energy piles (GEPs), buried into the soil, are typically integrated with the circulating pipe inside the piles, where the most common heat transfer fluid (HTF) is water …</t>
  </si>
  <si>
    <t>https://ses.library.usyd.edu.au/bitstream/handle/2123/28015/Zhou_Linxiao_Thesis.pdf?sequence=2&amp;isAllowed=y</t>
  </si>
  <si>
    <t>https://scholar.google.com/scholar?q=related:2EmI5P8vdOsJ:scholar.google.com/&amp;scioq=&amp;hl=en&amp;as_sdt=2005&amp;sciodt=0,5</t>
  </si>
  <si>
    <t>马峰, 王贵玲, 朱喜, 张薇, 黎楚童, 唐显春, 余鸣潇, ...</t>
  </si>
  <si>
    <t>雄安新区深部碳酸盐岩热储强化增产试验研究</t>
  </si>
  <si>
    <t>工程科学 …</t>
  </si>
  <si>
    <t>cje.ustb.edu.cn</t>
  </si>
  <si>
    <t>http://cje.ustb.edu.cn/article/doi/10.13374/j.issn2095-9389.2022.04.08.008?viewType=HTML</t>
  </si>
  <si>
    <t>碳酸盐岩热储是我国水热型地热资源开发的主战场, 具有分布广, 厚度大, 易回灌等特点. 目前的利用仅局限于碳酸盐岩热储顶部约200 m 的强岩溶发育带, 由于深部碳酸盐岩热储渗透性 …</t>
  </si>
  <si>
    <t>邹才能, 马锋, 潘松圻, 林敏捷, 张国生, 熊波, 王影, ...</t>
  </si>
  <si>
    <t>论地球能源演化与人类发展及碳中和战略</t>
  </si>
  <si>
    <t>石油勘探与开发</t>
  </si>
  <si>
    <t>cpedm.com</t>
  </si>
  <si>
    <t>http://www.cpedm.com/article/2022/1000-0747-49-2-411.html</t>
  </si>
  <si>
    <t>摘要能源是人类发展的基础与社会进步的动力,“能” 具有3 种来源: 地球外部天体能, 地球自身能及地球与其他天体相互作用能. 生命起源, 能源形成与地球系统密切相关, 具有3 …</t>
  </si>
  <si>
    <t>https://scholar.google.com/scholar?q=related:cBjByscg3dwJ:scholar.google.com/&amp;scioq=&amp;hl=en&amp;as_sdt=2005&amp;sciodt=0,5</t>
  </si>
  <si>
    <t>year</t>
  </si>
  <si>
    <t>TOT</t>
  </si>
  <si>
    <r>
      <t xml:space="preserve">n </t>
    </r>
    <r>
      <rPr>
        <b/>
        <i/>
        <vertAlign val="subscript"/>
        <sz val="11"/>
        <color theme="1"/>
        <rFont val="Calibri"/>
        <family val="2"/>
        <scheme val="minor"/>
      </rPr>
      <t>citations</t>
    </r>
  </si>
  <si>
    <t>S Chu, A Majumdar</t>
  </si>
  <si>
    <t>Opportunities and challenges for a sustainable energy future</t>
  </si>
  <si>
    <t>nature</t>
  </si>
  <si>
    <t>nature.com</t>
  </si>
  <si>
    <t>https://www.nature.com/articles/nature11475</t>
  </si>
  <si>
    <t>https://scholar.google.com/scholar?cites=14111624695030847346&amp;as_sdt=2005&amp;sciodt=0,5&amp;hl=en</t>
  </si>
  <si>
    <t>Access to clean, affordable and reliable energy has been a cornerstone of the world's increasing prosperity and economic growth since the beginning of the industrial revolution …</t>
  </si>
  <si>
    <t>https://scholar.google.com/scholar?q=related:cpfxvuSP1sMJ:scholar.google.com/&amp;scioq=&amp;hl=en&amp;as_sdt=2005&amp;sciodt=0,5</t>
  </si>
  <si>
    <t>DJ Rozell, SJ Reaven</t>
  </si>
  <si>
    <t>Water pollution risk associated with natural gas extraction from the Marcellus Shale</t>
  </si>
  <si>
    <t>Risk Analysis: An International Journal</t>
  </si>
  <si>
    <t>https://onlinelibrary.wiley.com/doi/abs/10.1111/j.1539-6924.2011.01757.x</t>
  </si>
  <si>
    <t>https://scholar.google.com/scholar?cites=4121491520971130540&amp;as_sdt=2005&amp;sciodt=0,5&amp;hl=en</t>
  </si>
  <si>
    <t>10.1111/j.1539-6924.2011.01757.x</t>
  </si>
  <si>
    <t>In recent years, shale gas formations have become economically viable through the use of horizontal drilling and hydraulic fracturing. These techniques carry potential environmental …</t>
  </si>
  <si>
    <t>https://onlinelibrary.wiley.com/doi/pdfdirect/10.1111/j.1539-6924.2011.01757.x</t>
  </si>
  <si>
    <t>https://scholar.google.com/scholar?q=related:rMZEpLN6MjkJ:scholar.google.com/&amp;scioq=&amp;hl=en&amp;as_sdt=2005&amp;sciodt=0,5</t>
  </si>
  <si>
    <t>P Olasolo, MC Juárez, MP Morales, IA Liarte</t>
  </si>
  <si>
    <t>Enhanced geothermal systems (EGS): A review</t>
  </si>
  <si>
    <t>… and Sustainable Energy …</t>
  </si>
  <si>
    <t>https://www.sciencedirect.com/science/article/pii/S1364032115012964</t>
  </si>
  <si>
    <t>https://scholar.google.com/scholar?cites=12380040570823487537&amp;as_sdt=2005&amp;sciodt=0,5&amp;hl=en</t>
  </si>
  <si>
    <t>Geothermal energy is a renewable energy source that can be found in abundance on our planet. Only a small fraction of it is currently converted to electrical power, though in recent …</t>
  </si>
  <si>
    <t>https://scholar.google.com/scholar?q=related:MbDbkE69zqsJ:scholar.google.com/&amp;scioq=&amp;hl=en&amp;as_sdt=2005&amp;sciodt=0,5</t>
  </si>
  <si>
    <t>MD Aminu, SA Nabavi, CA Rochelle, V Manovic</t>
  </si>
  <si>
    <t>A review of developments in carbon dioxide storage</t>
  </si>
  <si>
    <t>https://www.sciencedirect.com/science/article/pii/S0306261917313016</t>
  </si>
  <si>
    <t>https://scholar.google.com/scholar?cites=15088224940745387904&amp;as_sdt=2005&amp;sciodt=0,5&amp;hl=en</t>
  </si>
  <si>
    <t>Carbon capture and storage (CCS) has been identified as an urgent, strategic and essential approach to reduce anthropogenic CO 2 emissions, and mitigate the severe consequences …</t>
  </si>
  <si>
    <t>https://nora.nerc.ac.uk/id/eprint/518957/1/A%20Review%20of%20Developments%20in%20Carbon%20Dioxide%20Storage%20copy.pdf</t>
  </si>
  <si>
    <t>https://scholar.google.com/scholar?q=related:gG9RjKQkZNEJ:scholar.google.com/&amp;scioq=&amp;hl=en&amp;as_sdt=2005&amp;sciodt=0,5</t>
  </si>
  <si>
    <t>WE Glassley</t>
  </si>
  <si>
    <t>Geothermal energy: renewable energy and the environment</t>
  </si>
  <si>
    <t>https://books.google.com/books?hl=en&amp;lr=&amp;id=hPCsBAAAQBAJ&amp;oi=fnd&amp;pg=PP1&amp;ots=cY4dmiYCMU&amp;sig=1jvdu0wZH1fVYBdUYlOeJDo_3aA</t>
  </si>
  <si>
    <t>https://scholar.google.com/scholar?cites=1188433550637067216&amp;as_sdt=2005&amp;sciodt=0,5&amp;hl=en</t>
  </si>
  <si>
    <t>An In-Depth Introduction to Geothermal Energy Addressing significant changes in the energy markets since the first edition, Geothermal Energy: Renewable Energy and the …</t>
  </si>
  <si>
    <t>https://cds.cern.ch/record/1611527/files/9781420075700_TOC.pdf</t>
  </si>
  <si>
    <t>https://scholar.google.com/scholar?q=related:0OvgiAQqfhAJ:scholar.google.com/&amp;scioq=&amp;hl=en&amp;as_sdt=2005&amp;sciodt=0,5</t>
  </si>
  <si>
    <t>J Taron, D Elsworth</t>
  </si>
  <si>
    <t>Thermal–hydrologic–mechanical–chemical processes in the evolution of engineered geothermal reservoirs</t>
  </si>
  <si>
    <t>International Journal of Rock Mechanics and Mining …</t>
  </si>
  <si>
    <t>https://www.sciencedirect.com/science/article/pii/S1365160909000227</t>
  </si>
  <si>
    <t>https://scholar.google.com/scholar?cites=1380222633571012272&amp;as_sdt=2005&amp;sciodt=0,5&amp;hl=en</t>
  </si>
  <si>
    <t>In a companion paper [Taron J, Elsworth D, Min KB. Numerical simulation of thermal–hydrologic–mechanical–chemical processes in deformable, fractured porous media. Int J …</t>
  </si>
  <si>
    <t>https://scholar.google.com/scholar?q=related:sE70KCyJJxMJ:scholar.google.com/&amp;scioq=&amp;hl=en&amp;as_sdt=2005&amp;sciodt=0,5</t>
  </si>
  <si>
    <t>J Taron, D Elsworth, KB Min</t>
  </si>
  <si>
    <t>Numerical simulation of thermal-hydrologic-mechanical-chemical processes in deformable, fractured porous media</t>
  </si>
  <si>
    <t>International Journal of Rock Mechanics and …</t>
  </si>
  <si>
    <t>https://www.sciencedirect.com/science/article/pii/S1365160909000215</t>
  </si>
  <si>
    <t>https://scholar.google.com/scholar?cites=2905238588158056327&amp;as_sdt=2005&amp;sciodt=0,5&amp;hl=en</t>
  </si>
  <si>
    <t>A method is introduced to couple the thermal (T), hydrologic (H), and chemical precipitation/dissolution (C) capabilities of TOUGHREACT with the mechanical (M) framework of FLAC …</t>
  </si>
  <si>
    <t>https://scholar.google.com/scholar?q=related:hxfrchp7USgJ:scholar.google.com/&amp;scioq=&amp;hl=en&amp;as_sdt=2005&amp;sciodt=0,5</t>
  </si>
  <si>
    <t>MA Celia, S Bachu, JM Nordbotten…</t>
  </si>
  <si>
    <t>J Sarkar</t>
  </si>
  <si>
    <t>Review and future trends of supercritical CO2 Rankine cycle for low-grade heat conversion</t>
  </si>
  <si>
    <t>https://www.sciencedirect.com/science/article/pii/S1364032115003093</t>
  </si>
  <si>
    <t>https://scholar.google.com/scholar?cites=15897964971412323946&amp;as_sdt=2005&amp;sciodt=0,5&amp;hl=en</t>
  </si>
  <si>
    <t>Due to personal and environmental safeties along with various advantages, CO 2 became a potential choice as working fluid for both heat engine and heat pump cycles. Because of …</t>
  </si>
  <si>
    <t>https://scholar.google.com/scholar?q=related:an6iFOnqoNwJ:scholar.google.com/&amp;scioq=&amp;hl=en&amp;as_sdt=2005&amp;sciodt=0,5</t>
  </si>
  <si>
    <t>YC Zeng, Z Su, NY Wu</t>
  </si>
  <si>
    <t>Numerical simulation of heat production potential from hot dry rock by water circulating through two horizontal wells at Desert Peak geothermal field</t>
  </si>
  <si>
    <t>https://www.sciencedirect.com/science/article/pii/S0360544213003708</t>
  </si>
  <si>
    <t>https://scholar.google.com/scholar?cites=11159373939128226302&amp;as_sdt=2005&amp;sciodt=0,5&amp;hl=en</t>
  </si>
  <si>
    <t>In this work, heat production potential from hot dry rock by water circulating through two horizontal wells was numerically investigated based on the geological data of well DP23-1 …</t>
  </si>
  <si>
    <t>https://scholar.google.com/scholar?q=related:_lF9BXkP3poJ:scholar.google.com/&amp;scioq=&amp;hl=en&amp;as_sdt=2005&amp;sciodt=0,5</t>
  </si>
  <si>
    <t>A Anderson, B Rezaie</t>
  </si>
  <si>
    <t>Geothermal technology: Trends and potential role in a sustainable future</t>
  </si>
  <si>
    <t>https://www.sciencedirect.com/science/article/pii/S0306261919307706</t>
  </si>
  <si>
    <t>https://scholar.google.com/scholar?cites=18299300802222243065&amp;as_sdt=2005&amp;sciodt=0,5&amp;hl=en</t>
  </si>
  <si>
    <t>Rapid population growth as well as modern technology reliance lead to a greater demand for energy consumption. An ever growing focus on creating sustainable environment …</t>
  </si>
  <si>
    <t>https://scholar.google.com/scholar?q=related:-Tx6MiAt9P0J:scholar.google.com/&amp;scioq=&amp;hl=en&amp;as_sdt=2005&amp;sciodt=0,5</t>
  </si>
  <si>
    <t>F Amann, V Gischig, K Evans, J Doetsch, R Jalali…</t>
  </si>
  <si>
    <t>L Pan, CM Oldenburg</t>
  </si>
  <si>
    <t>T2Well—an integrated wellbore–reservoir simulator</t>
  </si>
  <si>
    <t>Computers &amp; Geosciences</t>
  </si>
  <si>
    <t>https://www.sciencedirect.com/science/article/pii/S0098300413001696</t>
  </si>
  <si>
    <t>https://scholar.google.com/scholar?cites=14769528586356777442&amp;as_sdt=2005&amp;sciodt=0,5&amp;hl=en</t>
  </si>
  <si>
    <t>At its most basic level, management of subsurface fluid resources involves a system comprising the wellbore and the target reservoir. As discrete pathways through geologic …</t>
  </si>
  <si>
    <t>https://scholar.google.com/scholar?q=related:4uHFOf_n98wJ:scholar.google.com/&amp;scioq=&amp;hl=en&amp;as_sdt=2005&amp;sciodt=0,5</t>
  </si>
  <si>
    <t>DL Gallup</t>
  </si>
  <si>
    <t>Production engineering in geothermal technology: a review</t>
  </si>
  <si>
    <t>https://www.sciencedirect.com/science/article/pii/S0375650509000212</t>
  </si>
  <si>
    <t>https://scholar.google.com/scholar?cites=11095657669390554468&amp;as_sdt=2005&amp;sciodt=0,5&amp;hl=en</t>
  </si>
  <si>
    <t>Geothermal energy is abundant and renewable, but only a very small fraction can currently be converted commercially to electricity and heating value with today's technology. In recent …</t>
  </si>
  <si>
    <t>https://www.researchgate.net/profile/Darrell-Gallup/publication/228077599_Production_engineering_in_geothermal_technology_A_review/links/5a611d370f7e9b6b8fd3ebb1/Production-engineering-in-geothermal-technology-A-review.pdf</t>
  </si>
  <si>
    <t>https://scholar.google.com/scholar?q=related:ZNVc7dyx-5kJ:scholar.google.com/&amp;scioq=&amp;hl=en&amp;as_sdt=2005&amp;sciodt=0,5</t>
  </si>
  <si>
    <t>CO2 Thermosiphon for Competitive Geothermal Power Generation</t>
  </si>
  <si>
    <t>Energy &amp; fuels</t>
  </si>
  <si>
    <t>https://pubs.acs.org/doi/abs/10.1021/ef800601z</t>
  </si>
  <si>
    <t>https://scholar.google.com/scholar?cites=9616933622720254246&amp;as_sdt=2005&amp;sciodt=0,5&amp;hl=en</t>
  </si>
  <si>
    <t>10.1021/ef800601z</t>
  </si>
  <si>
    <t>Engineered geothermal systems represent a significant unutilized energy source, with the potential to assist in meeting growing energy demands with clean, renewable energy …</t>
  </si>
  <si>
    <t>https://pubs.acs.org/doi/pdf/10.1021/ef800601z</t>
  </si>
  <si>
    <t>https://scholar.google.com/scholar?q=related:JlHAWi02doUJ:scholar.google.com/&amp;scioq=&amp;hl=en&amp;as_sdt=2005&amp;sciodt=0,5</t>
  </si>
  <si>
    <t>PK Kang, T Le Borgne, M Dentz…</t>
  </si>
  <si>
    <t>Impact of velocity correlation and distribution on transport in fractured media: Field evidence and theoretical model</t>
  </si>
  <si>
    <t>https://agupubs.onlinelibrary.wiley.com/doi/abs/10.1002/2014WR015799</t>
  </si>
  <si>
    <t>https://scholar.google.com/scholar?cites=17000260474118167238&amp;as_sdt=2005&amp;sciodt=0,5&amp;hl=en</t>
  </si>
  <si>
    <t>10.1002/2014WR015799</t>
  </si>
  <si>
    <t>Flow and transport through fractured geologic media often leads to anomalous (non‐Fickian) transport behavior, the origin of which remains a matter of debate: whether it arises …</t>
  </si>
  <si>
    <t>https://agupubs.onlinelibrary.wiley.com/doi/pdfdirect/10.1002/2014WR015799</t>
  </si>
  <si>
    <t>https://scholar.google.com/scholar?q=related:xlrteNQO7esJ:scholar.google.com/&amp;scioq=&amp;hl=en&amp;as_sdt=2005&amp;sciodt=0,5</t>
  </si>
  <si>
    <t>BM Adams, TH Kuehn, JM Bielicki, JB Randolph…</t>
  </si>
  <si>
    <t>YC Zeng, NY Wu, Z Su, XX Wang, J Hu</t>
  </si>
  <si>
    <t>Numerical simulation of heat production potential from hot dry rock by water circulating through a novel single vertical fracture at Desert Peak geothermal field</t>
  </si>
  <si>
    <t>https://www.sciencedirect.com/science/article/pii/S0360544213008888</t>
  </si>
  <si>
    <t>https://scholar.google.com/scholar?cites=5070850545286548034&amp;as_sdt=2005&amp;sciodt=0,5&amp;hl=en</t>
  </si>
  <si>
    <t>Based on the geological data of well DP23-1 under the EGS (enhanced geothermal system) project at Desert Peak geothermal field, we numerically investigated the heat production …</t>
  </si>
  <si>
    <t>https://scholar.google.com/scholar?q=related:QormVLRHX0YJ:scholar.google.com/&amp;scioq=&amp;hl=en&amp;as_sdt=2005&amp;sciodt=0,5</t>
  </si>
  <si>
    <t>J Yao, X Zhang, Z Sun, Z Huang, J Liu, Y Li, Y Xin…</t>
  </si>
  <si>
    <t>Numerical simulation of the heat extraction in 3D-EGS with thermal-hydraulic-mechanical coupling method based on discrete fractures model</t>
  </si>
  <si>
    <t>https://www.sciencedirect.com/science/article/pii/S0375650517303188</t>
  </si>
  <si>
    <t>https://scholar.google.com/scholar?cites=1236513850230324158&amp;as_sdt=2005&amp;sciodt=0,5&amp;hl=en</t>
  </si>
  <si>
    <t>The geothermal heat production from Enhanced Geothermal System (EGS) is influenced by complex thermal-hydraulic-mechanical (THM) coupling process, it is necessary to consider …</t>
  </si>
  <si>
    <t>https://scholar.google.com/scholar?output=instlink&amp;q=info:vjvUosv6KBEJ:scholar.google.com/&amp;hl=en&amp;as_sdt=2005&amp;sciodt=0,5&amp;scillfp=5479940322020184814&amp;oi=lle</t>
  </si>
  <si>
    <t>https://scholar.google.com/scholar?q=related:vjvUosv6KBEJ:scholar.google.com/&amp;scioq=&amp;hl=en&amp;as_sdt=2005&amp;sciodt=0,5</t>
  </si>
  <si>
    <t>PX Jiang, B Liu, CR Zhao, F Luo</t>
  </si>
  <si>
    <t>Convection heat transfer of supercritical pressure carbon dioxide in a vertical micro tube from transition to turbulent flow regime</t>
  </si>
  <si>
    <t>International journal of heat and mass …</t>
  </si>
  <si>
    <t>https://www.sciencedirect.com/science/article/pii/S0017931012006679</t>
  </si>
  <si>
    <t>https://scholar.google.com/scholar?cites=14310844605407702256&amp;as_sdt=2005&amp;sciodt=0,5&amp;hl=en</t>
  </si>
  <si>
    <t>This paper presents experimental investigations of the convection heat transfer of carbon dioxide at supercritical pressures in a vertical tube with inner diameter of 99.2 μm for various …</t>
  </si>
  <si>
    <t>https://scholar.google.com/scholar?q=related:8CwktVhVmsYJ:scholar.google.com/&amp;scioq=&amp;hl=en&amp;as_sdt=2005&amp;sciodt=0,5</t>
  </si>
  <si>
    <t>T Ishida, Y Chen, Z Bennour…</t>
  </si>
  <si>
    <t>H Xie, X Li, Z Fang, Y Wang, Q Li, L Shi, B Bai, N Wei…</t>
  </si>
  <si>
    <t>Carbon geological utilization and storage in China: current status and perspectives</t>
  </si>
  <si>
    <t>Acta Geotechnica</t>
  </si>
  <si>
    <t>https://link.springer.com/article/10.1007/s11440-013-0277-9</t>
  </si>
  <si>
    <t>https://scholar.google.com/scholar?cites=6360492083771581322&amp;as_sdt=2005&amp;sciodt=0,5&amp;hl=en</t>
  </si>
  <si>
    <t>10.1007/s11440-013-0277-9</t>
  </si>
  <si>
    <t>As an emerging technology with the potential to enable large-scale utilization of fossil fuels in a low-carbon manner, carbon capture, utilization and storage (CCUS) is widely …</t>
  </si>
  <si>
    <t>https://scholar.google.com/scholar?q=related:iqPj0dkBRVgJ:scholar.google.com/&amp;scioq=&amp;hl=en&amp;as_sdt=2005&amp;sciodt=0,5</t>
  </si>
  <si>
    <t>PK Kang, S Brown, R Juanes</t>
  </si>
  <si>
    <t>Emergence of anomalous transport in stressed rough fractures</t>
  </si>
  <si>
    <t>Earth and Planetary Science Letters</t>
  </si>
  <si>
    <t>https://www.sciencedirect.com/science/article/pii/S0012821X16304629</t>
  </si>
  <si>
    <t>https://scholar.google.com/scholar?cites=3776571826837955426&amp;as_sdt=2005&amp;sciodt=0,5&amp;hl=en</t>
  </si>
  <si>
    <t>We report the emergence of anomalous (non-Fickian) transport through a rough-walled fracture as a result of increasing normal stress on the fracture. We show that the origin of this …</t>
  </si>
  <si>
    <t>https://www.sciencedirect.com/science/article/am/pii/S0012821X16304629</t>
  </si>
  <si>
    <t>https://scholar.google.com/scholar?q=related:YqNsPxEUaTQJ:scholar.google.com/&amp;scioq=&amp;hl=en&amp;as_sdt=2005&amp;sciodt=0,5</t>
  </si>
  <si>
    <t>T Xu, Y Yuan, X Jia, Y Lei, S Li, B Feng, Z Hou, Z Jiang</t>
  </si>
  <si>
    <t>Prospects of power generation from an enhanced geothermal system by water circulation through two horizontal wells: A case study in the Gonghe Basin, Qinghai …</t>
  </si>
  <si>
    <t>https://www.sciencedirect.com/science/article/pii/S0360544218301634</t>
  </si>
  <si>
    <t>https://scholar.google.com/scholar?cites=15623264576981938058&amp;as_sdt=2005&amp;sciodt=0,5&amp;hl=en</t>
  </si>
  <si>
    <t>This study numerically investigates the power generation potential from a fractured geothermal reservoir at Qiabuqia geothermal area in the Gonghe Basin, Northwestern …</t>
  </si>
  <si>
    <t>https://scholar.google.com/scholar?output=instlink&amp;q=info:iq_zblv80NgJ:scholar.google.com/&amp;hl=en&amp;as_sdt=2005&amp;sciodt=0,5&amp;scillfp=17817542338998420187&amp;oi=lle</t>
  </si>
  <si>
    <t>https://scholar.google.com/scholar?q=related:iq_zblv80NgJ:scholar.google.com/&amp;scioq=&amp;hl=en&amp;as_sdt=2005&amp;sciodt=0,5</t>
  </si>
  <si>
    <t>BM Tutolo, AJ Luhmann, XZ Kong, MO Saar…</t>
  </si>
  <si>
    <t>CO2 sequestration in feldspar-rich sandstone: coupled evolution of fluid chemistry, mineral reaction rates, and hydrogeochemical properties</t>
  </si>
  <si>
    <t>https://www.sciencedirect.com/science/article/pii/S0016703715001957</t>
  </si>
  <si>
    <t>https://scholar.google.com/scholar?cites=16764111226920244970&amp;as_sdt=2005&amp;sciodt=0,5&amp;hl=en</t>
  </si>
  <si>
    <t>Abstract To investigate CO 2 Capture, Utilization, and Storage (CCUS) in sandstones, we performed three 150° C flow-through experiments on K-feldspar-rich cores from the Eau …</t>
  </si>
  <si>
    <t>https://www.sciencedirect.com/science/article/am/pii/S0016703715001957</t>
  </si>
  <si>
    <t>https://scholar.google.com/scholar?q=related:6ha4P1cWpugJ:scholar.google.com/&amp;scioq=&amp;hl=en&amp;as_sdt=2005&amp;sciodt=0,5</t>
  </si>
  <si>
    <t>G Cui, S Ren, L Zhang, J Ezekiel, C Enechukwu…</t>
  </si>
  <si>
    <t>Q Gan, D Elsworth</t>
  </si>
  <si>
    <t>Production optimization in fractured geothermal reservoirs by coupled discrete fracture network modeling</t>
  </si>
  <si>
    <t>https://www.sciencedirect.com/science/article/pii/S0375650516300311</t>
  </si>
  <si>
    <t>https://scholar.google.com/scholar?cites=16405555192241139858&amp;as_sdt=2005&amp;sciodt=0,5&amp;hl=en</t>
  </si>
  <si>
    <t>In this work, a stimulation then heat production optimization strategy is presented for prototypical EGS geothermal reservoirs by comparing conventional stimulation-then …</t>
  </si>
  <si>
    <t>https://www.sciencedirect.com/science/article/am/pii/S0375650516300311</t>
  </si>
  <si>
    <t>https://scholar.google.com/scholar?q=related:kjCZ6IY9rOMJ:scholar.google.com/&amp;scioq=&amp;hl=en&amp;as_sdt=2005&amp;sciodt=0,5</t>
  </si>
  <si>
    <t>PK Kang, M Dentz, T Le Borgne, R Juanes</t>
  </si>
  <si>
    <t>Anomalous transport on regular fracture networks: Impact of conductivity heterogeneity and mixing at fracture intersections</t>
  </si>
  <si>
    <t>Physical Review E</t>
  </si>
  <si>
    <t>APS</t>
  </si>
  <si>
    <t>https://journals.aps.org/pre/abstract/10.1103/PhysRevE.92.022148</t>
  </si>
  <si>
    <t>https://scholar.google.com/scholar?cites=2714323645561077556&amp;as_sdt=2005&amp;sciodt=0,5&amp;hl=en</t>
  </si>
  <si>
    <t>10.1103/PhysRevE.92.022148</t>
  </si>
  <si>
    <t>We investigate transport on regular fracture networks that are characterized by heterogeneity in hydraulic conductivity. We discuss the impact of conductivity heterogeneity …</t>
  </si>
  <si>
    <t>https://link.aps.org/pdf/10.1103/PhysRevE.92.022148</t>
  </si>
  <si>
    <t>https://scholar.google.com/scholar?q=related:NH8ce_k2qyUJ:scholar.google.com/&amp;scioq=&amp;hl=en&amp;as_sdt=2005&amp;sciodt=0,5</t>
  </si>
  <si>
    <t>YJ Zhang, ZW Li, LL Guo, P Gao, XP Jin, TF Xu</t>
  </si>
  <si>
    <t>Electricity generation from enhanced geothermal systems by oilfield produced water circulating through reservoir stimulated by staged fracturing technology …</t>
  </si>
  <si>
    <t>https://www.sciencedirect.com/science/article/pii/S0360544214012237</t>
  </si>
  <si>
    <t>https://scholar.google.com/scholar?cites=9175846146641524452&amp;as_sdt=2005&amp;sciodt=0,5&amp;hl=en</t>
  </si>
  <si>
    <t>In this paper, the feasibility of generating electricity from EGS (enhanced geothermal systems) by oilfield produced water circulating through reservoir stimulated by staged …</t>
  </si>
  <si>
    <t>https://scholar.google.com/scholar?q=related:5HY0ZHQnV38J:scholar.google.com/&amp;scioq=&amp;hl=en&amp;as_sdt=2005&amp;sciodt=0,5</t>
  </si>
  <si>
    <t>X Wang, EK Levy, C Pan, CE Romero…</t>
  </si>
  <si>
    <t>Working fluid selection for organic Rankine cycle power generation using hot produced supercritical CO2 from a geothermal reservoir</t>
  </si>
  <si>
    <t>https://www.sciencedirect.com/science/article/pii/S1359431118354589</t>
  </si>
  <si>
    <t>https://scholar.google.com/scholar?cites=14589474075928502629&amp;as_sdt=2005&amp;sciodt=0,5&amp;hl=en</t>
  </si>
  <si>
    <t>Geothermal heat mining simulations using supercritical CO 2 (sCO 2) were performed in this research. Working fluid selection criteria for power generation using sCO 2 from a …</t>
  </si>
  <si>
    <t>https://www.osti.gov/pages/servlets/purl/1580373</t>
  </si>
  <si>
    <t>https://scholar.google.com/scholar?q=related:ZSF9q185eMoJ:scholar.google.com/&amp;scioq=&amp;hl=en&amp;as_sdt=2005&amp;sciodt=0,5</t>
  </si>
  <si>
    <t>T Guo, F Gong, X Wang, Q Lin, Z Qu…</t>
  </si>
  <si>
    <t>Performance of enhanced geothermal system (EGS) in fractured geothermal reservoirs with CO2 as working fluid</t>
  </si>
  <si>
    <t>https://www.sciencedirect.com/science/article/pii/S1359431118345083</t>
  </si>
  <si>
    <t>https://scholar.google.com/scholar?cites=4307542032811078157&amp;as_sdt=2005&amp;sciodt=0,5&amp;hl=en</t>
  </si>
  <si>
    <t>Creating an open, connected fracture by hydraulic stimulation is vital to heat mining in an enhanced geothermal system (EGS). The existence of natural fractures, which seriously …</t>
  </si>
  <si>
    <t>https://scholar.google.com/scholar?q=related:DbLEEKh2xzsJ:scholar.google.com/&amp;scioq=&amp;hl=en&amp;as_sdt=2005&amp;sciodt=0,5</t>
  </si>
  <si>
    <t>RJ Rosenbauer, B Thomas, JL Bischoff…</t>
  </si>
  <si>
    <t>Carbon sequestration via reaction with basaltic rocks: Geochemical modeling and experimental results</t>
  </si>
  <si>
    <t>https://www.sciencedirect.com/science/article/pii/S0016703712002475</t>
  </si>
  <si>
    <t>https://scholar.google.com/scholar?cites=6047119953914069868&amp;as_sdt=2005&amp;sciodt=0,5&amp;hl=en</t>
  </si>
  <si>
    <t>Basaltic rocks are potential repositories for sequestering carbon dioxide (CO 2) because of their capacity for trapping CO 2 in carbonate minerals. We carried out a series of …</t>
  </si>
  <si>
    <t>http://pages.uoregon.edu/palandri/documents/GCA2012_v89p116_Rosenbauer_EtAl.pdf</t>
  </si>
  <si>
    <t>https://scholar.google.com/scholar?q=related:bIM5H4-v61MJ:scholar.google.com/&amp;scioq=&amp;hl=en&amp;as_sdt=2005&amp;sciodt=0,5</t>
  </si>
  <si>
    <t>WS Han, GA Stillman, M Lu, C Lu…</t>
  </si>
  <si>
    <t>Evaluation of potential nonisothermal processes and heat transport during CO2 sequestration</t>
  </si>
  <si>
    <t>https://agupubs.onlinelibrary.wiley.com/doi/abs/10.1029/2009JB006745</t>
  </si>
  <si>
    <t>https://scholar.google.com/scholar?cites=10293033619543810541&amp;as_sdt=2005&amp;sciodt=0,5&amp;hl=en</t>
  </si>
  <si>
    <t>10.1029/2009JB006745</t>
  </si>
  <si>
    <t>Injection of CO2 may perturb subsurface temperatures, leading to a dynamic temperature system in the storage formation and adjacent seal strata. In most cases, the individual effects …</t>
  </si>
  <si>
    <t>https://agupubs.onlinelibrary.wiley.com/doi/pdf/10.1029/2009JB006745</t>
  </si>
  <si>
    <t>https://scholar.google.com/scholar?q=related:7eEPyooz2I4J:scholar.google.com/&amp;scioq=&amp;hl=en&amp;as_sdt=2005&amp;sciodt=0,5</t>
  </si>
  <si>
    <t>A Battistelli, M Marcolini</t>
  </si>
  <si>
    <t>TMGAS: a new TOUGH2 EOS module for the numerical simulation of gas mixtures injection in geological structures</t>
  </si>
  <si>
    <t>https://www.sciencedirect.com/science/article/pii/S1750583609000024</t>
  </si>
  <si>
    <t>https://scholar.google.com/scholar?cites=7869780279724162731&amp;as_sdt=2005&amp;sciodt=0,5&amp;hl=en</t>
  </si>
  <si>
    <t>Injection of gas mixtures in geological structures is performed for a variety of different purposes including natural gas storage operations, CO 2 flooding and Water Alternate Gas …</t>
  </si>
  <si>
    <t>https://www.academia.edu/download/87631303/j.ijggc.2008.12.00220220617-1-ij523j.pdf</t>
  </si>
  <si>
    <t>https://scholar.google.com/scholar?q=related:qz5V8XcTN20J:scholar.google.com/&amp;scioq=&amp;hl=en&amp;as_sdt=2005&amp;sciodt=0,5</t>
  </si>
  <si>
    <t>SDC Walsh, HE Mason, WL Du Frane…</t>
  </si>
  <si>
    <t>Experimental calibration of a numerical model describing the alteration of cement/caprock interfaces by carbonated brine</t>
  </si>
  <si>
    <t>https://www.sciencedirect.com/science/article/pii/S175058361400005X</t>
  </si>
  <si>
    <t>https://scholar.google.com/scholar?cites=18267185905067900617&amp;as_sdt=2005&amp;sciodt=0,5&amp;hl=en</t>
  </si>
  <si>
    <t>Deep wells provide a possible pathway for CO 2 and brine leakage from geologic storage reservoirs to shallow groundwater resources and the atmosphere. The integrity of wellbore …</t>
  </si>
  <si>
    <t>https://www.sciencedirect.com/science/article/am/pii/S175058361400005X</t>
  </si>
  <si>
    <t>https://scholar.google.com/scholar?q=related:yT6YBcwUgv0J:scholar.google.com/&amp;scioq=&amp;hl=en&amp;as_sdt=2005&amp;sciodt=0,5</t>
  </si>
  <si>
    <t>EM Llanos, SJ Zarrouk, RA Hogarth</t>
  </si>
  <si>
    <t>Numerical model of the Habanero geothermal reservoir, Australia</t>
  </si>
  <si>
    <t>https://www.sciencedirect.com/science/article/pii/S0375650514000856</t>
  </si>
  <si>
    <t>https://scholar.google.com/scholar?cites=3490248074713466572&amp;as_sdt=2005&amp;sciodt=0,5&amp;hl=en</t>
  </si>
  <si>
    <t>A TOUGH2 reservoir model has been developed for the Habanero enhanced geothermal system (EGS), located in the Cooper Basin, Australia. The reservoir, interpreted to be the …</t>
  </si>
  <si>
    <t>https://scholar.google.com/scholar?output=instlink&amp;q=info:zIZJvyHabzAJ:scholar.google.com/&amp;hl=en&amp;as_sdt=2005&amp;sciodt=0,5&amp;scillfp=9162897785716394251&amp;oi=lle</t>
  </si>
  <si>
    <t>https://scholar.google.com/scholar?q=related:zIZJvyHabzAJ:scholar.google.com/&amp;scioq=&amp;hl=en&amp;as_sdt=2005&amp;sciodt=0,5</t>
  </si>
  <si>
    <t>BM Tutolo, AJ Luhmann, XZ Kong…</t>
  </si>
  <si>
    <t>Experimental Observation of Permeability Changes In Dolomite at CO2 Sequestration Conditions</t>
  </si>
  <si>
    <t>… science &amp; technology</t>
  </si>
  <si>
    <t>https://pubs.acs.org/doi/abs/10.1021/es4036946</t>
  </si>
  <si>
    <t>https://scholar.google.com/scholar?cites=7386134680910045834&amp;as_sdt=2005&amp;sciodt=0,5&amp;hl=en</t>
  </si>
  <si>
    <t>10.1021/es4036946</t>
  </si>
  <si>
    <t>Injection of cool CO2 into geothermally warm carbonate reservoirs for storage or geothermal energy production may lower near-well temperature and lead to mass transfer along flow …</t>
  </si>
  <si>
    <t>https://pubs.acs.org/doi/full/10.1021/es4036946</t>
  </si>
  <si>
    <t>https://scholar.google.com/scholar?q=related:iiLW3lvSgGYJ:scholar.google.com/&amp;scioq=&amp;hl=en&amp;as_sdt=2005&amp;sciodt=0,5</t>
  </si>
  <si>
    <t>L Pan, B Freifeld, C Doughty, S Zakem, M Sheu…</t>
  </si>
  <si>
    <t>Y Shi, X Song, J Li, G Wang, R Zheng, F YuLong</t>
  </si>
  <si>
    <t>Numerical investigation on heat extraction performance of a multilateral-well enhanced geothermal system with a discrete fracture network</t>
  </si>
  <si>
    <t>https://www.sciencedirect.com/science/article/pii/S0016236119301644</t>
  </si>
  <si>
    <t>https://scholar.google.com/scholar?cites=12273598099711429738&amp;as_sdt=2005&amp;sciodt=0,5&amp;hl=en</t>
  </si>
  <si>
    <t>Our previous study (Song et al., 2018) proposed a novel enhanced geothermal system (EGS) with multilateral wells and demonstrated that it had greater heat extraction …</t>
  </si>
  <si>
    <t>https://scholar.google.com/scholar?q=related:aow1gXGUVKoJ:scholar.google.com/&amp;scioq=&amp;hl=en&amp;as_sdt=2005&amp;sciodt=0,5</t>
  </si>
  <si>
    <t>PK Kang, M Dentz, T Le Borgne, S Lee…</t>
  </si>
  <si>
    <t>Anomalous transport in disordered fracture networks: Spatial Markov model for dispersion with variable injection modes</t>
  </si>
  <si>
    <t>Advances in Water …</t>
  </si>
  <si>
    <t>https://www.sciencedirect.com/science/article/pii/S0309170817303238</t>
  </si>
  <si>
    <t>https://scholar.google.com/scholar?cites=5967783520383621181&amp;as_sdt=2005&amp;sciodt=0,5&amp;hl=en</t>
  </si>
  <si>
    <t>We investigate tracer transport on random discrete fracture networks that are characterized by the statistics of the fracture geometry and hydraulic conductivity. While it is well known …</t>
  </si>
  <si>
    <t>https://www.sciencedirect.com/science/article/am/pii/S0309170817303238</t>
  </si>
  <si>
    <t>https://scholar.google.com/scholar?q=related:PVjlPH7T0VIJ:scholar.google.com/&amp;scioq=&amp;hl=en&amp;as_sdt=2005&amp;sciodt=0,5</t>
  </si>
  <si>
    <t>CF Williams, MJ Reed, AF Anderson</t>
  </si>
  <si>
    <t>Updating the classification of geothermal resources</t>
  </si>
  <si>
    <t>energy.gov</t>
  </si>
  <si>
    <t>https://www.energy.gov/sites/default/files/2014/02/f7/updating_classification_geothermal_resources_paper.pdf</t>
  </si>
  <si>
    <t>https://scholar.google.com/scholar?cites=14128686010043550092&amp;as_sdt=2005&amp;sciodt=0,5&amp;hl=en</t>
  </si>
  <si>
    <t>Resource classification is a key element in the characterization, assessment and development of energy resources, including geothermal energy. Stakeholders at all levels of …</t>
  </si>
  <si>
    <t>https://scholar.google.com/scholar?q=related:jEmtsxEtE8QJ:scholar.google.com/&amp;scioq=&amp;hl=en&amp;as_sdt=2005&amp;sciodt=0,5</t>
  </si>
  <si>
    <t>Economic Optimization of a CO2-Based EGS Power Plant</t>
  </si>
  <si>
    <t>https://pubs.acs.org/doi/abs/10.1021/ef200537n</t>
  </si>
  <si>
    <t>https://scholar.google.com/scholar?cites=2087277692364587347&amp;as_sdt=2005&amp;sciodt=0,5&amp;hl=en</t>
  </si>
  <si>
    <t>10.1021/ef200537n</t>
  </si>
  <si>
    <t>CO2-based enhanced geothermal systems (EGSs) have been examined from a reservoir-oriented perspective, and as a result thermodynamic performance is well explored …</t>
  </si>
  <si>
    <t>https://pubs.acs.org/doi/pdf/10.1021/ef200537n</t>
  </si>
  <si>
    <t>https://scholar.google.com/scholar?q=related:UwH9mACA9xwJ:scholar.google.com/&amp;scioq=&amp;hl=en&amp;as_sdt=2005&amp;sciodt=0,5</t>
  </si>
  <si>
    <t>G Cui, L Zhang, C Tan, S Ren, Y Zhuang…</t>
  </si>
  <si>
    <t>YC Zeng, NY Wu, Z Su, J Hu</t>
  </si>
  <si>
    <t>Numerical simulation of electricity generation potential from fractured granite reservoir through a single horizontal well at Yangbajing geothermal field</t>
  </si>
  <si>
    <t>https://www.sciencedirect.com/science/article/pii/S0360544213009511</t>
  </si>
  <si>
    <t>https://scholar.google.com/scholar?cites=15876290749514514849&amp;as_sdt=2005&amp;sciodt=0,5&amp;hl=en</t>
  </si>
  <si>
    <t>Abstract Development of deep high-temperature heat reservoir at Yangbajing geothermal field has very important significance for capacity expanding and sustaining of the ground …</t>
  </si>
  <si>
    <t>https://scholar.google.com/scholar?q=related:oQGiC1LqU9wJ:scholar.google.com/&amp;scioq=&amp;hl=en&amp;as_sdt=2005&amp;sciodt=0,5</t>
  </si>
  <si>
    <t>CL Wang, WL Cheng, YL Nian, L Yang, BB Han…</t>
  </si>
  <si>
    <t>Y Shi, X Song, G Wang, J McLennan, B Forbes, X Li…</t>
  </si>
  <si>
    <t>RN Xu, F Luo, PX Jiang</t>
  </si>
  <si>
    <t>Experimental research on the turbulent convection heat transfer of supercritical pressure CO2 in a serpentine vertical mini tube</t>
  </si>
  <si>
    <t>https://www.sciencedirect.com/science/article/pii/S0017931015008522</t>
  </si>
  <si>
    <t>https://scholar.google.com/scholar?cites=8762571294190388453&amp;as_sdt=2005&amp;sciodt=0,5&amp;hl=en</t>
  </si>
  <si>
    <t>Convection heat transfer characteristics of supercritical pressure CO 2 in vertical straight tubes were investigated experimentally and numerically extensively by the researchers …</t>
  </si>
  <si>
    <t>https://www.researchgate.net/profile/Peixue-Jiang/publication/287232715_serpentine_vertical_mini_tube/links/5674c35808ae125516e0a3b6/serpentine-vertical-mini-tube.pdf</t>
  </si>
  <si>
    <t>https://scholar.google.com/scholar?q=related:5cRAfSromnkJ:scholar.google.com/&amp;scioq=&amp;hl=en&amp;as_sdt=2005&amp;sciodt=0,5</t>
  </si>
  <si>
    <t>SJ Zarrouk, TA Moore</t>
  </si>
  <si>
    <t>Preliminary reservoir model of enhanced coalbed methane (ECBM) in a subbituminous coal seam, Huntly Coalfield, New Zealand</t>
  </si>
  <si>
    <t>International Journal of Coal Geology</t>
  </si>
  <si>
    <t>https://www.sciencedirect.com/science/article/pii/S016651620800164X</t>
  </si>
  <si>
    <t>https://scholar.google.com/scholar?cites=4350400987619864468&amp;as_sdt=2005&amp;sciodt=0,5&amp;hl=en</t>
  </si>
  <si>
    <t>The Huntly coalfield has significant coal deposits that contain biogenically-sourced methane. The coals are subbituminous in rank and Eocene in age and have been …</t>
  </si>
  <si>
    <t>https://scholar.google.com/scholar?q=related:lC-XGaa6XzwJ:scholar.google.com/&amp;scioq=&amp;hl=en&amp;as_sdt=2005&amp;sciodt=0,5</t>
  </si>
  <si>
    <t>P Olasolo, MC Juárez, J Olasolo, MP Morales…</t>
  </si>
  <si>
    <t>Economic analysis of Enhanced Geothermal Systems (EGS). A review of software packages for estimating and simulating costs</t>
  </si>
  <si>
    <t>https://www.sciencedirect.com/science/article/pii/S135943111630730X</t>
  </si>
  <si>
    <t>https://scholar.google.com/scholar?cites=16308431977818380187&amp;as_sdt=2005&amp;sciodt=0,5&amp;hl=en</t>
  </si>
  <si>
    <t>This review presents an economic analysis of Enhanced Geothermal Systems, which are a way of making efficient, large-scale use of the enormous resources offered by geothermal …</t>
  </si>
  <si>
    <t>https://scholar.google.com/scholar?q=related:m1d8YXowU-IJ:scholar.google.com/&amp;scioq=&amp;hl=en&amp;as_sdt=2005&amp;sciodt=0,5</t>
  </si>
  <si>
    <t>W Huang, W Cao, F Jiang</t>
  </si>
  <si>
    <t>A novel single-well geothermal system for hot dry rock geothermal energy exploitation</t>
  </si>
  <si>
    <t>https://www.sciencedirect.com/science/article/pii/S0360544218315871</t>
  </si>
  <si>
    <t>https://scholar.google.com/scholar?cites=1099466954767702345&amp;as_sdt=2005&amp;sciodt=0,5&amp;hl=en</t>
  </si>
  <si>
    <t>Existing hot dry rock geothermal projects are commonly confronted with some technical issues, such as corrosion and scaling, and water loss. To resolve these issues, the present …</t>
  </si>
  <si>
    <t>https://scholar.google.com/scholar?output=instlink&amp;q=info:SZk1wV4XQg8J:scholar.google.com/&amp;hl=en&amp;as_sdt=2005&amp;sciodt=0,5&amp;scillfp=17576940874981232659&amp;oi=lle</t>
  </si>
  <si>
    <t>https://scholar.google.com/scholar?q=related:SZk1wV4XQg8J:scholar.google.com/&amp;scioq=&amp;hl=en&amp;as_sdt=2005&amp;sciodt=0,5</t>
  </si>
  <si>
    <t>M Khait, D Voskov</t>
  </si>
  <si>
    <t>Operator-based linearization for efficient modeling of geothermal processes</t>
  </si>
  <si>
    <t>https://www.sciencedirect.com/science/article/pii/S0375650518300312</t>
  </si>
  <si>
    <t>https://scholar.google.com/scholar?cites=18236052594215276603&amp;as_sdt=2005&amp;sciodt=0,5&amp;hl=en</t>
  </si>
  <si>
    <t>Numerical simulation is one of the most important tools required for financial and operational management of geothermal reservoirs. The modern geothermal industry is challenged to run …</t>
  </si>
  <si>
    <t>https://scholar.google.com/scholar?q=related:O9CKNzd5E_0J:scholar.google.com/&amp;scioq=&amp;hl=en&amp;as_sdt=2005&amp;sciodt=0,5</t>
  </si>
  <si>
    <t>H Zhao, R Dilmore, DE Allen, SW Hedges…</t>
  </si>
  <si>
    <t>Measurement and Modeling of CO2 Solubility in Natural and Synthetic Formation Brines for CO2 Sequestration</t>
  </si>
  <si>
    <t>https://pubs.acs.org/doi/abs/10.1021/es505550a</t>
  </si>
  <si>
    <t>https://scholar.google.com/scholar?cites=137729617515881010&amp;as_sdt=2005&amp;sciodt=0,5&amp;hl=en</t>
  </si>
  <si>
    <t>10.1021/es505550a</t>
  </si>
  <si>
    <t>CO2 solubility data in the natural formation brine, synthetic formation brine, and synthetic NaCl+ CaCl2 brine were collected at the pressures from 100 to 200 bar, temperatures from …</t>
  </si>
  <si>
    <t>https://pubs.acs.org/doi/full/10.1021/es505550a</t>
  </si>
  <si>
    <t>https://scholar.google.com/scholar?q=related:MqIVf1tQ6QEJ:scholar.google.com/&amp;scioq=&amp;hl=en&amp;as_sdt=2005&amp;sciodt=0,5</t>
  </si>
  <si>
    <t>TA Buscheck, JM Bielicki, TA Edmunds…</t>
  </si>
  <si>
    <t>J Ezekiel, A Ebigbo, BM Adams, MO Saar</t>
  </si>
  <si>
    <t>Combining natural gas recovery and CO2-based geothermal energy extraction for electric power generation</t>
  </si>
  <si>
    <t>Applied energy</t>
  </si>
  <si>
    <t>https://www.sciencedirect.com/science/article/pii/S0306261920305249</t>
  </si>
  <si>
    <t>https://scholar.google.com/scholar?cites=11597665822027891003&amp;as_sdt=2005&amp;sciodt=0,5&amp;hl=en</t>
  </si>
  <si>
    <t>We investigate the potential for extracting heat from produced natural gas and utilizing supercritical carbon dioxide (CO 2) as a working fluid for the dual purpose of enhancing gas …</t>
  </si>
  <si>
    <t>https://scholar.google.com/scholar?q=related:O0GpOZ4v86AJ:scholar.google.com/&amp;scioq=&amp;hl=en&amp;as_sdt=2005&amp;sciodt=0,5</t>
  </si>
  <si>
    <t>R Avtar, N Sahu, AK Aggarwal, S Chakraborty…</t>
  </si>
  <si>
    <t>Exploring renewable energy resources using remote sensing and GIS—A review</t>
  </si>
  <si>
    <t>https://www.mdpi.com/517946</t>
  </si>
  <si>
    <t>https://scholar.google.com/scholar?cites=6441566766184896750&amp;as_sdt=2005&amp;sciodt=0,5&amp;hl=en</t>
  </si>
  <si>
    <t>Renewable energy has received noteworthy attention during the last few decades. This is partly due to the fact that fossil fuels are depleting and the need for energy is soaring …</t>
  </si>
  <si>
    <t>https://www.mdpi.com/2079-9276/8/3/149/pdf</t>
  </si>
  <si>
    <t>https://scholar.google.com/scholar?q=related:7phpT9gKZVkJ:scholar.google.com/&amp;scioq=&amp;hl=en&amp;as_sdt=2005&amp;sciodt=0,5</t>
  </si>
  <si>
    <t>V Vilarrasa, J Carrera, S Olivella, J Rutqvist…</t>
  </si>
  <si>
    <t>Induced seismicity in geologic carbon storage</t>
  </si>
  <si>
    <t>https://se.copernicus.org/articles/10/871/2019/</t>
  </si>
  <si>
    <t>https://scholar.google.com/scholar?cites=2156728226214197769&amp;as_sdt=2005&amp;sciodt=0,5&amp;hl=en</t>
  </si>
  <si>
    <t>Geologic carbon storage, as well as other geo-energy applications, such as geothermal energy, seasonal natural gas storage and subsurface energy storage imply fluid injection …</t>
  </si>
  <si>
    <t>https://scholar.google.com/scholar?q=related:CTqOGOU87h0J:scholar.google.com/&amp;scioq=&amp;hl=en&amp;as_sdt=2005&amp;sciodt=0,5</t>
  </si>
  <si>
    <t>H Zhao, RM Dilmore, SN Lvov</t>
  </si>
  <si>
    <t>Experimental studies and modeling of CO2 solubility in high temperature aqueous CaCl2, MgCl2, Na2SO4, and KCl solutions</t>
  </si>
  <si>
    <t>AIChE Journal</t>
  </si>
  <si>
    <t>https://aiche.onlinelibrary.wiley.com/doi/abs/10.1002/aic.14825</t>
  </si>
  <si>
    <t>https://scholar.google.com/scholar?cites=7952300381422598337&amp;as_sdt=2005&amp;sciodt=0,5&amp;hl=en</t>
  </si>
  <si>
    <t>10.1002/aic.14825</t>
  </si>
  <si>
    <t>The phase equilibria of CO2 and aqueous electrolyte solutions are important to various chemical‐, petroleum‐, and environmental‐related technical applications. CO2 solubility in …</t>
  </si>
  <si>
    <t>https://aiche.onlinelibrary.wiley.com/doi/full/10.1002/aic.14825</t>
  </si>
  <si>
    <t>https://scholar.google.com/scholar?q=related:wbjlVRA_XG4J:scholar.google.com/&amp;scioq=&amp;hl=en&amp;as_sdt=2005&amp;sciodt=0,5</t>
  </si>
  <si>
    <t>Y Shi, X Song, Z Shen, G Wang, X Li, R Zheng, L Geng…</t>
  </si>
  <si>
    <t>Z Lei, Y Zhang, Z Yu, Z Hu, L Li, S Zhang, L Fu, L Zhou…</t>
  </si>
  <si>
    <t>Exploratory research into the enhanced geothermal system power generation project: The Qiabuqia geothermal field, Northwest China</t>
  </si>
  <si>
    <t>https://www.sciencedirect.com/science/article/pii/S0960148119301016</t>
  </si>
  <si>
    <t>https://scholar.google.com/scholar?cites=8454365723813255744&amp;as_sdt=2005&amp;sciodt=0,5&amp;hl=en</t>
  </si>
  <si>
    <t>Geothermal energy from hot dry rock is considered to be a source of clean renewable energy. This energy resource in the Gonghe basin of Northwest China is equivalent to 630.3 …</t>
  </si>
  <si>
    <t>https://scholar.google.com/scholar?output=instlink&amp;q=info:QJogKdXwU3UJ:scholar.google.com/&amp;hl=en&amp;as_sdt=2005&amp;sciodt=0,5&amp;scillfp=7997217457822564847&amp;oi=lle</t>
  </si>
  <si>
    <t>https://scholar.google.com/scholar?q=related:QJogKdXwU3UJ:scholar.google.com/&amp;scioq=&amp;hl=en&amp;as_sdt=2005&amp;sciodt=0,5</t>
  </si>
  <si>
    <t>C Lu, WS Han, SY Lee, BJ McPherson…</t>
  </si>
  <si>
    <t>Effects of density and mutual solubility of a CO2–brine system on CO2 storage in geological formations:“Warm” vs.“cold” formations</t>
  </si>
  <si>
    <t>Advances in water …</t>
  </si>
  <si>
    <t>https://www.sciencedirect.com/science/article/pii/S0309170809001183</t>
  </si>
  <si>
    <t>https://scholar.google.com/scholar?cites=10890079346944961487&amp;as_sdt=2005&amp;sciodt=0,5&amp;hl=en</t>
  </si>
  <si>
    <t>The fluid properties of CO 2 injected into geological formations for subsurface storage are strongly affected by the specific formation conditions of pressure, temperature and salinity …</t>
  </si>
  <si>
    <t>https://scholar.google.com/scholar?q=related:z-t4yndVIZcJ:scholar.google.com/&amp;scioq=&amp;hl=en&amp;as_sdt=2005&amp;sciodt=0,5</t>
  </si>
  <si>
    <t>HB Jung, KC Carroll, S Kabilan, DJ Heldebrant…</t>
  </si>
  <si>
    <t>Stimuli-responsive/rheoreversible hydraulic fracturing fluids as a greener alternative to support geothermal and fossil energy production</t>
  </si>
  <si>
    <t>Green …</t>
  </si>
  <si>
    <t>pubs.rsc.org</t>
  </si>
  <si>
    <t>https://pubs.rsc.org/en/content/articlehtml/2015/gc/c4gc01917b</t>
  </si>
  <si>
    <t>https://scholar.google.com/scholar?cites=11938073072848431519&amp;as_sdt=2005&amp;sciodt=0,5&amp;hl=en</t>
  </si>
  <si>
    <t>Cost-effective yet safe creation of high-permeability reservoirs within deep bedrock is the primary challenge for the viability of enhanced geothermal systems (EGS) and …</t>
  </si>
  <si>
    <t>https://scholar.google.com/scholar?q=related:n2nJiTWOrKUJ:scholar.google.com/&amp;scioq=&amp;hl=en&amp;as_sdt=2005&amp;sciodt=0,5</t>
  </si>
  <si>
    <t>AW Islam, MAR Sharif, ES Carlson</t>
  </si>
  <si>
    <t>Numerical investigation of double diffusive natural convection of CO2 in a brine saturated geothermal reservoir</t>
  </si>
  <si>
    <t>https://www.sciencedirect.com/science/article/pii/S0375650513000497</t>
  </si>
  <si>
    <t>https://scholar.google.com/scholar?cites=6776574627686870615&amp;as_sdt=2005&amp;sciodt=0,5&amp;hl=en</t>
  </si>
  <si>
    <t>In geologic sequestration or in CO 2-based geothermal systems, CO 2 is present on top of the brine phase. In this study we performed a numerical analysis of a geothermal reservoir …</t>
  </si>
  <si>
    <t>https://scholar.google.com/scholar?output=instlink&amp;q=info:V24zVbg6C14J:scholar.google.com/&amp;hl=en&amp;as_sdt=2005&amp;sciodt=0,5&amp;scillfp=11869879494631154390&amp;oi=lle</t>
  </si>
  <si>
    <t>https://scholar.google.com/scholar?q=related:V24zVbg6C14J:scholar.google.com/&amp;scioq=&amp;hl=en&amp;as_sdt=2005&amp;sciodt=0,5</t>
  </si>
  <si>
    <t>YJ Zhang, LL Guo, ZW Li, ZW Yu, TF Xu, CY Lan</t>
  </si>
  <si>
    <t>Electricity generation and heating potential from enhanced geothermal system in Songliao Basin, China: Different reservoir stimulation strategies for tight rock …</t>
  </si>
  <si>
    <t>https://www.sciencedirect.com/science/article/pii/S0360544215014279</t>
  </si>
  <si>
    <t>https://scholar.google.com/scholar?cites=4377491058283511820&amp;as_sdt=2005&amp;sciodt=0,5&amp;hl=en</t>
  </si>
  <si>
    <t>Abstract Daqing City in Northern Songliao Basin (China) requires huge amounts of electric power and thermal energy for oil processing and resident support each year. We used …</t>
  </si>
  <si>
    <t>https://scholar.google.com/scholar?q=related:DABwsOz4vzwJ:scholar.google.com/&amp;scioq=&amp;hl=en&amp;as_sdt=2005&amp;sciodt=0,5</t>
  </si>
  <si>
    <t>K Duan, CY Kwok, W Wu, L Jing</t>
  </si>
  <si>
    <t>DEM modeling of hydraulic fracturing in permeable rock: influence of viscosity, injection rate and in situ states</t>
  </si>
  <si>
    <t>https://link.springer.com/article/10.1007/s11440-018-0627-8</t>
  </si>
  <si>
    <t>https://scholar.google.com/scholar?cites=10188412941380366841&amp;as_sdt=2005&amp;sciodt=0,5&amp;hl=en</t>
  </si>
  <si>
    <t>10.1007/s11440-018-0627-8</t>
  </si>
  <si>
    <t>Hydraulic fracturing in permeable rock is a complicated process which might be influenced by various factors including the operational parameters (eg, fluid viscosity, injection rate and …</t>
  </si>
  <si>
    <t>https://scholar.google.com/scholar?q=related:-TH485aDZI0J:scholar.google.com/&amp;scioq=&amp;hl=en&amp;as_sdt=2005&amp;sciodt=0,5</t>
  </si>
  <si>
    <t>IM Childers, M Endres, C Burns, BJ Garcia, J Liu…</t>
  </si>
  <si>
    <t>Novel highly dispersible, thermally stable core/shell proppants for geothermal applications</t>
  </si>
  <si>
    <t>https://www.sciencedirect.com/science/article/pii/S0375650517301852</t>
  </si>
  <si>
    <t>https://scholar.google.com/scholar?cites=10626100291650346975&amp;as_sdt=2005&amp;sciodt=0,5&amp;hl=en</t>
  </si>
  <si>
    <t>The use of proppants, especially larger and more dense proppants, during reservoir stimulation in tight oil and gas plays requires the introduction of highly viscous fluids to …</t>
  </si>
  <si>
    <t>https://www.sciencedirect.com/science/article/am/pii/S0375650517301852</t>
  </si>
  <si>
    <t>https://scholar.google.com/scholar?q=related:319-b-p9d5MJ:scholar.google.com/&amp;scioq=&amp;hl=en&amp;as_sdt=2005&amp;sciodt=0,5</t>
  </si>
  <si>
    <t>P Jiang, X Li, R Xu, F Zhang</t>
  </si>
  <si>
    <t>Heat extraction of novel underground well pattern systems for geothermal energy exploitation</t>
  </si>
  <si>
    <t>https://www.sciencedirect.com/science/article/pii/S0960148115305668</t>
  </si>
  <si>
    <t>https://scholar.google.com/scholar?cites=648971780268805010&amp;as_sdt=2005&amp;sciodt=0,5&amp;hl=en</t>
  </si>
  <si>
    <t>Abstract The current Enhanced Geothermal Systems (EGS) with a fractured reservoir undergoes several practical issues, such as scaling in the wellbore, the mass flow loss into …</t>
  </si>
  <si>
    <t>https://scholar.google.com/scholar?q=related:ksssUGWcAQkJ:scholar.google.com/&amp;scioq=&amp;hl=en&amp;as_sdt=2005&amp;sciodt=0,5</t>
  </si>
  <si>
    <t>Y Zhang, GF Zhao</t>
  </si>
  <si>
    <t>A global review of deep geothermal energy exploration: from a view of rock mechanics and engineering</t>
  </si>
  <si>
    <t>Geomechanics and Geophysics for Geo-Energy and …</t>
  </si>
  <si>
    <t>https://link.springer.com/article/10.1007/s40948-019-00126-z</t>
  </si>
  <si>
    <t>https://scholar.google.com/scholar?cites=13697952638672598278&amp;as_sdt=2005&amp;sciodt=0,5&amp;hl=en</t>
  </si>
  <si>
    <t>10.1007/s40948-019-00126-z</t>
  </si>
  <si>
    <t>Deep geothermal energy exploitation has gained a lot of attentions in energy field due to its large reserve. Enhanced geothermal system (EGS) is the only one mode to explore hot dry …</t>
  </si>
  <si>
    <t>https://www.researchgate.net/profile/Yuliang-Zhang-8/publication/336876547_A_global_review_of_deep_geothermal_energy_exploration_from_a_view_of_rock_mechanics_and_engineering/links/5def7a4f4585159aa4711a2b/A-global-review-of-deep-geothermal-energy-exploration-from-a-view-of-rock-mechanics-and-engineering.pdf</t>
  </si>
  <si>
    <t>https://scholar.google.com/scholar?q=related:BnU0mlnnGL4J:scholar.google.com/&amp;scioq=&amp;hl=en&amp;as_sdt=2005&amp;sciodt=0,5</t>
  </si>
  <si>
    <t>Y Zeng, L Tang, N Wu, Y Cao</t>
  </si>
  <si>
    <t>Analysis of influencing factors of production performance of enhanced geothermal system: A case study at Yangbajing geothermal field</t>
  </si>
  <si>
    <t>https://www.sciencedirect.com/science/article/pii/S0360544217304838</t>
  </si>
  <si>
    <t>https://scholar.google.com/scholar?cites=9455651859978292833&amp;as_sdt=2005&amp;sciodt=0,5&amp;hl=en</t>
  </si>
  <si>
    <t>Deep geological exploration indicates that there is a high-temperature fractured granite reservoir at depth of 950–1350 m in well ZK4001 in the north of Yangbajing geothermal …</t>
  </si>
  <si>
    <t>https://scholar.google.com/scholar?output=instlink&amp;q=info:YY7EuUQ5OYMJ:scholar.google.com/&amp;hl=en&amp;as_sdt=2005&amp;sciodt=0,5&amp;scillfp=9361049775613562957&amp;oi=lle</t>
  </si>
  <si>
    <t>https://scholar.google.com/scholar?q=related:YY7EuUQ5OYMJ:scholar.google.com/&amp;scioq=&amp;hl=en&amp;as_sdt=2005&amp;sciodt=0,5</t>
  </si>
  <si>
    <t>SJ Zarrouk, K McLean</t>
  </si>
  <si>
    <t>Geothermal well test analysis: fundamentals, applications and advanced techniques</t>
  </si>
  <si>
    <t>https://books.google.com/books?hl=en&amp;lr=&amp;id=bPqVDwAAQBAJ&amp;oi=fnd&amp;pg=PP1&amp;ots=G2tPz6LiyD&amp;sig=o3_mAFIXAk_mauadLc4h3Wm9UNg</t>
  </si>
  <si>
    <t>https://scholar.google.com/scholar?cites=7943888711736944788&amp;as_sdt=2005&amp;sciodt=0,5&amp;hl=en</t>
  </si>
  <si>
    <t>Geothermal Well Test Analysis: Fundamentals, Applications and Advanced Techniques provides a comprehensive review of the geothermal pressure transient analysis …</t>
  </si>
  <si>
    <t>https://scholar.google.com/scholar?q=related:lOhQ3rFcPm4J:scholar.google.com/&amp;scioq=&amp;hl=en&amp;as_sdt=2005&amp;sciodt=0,5</t>
  </si>
  <si>
    <t>Z Lei, Y Zhang, S Zhang, L Fu, Z Hu, Z Yu, L Li…</t>
  </si>
  <si>
    <t>Electricity generation from a three-horizontal-well enhanced geothermal system in the Qiabuqia geothermal field, China: Slickwater fracturing treatments for different …</t>
  </si>
  <si>
    <t>https://www.sciencedirect.com/science/article/pii/S0960148119308456</t>
  </si>
  <si>
    <t>https://scholar.google.com/scholar?cites=9417735632448317425&amp;as_sdt=2005&amp;sciodt=0,5&amp;hl=en</t>
  </si>
  <si>
    <t>Hot dry rock (HDR), as a clean renewable energy source, can help fulfill future energy needs and reduce the greenhouse effect. This energy source in the Qiabuqia geothermal field of …</t>
  </si>
  <si>
    <t>https://scholar.google.com/scholar?output=instlink&amp;q=info:8eeeEKmEsoIJ:scholar.google.com/&amp;hl=en&amp;as_sdt=2005&amp;sciodt=0,5&amp;scillfp=6552950025184250019&amp;oi=lle</t>
  </si>
  <si>
    <t>https://scholar.google.com/scholar?q=related:8eeeEKmEsoIJ:scholar.google.com/&amp;scioq=&amp;hl=en&amp;as_sdt=2005&amp;sciodt=0,5</t>
  </si>
  <si>
    <t>TA Buscheck, TR Elliot, MA Celia, M Chen, Y Sun…</t>
  </si>
  <si>
    <t>Integrated geothermal-CO2 reservoir systems: Reducing carbon intensity through sustainable energy production and secure CO2 storage</t>
  </si>
  <si>
    <t>https://www.sciencedirect.com/science/article/pii/S1876610213008345</t>
  </si>
  <si>
    <t>https://scholar.google.com/scholar?cites=1261741045805936510&amp;as_sdt=2005&amp;sciodt=0,5&amp;hl=en</t>
  </si>
  <si>
    <t>Large-scale geologic CO 2 storage (GCS) can be limited by overpressure, while geothermal energy production is often limited by pressure depletion. We investigate how synergistic …</t>
  </si>
  <si>
    <t>https://www.sciencedirect.com/science/article/pii/S1876610213008345/pdf?md5=c86d904d9ec0c4be75a61a5b3db48537&amp;pid=1-s2.0-S1876610213008345-main.pdf</t>
  </si>
  <si>
    <t>https://scholar.google.com/scholar?q=related:fu_K0cuaghEJ:scholar.google.com/&amp;scioq=&amp;hl=en&amp;as_sdt=2005&amp;sciodt=0,5</t>
  </si>
  <si>
    <t>J Lu, JP Nicot, PJ Mickler, LH Ribeiro…</t>
  </si>
  <si>
    <t>C Pan, O Chávez, CE Romero, EK Levy, AA Corona…</t>
  </si>
  <si>
    <t>CL Ré, JP Kaszuba, JN Moore…</t>
  </si>
  <si>
    <t>L Paterson, J Ennis-King, S Sharma</t>
  </si>
  <si>
    <t>Observations of thermal and pressure transients in carbon dioxide wells</t>
  </si>
  <si>
    <t>SPE Annual Technical …</t>
  </si>
  <si>
    <t>https://onepetro.org/SPEATCE/proceedings-abstract/10ATCE/All-10ATCE/SPE-134881-MS/102026</t>
  </si>
  <si>
    <t>https://scholar.google.com/scholar?cites=8620713775076202976&amp;as_sdt=2005&amp;sciodt=0,5&amp;hl=en</t>
  </si>
  <si>
    <t>Carbon dioxide wells are different to oil, gas and water wells because large density changes due to transient thermal effects can decouple surface pressure from downhole pressure …</t>
  </si>
  <si>
    <t>https://scholar.google.com/scholar?q=related:4Nm7AYHtoncJ:scholar.google.com/&amp;scioq=&amp;hl=en&amp;as_sdt=2005&amp;sciodt=0,5</t>
  </si>
  <si>
    <t>T Heinze, S Hamidi, B Galvan</t>
  </si>
  <si>
    <t>A dynamic heat transfer coefficient between fractured rock and flowing fluid</t>
  </si>
  <si>
    <t>https://www.sciencedirect.com/science/article/pii/S0375650516300864</t>
  </si>
  <si>
    <t>https://scholar.google.com/scholar?cites=10608794110543835565&amp;as_sdt=2005&amp;sciodt=0,5&amp;hl=en</t>
  </si>
  <si>
    <t>Estimation of heat production remains a major challenge for geothermal industry. In continuum mechanics two main approaches need to be separated to model heat transfer …</t>
  </si>
  <si>
    <t>https://scholar.google.com/scholar?output=instlink&amp;q=info:rbE4JgkCOpMJ:scholar.google.com/&amp;hl=en&amp;as_sdt=2005&amp;sciodt=0,5&amp;scillfp=17127932785708759483&amp;oi=lle</t>
  </si>
  <si>
    <t>https://scholar.google.com/scholar?q=related:rbE4JgkCOpMJ:scholar.google.com/&amp;scioq=&amp;hl=en&amp;as_sdt=2005&amp;sciodt=0,5</t>
  </si>
  <si>
    <t>MY Samin, A Faramarzi, I Jefferson, O Harireche</t>
  </si>
  <si>
    <t>A hybrid optimisation approach to improve long-term performance of enhanced geothermal system (EGS) reservoirs</t>
  </si>
  <si>
    <t>https://www.sciencedirect.com/science/article/pii/S0960148118313648</t>
  </si>
  <si>
    <t>https://scholar.google.com/scholar?cites=9295543301488992205&amp;as_sdt=2005&amp;sciodt=0,5&amp;hl=en</t>
  </si>
  <si>
    <t>Improving the long-term performance of deep geothermal reservoirs, as an energy source, can lead to a significant increase in efficiency of heat extractions from these assets. This will …</t>
  </si>
  <si>
    <t>http://pure-oai.bham.ac.uk/ws/files/55066754/Samin_et_al_Hybrid_Optimisation_Approach_Renewable_Energy.pdf</t>
  </si>
  <si>
    <t>https://scholar.google.com/scholar?q=related:zV-D_2FnAIEJ:scholar.google.com/&amp;scioq=&amp;hl=en&amp;as_sdt=2005&amp;sciodt=0,5</t>
  </si>
  <si>
    <t>BM Tutolo, XZ Kong, WE Seyfried Jr…</t>
  </si>
  <si>
    <t>WS Han, BJ McPherson</t>
  </si>
  <si>
    <t>Optimizing geologic CO2 sequestration by injection in deep saline formations below oil reservoirs</t>
  </si>
  <si>
    <t>https://www.sciencedirect.com/science/article/pii/S019689040900226X</t>
  </si>
  <si>
    <t>https://scholar.google.com/scholar?cites=6760834928968629681&amp;as_sdt=2005&amp;sciodt=0,5&amp;hl=en</t>
  </si>
  <si>
    <t>The purpose of this research is to present a best-case paradigm for geologic CO 2 storage: CO 2 injection and sequestration in saline formations below oil reservoirs. This includes the …</t>
  </si>
  <si>
    <t>https://scholar.google.com/scholar?output=instlink&amp;q=info:sX06JoxP010J:scholar.google.com/&amp;hl=en&amp;as_sdt=2005&amp;sciodt=0,5&amp;scillfp=18318268274008520816&amp;oi=lle</t>
  </si>
  <si>
    <t>https://scholar.google.com/scholar?q=related:sX06JoxP010J:scholar.google.com/&amp;scioq=&amp;hl=en&amp;as_sdt=2005&amp;sciodt=0,5</t>
  </si>
  <si>
    <t>V Marcon, JP Kaszuba</t>
  </si>
  <si>
    <t>Carbon dioxide–brine–rock interactions in a carbonate reservoir capped by shale: experimental insights regarding the evolution of trace metals</t>
  </si>
  <si>
    <t>Geochimica et Cosmochimica Acta</t>
  </si>
  <si>
    <t>https://www.sciencedirect.com/science/article/pii/S0016703715004202</t>
  </si>
  <si>
    <t>https://scholar.google.com/scholar?cites=11486765881093799010&amp;as_sdt=2005&amp;sciodt=0,5&amp;hl=en</t>
  </si>
  <si>
    <t>Trace metal behavior provides important information regarding fluid–rock interactions in CO 2-charged water–rock systems and constrains potential environmental impacts …</t>
  </si>
  <si>
    <t>https://scholar.google.com/scholar?q=related:YjysmLUwaZ8J:scholar.google.com/&amp;scioq=&amp;hl=en&amp;as_sdt=2005&amp;sciodt=0,5</t>
  </si>
  <si>
    <t>Simulation and optimization of enhanced gas recovery utilizing CO2</t>
  </si>
  <si>
    <t>https://www.sciencedirect.com/science/article/pii/S0360544215014930</t>
  </si>
  <si>
    <t>https://scholar.google.com/scholar?cites=17954970696635795875&amp;as_sdt=2005&amp;sciodt=0,5&amp;hl=en</t>
  </si>
  <si>
    <t>Carbon sequestration with enhanced gas recovery (CS-EGR) is a well-known technology for safe and economical Carbon Capture, Utilization and Storage (CCUS). However, there is …</t>
  </si>
  <si>
    <t>https://scholar.google.com/scholar?q=related:o0mGFbjeLPkJ:scholar.google.com/&amp;scioq=&amp;hl=en&amp;as_sdt=2005&amp;sciodt=0,5</t>
  </si>
  <si>
    <t>S Liu, R Agarwal, B Sun, B Wang, H Li, J Xu…</t>
  </si>
  <si>
    <t>Numerical simulation and optimization of injection rates and wells placement for carbon dioxide enhanced gas recovery using a genetic algorithm</t>
  </si>
  <si>
    <t>https://www.sciencedirect.com/science/article/pii/S095965262034556X</t>
  </si>
  <si>
    <t>https://scholar.google.com/scholar?cites=1916272746003394882&amp;as_sdt=2005&amp;sciodt=0,5&amp;hl=en</t>
  </si>
  <si>
    <t>The aim of CO 2 enhanced gas recovery (CO 2-EGR) is to extract more natural gas from depleted gas reservoirs and simultaneously sequestrate large amount of CO 2. To achieve …</t>
  </si>
  <si>
    <t>https://scholar.google.com/scholar?q=related:QnFL3uj3lxoJ:scholar.google.com/&amp;scioq=&amp;hl=en&amp;as_sdt=2005&amp;sciodt=0,5</t>
  </si>
  <si>
    <t>X Huang, J Zhu, C Niu, J Li, X Hu, X Jin</t>
  </si>
  <si>
    <t>Heat extraction and power production forecast of a prospective Enhanced Geothermal System site in Songliao Basin, China</t>
  </si>
  <si>
    <t>https://www.sciencedirect.com/science/article/pii/S0360544214009189</t>
  </si>
  <si>
    <t>https://scholar.google.com/scholar?cites=3885186658112137272&amp;as_sdt=2005&amp;sciodt=0,5&amp;hl=en</t>
  </si>
  <si>
    <t>As a promising advanced technology, Enhanced Geothermal System (EGS) utilizing deep geothermal energy has gained increasing attention. Production performance of a …</t>
  </si>
  <si>
    <t>https://scholar.google.com/scholar?q=related:OGjcUq706jUJ:scholar.google.com/&amp;scioq=&amp;hl=en&amp;as_sdt=2005&amp;sciodt=0,5</t>
  </si>
  <si>
    <t>G Cui, S Ren, B Dou, F Ning</t>
  </si>
  <si>
    <t>Geothermal energy exploitation from depleted high-temperature gas reservoirs by recycling CO2: The superiority and existing problems</t>
  </si>
  <si>
    <t>Geoscience Frontiers</t>
  </si>
  <si>
    <t>https://www.sciencedirect.com/science/article/pii/S1674987120302103</t>
  </si>
  <si>
    <t>https://scholar.google.com/scholar?cites=5254931441577233616&amp;as_sdt=2005&amp;sciodt=0,5&amp;hl=en</t>
  </si>
  <si>
    <t>CO 2 can be used as an alternative injectant to exploit geothermal energy from depleted high-temperature gas reservoirs due to its high mobility and unique thermal properties …</t>
  </si>
  <si>
    <t>https://scholar.google.com/scholar?q=related:0Aw-5k1E7UgJ:scholar.google.com/&amp;scioq=&amp;hl=en&amp;as_sdt=2005&amp;sciodt=0,5</t>
  </si>
  <si>
    <t>G Wang, X Song, Y Shi, R Yang, F Yulong, R Zheng…</t>
  </si>
  <si>
    <t>Heat extraction analysis of a novel multilateral-well coaxial closed-loop geothermal system</t>
  </si>
  <si>
    <t>https://www.sciencedirect.com/science/article/pii/S0960148120313665</t>
  </si>
  <si>
    <t>https://scholar.google.com/scholar?cites=15457577416260801767&amp;as_sdt=2005&amp;sciodt=0,5&amp;hl=en</t>
  </si>
  <si>
    <t>We propose a novel multilateral-well coaxial closed-loop geothermal system (CCGS) to help realize the commercial exploitation of hot dry rock. Compared with the enhanced geothermal …</t>
  </si>
  <si>
    <t>https://scholar.google.com/scholar?output=instlink&amp;q=info:51RTKMNYhNYJ:scholar.google.com/&amp;hl=en&amp;as_sdt=2005&amp;sciodt=0,5&amp;scillfp=10656737112844533310&amp;oi=lle</t>
  </si>
  <si>
    <t>https://scholar.google.com/scholar?q=related:51RTKMNYhNYJ:scholar.google.com/&amp;scioq=&amp;hl=en&amp;as_sdt=2005&amp;sciodt=0,5</t>
  </si>
  <si>
    <t>Y Zeng, J Zhan, N Wu, Y Luo, W Cai</t>
  </si>
  <si>
    <t>Numerical simulation of electricity generation potential from fractured granite reservoir through vertical wells at Yangbajing geothermal field</t>
  </si>
  <si>
    <t>https://www.sciencedirect.com/science/article/pii/S0360544216301852</t>
  </si>
  <si>
    <t>https://scholar.google.com/scholar?cites=5920016747645245955&amp;as_sdt=2005&amp;sciodt=0,5&amp;hl=en</t>
  </si>
  <si>
    <t>Yangbajing geothermal field is the first high-temperature hydrothermal convective geothermal system in China. Research and development of the deep fractured granite …</t>
  </si>
  <si>
    <t>https://scholar.google.com/scholar?q=related:AxrCy90fKFIJ:scholar.google.com/&amp;scioq=&amp;hl=en&amp;as_sdt=2005&amp;sciodt=0,5</t>
  </si>
  <si>
    <t>S Dilshad, AR Kalair, N Khan</t>
  </si>
  <si>
    <t>Review of carbon dioxide (CO2) based heating and cooling technologies: Past, present, and future outlook</t>
  </si>
  <si>
    <t>https://onlinelibrary.wiley.com/doi/abs/10.1002/er.5024</t>
  </si>
  <si>
    <t>https://scholar.google.com/scholar?cites=701280480012396895&amp;as_sdt=2005&amp;sciodt=0,5&amp;hl=en</t>
  </si>
  <si>
    <t>10.1002/er.5024</t>
  </si>
  <si>
    <t>Refrigerants bearing high global warming potential (GWP) and ozone depletion potential (ODP) were outlawed or facing time‐beared permission under the Montreal (1987), Kyoto …</t>
  </si>
  <si>
    <t>https://onlinelibrary.wiley.com/doi/pdfdirect/10.1002/er.5024</t>
  </si>
  <si>
    <t>https://scholar.google.com/scholar?q=related:X-kNi-FyuwkJ:scholar.google.com/&amp;scioq=&amp;hl=en&amp;as_sdt=2005&amp;sciodt=0,5</t>
  </si>
  <si>
    <t>BLA Isaka, PG Ranjith, TD Rathnaweera, MSA Perera…</t>
  </si>
  <si>
    <t>S Rahmouni, N Settou, N Chennouf, B Negrou…</t>
  </si>
  <si>
    <t>A technical, economic and environmental analysis of combining geothermal energy with carbon sequestration for hydrogen production</t>
  </si>
  <si>
    <t>https://www.sciencedirect.com/science/article/pii/S1876610214007681</t>
  </si>
  <si>
    <t>https://scholar.google.com/scholar?cites=15830737470821368803&amp;as_sdt=2005&amp;sciodt=0,5&amp;hl=en</t>
  </si>
  <si>
    <t>Among numerous techniques for the hydrogen production without harmful emissions, especially avoiding the carbon dioxide emissions, hydrogen technologies driven by …</t>
  </si>
  <si>
    <t>https://www.sciencedirect.com/science/article/pii/S1876610214007681/pdf?md5=d161a1e8f13616c0a3e6713084abecec&amp;pid=1-s2.0-S1876610214007681-main.pdf</t>
  </si>
  <si>
    <t>https://scholar.google.com/scholar?q=related:4wPG2NoTstsJ:scholar.google.com/&amp;scioq=&amp;hl=en&amp;as_sdt=2005&amp;sciodt=0,5</t>
  </si>
  <si>
    <t>G Coro, E Trumpy</t>
  </si>
  <si>
    <t>Predicting geographical suitability of geothermal power plants</t>
  </si>
  <si>
    <t>https://www.sciencedirect.com/science/article/pii/S0959652620319211</t>
  </si>
  <si>
    <t>https://scholar.google.com/scholar?cites=7073278658569318342&amp;as_sdt=2005&amp;sciodt=0,5&amp;hl=en</t>
  </si>
  <si>
    <t>A large and increasing number of countries use geothermal energy as power source for domestic and industrial applications. Geothermal power plants produce energy out of this …</t>
  </si>
  <si>
    <t>https://scholar.google.com/scholar?q=related:xi9g0XZVKWIJ:scholar.google.com/&amp;scioq=&amp;hl=en&amp;as_sdt=2005&amp;sciodt=0,5</t>
  </si>
  <si>
    <t>AR Mohan, U Turaga, V Subbaraman…</t>
  </si>
  <si>
    <t>J Zhang, J Xie</t>
  </si>
  <si>
    <t>Effect of reservoir's permeability and porosity on the performance of cellular development model for enhanced geothermal system</t>
  </si>
  <si>
    <t>https://www.sciencedirect.com/science/article/pii/S0960148119316659</t>
  </si>
  <si>
    <t>https://scholar.google.com/scholar?cites=13931410229798218317&amp;as_sdt=2005&amp;sciodt=0,5&amp;hl=en</t>
  </si>
  <si>
    <t>A fully coupled thermo-hydro-mechanical cellular development model is established to simulate the heat production in the artificial fractured geothermal reservoir. Influences of …</t>
  </si>
  <si>
    <t>https://scholar.google.com/scholar?output=instlink&amp;q=info:Tapdz8pPVsEJ:scholar.google.com/&amp;hl=en&amp;as_sdt=2005&amp;sciodt=0,5&amp;scillfp=4517110930533862653&amp;oi=lle</t>
  </si>
  <si>
    <t>https://scholar.google.com/scholar?q=related:Tapdz8pPVsEJ:scholar.google.com/&amp;scioq=&amp;hl=en&amp;as_sdt=2005&amp;sciodt=0,5</t>
  </si>
  <si>
    <t>JB Randolph, B Adams, TH Kuehn…</t>
  </si>
  <si>
    <t>N Güleç, DR Hilton</t>
  </si>
  <si>
    <t>Turkish geothermal fields as natural analogues of CO2 storage sites: Gas geochemistry and implications for CO2 trapping mechanisms</t>
  </si>
  <si>
    <t>https://www.sciencedirect.com/science/article/pii/S037565051630030X</t>
  </si>
  <si>
    <t>https://scholar.google.com/scholar?cites=5755038559166755761&amp;as_sdt=2005&amp;sciodt=0,5&amp;hl=en</t>
  </si>
  <si>
    <t>The CO 2-He gas systematics of Turkish geothermal systems are modeled to compare and quantify various CO 2 trapping mechanisms involved in deep aquifers. We utilize data from …</t>
  </si>
  <si>
    <t>https://scholar.google.com/scholar?output=instlink&amp;q=info:sXPP-xMB3k8J:scholar.google.com/&amp;hl=en&amp;as_sdt=2005&amp;sciodt=0,5&amp;scillfp=15005612931547232509&amp;oi=lle</t>
  </si>
  <si>
    <t>https://scholar.google.com/scholar?q=related:sXPP-xMB3k8J:scholar.google.com/&amp;scioq=&amp;hl=en&amp;as_sdt=2005&amp;sciodt=0,5</t>
  </si>
  <si>
    <t>P Bénézeth, A Stefánsson…</t>
  </si>
  <si>
    <t>Z Sun, Y Xin, J Yao, K Zhang, L Zhuang, X Zhu, T Wang…</t>
  </si>
  <si>
    <t>Numerical investigation on the heat extraction capacity of dual horizontal wells in enhanced geothermal systems based on the 3-D THM model</t>
  </si>
  <si>
    <t>https://www.mdpi.com/256960</t>
  </si>
  <si>
    <t>https://scholar.google.com/scholar?cites=5024059982176380539&amp;as_sdt=2005&amp;sciodt=0,5&amp;hl=en</t>
  </si>
  <si>
    <t>The Enhanced Geothermal System (EGS) constructs an artificial thermal reservoir by hydraulic fracturing to extract heat economically from hot dry rock. As the core element of the …</t>
  </si>
  <si>
    <t>https://www.mdpi.com/1996-1073/11/2/280/pdf</t>
  </si>
  <si>
    <t>https://scholar.google.com/scholar?q=related:e-bgZ-8LuUUJ:scholar.google.com/&amp;scioq=&amp;hl=en&amp;as_sdt=2005&amp;sciodt=0,5</t>
  </si>
  <si>
    <t>YJ Zhang, ZW Li, ZW Yu, LL Guo, XP Jin, TF Xu</t>
  </si>
  <si>
    <t>Evaluation of developing an enhanced geothermal heating system in northeast China: Field hydraulic stimulation and heat production forecast</t>
  </si>
  <si>
    <t>Energy and Buildings</t>
  </si>
  <si>
    <t>https://www.sciencedirect.com/science/article/pii/S0378778814010433</t>
  </si>
  <si>
    <t>https://scholar.google.com/scholar?cites=3852349724897724031&amp;as_sdt=2005&amp;sciodt=0,5&amp;hl=en</t>
  </si>
  <si>
    <t>In this work, the feasibility of using enhanced geothermal system correlation techniques (hydraulic fracturing and heat extraction) to develop medium–low temperature geothermal …</t>
  </si>
  <si>
    <t>https://scholar.google.com/scholar?q=related:f0YaB6pLdjUJ:scholar.google.com/&amp;scioq=&amp;hl=en&amp;as_sdt=2005&amp;sciodt=0,5</t>
  </si>
  <si>
    <t>EK Levy, X Wang, C Pan, CE Romero…</t>
  </si>
  <si>
    <t>F Ingrosso, MF Ruiz‐López</t>
  </si>
  <si>
    <t>Modeling Solvation in Supercritical CO2</t>
  </si>
  <si>
    <t>ChemPhysChem</t>
  </si>
  <si>
    <t>https://chemistry-europe.onlinelibrary.wiley.com/doi/abs/10.1002/cphc.201700434</t>
  </si>
  <si>
    <t>https://scholar.google.com/scholar?cites=1842625491559658315&amp;as_sdt=2005&amp;sciodt=0,5&amp;hl=en</t>
  </si>
  <si>
    <t>10.1002/cphc.201700434</t>
  </si>
  <si>
    <t>In recent decades, a microscopic understanding of solute–solvent intermolecular interactions has been key to advances in technologies based on supercritical carbon …</t>
  </si>
  <si>
    <t>https://chemistry-europe.onlinelibrary.wiley.com/doi/pdf/10.1002/cphc.201700434</t>
  </si>
  <si>
    <t>https://scholar.google.com/scholar?q=related:SzN-Nh9SkhkJ:scholar.google.com/&amp;scioq=&amp;hl=en&amp;as_sdt=2005&amp;sciodt=0,5</t>
  </si>
  <si>
    <t>S Nadimi, B Forbes, J Moore, R Podgorney…</t>
  </si>
  <si>
    <t>Utah FORGE: Hydrogeothermal modeling of a granitic based discrete fracture network</t>
  </si>
  <si>
    <t>https://www.sciencedirect.com/science/article/pii/S0375650518302475</t>
  </si>
  <si>
    <t>https://scholar.google.com/scholar?cites=12257688993528200807&amp;as_sdt=2005&amp;sciodt=0,5&amp;hl=en</t>
  </si>
  <si>
    <t>Enhanced geothermal systems (EGS) are engineered reservoirs that have been stimulated to extract efficiently heat from low permeability hot rock. Generating efficient hydraulic …</t>
  </si>
  <si>
    <t>https://www.sciencedirect.com/science/article/am/pii/S0375650518302475</t>
  </si>
  <si>
    <t>https://scholar.google.com/scholar?q=related:Z752EjIPHKoJ:scholar.google.com/&amp;scioq=&amp;hl=en&amp;as_sdt=2005&amp;sciodt=0,5</t>
  </si>
  <si>
    <t>B Bai, X Li, M Liu, L Shi, Q Li</t>
  </si>
  <si>
    <t>A fast explicit finite difference method for determination of wellhead injection pressure</t>
  </si>
  <si>
    <t>Journal of Central South University</t>
  </si>
  <si>
    <t>https://link.springer.com/article/10.1007/s11771-012-1403-9</t>
  </si>
  <si>
    <t>https://scholar.google.com/scholar?cites=2861178429535002277&amp;as_sdt=2005&amp;sciodt=0,5&amp;hl=en</t>
  </si>
  <si>
    <t>10.1007/s11771-012-1403-9</t>
  </si>
  <si>
    <t>A fast explicit finite difference method (FEFDM), derived from the differential equations of one-dimensional steady pipe flow, was presented for calculation of wellhead injection …</t>
  </si>
  <si>
    <t>https://www.researchgate.net/profile/Qi-Li-181/publication/257758313_A_fast_finite_difference_method_for_determination_of_wellhead_injection_pressure/links/54f832e00cf28d6deca08921/A-fast-finite-difference-method-for-determination-of-wellhead-injection-pressure.pdf</t>
  </si>
  <si>
    <t>https://scholar.google.com/scholar?q=related:pZ5xW5_ytCcJ:scholar.google.com/&amp;scioq=&amp;hl=en&amp;as_sdt=2005&amp;sciodt=0,5</t>
  </si>
  <si>
    <t>R Sonney, FD Vuataz</t>
  </si>
  <si>
    <t>Numerical modelling of Alpine deep flow systems: a management and prediction tool for an exploited geothermal reservoir (Lavey-les-Bains, Switzerland)</t>
  </si>
  <si>
    <t>Hydrogeology Journal</t>
  </si>
  <si>
    <t>https://link.springer.com/article/10.1007/s10040-008-0394-y</t>
  </si>
  <si>
    <t>https://scholar.google.com/scholar?cites=4119527221388363832&amp;as_sdt=2005&amp;sciodt=0,5&amp;hl=en</t>
  </si>
  <si>
    <t>10.1007/s10040-008-0394-y</t>
  </si>
  <si>
    <t>The geothermal site of Lavey-les-Bains, Switzerland is an Alpine deep flow system in fractured crystalline rocks. Groundwater analyses since 1973 reveal a mixing process …</t>
  </si>
  <si>
    <t>https://doc.rero.ch/record/29429/files/Sonney_Romain_-_Numerical_modelling_of_Alpine_deep_flow_systems_a_management_and_20120612.pdf</t>
  </si>
  <si>
    <t>https://scholar.google.com/scholar?q=related:OMhngS6AKzkJ:scholar.google.com/&amp;scioq=&amp;hl=en&amp;as_sdt=2005&amp;sciodt=0,5</t>
  </si>
  <si>
    <t>L Zhang, G Cui, Y Zhang, B Ren, S Ren…</t>
  </si>
  <si>
    <t>DC Karvounis</t>
  </si>
  <si>
    <t>Simulations of enhanced geothermal systems with an adaptive hierarchical fracture representation</t>
  </si>
  <si>
    <t>https://www.research-collection.ethz.ch/handle/20.500.11850/77481</t>
  </si>
  <si>
    <t>https://scholar.google.com/scholar?cites=9289118061838870521&amp;as_sdt=2005&amp;sciodt=0,5&amp;hl=en</t>
  </si>
  <si>
    <t>FRACTURED ROCKS+ CLEAVAGE (GEOLOGY); GEOTHERMISCHE ENERGIENUTZUNG (GEOPHYSIK); GEOTHERMAL POWER PLANTS (ELECTRICAL POWER GENERATION); …</t>
  </si>
  <si>
    <t>https://www.research-collection.ethz.ch/bitstream/handle/20.500.11850/77481/eth-7369-02.pdf?sequence=2</t>
  </si>
  <si>
    <t>https://scholar.google.com/scholar?q=related:-SeSUKmT6YAJ:scholar.google.com/&amp;scioq=&amp;hl=en&amp;as_sdt=2005&amp;sciodt=0,5</t>
  </si>
  <si>
    <t>Numerical investigation of electricity generation potential from fractured granite reservoir by water circulating through three horizontal wells at Yangbajing geothermal …</t>
  </si>
  <si>
    <t>https://www.sciencedirect.com/science/article/pii/S1359431116304562</t>
  </si>
  <si>
    <t>https://scholar.google.com/scholar?cites=8516322936498295747&amp;as_sdt=2005&amp;sciodt=0,5&amp;hl=en</t>
  </si>
  <si>
    <t>https://scholar.google.com/scholar?q=related:wxN-3pYOMHYJ:scholar.google.com/&amp;scioq=&amp;hl=en&amp;as_sdt=2005&amp;sciodt=0,5</t>
  </si>
  <si>
    <t>F Pan, BJ McPherson, R Esser, T Xiao…</t>
  </si>
  <si>
    <t>Forecasting evolution of formation water chemistry and long-term mineral alteration for GCS in a typical clastic reservoir of the Southwestern United States</t>
  </si>
  <si>
    <t>https://www.sciencedirect.com/science/article/pii/S1750583616304157</t>
  </si>
  <si>
    <t>https://scholar.google.com/scholar?cites=18075147776419696023&amp;as_sdt=2005&amp;sciodt=0,5&amp;hl=en</t>
  </si>
  <si>
    <t>Groundwater chemistry and rock properties can change dramatically following CO 2 injection in a geologic sequestration system. A favored target for subsurface sequestration is …</t>
  </si>
  <si>
    <t>https://scholar.google.com/scholar?q=related:lw0w7CLT1_oJ:scholar.google.com/&amp;scioq=&amp;hl=en&amp;as_sdt=2005&amp;sciodt=0,5</t>
  </si>
  <si>
    <t>Z Hu, T Xu, B Feng, Y Yuan, F Li, G Feng, Z Jiang</t>
  </si>
  <si>
    <t>Thermal and fluid processes in a closed-loop geothermal system using CO2 as a working fluid</t>
  </si>
  <si>
    <t>https://www.sciencedirect.com/science/article/pii/S0960148120302913</t>
  </si>
  <si>
    <t>https://scholar.google.com/scholar?cites=15958092068973459610&amp;as_sdt=2005&amp;sciodt=0,5&amp;hl=en</t>
  </si>
  <si>
    <t>A co-axial closed-loop geothermal system is a new method to extract geothermal energy. It uses a continuously closed wellbore and the closed system can avoid many problems of …</t>
  </si>
  <si>
    <t>https://scholar.google.com/scholar?output=instlink&amp;q=info:mjgk6C-Idt0J:scholar.google.com/&amp;hl=en&amp;as_sdt=2005&amp;sciodt=0,5&amp;scillfp=11611963902722219314&amp;oi=lle</t>
  </si>
  <si>
    <t>https://scholar.google.com/scholar?q=related:mjgk6C-Idt0J:scholar.google.com/&amp;scioq=&amp;hl=en&amp;as_sdt=2005&amp;sciodt=0,5</t>
  </si>
  <si>
    <t>S Modekurti, J Eslick, B Omell, D Bhattacharyya…</t>
  </si>
  <si>
    <t>Design, dynamic modeling, and control of a multistage CO2 compression system</t>
  </si>
  <si>
    <t>https://www.sciencedirect.com/science/article/pii/S1750583617302414</t>
  </si>
  <si>
    <t>https://scholar.google.com/scholar?cites=8198845741539915356&amp;as_sdt=2005&amp;sciodt=0,5&amp;hl=en</t>
  </si>
  <si>
    <t>This paper presents a comprehensive model of a post-combustion CO 2 compression system that uses a multistage centrifugal compressor train to take the CO 2-rich gas from the …</t>
  </si>
  <si>
    <t>https://www.sciencedirect.com/science/article/am/pii/S1750583617302414</t>
  </si>
  <si>
    <t>https://scholar.google.com/scholar?q=related:XPa1OMMmyHEJ:scholar.google.com/&amp;scioq=&amp;hl=en&amp;as_sdt=2005&amp;sciodt=0,5</t>
  </si>
  <si>
    <t>X Wei, Z Feng, Y Zhao</t>
  </si>
  <si>
    <t>Numerical simulation of thermo-hydro-mechanical coupling effect in mining fault-mode hot dry rock geothermal energy</t>
  </si>
  <si>
    <t>https://www.sciencedirect.com/science/article/pii/S0960148119302241</t>
  </si>
  <si>
    <t>https://scholar.google.com/scholar?cites=13577994788812496934&amp;as_sdt=2005&amp;sciodt=0,5&amp;hl=en</t>
  </si>
  <si>
    <t>Hot dry rock geothermal energy is a type of renewable energy with great development prospects in deep strata. However, it is quite difficult to construct an artificial reservoir. In this …</t>
  </si>
  <si>
    <t>https://scholar.google.com/scholar?output=instlink&amp;q=info:JiBGNVK6brwJ:scholar.google.com/&amp;hl=en&amp;as_sdt=2005&amp;sciodt=0,5&amp;scillfp=16226237718282889154&amp;oi=lle</t>
  </si>
  <si>
    <t>https://scholar.google.com/scholar?q=related:JiBGNVK6brwJ:scholar.google.com/&amp;scioq=&amp;hl=en&amp;as_sdt=2005&amp;sciodt=0,5</t>
  </si>
  <si>
    <t>H Shao, S Kabilan, S Stephens, N Suresh, AN Beck…</t>
  </si>
  <si>
    <t>Environmentally friendly, rheoreversible, hydraulic-fracturing fluids for enhanced geothermal systems</t>
  </si>
  <si>
    <t>https://www.sciencedirect.com/science/article/pii/S0375650515000930</t>
  </si>
  <si>
    <t>https://scholar.google.com/scholar?cites=16600576134366395843&amp;as_sdt=2005&amp;sciodt=0,5&amp;hl=en</t>
  </si>
  <si>
    <t>Cost-effective creation of high-permeability reservoirs inside deep crystalline bedrock is the primary challenge for the feasibility of enhanced geothermal systems (EGS). Current …</t>
  </si>
  <si>
    <t>https://www.sciencedirect.com/science/article/am/pii/S0375650515000930</t>
  </si>
  <si>
    <t>https://scholar.google.com/scholar?q=related:w328YwoYYeYJ:scholar.google.com/&amp;scioq=&amp;hl=en&amp;as_sdt=2005&amp;sciodt=0,5</t>
  </si>
  <si>
    <t>Y Shi, X Song, J Li, G Wang, F YuLong…</t>
  </si>
  <si>
    <t>BLA Isaka, PG Ranjith, TD Rathnaweera…</t>
  </si>
  <si>
    <t>GM Shook, A Suzuki</t>
  </si>
  <si>
    <t>Use of tracers and temperature to estimate fracture surface area for EGS reservoirs</t>
  </si>
  <si>
    <t>https://www.sciencedirect.com/science/article/pii/S0375650516301456</t>
  </si>
  <si>
    <t>https://scholar.google.com/scholar?cites=3049351770685523460&amp;as_sdt=2005&amp;sciodt=0,5&amp;hl=en</t>
  </si>
  <si>
    <t>A key uncertainty in the design and long-time behavior of EGS reservoirs, and their management, is the fracture surface area that controls the rate of heat transfer between the …</t>
  </si>
  <si>
    <t>https://scholar.google.com/scholar?output=instlink&amp;q=info:BEbrfkd5USoJ:scholar.google.com/&amp;hl=en&amp;as_sdt=2005&amp;sciodt=0,5&amp;scillfp=11785364233414953364&amp;oi=lle</t>
  </si>
  <si>
    <t>https://scholar.google.com/scholar?q=related:BEbrfkd5USoJ:scholar.google.com/&amp;scioq=&amp;hl=en&amp;as_sdt=2005&amp;sciodt=0,5</t>
  </si>
  <si>
    <t>H Gurgenci, V Rudolph, T Saha…</t>
  </si>
  <si>
    <t>X Li, R Xu, L Wei, P Jiang</t>
  </si>
  <si>
    <t>Modeling of wellbore dynamics of a CO2 injector during transient well shut-in and start-up operations</t>
  </si>
  <si>
    <t>International Journal of Greenhouse Gas …</t>
  </si>
  <si>
    <t>https://www.sciencedirect.com/science/article/pii/S1750583615300840</t>
  </si>
  <si>
    <t>https://scholar.google.com/scholar?cites=15166592764063919129&amp;as_sdt=2005&amp;sciodt=0,5&amp;hl=en</t>
  </si>
  <si>
    <t>A model of the wellbore dynamics for CO 2 injectors may be essential for effective risk assessment and mitigation planning for CO 2 injectors in CO 2 geological storage and …</t>
  </si>
  <si>
    <t>https://scholar.google.com/scholar?q=related:GSwKS8OPetIJ:scholar.google.com/&amp;scioq=&amp;hl=en&amp;as_sdt=2005&amp;sciodt=0,5</t>
  </si>
  <si>
    <t>TA Buscheck, JM Bielicki, M Chen, Y Sun, Y Hao…</t>
  </si>
  <si>
    <t>BM Adams, D Vogler, TH Kuehn, JM Bielicki…</t>
  </si>
  <si>
    <t>E Liu, H Wang, IT Uysal, J Zhao, XC Wang…</t>
  </si>
  <si>
    <t>B Freifeld, S Zakim, L Pan, B Cutright, M Sheu…</t>
  </si>
  <si>
    <t>Geothermal energy production coupled with CCS: a field demonstration at the SECARB Cranfield Site, Cranfield, Mississippi, USA</t>
  </si>
  <si>
    <t>https://www.sciencedirect.com/science/article/pii/S1876610213008357</t>
  </si>
  <si>
    <t>https://scholar.google.com/scholar?cites=15340072203123108402&amp;as_sdt=2005&amp;sciodt=0,5&amp;hl=en</t>
  </si>
  <si>
    <t>A major global research and development effort is underway to commercialize carbon capture and storage (CCS) as a method to mitigate climate change. Recent studies have …</t>
  </si>
  <si>
    <t>https://www.sciencedirect.com/science/article/pii/S1876610213008357/pdf?md5=a5261bfebc534ea34ea58f73b6683390&amp;pid=1-s2.0-S1876610213008357-main.pdf</t>
  </si>
  <si>
    <t>https://scholar.google.com/scholar?q=related:Mir_v2Ti4tQJ:scholar.google.com/&amp;scioq=&amp;hl=en&amp;as_sdt=2005&amp;sciodt=0,5</t>
  </si>
  <si>
    <t>D Chandrasekharam, A Lashin, N Al Arifi…</t>
  </si>
  <si>
    <t>Red Sea geothermal provinces</t>
  </si>
  <si>
    <t>https://books.google.com/books?hl=en&amp;lr=&amp;id=YNgNDgAAQBAJ&amp;oi=fnd&amp;pg=PP1&amp;ots=NLjJI3R3L8&amp;sig=_KwxFD_AfoCRS2pBI0MANBNt1ok</t>
  </si>
  <si>
    <t>https://scholar.google.com/scholar?cites=17575013004385300426&amp;as_sdt=2005&amp;sciodt=0,5&amp;hl=en</t>
  </si>
  <si>
    <t>“Today, over two billion people in developing countries live without any electricity. They lead lives of misery, walking miles every day for water and firewood, just to survive. What if there …</t>
  </si>
  <si>
    <t>https://scholar.google.com/scholar?q=related:yq9BCTb95vMJ:scholar.google.com/&amp;scioq=&amp;hl=en&amp;as_sdt=2005&amp;sciodt=0,5</t>
  </si>
  <si>
    <t>K Yu, Y Zhou, Y Liu, F Liu, L Hu, W Ao, C Zhang…</t>
  </si>
  <si>
    <t>Near-room-temperature thermoelectric materials and their application prospects in geothermal power generation</t>
  </si>
  <si>
    <t>https://link.springer.com/article/10.1007/s40948-019-00134-z</t>
  </si>
  <si>
    <t>https://scholar.google.com/scholar?cites=1839041989836201210&amp;as_sdt=2005&amp;sciodt=0,5&amp;hl=en</t>
  </si>
  <si>
    <t>10.1007/s40948-019-00134-z</t>
  </si>
  <si>
    <t>In recent years, due to the shortage of fossil fuel energy and the deterioration of the environment, increasing attention has been paid to the utilization of geothermal power …</t>
  </si>
  <si>
    <t>https://scholar.google.com/scholar?output=instlink&amp;q=info:-tw2M_KWhRkJ:scholar.google.com/&amp;hl=en&amp;as_sdt=2005&amp;sciodt=0,5&amp;scillfp=8591870569188628487&amp;oi=lle</t>
  </si>
  <si>
    <t>https://scholar.google.com/scholar?q=related:-tw2M_KWhRkJ:scholar.google.com/&amp;scioq=&amp;hl=en&amp;as_sdt=2005&amp;sciodt=0,5</t>
  </si>
  <si>
    <t>MR Fleming, BM Adams, TH Kuehn, JM Bielicki…</t>
  </si>
  <si>
    <t>L Zhou, Y Zhang, Z Hu, Z Yu, Y Luo, Y Lei, H Lei…</t>
  </si>
  <si>
    <t>Analysis of influencing factors of the production performance of an enhanced geothermal system (EGS) with numerical simulation and artificial neural network (ANN)</t>
  </si>
  <si>
    <t>Energy and …</t>
  </si>
  <si>
    <t>https://www.sciencedirect.com/science/article/pii/S0378778819310977</t>
  </si>
  <si>
    <t>https://scholar.google.com/scholar?cites=16299191162554436035&amp;as_sdt=2005&amp;sciodt=0,5&amp;hl=en</t>
  </si>
  <si>
    <t>Understanding the sensitivity to different reservoir parameters can help optimize the use of a designated reservoir. Four key parameters, namely, fracture permeability, well spacing …</t>
  </si>
  <si>
    <t>https://scholar.google.com/scholar?q=related:w0k-agFcMuIJ:scholar.google.com/&amp;scioq=&amp;hl=en&amp;as_sdt=2005&amp;sciodt=0,5</t>
  </si>
  <si>
    <t>Numerical simulation of electricity generation potential from fractured granite reservoir using the MINC method at the Yangbajing geothermal field</t>
  </si>
  <si>
    <t>https://www.sciencedirect.com/science/article/pii/S0375650517300202</t>
  </si>
  <si>
    <t>https://scholar.google.com/scholar?cites=1120617106303172353&amp;as_sdt=2005&amp;sciodt=0,5&amp;hl=en</t>
  </si>
  <si>
    <t>Field tests indicate that after hydrofracturing the fracture spacing in an Enhanced Geothermal System (EGS) reservoir may be within 0.33–300 m. For EGS reservoirs with …</t>
  </si>
  <si>
    <t>https://scholar.google.com/scholar?output=instlink&amp;q=info:AT9tJlI7jQ8J:scholar.google.com/&amp;hl=en&amp;as_sdt=2005&amp;sciodt=0,5&amp;scillfp=18278591114939922062&amp;oi=lle</t>
  </si>
  <si>
    <t>https://scholar.google.com/scholar?q=related:AT9tJlI7jQ8J:scholar.google.com/&amp;scioq=&amp;hl=en&amp;as_sdt=2005&amp;sciodt=0,5</t>
  </si>
  <si>
    <t>Z Qiao, Y Cao, P Li, X Wang, CE Romero…</t>
  </si>
  <si>
    <t>Thermoeconomic analysis of a CO2 plume geothermal and supercritical CO2 Brayton combined cycle using solar energy as auxiliary heat source</t>
  </si>
  <si>
    <t>https://www.sciencedirect.com/science/article/pii/S0959652620304212</t>
  </si>
  <si>
    <t>https://scholar.google.com/scholar?cites=10743129190946021626&amp;as_sdt=2005&amp;sciodt=0,5&amp;hl=en</t>
  </si>
  <si>
    <t>This study presents an investigation of a CO 2 plume geothermal and supercritical CO 2 Brayton (CPG-sCO 2) combined cycle using solar energy as auxiliary heat source. This …</t>
  </si>
  <si>
    <t>https://scholar.google.com/scholar?q=related:-qB3YhRDF5UJ:scholar.google.com/&amp;scioq=&amp;hl=en&amp;as_sdt=2005&amp;sciodt=0,5</t>
  </si>
  <si>
    <t>E Miranda-Barbosa, B Sigfússon, J Carlsson, E Tzimas</t>
  </si>
  <si>
    <t>Advantages from combining CCS with geothermal energy</t>
  </si>
  <si>
    <t>https://www.sciencedirect.com/science/article/pii/S1876610217319963</t>
  </si>
  <si>
    <t>https://scholar.google.com/scholar?cites=1175180777539207287&amp;as_sdt=2005&amp;sciodt=0,5&amp;hl=en</t>
  </si>
  <si>
    <t>Carbon capture and storage (CCS) technology is one important option to reduce CO 2 emissions, however social, political and mainly economic barriers limit its implementation. A …</t>
  </si>
  <si>
    <t>https://www.sciencedirect.com/science/article/pii/S1876610217319963/pdf?md5=cbb597da21abf98b6bd6effff95e53a4&amp;pid=1-s2.0-S1876610217319963-main.pdf</t>
  </si>
  <si>
    <t>https://scholar.google.com/scholar?q=related:d4AX2LAUTxAJ:scholar.google.com/&amp;scioq=&amp;hl=en&amp;as_sdt=2005&amp;sciodt=0,5</t>
  </si>
  <si>
    <t>A Mehmood, J Yao, D Fan, K Bongole, J Liu, X Zhang</t>
  </si>
  <si>
    <t>Potential for heat production by retrofitting abandoned gas wells into geothermal wells</t>
  </si>
  <si>
    <t>PloS one</t>
  </si>
  <si>
    <t>journals.plos.org</t>
  </si>
  <si>
    <t>https://journals.plos.org/plosone/article?id=10.1371/journal.pone.0220128</t>
  </si>
  <si>
    <t>https://scholar.google.com/scholar?cites=13129589996835267997&amp;as_sdt=2005&amp;sciodt=0,5&amp;hl=en</t>
  </si>
  <si>
    <t>Using abandoned gas wells as geothermal resources for energy production is an effective way to extract geothermal energy from geological formations. These abandoned wells have …</t>
  </si>
  <si>
    <t>https://scholar.google.com/scholar?q=related:nWXj34msNbYJ:scholar.google.com/&amp;scioq=&amp;hl=en&amp;as_sdt=2005&amp;sciodt=0,5</t>
  </si>
  <si>
    <t>L Guo, Y Zhang, Z Yu, Z Hu, C Lan, T Xu</t>
  </si>
  <si>
    <t>Hot dry rock geothermal potential of the Xujiaweizi area in Songliao Basin, northeastern China</t>
  </si>
  <si>
    <t>https://link.springer.com/article/10.1007/s12665-016-5327-9</t>
  </si>
  <si>
    <t>https://scholar.google.com/scholar?cites=13052954306574689178&amp;as_sdt=2005&amp;sciodt=0,5&amp;hl=en</t>
  </si>
  <si>
    <t>10.1007/s12665-016-5327-9</t>
  </si>
  <si>
    <t>A series of studies was conducted to determine a suitable site for enhanced geothermal systems (EGSs) in mainland China. First, the Xujiaweizi (XJWZ) area in the Songliao Basin …</t>
  </si>
  <si>
    <t>https://scholar.google.com/scholar?q=related:miPKyMhoJbUJ:scholar.google.com/&amp;scioq=&amp;hl=en&amp;as_sdt=2005&amp;sciodt=0,5</t>
  </si>
  <si>
    <t>X Shi, S Mao</t>
  </si>
  <si>
    <t>An improved model for CO2 solubility in aqueous electrolyte solution containing Na+, K+, Mg2+, Ca2+, Cl− and SO42− under conditions of CO2 capture and …</t>
  </si>
  <si>
    <t>https://www.sciencedirect.com/science/article/pii/S0009254117302723</t>
  </si>
  <si>
    <t>https://scholar.google.com/scholar?cites=8235589177252437420&amp;as_sdt=2005&amp;sciodt=0,5&amp;hl=en</t>
  </si>
  <si>
    <t>Based on the Pitzer electrolyte theory for activity coefficient and an accurate equation of state for vapor fugacity, an improved activity-fugacity model is developed to calculate CO 2 …</t>
  </si>
  <si>
    <t>https://scholar.google.com/scholar?q=related:rN0uArmwSnIJ:scholar.google.com/&amp;scioq=&amp;hl=en&amp;as_sdt=2005&amp;sciodt=0,5</t>
  </si>
  <si>
    <t>T Held, J Giegel</t>
  </si>
  <si>
    <t>Heat engine systems with high net power supercritical carbon dioxide circuits</t>
  </si>
  <si>
    <t>US Patent 10,934,895</t>
  </si>
  <si>
    <t>https://patents.google.com/patent/US10934895B2/en</t>
  </si>
  <si>
    <t>https://scholar.google.com/scholar?cites=9952586245993257512&amp;as_sdt=2005&amp;sciodt=0,5&amp;hl=en</t>
  </si>
  <si>
    <t>Provided herein are heat engine systems and methods for transforming energy, such as generating mechanical energy and/or electrical energy from thermal energy. The heat …</t>
  </si>
  <si>
    <t>https://patentimages.storage.googleapis.com/99/37/9a/2f734bc7e3284e/US10934895.pdf</t>
  </si>
  <si>
    <t>https://scholar.google.com/scholar?q=related:KNrdrHWwHooJ:scholar.google.com/&amp;scioq=&amp;hl=en&amp;as_sdt=2005&amp;sciodt=0,5</t>
  </si>
  <si>
    <t>M Li, N Lior</t>
  </si>
  <si>
    <t>Energy analysis for guiding the design of well systems of deep Enhanced Geothermal Systems</t>
  </si>
  <si>
    <t>https://www.sciencedirect.com/science/article/pii/S0360544215013237</t>
  </si>
  <si>
    <t>https://scholar.google.com/scholar?cites=13047138674133549549&amp;as_sdt=2005&amp;sciodt=0,5&amp;hl=en</t>
  </si>
  <si>
    <t>The focal objective of this work is to calculate the energy consumption for constructing the EGS (Enhanced Geothermal Systems) wells, to examine the energy (heat and power) …</t>
  </si>
  <si>
    <t>https://scholar.google.com/scholar?q=related:7cH9Vn-_ELUJ:scholar.google.com/&amp;scioq=&amp;hl=en&amp;as_sdt=2005&amp;sciodt=0,5</t>
  </si>
  <si>
    <t>D Gläser, B Flemisch, R Helmig, H Class</t>
  </si>
  <si>
    <t>A hybrid-dimensional discrete fracture model for non-isothermal two-phase flow in fractured porous media</t>
  </si>
  <si>
    <t>GEM-International Journal on …</t>
  </si>
  <si>
    <t>https://link.springer.com/article/10.1007/s13137-019-0116-8</t>
  </si>
  <si>
    <t>https://scholar.google.com/scholar?cites=12695499011692763951&amp;as_sdt=2005&amp;sciodt=0,5&amp;hl=en</t>
  </si>
  <si>
    <t>10.1007/s13137-019-0116-8</t>
  </si>
  <si>
    <t>We present a hybrid-dimensional numerical model for non-isothermal two-phase flow in fractured porous media, in which the fractures are modeled as entities of codimension one …</t>
  </si>
  <si>
    <t>https://scholar.google.com/scholar?output=instlink&amp;q=info:LxtFZhZ5L7AJ:scholar.google.com/&amp;hl=en&amp;as_sdt=2005&amp;sciodt=0,5&amp;scillfp=102782632747531929&amp;oi=lle</t>
  </si>
  <si>
    <t>https://scholar.google.com/scholar?q=related:LxtFZhZ5L7AJ:scholar.google.com/&amp;scioq=&amp;hl=en&amp;as_sdt=2005&amp;sciodt=0,5</t>
  </si>
  <si>
    <t>P Olasolo, MC Juárez, MP Morales, A Olasolo…</t>
  </si>
  <si>
    <t>C Pan, CE Romero, EK Levy, X Wang…</t>
  </si>
  <si>
    <t>LR Thippeswamy, A Kumar Yadav</t>
  </si>
  <si>
    <t>Heat transfer enhancement using CO2 in a natural circulation loop</t>
  </si>
  <si>
    <t>Scientific reports</t>
  </si>
  <si>
    <t>https://www.nature.com/articles/s41598-020-58432-6</t>
  </si>
  <si>
    <t>https://scholar.google.com/scholar?cites=13586284120750553551&amp;as_sdt=2005&amp;sciodt=0,5&amp;hl=en</t>
  </si>
  <si>
    <t>The natural circulation loop (NCL) is a highly reliable and noise-free heat transfer device due to the absence of moving components. Working fluid used in the natural circulation loop …</t>
  </si>
  <si>
    <t>https://scholar.google.com/scholar?q=related:z_ndsmwtjLwJ:scholar.google.com/&amp;scioq=&amp;hl=en&amp;as_sdt=2005&amp;sciodt=0,5</t>
  </si>
  <si>
    <t>MM Smith, Z Dai, SA Carroll</t>
  </si>
  <si>
    <t>Illite dissolution kinetics from 100 to 280° C and pH 3 to 9</t>
  </si>
  <si>
    <t>https://www.sciencedirect.com/science/article/pii/S0016703717302090</t>
  </si>
  <si>
    <t>https://scholar.google.com/scholar?cites=4007582559527599621&amp;as_sdt=2005&amp;sciodt=0,5&amp;hl=en</t>
  </si>
  <si>
    <t>Some geothermal reservoirs may require permeability enhancements (either by reactivating existing fracture networks or creating new ones) to allow sufficient fluid and heat transfer …</t>
  </si>
  <si>
    <t>https://scholar.google.com/scholar?q=related:BX6x1BrLnTcJ:scholar.google.com/&amp;scioq=&amp;hl=en&amp;as_sdt=2005&amp;sciodt=0,5</t>
  </si>
  <si>
    <t>T Sugama, L Ecker, T Butcher</t>
  </si>
  <si>
    <t>Carbonation of rock minerals by supercritical carbon dioxide at 250 C</t>
  </si>
  <si>
    <t>Technical report Brookhaven National …</t>
  </si>
  <si>
    <t>bnl.gov</t>
  </si>
  <si>
    <t>https://www.bnl.gov/isd/documents/73886.pdf</t>
  </si>
  <si>
    <t>https://scholar.google.com/scholar?cites=15815654844557274598&amp;as_sdt=2005&amp;sciodt=0,5&amp;hl=en</t>
  </si>
  <si>
    <t>Carbonation of Rock Minerals by Supercritical Carbon Dioxide at 250 C Page 1 BNL-93722-2010-IR Carbonation of Rock Minerals by Supercritical Carbon Dioxide at 250 o C Toshifumi Sugama …</t>
  </si>
  <si>
    <t>https://scholar.google.com/scholar?q=related:5q0FREl-fNsJ:scholar.google.com/&amp;scioq=&amp;hl=en&amp;as_sdt=2005&amp;sciodt=0,5</t>
  </si>
  <si>
    <t>K Bongole, Z Sun, J Yao, A Mehmood…</t>
  </si>
  <si>
    <t>雷宏武, 金光荣, 李佳琦, 石岩, 冯波</t>
  </si>
  <si>
    <t>松辽盆地增强型地热系统 (EGS) 地热能开发热-水动力耦合过程</t>
  </si>
  <si>
    <t>吉林大学学报: 地球科学版</t>
  </si>
  <si>
    <t>http://www.cqvip.com/qk/91256b/201405/662664769.html</t>
  </si>
  <si>
    <t>https://scholar.google.com/scholar?cites=6542733624932314436&amp;as_sdt=2005&amp;sciodt=0,5&amp;hl=en</t>
  </si>
  <si>
    <t>增强型地热系统地热能开发涉及到热和水动力的耦合, 对应的温度和压力场时空变化特征是评价地热开发效果的关键问题. 基于松辽盆地徐家围子深部地质条件, 采用TOUGH2 …</t>
  </si>
  <si>
    <t>https://scholar.google.com/scholar?q=related:RC0YJpF1zFoJ:scholar.google.com/&amp;scioq=&amp;hl=en&amp;as_sdt=2005&amp;sciodt=0,5</t>
  </si>
  <si>
    <t>HE Mason, SDC Walsh, WL DuFrane…</t>
  </si>
  <si>
    <t>Determination of diffusion profiles in altered wellbore cement using X-ray computed tomography methods</t>
  </si>
  <si>
    <t>https://pubs.acs.org/doi/abs/10.1021/es4055737</t>
  </si>
  <si>
    <t>https://scholar.google.com/scholar?cites=3697608001499706532&amp;as_sdt=2005&amp;sciodt=0,5&amp;hl=en</t>
  </si>
  <si>
    <t>10.1021/es4055737</t>
  </si>
  <si>
    <t>The development of accurate, predictive models for use in determining wellbore integrity requires detailed information about the chemical and mechanical changes occurring in …</t>
  </si>
  <si>
    <t>https://pubs.acs.org/doi/pdf/10.1021/es4055737</t>
  </si>
  <si>
    <t>https://scholar.google.com/scholar?q=related:pDQI-OKKUDMJ:scholar.google.com/&amp;scioq=&amp;hl=en&amp;as_sdt=2005&amp;sciodt=0,5</t>
  </si>
  <si>
    <t>A Agbaji, B Lee, H Kuma, R Belvalkar…</t>
  </si>
  <si>
    <t>Sustainable development and design of marcellus shale play in susquehanna, PA</t>
  </si>
  <si>
    <t>Report of …</t>
  </si>
  <si>
    <t>https://www.researchgate.net/profile/S-Safa-Eslambolchi-2/publication/268514320_Sustainable_Development_and_Design_of_Marcellus_Shale_Play_in_Susquehanna_PA/links/546e28950cf29806ec2e9bc7/Sustainable-Development-and-Design-of-Marcellus-Shale-Play-in-Susquehanna-PA.pdf</t>
  </si>
  <si>
    <t>https://scholar.google.com/scholar?cites=10058914236208405592&amp;as_sdt=2005&amp;sciodt=0,5&amp;hl=en</t>
  </si>
  <si>
    <t>Natural gas prices have steadily increased over the past few years. This has spurred interest in the development of “unconventional” gas resources, such as gas shales (1). Conventional …</t>
  </si>
  <si>
    <t>https://scholar.google.com/scholar?q=related:WFxSEzRxmIsJ:scholar.google.com/&amp;scioq=&amp;hl=en&amp;as_sdt=2005&amp;sciodt=0,5</t>
  </si>
  <si>
    <t>YC Zeng, JM Zhan, NY Wu, YY Luo, WH Cai</t>
  </si>
  <si>
    <t>Numerical investigation of electricity generation potential from fractured granite reservoir through a single vertical well at Yangbajing geothermal field</t>
  </si>
  <si>
    <t>https://www.sciencedirect.com/science/article/pii/S0360544216310866</t>
  </si>
  <si>
    <t>https://scholar.google.com/scholar?cites=15060821004162571279&amp;as_sdt=2005&amp;sciodt=0,5&amp;hl=en</t>
  </si>
  <si>
    <t>Deep geological exploration indicates that there is a high-temperature fractured granite reservoir at depth of 950~ 1350 m in well ZK4001 in the north of Yangbajing geothermal …</t>
  </si>
  <si>
    <t>https://scholar.google.com/scholar?q=related:DxzaWujIAtEJ:scholar.google.com/&amp;scioq=&amp;hl=en&amp;as_sdt=2005&amp;sciodt=0,5</t>
  </si>
  <si>
    <t>BI Ismail</t>
  </si>
  <si>
    <t>ORC-Based Geothermal Power Generation and CO2-Based EGS for Combined Green Power Generation and CO2 Sequestration</t>
  </si>
  <si>
    <t>New Developments in Renewable Energy</t>
  </si>
  <si>
    <t>https://books.google.com/books?hl=en&amp;lr=&amp;id=RmOfDwAAQBAJ&amp;oi=fnd&amp;pg=PA303&amp;ots=q9IMQbwKlI&amp;sig=By4KScMgI9Fzd6EgEzycd8fptmc</t>
  </si>
  <si>
    <t>https://scholar.google.com/scholar?cites=13009497634335773681&amp;as_sdt=2005&amp;sciodt=0,5&amp;hl=en</t>
  </si>
  <si>
    <t>Electrical power generation using innovative renewable and alternative geothermal energy technologies have shown merits and received renewed interest in recent years due to an in …</t>
  </si>
  <si>
    <t>https://www.intechopen.com/chapters/43619</t>
  </si>
  <si>
    <t>https://scholar.google.com/scholar?q=related:8VPe0CsFi7QJ:scholar.google.com/&amp;scioq=&amp;hl=en&amp;as_sdt=2005&amp;sciodt=0,5</t>
  </si>
  <si>
    <t>M Raji, A Dashti, P Amani, AH Mohammadi</t>
  </si>
  <si>
    <t>Efficient estimation of CO2 solubility in aqueous salt solutions</t>
  </si>
  <si>
    <t>Journal of Molecular Liquids</t>
  </si>
  <si>
    <t>https://www.sciencedirect.com/science/article/pii/S0167732218363931</t>
  </si>
  <si>
    <t>https://scholar.google.com/scholar?cites=15185757838221297280&amp;as_sdt=2005&amp;sciodt=0,5&amp;hl=en</t>
  </si>
  <si>
    <t>Industrialization and modernization have led to an increasing trend of greenhouse gas emissions entering the atmosphere. Consequently, many countries are imposing strict …</t>
  </si>
  <si>
    <t>https://scholar.google.com/scholar?output=instlink&amp;q=info:gMZI2EumvtIJ:scholar.google.com/&amp;hl=en&amp;as_sdt=2005&amp;sciodt=0,5&amp;scillfp=1811210647149700774&amp;oi=lle</t>
  </si>
  <si>
    <t>https://scholar.google.com/scholar?q=related:gMZI2EumvtIJ:scholar.google.com/&amp;scioq=&amp;hl=en&amp;as_sdt=2005&amp;sciodt=0,5</t>
  </si>
  <si>
    <t>J Li, Z Sun, Y Zhang, C Jiang, C Cherubini…</t>
  </si>
  <si>
    <t>Investigations of heat extraction for water and CO2 flow based on the rough-walled discrete fracture network</t>
  </si>
  <si>
    <t>https://www.sciencedirect.com/science/article/pii/S0360544219318791</t>
  </si>
  <si>
    <t>https://scholar.google.com/scholar?cites=4092711002405449878&amp;as_sdt=2005&amp;sciodt=0,5&amp;hl=en</t>
  </si>
  <si>
    <t>Abstract The Enhanced Geothermal Systems (EGS) has been developed to enhance geothermal energy extraction efficiency from geothermal reservoirs by generating effective …</t>
  </si>
  <si>
    <t>https://iris.unife.it/retrieve/handle/11392/2408334/254549/preprint2408334.cherubini.pdf</t>
  </si>
  <si>
    <t>https://scholar.google.com/scholar?q=related:lrC1-vg6zDgJ:scholar.google.com/&amp;scioq=&amp;hl=en&amp;as_sdt=2005&amp;sciodt=0,5</t>
  </si>
  <si>
    <t>A Bemani, A Baghban, A Mosavi</t>
  </si>
  <si>
    <t>Estimating CO2-Brine diffusivity using hybrid models of ANFIS and evolutionary algorithms</t>
  </si>
  <si>
    <t>Engineering Applications of …</t>
  </si>
  <si>
    <t>https://www.tandfonline.com/doi/abs/10.1080/19942060.2020.1774422</t>
  </si>
  <si>
    <t>https://scholar.google.com/scholar?cites=11454344032445627759&amp;as_sdt=2005&amp;sciodt=0,5&amp;hl=en</t>
  </si>
  <si>
    <t>10.1080/19942060.2020.1774422</t>
  </si>
  <si>
    <t>One of the important parameters illustrating the mass transfer process is the diffusion coefficient of carbon dioxide which has a great impact on carbon dioxide storage in marine …</t>
  </si>
  <si>
    <t>https://www.tandfonline.com/doi/pdf/10.1080/19942060.2020.1774422</t>
  </si>
  <si>
    <t>https://scholar.google.com/scholar?q=related:b30JtTUB9p4J:scholar.google.com/&amp;scioq=&amp;hl=en&amp;as_sdt=2005&amp;sciodt=0,5</t>
  </si>
  <si>
    <t>C Kervévan, F Bugarel, X Galiègue…</t>
  </si>
  <si>
    <t>P Gładysz, A Sowiżdżał, M Miecznik, M Hacaga…</t>
  </si>
  <si>
    <t>M Magliocco, TJ Kneafsey, K Pruess…</t>
  </si>
  <si>
    <t>M Grimm Lima, P Schädle, CP Green…</t>
  </si>
  <si>
    <t>Y Huang, Y Zhang, Z Hu, H Lei…</t>
  </si>
  <si>
    <t>Economic analysis of heating for an enhanced geothermal system based on a simplified model in Yitong Basin, China</t>
  </si>
  <si>
    <t>https://onlinelibrary.wiley.com/doi/abs/10.1002/ese3.451</t>
  </si>
  <si>
    <t>https://scholar.google.com/scholar?cites=1973429488227441140&amp;as_sdt=2005&amp;sciodt=0,5&amp;hl=en</t>
  </si>
  <si>
    <t>10.1002/ese3.451</t>
  </si>
  <si>
    <t>Yitong Basin is located in subfrigid zone, and it has a good prospect to use geothermal clean heating. The evaluation of economic efficiency for heating with enhanced geothermal …</t>
  </si>
  <si>
    <t>https://onlinelibrary.wiley.com/doi/pdfdirect/10.1002/ese3.451</t>
  </si>
  <si>
    <t>https://scholar.google.com/scholar?q=related:9NkT86kHYxsJ:scholar.google.com/&amp;scioq=&amp;hl=en&amp;as_sdt=2005&amp;sciodt=0,5</t>
  </si>
  <si>
    <t>TA Buscheck, M Chen, C Lu, Y Sun, Y Hao, MA Celia…</t>
  </si>
  <si>
    <t>DJ DePaolo, FM Orr Jr</t>
  </si>
  <si>
    <t>Basic research needs for geosciences: Facilitating 21st century energy systems</t>
  </si>
  <si>
    <t>digitalscholarship.unlv.edu</t>
  </si>
  <si>
    <t>https://digitalscholarship.unlv.edu/yucca_mtn_pubs/131/</t>
  </si>
  <si>
    <t>https://scholar.google.com/scholar?cites=8760141572481074711&amp;as_sdt=2005&amp;sciodt=0,5&amp;hl=en</t>
  </si>
  <si>
    <t>Serious challenges must be faced in this century as the world seeks to meet global energy needs and at the same time reduce emissions of greenhouse gases to the atmosphere …</t>
  </si>
  <si>
    <t>https://digitalscholarship.unlv.edu/cgi/viewcontent.cgi?article=1130&amp;context=yucca_mtn_pubs</t>
  </si>
  <si>
    <t>https://scholar.google.com/scholar?q=related:F8bd0VhGknkJ:scholar.google.com/&amp;scioq=&amp;hl=en&amp;as_sdt=2005&amp;sciodt=0,5</t>
  </si>
  <si>
    <t>G Cui, L Zhang, B Ren, Y Zhuang, X Li…</t>
  </si>
  <si>
    <t>Geothermal energy potential of eastern desert region, Egypt</t>
  </si>
  <si>
    <t>https://link.springer.com/article/10.1007/s12665-016-5534-4</t>
  </si>
  <si>
    <t>https://scholar.google.com/scholar?cites=11464843124987015730&amp;as_sdt=2005&amp;sciodt=0,5&amp;hl=en</t>
  </si>
  <si>
    <t>10.1007/s12665-016-5534-4</t>
  </si>
  <si>
    <t>Future energy security and CO 2 emissions investigation models indicate that the best option for Egypt is to adopt a mitigation strategy by using geothermal energy as an energy …</t>
  </si>
  <si>
    <t>https://scholar.google.com/scholar?q=related:MjJuLhROG58J:scholar.google.com/&amp;scioq=&amp;hl=en&amp;as_sdt=2005&amp;sciodt=0,5</t>
  </si>
  <si>
    <t>Q Feng, R Cui, S Wang…</t>
  </si>
  <si>
    <t>Estimation of CO2 diffusivity in brine by use of the genetic algorithm and mixed kernels-based support vector machine model</t>
  </si>
  <si>
    <t>Journal of Energy …</t>
  </si>
  <si>
    <t>https://asmedigitalcollection.asme.org/energyresources/article-abstract/141/4/041001/368151</t>
  </si>
  <si>
    <t>https://scholar.google.com/scholar?cites=18178867554995486900&amp;as_sdt=2005&amp;sciodt=0,5&amp;hl=en</t>
  </si>
  <si>
    <t>Diffusion coefficient of carbon dioxide (CO2), a significant parameter describing the mass transfer process, exerts a profound influence on the safety of CO2 storage in depleted …</t>
  </si>
  <si>
    <t>https://asmedigitalcollection.asme.org/energyresources/article/141/4/041001/368151</t>
  </si>
  <si>
    <t>https://scholar.google.com/scholar?q=related:tEBhurlPSPwJ:scholar.google.com/&amp;scioq=&amp;hl=en&amp;as_sdt=2005&amp;sciodt=0,5</t>
  </si>
  <si>
    <t>C Yao, Y Shao, J Yang, F Huang, C He, Q Jiang…</t>
  </si>
  <si>
    <t>L Cheng, G Xia, JR Thome</t>
  </si>
  <si>
    <t>Flow boiling heat transfer and two-phase flow phenomena of CO2 in macro-and micro-channel evaporators: Fundamentals, applications and engineering design</t>
  </si>
  <si>
    <t>https://www.sciencedirect.com/science/article/pii/S1359431121005147</t>
  </si>
  <si>
    <t>https://scholar.google.com/scholar?cites=14349773519684826885&amp;as_sdt=2005&amp;sciodt=0,5&amp;hl=en</t>
  </si>
  <si>
    <t>The paper presents a comprehensive review of fundamentals and engineering applications of CO 2 flow boiling heat transfer, flow patterns and two-phase pressure drops in macro-and …</t>
  </si>
  <si>
    <t>http://shura.shu.ac.uk/28680/3/Cheng-FlowBoilingHeat%28AM%29.pdf</t>
  </si>
  <si>
    <t>https://scholar.google.com/scholar?q=related:Bfce4PyiJMcJ:scholar.google.com/&amp;scioq=&amp;hl=en&amp;as_sdt=2005&amp;sciodt=0,5</t>
  </si>
  <si>
    <t>AI Remoroza, B Moghtaderi…</t>
  </si>
  <si>
    <t>BM Tutolo, AT Schaen, MO Saar, WE Seyfried Jr</t>
  </si>
  <si>
    <t>Implications of the redissociation phenomenon for mineral-buffered fluids and aqueous species transport at elevated temperatures and pressures</t>
  </si>
  <si>
    <t>https://www.sciencedirect.com/science/article/pii/S0883292714002649</t>
  </si>
  <si>
    <t>https://scholar.google.com/scholar?cites=805876023764693414&amp;as_sdt=2005&amp;sciodt=0,5&amp;hl=en</t>
  </si>
  <si>
    <t>Aqueous species equilibrium constants and activity models form the foundation of the complex speciation codes used to model the geochemistry of geothermal energy production …</t>
  </si>
  <si>
    <t>https://www.sciencedirect.com/science/article/am/pii/S0883292714002649</t>
  </si>
  <si>
    <t>https://scholar.google.com/scholar?q=related:prF_UfkLLwsJ:scholar.google.com/&amp;scioq=&amp;hl=en&amp;as_sdt=2005&amp;sciodt=0,5</t>
  </si>
  <si>
    <t>T Chen, G Liu, S Liao</t>
  </si>
  <si>
    <t>Impacts of boundary conditions on reservoir numerical simulation and performance prediction of enhanced geothermal systems</t>
  </si>
  <si>
    <t>https://www.sciencedirect.com/science/article/pii/S0360544219310229</t>
  </si>
  <si>
    <t>https://scholar.google.com/scholar?cites=17103524734057091415&amp;as_sdt=2005&amp;sciodt=0,5&amp;hl=en</t>
  </si>
  <si>
    <t>Fractured reservoir boundary conditions are crucial to numerical study on reservoir simulation and performance prediction of an enhanced geothermal system (EGS) but have …</t>
  </si>
  <si>
    <t>https://scholar.google.com/scholar?output=instlink&amp;q=info:V5GUlCDtW-0J:scholar.google.com/&amp;hl=en&amp;as_sdt=2005&amp;sciodt=0,5&amp;scillfp=1191647190020218414&amp;oi=lle</t>
  </si>
  <si>
    <t>https://scholar.google.com/scholar?q=related:V5GUlCDtW-0J:scholar.google.com/&amp;scioq=&amp;hl=en&amp;as_sdt=2005&amp;sciodt=0,5</t>
  </si>
  <si>
    <t>DHM Janse</t>
  </si>
  <si>
    <t>Combining geothermal energy with CO2 storage Feasibility study of low temperature geothermal electricity production using carbon dioxide as working and storage …</t>
  </si>
  <si>
    <t>https://studenttheses.uu.nl/handle/20.500.12932/4575</t>
  </si>
  <si>
    <t>https://scholar.google.com/scholar?cites=12464002014817702032&amp;as_sdt=2005&amp;sciodt=0,5&amp;hl=en</t>
  </si>
  <si>
    <t>One of the emerging solutions for today's excess of carbon dioxide emissions, which is one of the major causes of global warming, is the geological storage of carbon dioxide in …</t>
  </si>
  <si>
    <t>https://studenttheses.uu.nl/bitstream/handle/20.500.12932/4575/Master%20thesis%20-%20DHM%20Janse%20-%20Combining%20geothermal%20energy%20with%20CO2%20storage.pdf?sequence=1&amp;isAllowed=y</t>
  </si>
  <si>
    <t>https://scholar.google.com/scholar?q=related:kFD2nMsH-awJ:scholar.google.com/&amp;scioq=&amp;hl=en&amp;as_sdt=2005&amp;sciodt=0,5</t>
  </si>
  <si>
    <t>H Salimi, R Groenenberg…</t>
  </si>
  <si>
    <t>C Xu, Q Zhang, G Xu, Y Gao, Y Yang, T Liu…</t>
  </si>
  <si>
    <t>R Sonney</t>
  </si>
  <si>
    <t>Groundwater flow, heat and mass transport in geothermal systems of a Central Alpine Massif. The cases of Lavey-les-Bains, Saint-Gervais-les-Bains and Val d' …</t>
  </si>
  <si>
    <t>tel.archives-ouvertes.fr</t>
  </si>
  <si>
    <t>https://tel.archives-ouvertes.fr/tel-00923368/document</t>
  </si>
  <si>
    <t>https://scholar.google.com/scholar?cites=1221756053776785955&amp;as_sdt=2005&amp;sciodt=0,5&amp;hl=en</t>
  </si>
  <si>
    <t>Groundwater flow, heat and mass transport in geothermal or hydrothermal systems locally occurs in the Alps Range where a series of precise conditions are met such as active …</t>
  </si>
  <si>
    <t>https://scholar.google.com/scholar?q=related:I2KMY6iM9BAJ:scholar.google.com/&amp;scioq=&amp;hl=en&amp;as_sdt=2005&amp;sciodt=0,5</t>
  </si>
  <si>
    <t>N Garapati, BM Adams, MR Fleming, TH Kuehn…</t>
  </si>
  <si>
    <t>Y Tang, T Ma, P Chen, PG Ranjith</t>
  </si>
  <si>
    <t>An analytical model for heat extraction through multi-link fractures of the enhanced geothermal system</t>
  </si>
  <si>
    <t>… and Geophysics for Geo-Energy and …</t>
  </si>
  <si>
    <t>https://link.springer.com/article/10.1007/s40948-019-00123-2</t>
  </si>
  <si>
    <t>https://scholar.google.com/scholar?cites=8419372012465277277&amp;as_sdt=2005&amp;sciodt=0,5&amp;hl=en</t>
  </si>
  <si>
    <t>10.1007/s40948-019-00123-2</t>
  </si>
  <si>
    <t>Enhanced geothermal system (EGS) is the system for extracting the geothermal heat through the hydraulic fractured reservoir with the circulated fluid. Effective simulating method …</t>
  </si>
  <si>
    <t>https://www.researchgate.net/profile/Ma-Tianshou/publication/336816501_An_analytical_model_for_heat_extraction_through_multi-link_fractures_of_the_enhanced_geothermal_system/links/5e687ff3299bf1744f72d1f9/An-analytical-model-for-heat-extraction-through-multi-link-fractures-of-the-enhanced-geothermal-system.pdf</t>
  </si>
  <si>
    <t>https://scholar.google.com/scholar?q=related:Xcnb0jye13QJ:scholar.google.com/&amp;scioq=&amp;hl=en&amp;as_sdt=2005&amp;sciodt=0,5</t>
  </si>
  <si>
    <t>AM Norouzi, M Babaei, WS Han, KY Kim…</t>
  </si>
  <si>
    <t>CO2-plume geothermal processes: A parametric study of salt precipitation influenced by capillary-driven backflow</t>
  </si>
  <si>
    <t>Chemical Engineering …</t>
  </si>
  <si>
    <t>https://www.sciencedirect.com/science/article/pii/S1385894721016168</t>
  </si>
  <si>
    <t>https://scholar.google.com/scholar?cites=250949269976013865&amp;as_sdt=2005&amp;sciodt=0,5&amp;hl=en</t>
  </si>
  <si>
    <t>Utilizing CO 2-plume geothermal systems allows both carbon dioxide storage (about 12% of the injected CO 2–1.4 Mt–in this study) and geothermal heat exploitation by producing hot …</t>
  </si>
  <si>
    <t>https://scholar.google.com/scholar?q=related:KVyQDQiNewMJ:scholar.google.com/&amp;scioq=&amp;hl=en&amp;as_sdt=2005&amp;sciodt=0,5</t>
  </si>
  <si>
    <t>Changes in Pore Structure of Dry-hot Rock with Supercritical CO2 Treatment</t>
  </si>
  <si>
    <t>https://pubs.acs.org/doi/abs/10.1021/acs.energyfuels.0c00250</t>
  </si>
  <si>
    <t>https://scholar.google.com/scholar?cites=16507939038646096163&amp;as_sdt=2005&amp;sciodt=0,5&amp;hl=en</t>
  </si>
  <si>
    <t>10.1021/acs.energyfuels.0c00250</t>
  </si>
  <si>
    <t>Using supercritical CO2 as a fracturing or heat exchange medium can not only improve the thermal recovery efficiency of geothermal energy but can also store CO2 and reduce CO2 …</t>
  </si>
  <si>
    <t>https://pubs.acs.org/doi/pdf/10.1021/acs.energyfuels.0c00250</t>
  </si>
  <si>
    <t>https://scholar.google.com/scholar?q=related:I9FNxBf7F-UJ:scholar.google.com/&amp;scioq=&amp;hl=en&amp;as_sdt=2005&amp;sciodt=0,5</t>
  </si>
  <si>
    <t>Water condensation in carbon-dioxide-based engineered geothermal power generation</t>
  </si>
  <si>
    <t>https://www.sciencedirect.com/science/article/pii/S0375650514000327</t>
  </si>
  <si>
    <t>https://scholar.google.com/scholar?cites=11540446115033426679&amp;as_sdt=2005&amp;sciodt=0,5&amp;hl=en</t>
  </si>
  <si>
    <t>Engineered geothermal systems (EGS) may utilise carbon dioxide as a heat extraction fluid instead of water. Nevertheless, water present in the geothermal reservoir will be extracted …</t>
  </si>
  <si>
    <t>https://scholar.google.com/scholar?output=instlink&amp;q=info:96oaBJnmJ6AJ:scholar.google.com/&amp;hl=en&amp;as_sdt=2005&amp;sciodt=0,5&amp;scillfp=5131079373162733264&amp;oi=lle</t>
  </si>
  <si>
    <t>https://scholar.google.com/scholar?q=related:96oaBJnmJ6AJ:scholar.google.com/&amp;scioq=&amp;hl=en&amp;as_sdt=2005&amp;sciodt=0,5</t>
  </si>
  <si>
    <t>Y Chen, G Ma, H Wang, T Li, Y Wang, Z Sun</t>
  </si>
  <si>
    <t>Optimizing heat mining strategies in a fractured geothermal reservoir considering fracture deformation effects</t>
  </si>
  <si>
    <t>https://www.sciencedirect.com/science/article/pii/S0960148119315289</t>
  </si>
  <si>
    <t>https://scholar.google.com/scholar?cites=11008656800693207450&amp;as_sdt=2005&amp;sciodt=0,5&amp;hl=en</t>
  </si>
  <si>
    <t>A coupled thermo-hydro model is developed for optimizing heat mining strategies in a fractured geothermal reservoir by incorporating material compressibility and fracture …</t>
  </si>
  <si>
    <t>https://scholar.google.com/scholar?output=instlink&amp;q=info:msGBqwibxpgJ:scholar.google.com/&amp;hl=en&amp;as_sdt=2005&amp;sciodt=0,5&amp;scillfp=17164012378794112127&amp;oi=lle</t>
  </si>
  <si>
    <t>https://scholar.google.com/scholar?q=related:msGBqwibxpgJ:scholar.google.com/&amp;scioq=&amp;hl=en&amp;as_sdt=2005&amp;sciodt=0,5</t>
  </si>
  <si>
    <t>X Sun, Z Wang, Y Liao, B Sun, Y Gao</t>
  </si>
  <si>
    <t>Geothermal energy production utilizing a U-shaped well in combination with supercritical CO2 circulation</t>
  </si>
  <si>
    <t>https://www.sciencedirect.com/science/article/pii/S135943111837621X</t>
  </si>
  <si>
    <t>https://scholar.google.com/scholar?cites=8174592905496651041&amp;as_sdt=2005&amp;sciodt=0,5&amp;hl=en</t>
  </si>
  <si>
    <t>A new method for utilizing geothermal energy via supercritical CO 2 circulation through a U-shaped well is proposed. By recycling the heat transmission fluid in a closed loop, the …</t>
  </si>
  <si>
    <t>https://scholar.google.com/scholar?q=related:IWWOy-_8cXEJ:scholar.google.com/&amp;scioq=&amp;hl=en&amp;as_sdt=2005&amp;sciodt=0,5</t>
  </si>
  <si>
    <t>TA Buscheck, TR Elliot, MA Celia, M Chen, Y Hao, C Lu…</t>
  </si>
  <si>
    <t>HM Nick, KH Wolf, D Brhun</t>
  </si>
  <si>
    <t>Mixed CO2-water injection into geothermal reservoirs: A numerical study</t>
  </si>
  <si>
    <t>Proceedings of World Geothermal Congress</t>
  </si>
  <si>
    <t>http://citeseerx.ist.psu.edu/viewdoc/download?doi=10.1.1.1069.2540&amp;rep=rep1&amp;type=pdf</t>
  </si>
  <si>
    <t>https://scholar.google.com/scholar?cites=13812752305832088321&amp;as_sdt=2005&amp;sciodt=0,5&amp;hl=en</t>
  </si>
  <si>
    <t>Heat recovery from deep/ultra-deep geothermal reservoirs and CO2 storage in geologic formations are promising techniques for reducing CO2 emissions. Both techniques involve …</t>
  </si>
  <si>
    <t>https://scholar.google.com/scholar?q=related:AVOU_wnBsL8J:scholar.google.com/&amp;scioq=&amp;hl=en&amp;as_sdt=2005&amp;sciodt=0,5</t>
  </si>
  <si>
    <t>M Tang, H Li, C Tang</t>
  </si>
  <si>
    <t>Study on preliminarily estimating performance of elementary deep underground engineering structures in future large-scale heat mining projects</t>
  </si>
  <si>
    <t>https://www.hindawi.com/journals/geofluids/2019/3456307/</t>
  </si>
  <si>
    <t>https://scholar.google.com/scholar?cites=17293386398893235767&amp;as_sdt=2005&amp;sciodt=0,5&amp;hl=en</t>
  </si>
  <si>
    <t>Geothermal energy will become an important part of energy in the future because of its advantages in source stability, sustainability, and potential high utilization ratio. In particular …</t>
  </si>
  <si>
    <t>https://scholar.google.com/scholar?q=related:N16aNU5z_u8J:scholar.google.com/&amp;scioq=&amp;hl=en&amp;as_sdt=2005&amp;sciodt=0,5</t>
  </si>
  <si>
    <t>ZH Pang, FT Yang, YM Li…</t>
  </si>
  <si>
    <t>Integrated CO2 sequestration and geothermal development: Saline aquifers in Beitang depression, Tianjin, North China Basin</t>
  </si>
  <si>
    <t>Proceedings of the 13th …</t>
  </si>
  <si>
    <t>https://api.taylorfrancis.com/content/books/mono/download?identifierName=doi&amp;identifierValue=10.1201/b10556&amp;type=googlepdf#page=56</t>
  </si>
  <si>
    <t>https://scholar.google.com/scholar?cites=11915110857805514927&amp;as_sdt=2005&amp;sciodt=0,5&amp;hl=en</t>
  </si>
  <si>
    <t>This paper presents a conceptual model named CO2-EATER (Enhanced Aquifer Thermal Energy Recovery) to integrate geological sequestration of CO2 with geothermal energy …</t>
  </si>
  <si>
    <t>https://www.researchgate.net/profile/Zhonghe-Pang/publication/328696948_Integrated_CO2_sequestration_and_geothermal_development_Saline_aquifers_in_Beitang_depression_Tianjin_North_China_Basin/links/5e468c43458515072d9aefcd/Integrated-CO2-sequestration-and-geothermal-development-Saline-aquifers-in-Beitang-depression-Tianjin-North-China-Basin.pdf</t>
  </si>
  <si>
    <t>https://scholar.google.com/scholar?q=related:r8jlOjL6WqUJ:scholar.google.com/&amp;scioq=&amp;hl=en&amp;as_sdt=2005&amp;sciodt=0,5</t>
  </si>
  <si>
    <t>Y Yuan, T Xu, Z Jiang, B Feng</t>
  </si>
  <si>
    <t>Prospects of power generation from the deep fractured geothermal reservoir using a novel vertical well system in the Yangbajing geothermal field, China</t>
  </si>
  <si>
    <t>https://www.sciencedirect.com/science/article/pii/S2352484721005345</t>
  </si>
  <si>
    <t>https://scholar.google.com/scholar?cites=15780459109129450546&amp;as_sdt=2005&amp;sciodt=0,5&amp;hl=en</t>
  </si>
  <si>
    <t>Deep geological exploration via well ZK4001 indicated that there exist high-temperature fractured geothermal reservoirs at the depth of 950–1350 m in the Yangbajing geothermal …</t>
  </si>
  <si>
    <t>https://scholar.google.com/scholar?q=related:MvQ8iPNz_9oJ:scholar.google.com/&amp;scioq=&amp;hl=en&amp;as_sdt=2005&amp;sciodt=0,5</t>
  </si>
  <si>
    <t>CA Fernandez, V Gupta, GL Dai…</t>
  </si>
  <si>
    <t>Insights into a greener stimuli-responsive fracturing fluid for geothermal energy recovery</t>
  </si>
  <si>
    <t>ACS Sustainable …</t>
  </si>
  <si>
    <t>https://pubs.acs.org/doi/abs/10.1021/acssuschemeng.9b04802</t>
  </si>
  <si>
    <t>https://scholar.google.com/scholar?cites=15549468733086319732&amp;as_sdt=2005&amp;sciodt=0,5&amp;hl=en</t>
  </si>
  <si>
    <t>10.1021/acssuschemeng.9b04802</t>
  </si>
  <si>
    <t>Our group has recently developed StimuFrac, a nontoxic stimuli-responsive fracturing fluid consisting on a CO2-reactive polymer which has been shown at the lab-scale to consistently …</t>
  </si>
  <si>
    <t>https://pubs.acs.org/doi/pdf/10.1021/acssuschemeng.9b04802</t>
  </si>
  <si>
    <t>https://scholar.google.com/scholar?q=related:dESnmW3PytcJ:scholar.google.com/&amp;scioq=&amp;hl=en&amp;as_sdt=2005&amp;sciodt=0,5</t>
  </si>
  <si>
    <t>Y Xin, L Zhuang, Z Sun</t>
  </si>
  <si>
    <t>Numerical investigation on the effects of the fracture network pattern on the heat extraction capacity for dual horizontal wells in enhanced geothermal systems</t>
  </si>
  <si>
    <t>Geomechanics and Geophysics for Geo-Energy …</t>
  </si>
  <si>
    <t>https://link.springer.com/article/10.1007/s40948-020-00151-3</t>
  </si>
  <si>
    <t>https://scholar.google.com/scholar?cites=9965172269646929520&amp;as_sdt=2005&amp;sciodt=0,5&amp;hl=en</t>
  </si>
  <si>
    <t>10.1007/s40948-020-00151-3</t>
  </si>
  <si>
    <t>In an enhanced geothermal system (EGS), fractures and fracture networks are the predominant elements for fluid flow and heat transfer through the artificial reservoir. In this …</t>
  </si>
  <si>
    <t>https://scholar.google.com/scholar?output=instlink&amp;q=info:cN7gqWFnS4oJ:scholar.google.com/&amp;hl=en&amp;as_sdt=2005&amp;sciodt=0,5&amp;scillfp=8444123770024619677&amp;oi=lle</t>
  </si>
  <si>
    <t>https://scholar.google.com/scholar?q=related:cN7gqWFnS4oJ:scholar.google.com/&amp;scioq=&amp;hl=en&amp;as_sdt=2005&amp;sciodt=0,5</t>
  </si>
  <si>
    <t>P Xiang, H Ji, Y Shi, Y Huang, Y Sun, X Xu…</t>
  </si>
  <si>
    <t>Petrographic, rare earth elements and isotope constraints on the dolomite origin of Ordovician Majiagou Formation (Jizhong Depression, North China)</t>
  </si>
  <si>
    <t>https://www.sciencedirect.com/science/article/pii/S0264817220301574</t>
  </si>
  <si>
    <t>https://scholar.google.com/scholar?cites=2279457563624215080&amp;as_sdt=2005&amp;sciodt=0,5&amp;hl=en</t>
  </si>
  <si>
    <t>Abstract Dolomites from the Ordovician Majiagou Formation are considered as major hydrocarbon reservoir rocks in the Yangshuiwu area, Jizhong Depression. However, the …</t>
  </si>
  <si>
    <t>https://scholar.google.com/scholar?q=related:KBJmuJNCoh8J:scholar.google.com/&amp;scioq=&amp;hl=en&amp;as_sdt=2005&amp;sciodt=0,5</t>
  </si>
  <si>
    <t>M Cánovas, I Alhama, G García, E Trigueros, F Alhama</t>
  </si>
  <si>
    <t>Numerical simulation of density-driven flow and heat transport processes in porous media using the network method</t>
  </si>
  <si>
    <t>https://www.mdpi.com/222772</t>
  </si>
  <si>
    <t>https://scholar.google.com/scholar?cites=5147437736987333&amp;as_sdt=2005&amp;sciodt=0,5&amp;hl=en</t>
  </si>
  <si>
    <t>Density-driven flow and heat transport processes in 2-D porous media scenarios are governed by coupled, non-linear, partial differential equations that normally have to be …</t>
  </si>
  <si>
    <t>https://www.mdpi.com/1996-1073/10/9/1359/pdf</t>
  </si>
  <si>
    <t>https://scholar.google.com/scholar?q=related:xQrRPZFJEgAJ:scholar.google.com/&amp;scioq=&amp;hl=en&amp;as_sdt=2005&amp;sciodt=0,5</t>
  </si>
  <si>
    <t>M Chen, A Al-Maktoumi, MM Rajabi, A Izady…</t>
  </si>
  <si>
    <t>Evaluation of CO2 sequestration and circulation in fault-bounded thin geothermal reservoirs in North Oman using response surface methods</t>
  </si>
  <si>
    <t>https://www.sciencedirect.com/science/article/pii/S0022169421004583</t>
  </si>
  <si>
    <t>https://scholar.google.com/scholar?cites=1762483849135452025&amp;as_sdt=2005&amp;sciodt=0,5&amp;hl=en</t>
  </si>
  <si>
    <t>In the past decade, techno-economic feasibility of using CO 2 as a working fluid to harvest geothermal energy has been studied and demonstrated in both hot-dry rock and deep brine …</t>
  </si>
  <si>
    <t>https://scholar.google.com/scholar?q=related:ee8UBrmZdRgJ:scholar.google.com/&amp;scioq=&amp;hl=en&amp;as_sdt=2005&amp;sciodt=0,5</t>
  </si>
  <si>
    <t>X Zhang, Z Huang, Q Lei, J Yao, L Gong, Z Sun…</t>
  </si>
  <si>
    <t>Impact of fracture shear dilation on long-term heat extraction in Enhanced Geothermal Systems: Insights from a fully-coupled thermo-hydro-mechanical simulation</t>
  </si>
  <si>
    <t>https://www.sciencedirect.com/science/article/pii/S0375650521001747</t>
  </si>
  <si>
    <t>https://scholar.google.com/scholar?cites=12380252561757203691&amp;as_sdt=2005&amp;sciodt=0,5&amp;hl=en</t>
  </si>
  <si>
    <t>Shear dilation of fractures has been recognized as a main mechanism of permeability enhancement by hydraulic stimulation in Enhanced Geothermal Systems (EGSs); however …</t>
  </si>
  <si>
    <t>https://scholar.google.com/scholar?output=instlink&amp;q=info:62wojRx-z6sJ:scholar.google.com/&amp;hl=en&amp;as_sdt=2005&amp;sciodt=0,5&amp;scillfp=7794185606380496778&amp;oi=lle</t>
  </si>
  <si>
    <t>https://scholar.google.com/scholar?q=related:62wojRx-z6sJ:scholar.google.com/&amp;scioq=&amp;hl=en&amp;as_sdt=2005&amp;sciodt=0,5</t>
  </si>
  <si>
    <t>N Gholizadeh Doonechaly, R Abdel Azim…</t>
  </si>
  <si>
    <t>Evaluation of recoverable energy potential from enhanced geothermal systems: a sensitivity analysis in a poro‐thermo‐elastic framework</t>
  </si>
  <si>
    <t>https://onlinelibrary.wiley.com/doi/abs/10.1111/gfl.12156</t>
  </si>
  <si>
    <t>https://scholar.google.com/scholar?cites=13980303775030320875&amp;as_sdt=2005&amp;sciodt=0,5&amp;hl=en</t>
  </si>
  <si>
    <t>10.1111/gfl.12156</t>
  </si>
  <si>
    <t>This study presents application of an efficient approach to simulate fluid flow and heat transfer in naturally fractured geothermal reservoirs. Fluid flow is simulated by combining …</t>
  </si>
  <si>
    <t>https://onlinelibrary.wiley.com/doi/pdf/10.1111/gfl.12156</t>
  </si>
  <si>
    <t>https://scholar.google.com/scholar?q=related:6x68ajYEBMIJ:scholar.google.com/&amp;scioq=&amp;hl=en&amp;as_sdt=2005&amp;sciodt=0,5</t>
  </si>
  <si>
    <t>B Shu, M Liang, S Zhang, J Dick</t>
  </si>
  <si>
    <t>Numerical modeling of the relationship between mechanical properties of granite and microparameters of the flat-joint model considering particle size distribution</t>
  </si>
  <si>
    <t>Mathematical Geosciences</t>
  </si>
  <si>
    <t>https://link.springer.com/article/10.1007/s11004-018-09780-7</t>
  </si>
  <si>
    <t>https://scholar.google.com/scholar?cites=4346676360716340095&amp;as_sdt=2005&amp;sciodt=0,5&amp;hl=en</t>
  </si>
  <si>
    <t>10.1007/s11004-018-09780-7</t>
  </si>
  <si>
    <t>Deep geothermal energy is typically stored in granite reservoirs, and natural granite is highly heterogeneous because it is composed of different sizes and shapes of mineral grains. The …</t>
  </si>
  <si>
    <t>https://www.researchgate.net/profile/Biao-Shu/publication/329627625_Numerical_Modeling_of_the_Relationship_Between_Mechanical_Properties_of_Granite_and_Microparameters_of_the_Flat-Joint_Model_Considering_Particle_Size_Distribution/links/5e9a59c092851c2f52aa6ef3/Numerical-Modeling-of-the-Relationship-Between-Mechanical-Properties-of-Granite-and-Microparameters-of-the-Flat-Joint-Model-Considering-Particle-Size-Distribution.pdf</t>
  </si>
  <si>
    <t>https://scholar.google.com/scholar?q=related:f8sV0h5_UjwJ:scholar.google.com/&amp;scioq=&amp;hl=en&amp;as_sdt=2005&amp;sciodt=0,5</t>
  </si>
  <si>
    <t>J Liao, C Cao, Z Hou, F Mehmood, W Feng…</t>
  </si>
  <si>
    <t>A Habibollahzade, KJ Petersen, M Aliahmadi…</t>
  </si>
  <si>
    <t>Comparative thermoeconomic analysis of geothermal energy recovery via super/transcritical CO2 and subcritical organic Rankine cycles</t>
  </si>
  <si>
    <t>https://www.sciencedirect.com/science/article/pii/S0196890421011845</t>
  </si>
  <si>
    <t>https://scholar.google.com/scholar?cites=6800454696485547396&amp;as_sdt=2005&amp;sciodt=0,5&amp;hl=en</t>
  </si>
  <si>
    <t>Abstract Transcritical-CO 2, supercritical-CO 2, and organic Rankine cycles are numerically investigated and compared in simple Rankine, Rankine with internal heat exchanger, and …</t>
  </si>
  <si>
    <t>https://scholar.google.com/scholar?output=instlink&amp;q=info:hG0oH4QRYF4J:scholar.google.com/&amp;hl=en&amp;as_sdt=2005&amp;sciodt=0,5&amp;scillfp=130292187993779931&amp;oi=lle</t>
  </si>
  <si>
    <t>https://scholar.google.com/scholar?q=related:hG0oH4QRYF4J:scholar.google.com/&amp;scioq=&amp;hl=en&amp;as_sdt=2005&amp;sciodt=0,5</t>
  </si>
  <si>
    <t>KH Williamson</t>
  </si>
  <si>
    <t>Geothermal power: the baseload renewable</t>
  </si>
  <si>
    <t>Generating electricity in a carbon-constrained …</t>
  </si>
  <si>
    <t>https://books.google.com/books?hl=en&amp;lr=&amp;id=t2wmD1hNH9cC&amp;oi=fnd&amp;pg=PA303&amp;ots=ON5tdx5v7e&amp;sig=NfrPkuOODi0KkSHmkm6usj1NoRs</t>
  </si>
  <si>
    <t>https://scholar.google.com/scholar?cites=5350454289618194502&amp;as_sdt=2005&amp;sciodt=0,5&amp;hl=en</t>
  </si>
  <si>
    <t>In a carbon-unconstrained world, geothermal power generation has grown at the rate of 3 percent annually and now provides 0.4 percent of the world's electricity, with an installed …</t>
  </si>
  <si>
    <t>https://scholar.google.com/scholar?q=related:RlCoF9ShQEoJ:scholar.google.com/&amp;scioq=&amp;hl=en&amp;as_sdt=2005&amp;sciodt=0,5</t>
  </si>
  <si>
    <t>BM Freifeld, L Pan, C Doughty, S Zakem, K Hart…</t>
  </si>
  <si>
    <t>J Huang, J Zhang, W Huang…</t>
  </si>
  <si>
    <t>Optimal speed synchronization control with disturbance compensation for an integrated motor-transmission powertrain system</t>
  </si>
  <si>
    <t>https://asmedigitalcollection.asme.org/dynamicsystems/article-abstract/141/4/041001/399464</t>
  </si>
  <si>
    <t>https://scholar.google.com/scholar?cites=4012365810830156001&amp;as_sdt=2005&amp;sciodt=0,5&amp;hl=en</t>
  </si>
  <si>
    <t>Motor speed synchronization is important in gear shifting of emerging clutchless automated manual transmissions (AMT) for electric vehicles and other kinds of parallel shaft-based …</t>
  </si>
  <si>
    <t>https://asmedigitalcollection.asme.org/dynamicsystems/article-pdf/141/4/041001/6182691/gtp_141_04_041001.pdf</t>
  </si>
  <si>
    <t>https://scholar.google.com/scholar?q=related:4SB0T3LJrjcJ:scholar.google.com/&amp;scioq=&amp;hl=en&amp;as_sdt=2005&amp;sciodt=0,5</t>
  </si>
  <si>
    <t>P Li, Y Wu, J Liu, H Pu, J Tao, Y Hao…</t>
  </si>
  <si>
    <t>H Wu, B Bai, X Li, S Gao, M Liu…</t>
  </si>
  <si>
    <t>An explicit integral solution for pressure build‐up during CO2 injection into infinite saline aquifers</t>
  </si>
  <si>
    <t>https://onlinelibrary.wiley.com/doi/abs/10.1002/ghg.1601</t>
  </si>
  <si>
    <t>https://scholar.google.com/scholar?cites=13984647254456344327&amp;as_sdt=2005&amp;sciodt=0,5&amp;hl=en</t>
  </si>
  <si>
    <t>10.1002/ghg.1601</t>
  </si>
  <si>
    <t>The increase of fluid injection projects with large burial depths, such as CO2 geological storage, poses a new challenge for the change law of pressure in reservoirs. To obtain the …</t>
  </si>
  <si>
    <t>https://onlinelibrary.wiley.com/doi/pdf/10.1002/ghg.1601</t>
  </si>
  <si>
    <t>https://scholar.google.com/scholar?q=related:Bx8Dh5VyE8IJ:scholar.google.com/&amp;scioq=&amp;hl=en&amp;as_sdt=2005&amp;sciodt=0,5</t>
  </si>
  <si>
    <t>İ Yücetaş, N Ergiçay, S Akın</t>
  </si>
  <si>
    <t>Carbon dioxide injection field pilot in Umurlu Geothermal Field, Turkey</t>
  </si>
  <si>
    <t>https://www.researchgate.net/profile/Serhat-Akin/publication/329091334_Carbon_Dioxide_Injection_Field_Pilot_in_Umurlu_Geothermal_Field_Turkey/links/5bf4fc9e299bf1124fe226bb/Carbon-Dioxide-Injection-Field-Pilot-in-Umurlu-Geothermal-Field-Turkey.pdf</t>
  </si>
  <si>
    <t>https://scholar.google.com/scholar?cites=5651354267581829059&amp;as_sdt=2005&amp;sciodt=0,5&amp;hl=en</t>
  </si>
  <si>
    <t>The Umurlu geothermal reservoir located in Buyuk Menderes Graben, Turkey initially contained around 2% by weight CO2 dissolved in geothermal reservoir fluid. The produced …</t>
  </si>
  <si>
    <t>https://scholar.google.com/scholar?q=related:w08ao8OkbU4J:scholar.google.com/&amp;scioq=&amp;hl=en&amp;as_sdt=2005&amp;sciodt=0,5</t>
  </si>
  <si>
    <t>C Chang, Y Ju, H Xie, Q Zhou, F Gao</t>
  </si>
  <si>
    <t>Non-Darcy interfacial dynamics of air-water two-phase flow in rough fractures under drainage conditions</t>
  </si>
  <si>
    <t>https://www.nature.com/articles/s41598-017-04819-x</t>
  </si>
  <si>
    <t>https://scholar.google.com/scholar?cites=5009360904977176117&amp;as_sdt=2005&amp;sciodt=0,5&amp;hl=en</t>
  </si>
  <si>
    <t>Two-phase flow interfacial dynamics in rough fractures is fundamental to understanding fluid transport in fractured media. The Haines jump of non-Darcy flow in porous media has been …</t>
  </si>
  <si>
    <t>https://scholar.google.com/scholar?q=related:NdbkzDPThEUJ:scholar.google.com/&amp;scioq=&amp;hl=en&amp;as_sdt=2005&amp;sciodt=0,5</t>
  </si>
  <si>
    <t>H Wu, B Bai, X Li</t>
  </si>
  <si>
    <t>An advanced analytical solution for pressure build-up during CO2 injection into infinite saline aquifers: The role of compressibility</t>
  </si>
  <si>
    <t>Advances in water resources</t>
  </si>
  <si>
    <t>https://www.sciencedirect.com/science/article/pii/S0309170817305092</t>
  </si>
  <si>
    <t>https://scholar.google.com/scholar?cites=10622957309665239368&amp;as_sdt=2005&amp;sciodt=0,5&amp;hl=en</t>
  </si>
  <si>
    <t>Existing analytical or approximate solutions that are appropriate for describing the migration mechanics of CO 2 and the evolution of fluid pressure in reservoirs do not consider the high …</t>
  </si>
  <si>
    <t>https://scholar.google.com/scholar?q=related:SGG86mNTbJMJ:scholar.google.com/&amp;scioq=&amp;hl=en&amp;as_sdt=2005&amp;sciodt=0,5</t>
  </si>
  <si>
    <t>Y Liu, G Wang, G Yue, W Zhang…</t>
  </si>
  <si>
    <t>DA Plattenberger, FT Ling, CA Peters…</t>
  </si>
  <si>
    <t>Targeted permeability control in the subsurface via calcium silicate carbonation</t>
  </si>
  <si>
    <t>https://pubs.acs.org/doi/abs/10.1021/acs.est.9b00707</t>
  </si>
  <si>
    <t>https://scholar.google.com/scholar?cites=2731549493409567614&amp;as_sdt=2005&amp;sciodt=0,5&amp;hl=en</t>
  </si>
  <si>
    <t>10.1021/acs.est.9b00707</t>
  </si>
  <si>
    <t>Efforts to develop safe and effective next-generation energy and carbon-storage technologies in the subsurface require novel means to control undesired fluid migration …</t>
  </si>
  <si>
    <t>https://pubs.acs.org/doi/full/10.1021/acs.est.9b00707</t>
  </si>
  <si>
    <t>https://scholar.google.com/scholar?q=related:flMTucpp6CUJ:scholar.google.com/&amp;scioq=&amp;hl=en&amp;as_sdt=2005&amp;sciodt=0,5</t>
  </si>
  <si>
    <t>K Michael, S Whittaker, S Varma, E Bekele…</t>
  </si>
  <si>
    <t>Framework for the assessment of interaction between CO 2 geological storage and other sedimentary basin resources</t>
  </si>
  <si>
    <t>… Science: Processes &amp; …</t>
  </si>
  <si>
    <t>https://pubs.rsc.org/en/content/articlehtml/2016/em/c5em00539f</t>
  </si>
  <si>
    <t>https://scholar.google.com/scholar?cites=16451839350235776191&amp;as_sdt=2005&amp;sciodt=0,5&amp;hl=en</t>
  </si>
  <si>
    <t>Sedimentary basins around the world considered suitable for carbon storage usually contain other natural resources such as petroleum, coal, geothermal energy and groundwater …</t>
  </si>
  <si>
    <t>https://scholar.google.com/scholar?q=related:v8SYNLmsUOQJ:scholar.google.com/&amp;scioq=&amp;hl=en&amp;as_sdt=2005&amp;sciodt=0,5</t>
  </si>
  <si>
    <t>F Yang, G Wang, D Hu, Y Liu, H Zhou, X Tan</t>
  </si>
  <si>
    <t>Calibrations of thermo-hydro-mechanical coupling parameters for heating and water-cooling treated granite</t>
  </si>
  <si>
    <t>https://www.sciencedirect.com/science/article/pii/S0960148120319686</t>
  </si>
  <si>
    <t>https://scholar.google.com/scholar?cites=8794524760036598857&amp;as_sdt=2005&amp;sciodt=0,5&amp;hl=en</t>
  </si>
  <si>
    <t>Abstract Knowledge of thermo-hydro-mechanical (THM) coupling process is important for rock hydrofracturing of enhanced geothermal systems (EGS). The THM coupling parameters …</t>
  </si>
  <si>
    <t>https://scholar.google.com/scholar?output=instlink&amp;q=info:SeRbgqxtDHoJ:scholar.google.com/&amp;hl=en&amp;as_sdt=2005&amp;sciodt=0,5&amp;scillfp=8196969956082921808&amp;oi=lle</t>
  </si>
  <si>
    <t>https://scholar.google.com/scholar?q=related:SeRbgqxtDHoJ:scholar.google.com/&amp;scioq=&amp;hl=en&amp;as_sdt=2005&amp;sciodt=0,5</t>
  </si>
  <si>
    <t>K McDonnell, L Molnár, M Harty, F Murphy</t>
  </si>
  <si>
    <t>Feasibility Study of Carbon Dioxide Plume Geothermal Systems in Germany− Utilising Carbon Dioxide for Energy</t>
  </si>
  <si>
    <t>https://www.mdpi.com/714036</t>
  </si>
  <si>
    <t>https://scholar.google.com/scholar?cites=12217218304976977054&amp;as_sdt=2005&amp;sciodt=0,5&amp;hl=en</t>
  </si>
  <si>
    <t>To manage greenhouse gas emissions, directives on renewable energy usage have been developed by the European Commission with the objective to reduce overall emissions by …</t>
  </si>
  <si>
    <t>https://www.mdpi.com/1996-1073/13/10/2416/htm</t>
  </si>
  <si>
    <t>https://scholar.google.com/scholar?q=related:nnyNm1FHjKkJ:scholar.google.com/&amp;scioq=&amp;hl=en&amp;as_sdt=2005&amp;sciodt=0,5</t>
  </si>
  <si>
    <t>AD Atrens, H Gurgenci…</t>
  </si>
  <si>
    <t>J Gutiérrez, MA Porta-Gándara, JL Fernández</t>
  </si>
  <si>
    <t>Distilled water production using geothermally heated seawater</t>
  </si>
  <si>
    <t>Desalination</t>
  </si>
  <si>
    <t>https://www.sciencedirect.com/science/article/pii/S0011916409007425</t>
  </si>
  <si>
    <t>https://scholar.google.com/scholar?cites=2244349472308045033&amp;as_sdt=2005&amp;sciodt=0,5&amp;hl=en</t>
  </si>
  <si>
    <t>The basic technical and economic issues related to the production of distilled water from geothermally heated waters in coastal areas of Baja California, Mexico, are compiled and …</t>
  </si>
  <si>
    <t>https://scholar.google.com/scholar?q=related:6aTBOPSHJR8J:scholar.google.com/&amp;scioq=&amp;hl=en&amp;as_sdt=2005&amp;sciodt=0,5</t>
  </si>
  <si>
    <t>Q Zhang, H Li, X Kong, J Zhang…</t>
  </si>
  <si>
    <t>Experimental Study on Heat Transfer to Supercritical CO2 Flowing in Vertical Upward Tube at Medium Mass Flux</t>
  </si>
  <si>
    <t>https://asmedigitalcollection.asme.org/ICONE/proceedings-abstract/NUCLRF2017/V009T03A006/269074</t>
  </si>
  <si>
    <t>https://scholar.google.com/scholar?cites=9806182543543752542&amp;as_sdt=2005&amp;sciodt=0,5&amp;hl=en</t>
  </si>
  <si>
    <t>An experimental study was performed on heat transfer characteristics of supercritical pressure CO2 (SC-CO2) flowing at medium mass flux conditions in a vertically-upward tube …</t>
  </si>
  <si>
    <t>https://scholar.google.com/scholar?q=related:XtePZhGPFogJ:scholar.google.com/&amp;scioq=&amp;hl=en&amp;as_sdt=2005&amp;sciodt=0,5</t>
  </si>
  <si>
    <t>RM Capobianco, MS Gruszkiewicz, RJ Bodnar…</t>
  </si>
  <si>
    <t>BM Adams, MR Fleming…</t>
  </si>
  <si>
    <t>Grid scale energy storage using CO2 in sedimentary basins: The cost of power flexibility</t>
  </si>
  <si>
    <t>European …</t>
  </si>
  <si>
    <t>europeangeothermalcongress.eu</t>
  </si>
  <si>
    <t>https://europeangeothermalcongress.eu/wp-content/uploads/2019/07/358.pdf</t>
  </si>
  <si>
    <t>https://scholar.google.com/scholar?cites=3271311670574765931&amp;as_sdt=2005&amp;sciodt=0,5&amp;hl=en</t>
  </si>
  <si>
    <t>ABSTRACT CO2 Plume Geothermal (CPG) is a CO2-based geothermal energy technology that generates electricity typically using a sedimentary reservoir. We have expanded this …</t>
  </si>
  <si>
    <t>https://scholar.google.com/scholar?q=related:a9cy2qEIZi0J:scholar.google.com/&amp;scioq=&amp;hl=en&amp;as_sdt=2005&amp;sciodt=0,5</t>
  </si>
  <si>
    <t>D Chandra, C Conrad, D Hall, N Montebello…</t>
  </si>
  <si>
    <t>Pairing integrated gasification and Enhanced Geothermal Systems (EGS) in semiarid environments</t>
  </si>
  <si>
    <t>https://pubs.acs.org/doi/abs/10.1021/ef301397n</t>
  </si>
  <si>
    <t>https://scholar.google.com/scholar?cites=3521965536843047892&amp;as_sdt=2005&amp;sciodt=0,5&amp;hl=en</t>
  </si>
  <si>
    <t>10.1021/ef301397n</t>
  </si>
  <si>
    <t>We explore the feasibility of combining the circulation of supercritical CO2 in EGS reservoirs with integrated gasification combined cycle (IGCC) power generation. The symbiotic benefits …</t>
  </si>
  <si>
    <t>https://pubs.acs.org/doi/pdf/10.1021/ef301397n</t>
  </si>
  <si>
    <t>https://scholar.google.com/scholar?q=related:1KOy3v6I4DAJ:scholar.google.com/&amp;scioq=&amp;hl=en&amp;as_sdt=2005&amp;sciodt=0,5</t>
  </si>
  <si>
    <t>BLA Isaka, PG Ranjith, WAM Wanniarachchi…</t>
  </si>
  <si>
    <t>Investigation of the aperture-dependent flow characteristics of a supercritical carbon dioxide-induced fracture under high-temperature and high-pressure …</t>
  </si>
  <si>
    <t>Engineering …</t>
  </si>
  <si>
    <t>https://www.sciencedirect.com/science/article/pii/S0013795220306268</t>
  </si>
  <si>
    <t>https://scholar.google.com/scholar?cites=16303287575494778488&amp;as_sdt=2005&amp;sciodt=0,5&amp;hl=en</t>
  </si>
  <si>
    <t>A numerical model was developed to simulate heat extraction and flow behaviour of fractures under deep geological conditions by incorporating a real fracture morphology …</t>
  </si>
  <si>
    <t>https://scholar.google.com/scholar?q=related:eN5n4KvpQOIJ:scholar.google.com/&amp;scioq=&amp;hl=en&amp;as_sdt=2005&amp;sciodt=0,5</t>
  </si>
  <si>
    <t>P Surendran, S Gupta, T Preda…</t>
  </si>
  <si>
    <t>T Guo, Y Zhang, J He, F Gong, M Chen, X Liu</t>
  </si>
  <si>
    <t>Research on geothermal development model of abandoned high temperature oil reservoir in North China oilfield</t>
  </si>
  <si>
    <t>https://www.sciencedirect.com/science/article/pii/S0960148121008119</t>
  </si>
  <si>
    <t>https://scholar.google.com/scholar?cites=15440967917819230419&amp;as_sdt=2005&amp;sciodt=0,5&amp;hl=en</t>
  </si>
  <si>
    <t>As a green, low-carbon and renewable energy, the geothermal energy has attracted great attentions. Abundant geothermal resources are hosted in several depleted oilfields …</t>
  </si>
  <si>
    <t>https://scholar.google.com/scholar?output=instlink&amp;q=info:03jR8YJWSdYJ:scholar.google.com/&amp;hl=en&amp;as_sdt=2005&amp;sciodt=0,5&amp;scillfp=4820990695286167169&amp;oi=lle</t>
  </si>
  <si>
    <t>https://scholar.google.com/scholar?q=related:03jR8YJWSdYJ:scholar.google.com/&amp;scioq=&amp;hl=en&amp;as_sdt=2005&amp;sciodt=0,5</t>
  </si>
  <si>
    <t>N Huang, Y Jiang, R Liu, B Li</t>
  </si>
  <si>
    <t>Experimental and numerical studies of the hydraulic properties of three-dimensional fracture networks with spatially distributed apertures</t>
  </si>
  <si>
    <t>https://link.springer.com/article/10.1007/s00603-019-01869-7</t>
  </si>
  <si>
    <t>https://scholar.google.com/scholar?cites=14191892412138613965&amp;as_sdt=2005&amp;sciodt=0,5&amp;hl=en</t>
  </si>
  <si>
    <t>10.1007/s00603-019-01869-7</t>
  </si>
  <si>
    <t>Fluid flow tests on three-dimensional (3D) transparent fracture networks were performed to clarify the effect of aperture heterogeneity on the hydraulic properties of rough fractures. The …</t>
  </si>
  <si>
    <t>https://scholar.google.com/scholar?q=related:zWwV_PS688QJ:scholar.google.com/&amp;scioq=&amp;hl=en&amp;as_sdt=2005&amp;sciodt=0,5</t>
  </si>
  <si>
    <t>MD Aliyu, RA Archer</t>
  </si>
  <si>
    <t>A thermo-hydro-mechanical model of a hot dry rock geothermal reservoir</t>
  </si>
  <si>
    <t>https://www.sciencedirect.com/science/article/pii/S0960148121007461</t>
  </si>
  <si>
    <t>https://scholar.google.com/scholar?cites=6064639833924345350&amp;as_sdt=2005&amp;sciodt=0,5&amp;hl=en</t>
  </si>
  <si>
    <t>With sufficient data and the appropriate modelling tools, it is possible to replicate the real-life behaviour of geothermal systems. Modelling tools could guide geologists, engineers and …</t>
  </si>
  <si>
    <t>https://www.academia.edu/download/68102964/Published_RENE_2021.pdf</t>
  </si>
  <si>
    <t>https://scholar.google.com/scholar?q=related:Bp6-D8ztKVQJ:scholar.google.com/&amp;scioq=&amp;hl=en&amp;as_sdt=2005&amp;sciodt=0,5</t>
  </si>
  <si>
    <t>F Quattrocchi, E Boschi</t>
  </si>
  <si>
    <t>Case Histories in Scientific and Pseudo-Scientific Mass-Media Communication in Energy/Heat Production From Underground (Geogas Storage, Geothermics …</t>
  </si>
  <si>
    <t>Offshore Mediterranean Conference and …</t>
  </si>
  <si>
    <t>https://onepetro.org/OMCONF/proceedings-abstract/OMC15/All-OMC15/OMC-2015-304/1647</t>
  </si>
  <si>
    <t>https://scholar.google.com/scholar?cites=3969215368554328488&amp;as_sdt=2005&amp;sciodt=0,5&amp;hl=en</t>
  </si>
  <si>
    <t>In the frame of energy/heat/resources production and geogas storage by new technologies among the European Energy Platforms and Set Plan Energy, the paper considers some …</t>
  </si>
  <si>
    <t>https://scholar.google.com/scholar?q=related:qLGzD1l8FTcJ:scholar.google.com/&amp;scioq=&amp;hl=en&amp;as_sdt=2005&amp;sciodt=0,5</t>
  </si>
  <si>
    <t>M Speetjens, S Varghese, R Trieling</t>
  </si>
  <si>
    <t>Lagrangian approach to analysis and engineering of two generic transport problems in enhanced subsurface flows</t>
  </si>
  <si>
    <t>Journal of contaminant hydrology</t>
  </si>
  <si>
    <t>https://www.sciencedirect.com/science/article/pii/S0169772218301943</t>
  </si>
  <si>
    <t>https://scholar.google.com/scholar?cites=1673757903945342675&amp;as_sdt=2005&amp;sciodt=0,5&amp;hl=en</t>
  </si>
  <si>
    <t>Scope is scalar transport in enhanced subsurface flows driven by injection and extraction wells. Two transport problems of great practical relevance, viz.(i) rapid scalar extraction and …</t>
  </si>
  <si>
    <t>https://scholar.google.com/scholar?q=related:0x6qGPJhOhcJ:scholar.google.com/&amp;scioq=&amp;hl=en&amp;as_sdt=2005&amp;sciodt=0,5</t>
  </si>
  <si>
    <t>X Wang</t>
  </si>
  <si>
    <t>Investigation of Geothermal Heat Extraction Using Supercritical Carbon Dioxide (sCO2) and Its Utilization in sCO2-based Power Cycles and Organic Rankine Cycles …</t>
  </si>
  <si>
    <t>https://search.proquest.com/openview/34d61e610a1c63d4d0c654669b2bb4bc/1?pq-origsite=gscholar&amp;cbl=18750</t>
  </si>
  <si>
    <t>https://scholar.google.com/scholar?cites=13742791199459752623&amp;as_sdt=2005&amp;sciodt=0,5&amp;hl=en</t>
  </si>
  <si>
    <t>https://core.ac.uk/download/pdf/228672435.pdf</t>
  </si>
  <si>
    <t>https://scholar.google.com/scholar?q=related:r7opksgzuL4J:scholar.google.com/&amp;scioq=&amp;hl=en&amp;as_sdt=2005&amp;sciodt=0,5</t>
  </si>
  <si>
    <t>J Reichman, R Bresnehan, G Evans…</t>
  </si>
  <si>
    <t>Electricity generation using enhanced geothermal systems with CO2 as heat transmission fluid</t>
  </si>
  <si>
    <t>https://www.geothermal-energy.org/pdf/IGAstandard/AGEC/2008/Reichman_et_al_2008.pdf</t>
  </si>
  <si>
    <t>https://scholar.google.com/scholar?cites=7234164194003015758&amp;as_sdt=2005&amp;sciodt=0,5&amp;hl=en</t>
  </si>
  <si>
    <t>Electricity Generation using Enhanced Geothermal Systems with CO2 as Heat Transmission Fluid Page 1 Electricity Generation using Enhanced Geothermal Systems with CO2 as Heat …</t>
  </si>
  <si>
    <t>https://scholar.google.com/scholar?q=related:TlhmlgHqZGQJ:scholar.google.com/&amp;scioq=&amp;hl=en&amp;as_sdt=2005&amp;sciodt=0,5</t>
  </si>
  <si>
    <t>Combined effects of geochemical reactions and salt precipitation on geothermal exploitation in the CPG system</t>
  </si>
  <si>
    <t>https://www.sciencedirect.com/science/article/pii/S1876610217304964</t>
  </si>
  <si>
    <t>https://scholar.google.com/scholar?cites=11084562083946947995&amp;as_sdt=2005&amp;sciodt=0,5&amp;hl=en</t>
  </si>
  <si>
    <t>CO 2 plume geothermal (CPG) system not only can achieve geothermal exploitation but also can make most of the injected CO 2 stored in the reservoir, which attracts more and more …</t>
  </si>
  <si>
    <t>https://www.sciencedirect.com/science/article/pii/S1876610217304964/pdf?md5=ec9dfa9802ffc9fb2f6c60fc0afd7dd2&amp;pid=1-s2.0-S1876610217304964-main.pdf</t>
  </si>
  <si>
    <t>https://scholar.google.com/scholar?q=related:m-VroHxG1JkJ:scholar.google.com/&amp;scioq=&amp;hl=en&amp;as_sdt=2005&amp;sciodt=0,5</t>
  </si>
  <si>
    <t>Y Zeng, L Tang, N Wu, J Song, Z Zhao</t>
  </si>
  <si>
    <t>Numerical investigation of influence of reservoir heterogeneity on electricity generation performance of enhanced geothermal system</t>
  </si>
  <si>
    <t>Processes</t>
  </si>
  <si>
    <t>https://www.mdpi.com/442390</t>
  </si>
  <si>
    <t>https://scholar.google.com/scholar?cites=2292097657227169373&amp;as_sdt=2005&amp;sciodt=0,5&amp;hl=en</t>
  </si>
  <si>
    <t>The enhanced geothermal system (EGS) reservoir consists of a heterogeneous fracture network and rock matrix, and the heterogeneity of the reservoir has a significant influence on …</t>
  </si>
  <si>
    <t>https://www.mdpi.com/2227-9717/7/4/202/pdf</t>
  </si>
  <si>
    <t>https://scholar.google.com/scholar?q=related:Xc6H2awqzx8J:scholar.google.com/&amp;scioq=&amp;hl=en&amp;as_sdt=2005&amp;sciodt=0,5</t>
  </si>
  <si>
    <t>P Birkle</t>
  </si>
  <si>
    <t>Advances in geochemical modeling for geothermal applications</t>
  </si>
  <si>
    <t>Geochemical Modeling of Groundwater, Vadose and …</t>
  </si>
  <si>
    <t>https://api.taylorfrancis.com/content/chapters/edit/download?identifierName=doi&amp;identifierValue=10.1201/b11690-15&amp;type=chapterpdf</t>
  </si>
  <si>
    <t>https://scholar.google.com/scholar?cites=9271999600198883486&amp;as_sdt=2005&amp;sciodt=0,5&amp;hl=en</t>
  </si>
  <si>
    <t>Following the aphorism of Albert Einstein:“Everything should be made as simple as possible, but not simpler”, models need not to be completely realistic to be useful (Stumm …</t>
  </si>
  <si>
    <t>https://scholar.google.com/scholar?q=related:nhhr34LCrIAJ:scholar.google.com/&amp;scioq=&amp;hl=en&amp;as_sdt=2005&amp;sciodt=0,5</t>
  </si>
  <si>
    <t>TA Buscheck, M Chen, Y Hao, JM Bielicki…</t>
  </si>
  <si>
    <t>J Li, W Yuan, Y Zhang, C Cherubini, A Scheuermann…</t>
  </si>
  <si>
    <t>H Yu, T Xu, Y Yuan, F Gherardi, B Feng, Z Jiang, Z Hu</t>
  </si>
  <si>
    <t>Enhanced heat extraction for deep borehole heat exchanger through the jet grouting method using high thermal conductivity material</t>
  </si>
  <si>
    <t>https://www.sciencedirect.com/science/article/pii/S0960148121009253</t>
  </si>
  <si>
    <t>https://scholar.google.com/scholar?cites=9304822744365172506&amp;as_sdt=2005&amp;sciodt=0,5&amp;hl=en</t>
  </si>
  <si>
    <t>In this work, a novel enhanced deep borehole heat exchanger (EDBHE) was proposed to improve heat extraction efficiency based on the jet grouting method. By means of this …</t>
  </si>
  <si>
    <t>https://scholar.google.com/scholar?output=instlink&amp;q=info:Gofcp_xeIYEJ:scholar.google.com/&amp;hl=en&amp;as_sdt=2005&amp;sciodt=0,5&amp;scillfp=13926982456728038594&amp;oi=lle</t>
  </si>
  <si>
    <t>https://scholar.google.com/scholar?q=related:Gofcp_xeIYEJ:scholar.google.com/&amp;scioq=&amp;hl=en&amp;as_sdt=2005&amp;sciodt=0,5</t>
  </si>
  <si>
    <t>X Yan, Y Liu, G Wang, Y Lu</t>
  </si>
  <si>
    <t>Optimal injection rate of water in the Guide Basin hot dry rock mining project</t>
  </si>
  <si>
    <t>https://journals.sagepub.com/doi/abs/10.1177/0144598718800729</t>
  </si>
  <si>
    <t>https://scholar.google.com/scholar?cites=2300981592698450279&amp;as_sdt=2005&amp;sciodt=0,5&amp;hl=en</t>
  </si>
  <si>
    <t>10.1177/0144598718800729</t>
  </si>
  <si>
    <t>The energy reserves of hot dry rock resources are huge, thus a model to predict engineering production for efficient and stable development and utilization is sought. Based on the …</t>
  </si>
  <si>
    <t>https://journals.sagepub.com/doi/pdf/10.1177/0144598718800729</t>
  </si>
  <si>
    <t>https://scholar.google.com/scholar?q=related:Z_GAQ5G67h8J:scholar.google.com/&amp;scioq=&amp;hl=en&amp;as_sdt=2005&amp;sciodt=0,5</t>
  </si>
  <si>
    <t>B Uliasz-Misiak, J Lewandowska-Śmierzchalska…</t>
  </si>
  <si>
    <t>Z Wu, AJ Luhmann, AJ Rinehart…</t>
  </si>
  <si>
    <t>Chemo‐mechanical Alterations Induced From CO2 Injection in Carbonate‐Cemented Sandstone: An Experimental Study at 71 °C and 29 MPa</t>
  </si>
  <si>
    <t>https://agupubs.onlinelibrary.wiley.com/doi/abs/10.1029/2019JB019096</t>
  </si>
  <si>
    <t>https://scholar.google.com/scholar?cites=2328724158702928584&amp;as_sdt=2005&amp;sciodt=0,5&amp;hl=en</t>
  </si>
  <si>
    <t>10.1029/2019JB019096</t>
  </si>
  <si>
    <t>Carbon capture, utilization, and storage may lead to mechanical degradation of the subsurface reservoir from fluid‐rock interaction, which could lead to wellbore instability or …</t>
  </si>
  <si>
    <t>https://agupubs.onlinelibrary.wiley.com/doi/pdf/10.1029/2019JB019096</t>
  </si>
  <si>
    <t>https://scholar.google.com/scholar?q=related:yMJbw0hKUSAJ:scholar.google.com/&amp;scioq=&amp;hl=en&amp;as_sdt=2005&amp;sciodt=0,5</t>
  </si>
  <si>
    <t>A Wójcicki</t>
  </si>
  <si>
    <t>Geotermia a CCS i CCU</t>
  </si>
  <si>
    <t>Biuletyn Państwowego Instytutu Geologicznego</t>
  </si>
  <si>
    <t>https://yadda.icm.edu.pl/baztech/element/bwmeta1.element.baztech-41ea0de9-6ee8-4106-82e9-0e243269875f</t>
  </si>
  <si>
    <t>https://scholar.google.com/scholar?cites=14514013675577730238&amp;as_sdt=2005&amp;sciodt=0,5&amp;hl=en</t>
  </si>
  <si>
    <t>Problem potencjalnego konfliktu interesów pomiędzy geologicznym składowaniem CO2 w poziomach solankowych a geotermią niskotemperaturową jest często podnoszony przez …</t>
  </si>
  <si>
    <t>https://yadda.icm.edu.pl/baztech/element/bwmeta1.element.baztech-41ea0de9-6ee8-4106-82e9-0e243269875f/c/239.pdf</t>
  </si>
  <si>
    <t>https://scholar.google.com/scholar?q=related:vuT4FYoibMkJ:scholar.google.com/&amp;scioq=&amp;hl=en&amp;as_sdt=2005&amp;sciodt=0,5</t>
  </si>
  <si>
    <t>袁益龙, 侯兆云, 雷宏武, 冯波, 许天福</t>
  </si>
  <si>
    <t>增强型地热系统井筒-储层耦合数值模拟分析</t>
  </si>
  <si>
    <t>https://www.cnki.com.cn/Article/CJFDTotal-NCNY201503015.htm</t>
  </si>
  <si>
    <t>https://scholar.google.com/scholar?cites=10477711186497016991&amp;as_sdt=2005&amp;sciodt=0,5&amp;hl=en</t>
  </si>
  <si>
    <t>干热岩是指地下3~ 10 km 处低渗透性的高温岩体. 增强型地热系统(EGS) 是利用水力压裂等作业措施形成人工热储层, 通过注入载热流体以经济地开采出干热岩中热能的 …</t>
  </si>
  <si>
    <t>https://scholar.google.com/scholar?q=related:n5RKks9OaJEJ:scholar.google.com/&amp;scioq=&amp;hl=en&amp;as_sdt=2005&amp;sciodt=0,5</t>
  </si>
  <si>
    <t>Y Wu, P Li, Y Hao, A Wanniarachchi, Y Zhang…</t>
  </si>
  <si>
    <t>Experimental research on carbon storage in a CO2-Based enhanced geothermal system</t>
  </si>
  <si>
    <t>https://www.sciencedirect.com/science/article/pii/S0960148121006650</t>
  </si>
  <si>
    <t>https://scholar.google.com/scholar?cites=17771569520101522805&amp;as_sdt=2005&amp;sciodt=0,5&amp;hl=en</t>
  </si>
  <si>
    <t>Ensuring sustainable energy development and reducing CO 2 emissions are two major challenges that need to be overcome to deal with the global economic crisis and to alleviate …</t>
  </si>
  <si>
    <t>https://scholar.google.com/scholar?output=instlink&amp;q=info:dX3PGlJMofYJ:scholar.google.com/&amp;hl=en&amp;as_sdt=2005&amp;sciodt=0,5&amp;scillfp=14084858482837681086&amp;oi=lle</t>
  </si>
  <si>
    <t>https://scholar.google.com/scholar?q=related:dX3PGlJMofYJ:scholar.google.com/&amp;scioq=&amp;hl=en&amp;as_sdt=2005&amp;sciodt=0,5</t>
  </si>
  <si>
    <t>BM Adams</t>
  </si>
  <si>
    <t>On the Power Performance and Integration of Carbon-dioxide Plume Geothermal (CPG) Electrical Energy Production</t>
  </si>
  <si>
    <t>https://search.proquest.com/openview/e6eb81155ce86d331fc4aaf5e884019e/1?pq-origsite=gscholar&amp;cbl=18750</t>
  </si>
  <si>
    <t>https://scholar.google.com/scholar?cites=11754904737407645189&amp;as_sdt=2005&amp;sciodt=0,5&amp;hl=en</t>
  </si>
  <si>
    <t>Abstract CO 2 Plume Geothermal (CPG) energy is a method for producing electricity from heat extracted from hot rock layers or reservoirs deep within the earth's crust. CPG is …</t>
  </si>
  <si>
    <t>https://conservancy.umn.edu/bitstream/handle/11299/175183/Adams_umn_0130E_15893.pdf?sequence=1&amp;isAllowed=y</t>
  </si>
  <si>
    <t>https://scholar.google.com/scholar?q=related:BTa9GZTPIaMJ:scholar.google.com/&amp;scioq=&amp;hl=en&amp;as_sdt=2005&amp;sciodt=0,5</t>
  </si>
  <si>
    <t>F Parisio, V Vilarrasa</t>
  </si>
  <si>
    <t>Sinking CO2 in Supercritical Reservoirs</t>
  </si>
  <si>
    <t>Geophysical research letters</t>
  </si>
  <si>
    <t>https://agupubs.onlinelibrary.wiley.com/doi/abs/10.1029/2020GL090456</t>
  </si>
  <si>
    <t>https://scholar.google.com/scholar?cites=9076880482645604074&amp;as_sdt=2005&amp;sciodt=0,5&amp;hl=en</t>
  </si>
  <si>
    <t>10.1029/2020GL090456</t>
  </si>
  <si>
    <t>Geologic carbon storage is required for achieving negative CO2 emissions to deal with the climate crisis. The classical concept of CO2 storage consists in injecting CO2 in geological …</t>
  </si>
  <si>
    <t>https://agupubs.onlinelibrary.wiley.com/doi/pdf/10.1029/2020GL090456</t>
  </si>
  <si>
    <t>https://scholar.google.com/scholar?q=related:6nbEJLWO930J:scholar.google.com/&amp;scioq=&amp;hl=en&amp;as_sdt=2005&amp;sciodt=0,5</t>
  </si>
  <si>
    <t>N Yanagisawa</t>
  </si>
  <si>
    <t>Ca and CO2 transport and scaling in the Hijiori HDR system, Japan</t>
  </si>
  <si>
    <t>Proceedings</t>
  </si>
  <si>
    <t>https://www.geothermal-energy.org/pdf/IGAstandard/WGC/2010/3123.pdf</t>
  </si>
  <si>
    <t>https://scholar.google.com/scholar?cites=13501832199096351627&amp;as_sdt=2005&amp;sciodt=0,5&amp;hl=en</t>
  </si>
  <si>
    <t>Carbon dioxide (CO2) and calcium (Ca) transport in underground water or geothermal reservoirs is an important topic in water-rock interactions, especially for estimating effects on …</t>
  </si>
  <si>
    <t>https://scholar.google.com/scholar?q=related:i7sRbNkkYLsJ:scholar.google.com/&amp;scioq=&amp;hl=en&amp;as_sdt=2005&amp;sciodt=0,5</t>
  </si>
  <si>
    <t>F Pan, B McPherson, P Lichtner…</t>
  </si>
  <si>
    <t>BD Field, S Bachu, M Basava-Reddi, MA Bunch…</t>
  </si>
  <si>
    <t>Interaction of CO2 with subsurface resources</t>
  </si>
  <si>
    <t>https://www.sciencedirect.com/science/article/pii/S1876610213009636</t>
  </si>
  <si>
    <t>https://scholar.google.com/scholar?cites=46501420114139193&amp;as_sdt=2005&amp;sciodt=0,5&amp;hl=en</t>
  </si>
  <si>
    <t>Planning by policy makers, and industry and regulatory agencies for underground CO 2 storage requires an assessment of the interaction of CO 2 storage operations with other …</t>
  </si>
  <si>
    <t>https://www.sciencedirect.com/science/article/pii/S1876610213009636/pdf?md5=2e618c78658a576dc6e759597c6dd424&amp;pid=1-s2.0-S1876610213009636-main.pdf&amp;_valck=1</t>
  </si>
  <si>
    <t>https://scholar.google.com/scholar?q=related:OVh0k8s0pQAJ:scholar.google.com/&amp;scioq=&amp;hl=en&amp;as_sdt=2005&amp;sciodt=0,5</t>
  </si>
  <si>
    <t>A Battistelli, P Berry, S Bonduà…</t>
  </si>
  <si>
    <t>Thermodynamics‐related processes during the migration of acid gases and methane in deep sedimentary formations</t>
  </si>
  <si>
    <t>https://onlinelibrary.wiley.com/doi/abs/10.1002/ghg.1614</t>
  </si>
  <si>
    <t>https://scholar.google.com/scholar?cites=9786565697852257229&amp;as_sdt=2005&amp;sciodt=0,5&amp;hl=en</t>
  </si>
  <si>
    <t>10.1002/ghg.1614</t>
  </si>
  <si>
    <t>TMGAS, an equation of state module of TOUGH2 V. 2.0 reservoir simulator, was used to model the migration of CO2, H2S, and CH4 in a deep sedimentary formation. The scope is …</t>
  </si>
  <si>
    <t>https://onlinelibrary.wiley.com/doi/pdf/10.1002/ghg.1614</t>
  </si>
  <si>
    <t>https://scholar.google.com/scholar?q=related:zbOBl6bd0IcJ:scholar.google.com/&amp;scioq=&amp;hl=en&amp;as_sdt=2005&amp;sciodt=0,5</t>
  </si>
  <si>
    <t>B Bal, KK Karaveli, B Cetin…</t>
  </si>
  <si>
    <t>The Precise Determination of the Johnson–Cook Material and Damage Model Parameters and Mechanical Properties of an Aluminum 7068-T651 Alloy</t>
  </si>
  <si>
    <t>https://asmedigitalcollection.asme.org/materialstechnology/article-abstract/141/4/041001/726481</t>
  </si>
  <si>
    <t>https://scholar.google.com/scholar?cites=7155447030091330254&amp;as_sdt=2005&amp;sciodt=0,5&amp;hl=en</t>
  </si>
  <si>
    <t>Al 7068-T651 alloy is one of the recently developed materials used mostly in the defense industry due to its high strength, toughness, and low weight compared to steels. The aim of …</t>
  </si>
  <si>
    <t>https://asmedigitalcollection.asme.org/materialstechnology/article-pdf/141/4/041001/6154642/jert_141_04_041001.pdf</t>
  </si>
  <si>
    <t>https://scholar.google.com/scholar?q=related:zrK3pSlBTWMJ:scholar.google.com/&amp;scioq=&amp;hl=en&amp;as_sdt=2005&amp;sciodt=0,5</t>
  </si>
  <si>
    <t>AM Al-Mukhtar</t>
  </si>
  <si>
    <t>Performance of the subsurface hydraulics in a doublet system using the ThermoGIS calculator</t>
  </si>
  <si>
    <t>Journal of Geography and Geology</t>
  </si>
  <si>
    <t>https://www.researchgate.net/profile/A_Al-Mukhtar/publication/279923922_Performance_of_the_Subsurface_Hydraulics_in_a_Doublet_System_Using/links/559e592608aec7200182ef97/Performance-of-the-Subsurface-Hydraulics-in-a-Doublet-System-Using.pdf</t>
  </si>
  <si>
    <t>https://scholar.google.com/scholar?cites=18068012481878443218&amp;as_sdt=2005&amp;sciodt=0,5&amp;hl=en</t>
  </si>
  <si>
    <t>The doublet system that consisting of injection and production wells is utilized for heat extracting from the aquifer. This work presents the doublet calculator using the ThermoGIS …</t>
  </si>
  <si>
    <t>https://scholar.google.com/scholar?q=related:0kSws595vvoJ:scholar.google.com/&amp;scioq=&amp;hl=en&amp;as_sdt=2005&amp;sciodt=0,5</t>
  </si>
  <si>
    <t>Z Sun, K Bongole, J Yao, Y Wang…</t>
  </si>
  <si>
    <t>X Hu, X Song, Y Liu, G Li, Z Shen, Z Lyu</t>
  </si>
  <si>
    <t>Aspect ratio of spalls of granite in flame-jet spallation and its effect on the modeling prediction of spallation properties</t>
  </si>
  <si>
    <t>Journal of Petroleum Science and …</t>
  </si>
  <si>
    <t>https://www.sciencedirect.com/science/article/pii/S0920410518307162</t>
  </si>
  <si>
    <t>https://scholar.google.com/scholar?cites=4262452711483670051&amp;as_sdt=2005&amp;sciodt=0,5&amp;hl=en</t>
  </si>
  <si>
    <t>Thermal spallation is an effective drilling technique for hard rock formations. Models based on Weibull statistical failure theory are widely used in the simulation in thermal spallation …</t>
  </si>
  <si>
    <t>https://scholar.google.com/scholar?q=related:I37iWyhGJzsJ:scholar.google.com/&amp;scioq=&amp;hl=en&amp;as_sdt=2005&amp;sciodt=0,5</t>
  </si>
  <si>
    <t>PR Jeon, CH Lee</t>
  </si>
  <si>
    <t>Prediction of CO2 solubility in multicomponent electrolyte solutions up to 709 bar: Analogical bridge between hydrophobic solvation and adsorption model</t>
  </si>
  <si>
    <t>https://www.sciencedirect.com/science/article/pii/S1385894719328724</t>
  </si>
  <si>
    <t>https://scholar.google.com/scholar?cites=5600637111270728053&amp;as_sdt=2005&amp;sciodt=0,5&amp;hl=en</t>
  </si>
  <si>
    <t>Prediction of CO 2 solubility in electrolyte solution is important for the design of various industrial processes using CO 2. A large amount of experimental data is needed to predict …</t>
  </si>
  <si>
    <t>https://scholar.google.com/scholar?q=related:dWEpfcd1uU0J:scholar.google.com/&amp;scioq=&amp;hl=en&amp;as_sdt=2005&amp;sciodt=0,5</t>
  </si>
  <si>
    <t>Y Zhang, J Shao, Z Liu, C Shi</t>
  </si>
  <si>
    <t>An improved hydromechanical model for particle flow simulation of fractures in fluid-saturated rocks</t>
  </si>
  <si>
    <t>… Journal of Rock Mechanics and Mining …</t>
  </si>
  <si>
    <t>https://www.sciencedirect.com/science/article/pii/S1365160921002549</t>
  </si>
  <si>
    <t>https://scholar.google.com/scholar?cites=9410312687566497912&amp;as_sdt=2005&amp;sciodt=0,5&amp;hl=en</t>
  </si>
  <si>
    <t>Fracture initiation and propagation in fluid-saturated rocks are controlled by interaction between fluid flow and rock deformation. The description of hydromechanical coupling is …</t>
  </si>
  <si>
    <t>https://scholar.google.com/scholar?q=related:eKjAB4glmIIJ:scholar.google.com/&amp;scioq=&amp;hl=en&amp;as_sdt=2005&amp;sciodt=0,5</t>
  </si>
  <si>
    <t>P Amoatey, M Chen, A Al-Maktoumi, A Izady…</t>
  </si>
  <si>
    <t>A review of geothermal energy status and potentials in Middle-East countries</t>
  </si>
  <si>
    <t>Arabian Journal of …</t>
  </si>
  <si>
    <t>https://link.springer.com/article/10.1007/s12517-021-06648-9</t>
  </si>
  <si>
    <t>https://scholar.google.com/scholar?cites=8111602750416929157&amp;as_sdt=2005&amp;sciodt=0,5&amp;hl=en</t>
  </si>
  <si>
    <t>10.1007/s12517-021-06648-9</t>
  </si>
  <si>
    <t>Geothermal energy production and consumption is one of the world's top priorities as it ensures sustainable developments via steady yield of renewable energy and helps to …</t>
  </si>
  <si>
    <t>https://scholar.google.com/scholar?output=instlink&amp;q=info:hcGucbkzknAJ:scholar.google.com/&amp;hl=en&amp;as_sdt=2005&amp;sciodt=0,5&amp;scillfp=16297633149280715269&amp;oi=lle</t>
  </si>
  <si>
    <t>https://scholar.google.com/scholar?q=related:hcGucbkzknAJ:scholar.google.com/&amp;scioq=&amp;hl=en&amp;as_sdt=2005&amp;sciodt=0,5</t>
  </si>
  <si>
    <t>T Ishida, S Desaki, Y Kishimoto, M Naoi…</t>
  </si>
  <si>
    <t>Performance analysis of pinnate horizontal well in enhanced geothermal system</t>
  </si>
  <si>
    <t>https://www.sciencedirect.com/science/article/pii/S1359431121012230</t>
  </si>
  <si>
    <t>https://scholar.google.com/scholar?cites=13856073458045992312&amp;as_sdt=2005&amp;sciodt=0,5&amp;hl=en</t>
  </si>
  <si>
    <t>The well layout is crucial for improving the utilization of hot dry rock geothermal resources. In present work, a three-dimensional enhanced geothermal system (EGS) with pinnate …</t>
  </si>
  <si>
    <t>https://scholar.google.com/scholar?q=related:eL2MwGWpSsAJ:scholar.google.com/&amp;scioq=&amp;hl=en&amp;as_sdt=2005&amp;sciodt=0,5</t>
  </si>
  <si>
    <t>R Dreesen, B Laenen</t>
  </si>
  <si>
    <t>Technology watch: geothermie en het potentieel in Vlaanderen</t>
  </si>
  <si>
    <t>archief-algemeen.omgeving …</t>
  </si>
  <si>
    <t>https://archief-algemeen.omgeving.vlaanderen.be/xmlui/handle/acd/229947</t>
  </si>
  <si>
    <t>https://scholar.google.com/scholar?cites=4489275557930177913&amp;as_sdt=2005&amp;sciodt=0,5&amp;hl=en</t>
  </si>
  <si>
    <t>Uit onderzoek blijkt dat in 2020 het energiegebruik van de derdewereldlanden het huidige energiegebruik van de geïndustrialiseerde landen zal overtreffen. Vooral de grote …</t>
  </si>
  <si>
    <t>https://archief-algemeen.omgeving.vlaanderen.be/xmlui/bitstream/handle/acd/229947/Geothermie2010SCTR001.pdf?sequence=1</t>
  </si>
  <si>
    <t>https://scholar.google.com/scholar?q=related:eZVFsVUcTT4J:scholar.google.com/&amp;scioq=&amp;hl=en&amp;as_sdt=2005&amp;sciodt=0,5</t>
  </si>
  <si>
    <t>鲍新华, 吴永东, 魏铭聪, 金显鹏, 王淑媛</t>
  </si>
  <si>
    <t>EGS 载热流体水岩作用对人工地热储层裂隙物性特征的影响</t>
  </si>
  <si>
    <t>http://www.kjdb.org/CN/article/downloadArticleFile.do?attachType=PDF&amp;id=11634</t>
  </si>
  <si>
    <t>https://scholar.google.com/scholar?cites=8933256667308033299&amp;as_sdt=2005&amp;sciodt=0,5&amp;hl=en</t>
  </si>
  <si>
    <t>摘要增强型地热系统(EGS) 是一种从低渗透率低孔隙度岩层中提取热量的工程. 载热流体注入深部地热储层后在储层裂隙发生水岩作用, 引起地热储层矿物的溶解和沉淀 …</t>
  </si>
  <si>
    <t>https://scholar.google.com/scholar?q=related:EwVJxptN-XsJ:scholar.google.com/&amp;scioq=&amp;hl=en&amp;as_sdt=2005&amp;sciodt=0,5</t>
  </si>
  <si>
    <t>Y Zhang, Y Zhang, L Zhou, Z Lei, L Guo, J Zhou</t>
  </si>
  <si>
    <t>Reservoir stimulation design and evaluation of heat exploitation of a two-horizontal-well enhanced geothermal system (EGS) in the Zhacang geothermal field …</t>
  </si>
  <si>
    <t>https://www.sciencedirect.com/science/article/pii/S0960148121015676</t>
  </si>
  <si>
    <t>https://scholar.google.com/scholar?cites=12582365014822468164&amp;as_sdt=2005&amp;sciodt=0,5&amp;hl=en</t>
  </si>
  <si>
    <t>A bottom hole temperature of 214° C at 4700 m shows good potential for the development of an enhanced geothermal system (EGS) in the ZR2 well, Zhacang geothermal field, China. A …</t>
  </si>
  <si>
    <t>https://scholar.google.com/scholar?output=instlink&amp;q=info:RLrLFlGKna4J:scholar.google.com/&amp;hl=en&amp;as_sdt=2005&amp;sciodt=0,5&amp;scillfp=10272035489861552903&amp;oi=lle</t>
  </si>
  <si>
    <t>https://scholar.google.com/scholar?q=related:RLrLFlGKna4J:scholar.google.com/&amp;scioq=&amp;hl=en&amp;as_sdt=2005&amp;sciodt=0,5</t>
  </si>
  <si>
    <t>Q Gan, T Candela, B Wassing, L Wasch, J Liu…</t>
  </si>
  <si>
    <t>蒋方明, 黄文博, 曹文炅</t>
  </si>
  <si>
    <t>干热岩热能的热管开采方案及其技术可行性研究</t>
  </si>
  <si>
    <t>新能源进展</t>
  </si>
  <si>
    <t>xnyjz.giec.ac.cn</t>
  </si>
  <si>
    <t>http://www.xnyjz.giec.ac.cn/CN/article/downloadArticleFile.do?attachType=PDF&amp;id=362</t>
  </si>
  <si>
    <t>https://scholar.google.com/scholar?cites=12106045986770909085&amp;as_sdt=2005&amp;sciodt=0,5&amp;hl=en</t>
  </si>
  <si>
    <t>常规增强型地热系统(EGS) 通过流体工质在裂隙热储中的循环流动来开采岩石中的热能, 需要消耗大量的泵功, 存在工质流失, 管道腐蚀结垢等问题, 而且常常由于裂隙网络的井下连通性 …</t>
  </si>
  <si>
    <t>https://scholar.google.com/scholar?q=related:nfcFNK9QAagJ:scholar.google.com/&amp;scioq=&amp;hl=en&amp;as_sdt=2005&amp;sciodt=0,5</t>
  </si>
  <si>
    <t>Power Generation Potential of SCCO2 Thermosiphon for Engineered Geothermal Systems</t>
  </si>
  <si>
    <t>https://www.geothermal-energy.org/pdf/IGAstandard/AGEC/2009/Remoroza_et_al_2009.pdf</t>
  </si>
  <si>
    <t>https://scholar.google.com/scholar?cites=15021568369066302795&amp;as_sdt=2005&amp;sciodt=0,5&amp;hl=en</t>
  </si>
  <si>
    <t>The methodology and reference data (Table 1) adopted in this paper is similar to that used by Atrens et al (2009) for computing the overall flow in an EGS. The calculations are divided …</t>
  </si>
  <si>
    <t>https://scholar.google.com/scholar?q=related:S91wD9hUd9AJ:scholar.google.com/&amp;scioq=&amp;hl=en&amp;as_sdt=2005&amp;sciodt=0,5</t>
  </si>
  <si>
    <t>AL Stork, A Chalari, S Durucan, A Korre, S Nikolov</t>
  </si>
  <si>
    <t>Fibre-optic monitoring for high-temperature carbon capture, utilization and storage (CCUS) projects at geothermal energy sites</t>
  </si>
  <si>
    <t>First Break</t>
  </si>
  <si>
    <t>https://www.earthdoc.org/content/journals/10.3997/1365-2397.fb2020075</t>
  </si>
  <si>
    <t>https://scholar.google.com/scholar?cites=5469043902854667758&amp;as_sdt=2005&amp;sciodt=0,5&amp;hl=en</t>
  </si>
  <si>
    <t>10.3997/1365-2397.fb2020075</t>
  </si>
  <si>
    <t>The transition to renewable energies requires adaptation of existing technologies and the development of new techniques. The geothermal energy industry is currently small globally …</t>
  </si>
  <si>
    <t>https://scholar.google.com/scholar?q=related:7h2rEnTy5UsJ:scholar.google.com/&amp;scioq=&amp;hl=en&amp;as_sdt=2005&amp;sciodt=0,5</t>
  </si>
  <si>
    <t>H Liu</t>
  </si>
  <si>
    <t>Numerical study of physico-chemical interactions for CO2 sequestration and geothermal energy utilization in the Ordos Basin, China</t>
  </si>
  <si>
    <t>https://books.google.com/books?hl=en&amp;lr=&amp;id=0-j-DwAAQBAJ&amp;oi=fnd&amp;pg=PP6&amp;ots=_w3tzpZut6&amp;sig=3v2v2iNutvx2tufaFdF680FF5B8</t>
  </si>
  <si>
    <t>https://scholar.google.com/scholar?cites=10409186012630324093&amp;as_sdt=2005&amp;sciodt=0,5&amp;hl=en</t>
  </si>
  <si>
    <t>In this dissertation, three simulators (ie TOUGH2MP, TOUGHREACT and FLAC3D) were used to simulate the complex physical and chemical interactions induced by CO2 …</t>
  </si>
  <si>
    <t>https://cuvillier.de/uploads/preview/public_file/9000/Leseprobe.pdf</t>
  </si>
  <si>
    <t>https://scholar.google.com/scholar?q=related:fZPLO4fbdJAJ:scholar.google.com/&amp;scioq=&amp;hl=en&amp;as_sdt=2005&amp;sciodt=0,5</t>
  </si>
  <si>
    <t>X Hui, S Biao, C Keping, L Wei, Z Sen…</t>
  </si>
  <si>
    <t>A Zeiler, A Steinboeck, A Kugi…</t>
  </si>
  <si>
    <t>Lateral forces in rolling-cut shearing and their consequences on common edge defects</t>
  </si>
  <si>
    <t>https://asmedigitalcollection.asme.org/manufacturingscience/article-abstract/141/4/041001/475068</t>
  </si>
  <si>
    <t>https://scholar.google.com/scholar?cites=15635017455331300178&amp;as_sdt=2005&amp;sciodt=0,5&amp;hl=en</t>
  </si>
  <si>
    <t>This paper deals with the detailed analysis of the lateral process forces in rolling-cut shearing of heavy steel plates and their impact on edge defects. Rolling-cut shearing is still …</t>
  </si>
  <si>
    <t>https://asmedigitalcollection.asme.org/manufacturingscience/article/141/4/041001/475068</t>
  </si>
  <si>
    <t>https://scholar.google.com/scholar?q=related:UtMNqom9-tgJ:scholar.google.com/&amp;scioq=&amp;hl=en&amp;as_sdt=2005&amp;sciodt=0,5</t>
  </si>
  <si>
    <t>Z Wu</t>
  </si>
  <si>
    <t>Chemo-Mechanical Alterations Induced from CO2 Injection in Carbonate-Cemented Sandstone: An Experimental Study at 71 °C And 290 Bar</t>
  </si>
  <si>
    <t>https://search.proquest.com/openview/c6dde57c4f1d82f1e1c9a2d4f9b52307/1?pq-origsite=gscholar&amp;cbl=18750</t>
  </si>
  <si>
    <t>https://scholar.google.com/scholar?cites=17701989953380195199&amp;as_sdt=2005&amp;sciodt=0,5&amp;hl=en</t>
  </si>
  <si>
    <t>Carbon capture, utilization, and storage (CCUS) may lead to mechanical degradation of the sandstone reservoir from fluid-rock interaction, which could potentially lead to wellbore …</t>
  </si>
  <si>
    <t>https://scholar.google.com/scholar?q=related:f5vCzBIaqvUJ:scholar.google.com/&amp;scioq=&amp;hl=en&amp;as_sdt=2005&amp;sciodt=0,5</t>
  </si>
  <si>
    <t>CH Canbaz, O Ekren, N Aksoy</t>
  </si>
  <si>
    <t>Review of wellbore flow modelling in CO2-bearing geothermal reservoirs</t>
  </si>
  <si>
    <t>https://www.sciencedirect.com/science/article/pii/S0375650521002418</t>
  </si>
  <si>
    <t>https://scholar.google.com/scholar?cites=7594542180091269102&amp;as_sdt=2005&amp;sciodt=0,5&amp;hl=en</t>
  </si>
  <si>
    <t>Geothermal energy is a reliable, environmentally friendly resource efficiently transformed to other energy forms without any storage. Therefore, it has taken the attention of many …</t>
  </si>
  <si>
    <t>https://scholar.google.com/scholar?output=instlink&amp;q=info:7o8PDOA7ZWkJ:scholar.google.com/&amp;hl=en&amp;as_sdt=2005&amp;sciodt=0,5&amp;scillfp=4548272619465045799&amp;oi=lle</t>
  </si>
  <si>
    <t>https://scholar.google.com/scholar?q=related:7o8PDOA7ZWkJ:scholar.google.com/&amp;scioq=&amp;hl=en&amp;as_sdt=2005&amp;sciodt=0,5</t>
  </si>
  <si>
    <t>https://books.google.com/books?hl=en&amp;lr=&amp;id=W-z-DwAAQBAJ&amp;oi=fnd&amp;pg=PA1&amp;ots=B5XEh0yUf2&amp;sig=L1AAFmKxCY9BGH3_stfxxlXVP78</t>
  </si>
  <si>
    <t>K Welkenhuysen, AK BRÜSTLE, M Bottig…</t>
  </si>
  <si>
    <t>A techno-economic approach for capacity assessment and ranking of potential options for geological storage of CO2 in Austria</t>
  </si>
  <si>
    <t>Geologica …</t>
  </si>
  <si>
    <t>popups.uliege.be</t>
  </si>
  <si>
    <t>https://popups.uliege.be/1374-8505/index.php?id=5550</t>
  </si>
  <si>
    <t>https://scholar.google.com/scholar?cites=17991659560785444063&amp;as_sdt=2005&amp;sciodt=0,5&amp;hl=en</t>
  </si>
  <si>
    <t>Carbon dioxide capture and geological storage (CCS) is a means to drastically reduce greenhouse gas emissions. This paper shows an application to the Austrian context of a …</t>
  </si>
  <si>
    <t>https://scholar.google.com/scholar?q=related:33xg8As3r_kJ:scholar.google.com/&amp;scioq=&amp;hl=en&amp;as_sdt=2005&amp;sciodt=0,5</t>
  </si>
  <si>
    <t>A Czardybon, L Więcław-Solny, M Ściążko</t>
  </si>
  <si>
    <t>Technologiczne perspektywy wykorzystania ditlenku węgla</t>
  </si>
  <si>
    <t>Energetyka</t>
  </si>
  <si>
    <t>infona.pl</t>
  </si>
  <si>
    <t>https://www.infona.pl/resource/bwmeta1.element.baztech-d98817fb-00cd-4ff1-a9c6-8aeb58a0a97a</t>
  </si>
  <si>
    <t>https://scholar.google.com/scholar?cites=415068483757887377&amp;as_sdt=2005&amp;sciodt=0,5&amp;hl=en</t>
  </si>
  <si>
    <t>Dokonano przeglądu technologii wykorzystujących ditlenek węgla na skalę komercyjną bezpośrednio (bez przekształcenia go w inną formę chemiczną) oraz w postaci …</t>
  </si>
  <si>
    <t>https://scholar.google.com/scholar?q=related:kU_ZO5aewgUJ:scholar.google.com/&amp;scioq=&amp;hl=en&amp;as_sdt=2005&amp;sciodt=0,5</t>
  </si>
  <si>
    <t>封官宏, 李佳琦, 许天福, 石岩</t>
  </si>
  <si>
    <t>二氧化碳羽流地热系统中储层物性参数对热提取率的影响</t>
  </si>
  <si>
    <t>http://www.cqvip.com/qk/90363a/201307/46548001.html</t>
  </si>
  <si>
    <t>https://scholar.google.com/scholar?cites=9279975327181830172&amp;as_sdt=2005&amp;sciodt=0,5&amp;hl=en</t>
  </si>
  <si>
    <t>二氧化碳羽流地热是以超临界CO2 作为地热系统的载热流体, 利用天然孔隙介质, 在进行CO2 地质储存的同时实现深部地热资源的提取. CO2 在注入地下储层后呈羽状扩散和分布 …</t>
  </si>
  <si>
    <t>https://scholar.google.com/scholar?q=related:HPgPhWQYyYAJ:scholar.google.com/&amp;scioq=&amp;hl=en&amp;as_sdt=2005&amp;sciodt=0,5</t>
  </si>
  <si>
    <t>J Li, Z Li, W Yuan, X Lei, SAG Torres, C Cherubini…</t>
  </si>
  <si>
    <t>C Wang, X Shi, W Zhang, D Elsworth, G Cui…</t>
  </si>
  <si>
    <t>Q An, Q Zhang, X Zhang, X Li, H Yu, Y Liu</t>
  </si>
  <si>
    <t>Influence of Mineralogy on Rock Mechanical Behaviour Considering Dynamic Alteration Damage Caused by SC-CO2: A Comparative Study on Different Rock Types</t>
  </si>
  <si>
    <t>Rock Mechanics and Rock …</t>
  </si>
  <si>
    <t>https://link.springer.com/article/10.1007/s00603-022-02807-w</t>
  </si>
  <si>
    <t>https://scholar.google.com/scholar?cites=3833031246668236400&amp;as_sdt=2005&amp;sciodt=0,5&amp;hl=en</t>
  </si>
  <si>
    <t>10.1007/s00603-022-02807-w</t>
  </si>
  <si>
    <t>Currently, the inability to master the damage law of reservoir rock is one of the major obstacles to the efficient development of geological resources using supercritical carbon …</t>
  </si>
  <si>
    <t>https://scholar.google.com/scholar?output=instlink&amp;q=info:cAaiTpypMTUJ:scholar.google.com/&amp;hl=en&amp;as_sdt=2005&amp;sciodt=0,5&amp;scillfp=11518544697564337795&amp;oi=lle</t>
  </si>
  <si>
    <t>https://scholar.google.com/scholar?q=related:cAaiTpypMTUJ:scholar.google.com/&amp;scioq=&amp;hl=en&amp;as_sdt=2005&amp;sciodt=0,5</t>
  </si>
  <si>
    <t>MR Fleming, BM Adams, JD Ogland-Hand…</t>
  </si>
  <si>
    <t>A Polidori</t>
  </si>
  <si>
    <t>Structure of disordered materials: From geological fluids to network glasses</t>
  </si>
  <si>
    <t>researchportal.bath.ac.uk</t>
  </si>
  <si>
    <t>https://researchportal.bath.ac.uk/files/187955352/Thesis_APolidori_final_signed.pdf</t>
  </si>
  <si>
    <t>https://scholar.google.com/scholar?cites=17152547286729475811&amp;as_sdt=2005&amp;sciodt=0,5&amp;hl=en</t>
  </si>
  <si>
    <t>Disordered materials such as liquids and glasses are ubiquitous in nature and in our daily lives, where examples range from geologically relevant systems to optical fibres and phase …</t>
  </si>
  <si>
    <t>https://scholar.google.com/scholar?q=related:48aZEuEWCu4J:scholar.google.com/&amp;scioq=&amp;hl=en&amp;as_sdt=2005&amp;sciodt=0,5</t>
  </si>
  <si>
    <t>R Mohais, C Xu, PA Dowd, M Hand</t>
  </si>
  <si>
    <t>Enhanced geothermal systems</t>
  </si>
  <si>
    <t>Alternative Energy and …</t>
  </si>
  <si>
    <t>https://books.google.com/books?hl=en&amp;lr=&amp;id=O_EDDAAAQBAJ&amp;oi=fnd&amp;pg=PA265&amp;ots=XlwLvY5uRE&amp;sig=s-Wq2g84z0tyqFMiuz1VQI9sj84</t>
  </si>
  <si>
    <t>https://scholar.google.com/scholar?cites=15253697590438821084&amp;as_sdt=2005&amp;sciodt=0,5&amp;hl=en</t>
  </si>
  <si>
    <t>Pliny's Natural History and the Aristotelian Problemata (Martin, 2011) document the long-standing belief that the Earth's interior is much hotter than the surface. Speculation …</t>
  </si>
  <si>
    <t>https://scholar.google.com/scholar?q=related:3HxWFSQFsNMJ:scholar.google.com/&amp;scioq=&amp;hl=en&amp;as_sdt=2005&amp;sciodt=0,5</t>
  </si>
  <si>
    <t>TK Ghosh, MA Prelas</t>
  </si>
  <si>
    <t>Geothermal energy</t>
  </si>
  <si>
    <t>Energy Resources and Systems</t>
  </si>
  <si>
    <t>https://link.springer.com/chapter/10.1007/978-94-007-1402-1_4</t>
  </si>
  <si>
    <t>https://scholar.google.com/scholar?cites=77126961518669220&amp;as_sdt=2005&amp;sciodt=0,5&amp;hl=en</t>
  </si>
  <si>
    <t>10.1007/978-94-007-1402-1_4</t>
  </si>
  <si>
    <t>Below the earth's surface, at its center, there is a body of hot molten rock called Magma. Heat is continually produced at the center from the decay of radioactive materials trapped in …</t>
  </si>
  <si>
    <t>https://scholar.google.com/scholar?q=related:pO3sF5ACEgEJ:scholar.google.com/&amp;scioq=&amp;hl=en&amp;as_sdt=2005&amp;sciodt=0,5</t>
  </si>
  <si>
    <t>T LaForce, J Ennis-King, L Paterson</t>
  </si>
  <si>
    <t>Semi-analytical temperature and stress profiles for nonisothermal CO2 injection</t>
  </si>
  <si>
    <t>Proceedings of the World …</t>
  </si>
  <si>
    <t>https://citeseerx.ist.psu.edu/viewdoc/download?doi=10.1.1.1057.1217&amp;rep=rep1&amp;type=pdf</t>
  </si>
  <si>
    <t>https://scholar.google.com/scholar?cites=7477154728969802117&amp;as_sdt=2005&amp;sciodt=0,5&amp;hl=en</t>
  </si>
  <si>
    <t>Reservoir cooling at the injection interval is expected if CO2 is used as a heat carrier fluid in multi-well enhanced geothermal systems. Cooling the reservoir near the well alters the …</t>
  </si>
  <si>
    <t>https://scholar.google.com/scholar?q=related:hZHgPpwwxGcJ:scholar.google.com/&amp;scioq=&amp;hl=en&amp;as_sdt=2005&amp;sciodt=0,5</t>
  </si>
  <si>
    <t>S Varghese, M Speetjens, R Trieling</t>
  </si>
  <si>
    <t>Lagrangian transport and chaotic advection in two-dimensional anisotropic systems</t>
  </si>
  <si>
    <t>https://link.springer.com/article/10.1007/s11242-017-0881-5</t>
  </si>
  <si>
    <t>https://scholar.google.com/scholar?cites=13266520591241406421&amp;as_sdt=2005&amp;sciodt=0,5&amp;hl=en</t>
  </si>
  <si>
    <t>10.1007/s11242-017-0881-5</t>
  </si>
  <si>
    <t>Enhanced geothermal systems (EGSs) are a promising concept to make geothermal power generation available in many regions worldwide. However, in current EGSs generally only a …</t>
  </si>
  <si>
    <t>https://scholar.google.com/scholar?q=related:1WdZTjAmHLgJ:scholar.google.com/&amp;scioq=&amp;hl=en&amp;as_sdt=2005&amp;sciodt=0,5</t>
  </si>
  <si>
    <t>JH Chang, SY Chen, YL Kuo, CR Yang, JZ Chen</t>
  </si>
  <si>
    <t>Carbon Dioxide Tornado-Type Atmospheric-Pressure-Plasma-Jet-Processed rGO-SnO2 Nanocomposites for Symmetric Supercapacitors</t>
  </si>
  <si>
    <t>Materials</t>
  </si>
  <si>
    <t>https://www.mdpi.com/1996-1944/14/11/2777</t>
  </si>
  <si>
    <t>https://scholar.google.com/scholar?cites=6618542011544150613&amp;as_sdt=2005&amp;sciodt=0,5&amp;hl=en</t>
  </si>
  <si>
    <t>Pastes containing reduced graphene oxide (rGO) and SnCl2 solution were screen printed on carbon cloth and then calcined using a CO2 tornado-type atmospheric-pressure plasma …</t>
  </si>
  <si>
    <t>https://www.mdpi.com/1996-1944/14/11/2777/htm</t>
  </si>
  <si>
    <t>https://scholar.google.com/scholar?q=related:VaIWmeTI2VsJ:scholar.google.com/&amp;scioq=&amp;hl=en&amp;as_sdt=2005&amp;sciodt=0,5</t>
  </si>
  <si>
    <t>AV Volkov, AV Ryzhenkov, AV Kurshakov…</t>
  </si>
  <si>
    <t>Physical Modelling of Temperature's Potential Decrease for Near-Wellbore Rocks during Extraction of Thermal Energy</t>
  </si>
  <si>
    <t>… Journal of Applied …</t>
  </si>
  <si>
    <t>ripublication.com</t>
  </si>
  <si>
    <t>http://www.ripublication.com/ijaer17/ijaerv12n17_37.pdf</t>
  </si>
  <si>
    <t>https://scholar.google.com/scholar?cites=15075792728707070766&amp;as_sdt=2005&amp;sciodt=0,5&amp;hl=en</t>
  </si>
  <si>
    <t>A selection of a single-well system for extraction of geothermal energy has been justified as the most promising solution for supplying energy to autonomous consumers. Description of …</t>
  </si>
  <si>
    <t>https://scholar.google.com/scholar?q=related:LnsAnpz5N9EJ:scholar.google.com/&amp;scioq=&amp;hl=en&amp;as_sdt=2005&amp;sciodt=0,5</t>
  </si>
  <si>
    <t>S Yousefi, AD Atrens, E Sauret, M Dahari…</t>
  </si>
  <si>
    <t>N Meng, T Li, J Wang, X Kong, Y Jia, Q Liu…</t>
  </si>
  <si>
    <t>Structural improvement and thermodynamic optimization of a novel supercritical CO2 cycle driven by hot dry rock for power generation</t>
  </si>
  <si>
    <t>https://www.sciencedirect.com/science/article/pii/S0196890421001904</t>
  </si>
  <si>
    <t>https://scholar.google.com/scholar?cites=6925767409335854298&amp;as_sdt=2005&amp;sciodt=0,5&amp;hl=en</t>
  </si>
  <si>
    <t>Due to the higher thermal extraction rate, injection capacity and fluidity of supercritical CO 2, supercritical CO 2 as the circulating working fluid in the enhanced geothermal systemfor …</t>
  </si>
  <si>
    <t>https://scholar.google.com/scholar?output=instlink&amp;q=info:2uRwtsNEHWAJ:scholar.google.com/&amp;hl=en&amp;as_sdt=2005&amp;sciodt=0,5&amp;scillfp=2200015145709498207&amp;oi=lle</t>
  </si>
  <si>
    <t>https://scholar.google.com/scholar?q=related:2uRwtsNEHWAJ:scholar.google.com/&amp;scioq=&amp;hl=en&amp;as_sdt=2005&amp;sciodt=0,5</t>
  </si>
  <si>
    <t>M Petro, L Song, A Bell, A Tuganov…</t>
  </si>
  <si>
    <t>MTG Janssen, A Barnhoorn, D Draganov, KHAA Wolf…</t>
  </si>
  <si>
    <t>S Jasper, DP Gradzki, R Bracke…</t>
  </si>
  <si>
    <t>Nozzle cavitation and rock erosion experiments reveal insight into the jet drilling process</t>
  </si>
  <si>
    <t>Chemie Ingenieur …</t>
  </si>
  <si>
    <t>https://onlinelibrary.wiley.com/doi/abs/10.1002/cite.202100056</t>
  </si>
  <si>
    <t>https://scholar.google.com/scholar?cites=12446104041923777106&amp;as_sdt=2005&amp;sciodt=0,5&amp;hl=en</t>
  </si>
  <si>
    <t>10.1002/cite.202100056</t>
  </si>
  <si>
    <t>An in‐depth process analysis of water jetting, a promising cost‐effective drilling method for the exploration of geothermal reservoirs, is presented. The jetting process is analyzed under …</t>
  </si>
  <si>
    <t>https://onlinelibrary.wiley.com/doi/pdf/10.1002/cite.202100056</t>
  </si>
  <si>
    <t>https://scholar.google.com/scholar?q=related:UpJrEK9xuawJ:scholar.google.com/&amp;scioq=&amp;hl=en&amp;as_sdt=2005&amp;sciodt=0,5</t>
  </si>
  <si>
    <t>CMK Webster, Y Zhang, D Park…</t>
  </si>
  <si>
    <t>Workflows and Considerations for CO2 Injection in a Highly Depleted Gas Field in the Southern North Sea</t>
  </si>
  <si>
    <t>SPE Offshore Europe Oil …</t>
  </si>
  <si>
    <t>https://onepetro.org/SPEOE/proceedings-abstract/11OE/All-11OE/SPE-148390-MS/150460</t>
  </si>
  <si>
    <t>https://scholar.google.com/scholar?cites=13752315743227560100&amp;as_sdt=2005&amp;sciodt=0,5&amp;hl=en</t>
  </si>
  <si>
    <t>Issues and associated mitigation measures for Carbon Capture and Storage (CCS) relating to capacity, injectivity and integrity of the storage site are not trivial. Modeling of CO 2 …</t>
  </si>
  <si>
    <t>https://scholar.google.com/scholar?q=related:pEAXOk4K2r4J:scholar.google.com/&amp;scioq=&amp;hl=en&amp;as_sdt=2005&amp;sciodt=0,5</t>
  </si>
  <si>
    <t>A Rybak, A Rybak</t>
  </si>
  <si>
    <t>Methods of Ensuring Energy Security with the Use of Hard Coal—The Case of Poland</t>
  </si>
  <si>
    <t>https://www.mdpi.com/1261590</t>
  </si>
  <si>
    <t>https://scholar.google.com/scholar?cites=10817099944606196827&amp;as_sdt=2005&amp;sciodt=0,5&amp;hl=en</t>
  </si>
  <si>
    <t>In this article, the authors present methods based on hard coal that may ensure energy security for European Union countries. The research was carried out based on the example …</t>
  </si>
  <si>
    <t>https://www.mdpi.com/1996-1073/14/18/5609/pdf</t>
  </si>
  <si>
    <t>https://scholar.google.com/scholar?q=related:W2QmkhYPHpYJ:scholar.google.com/&amp;scioq=&amp;hl=en&amp;as_sdt=2005&amp;sciodt=0,5</t>
  </si>
  <si>
    <t>ZW Li, XT Feng, YJ Zhang, TF Xu</t>
  </si>
  <si>
    <t>Effect of hydrological spatial variability on the heat production performance of a naturally fractured geothermal reservoir</t>
  </si>
  <si>
    <t>https://link.springer.com/article/10.1007/s12665-018-7683-0</t>
  </si>
  <si>
    <t>https://scholar.google.com/scholar?cites=14491587567388922719&amp;as_sdt=2005&amp;sciodt=0,5&amp;hl=en</t>
  </si>
  <si>
    <t>10.1007/s12665-018-7683-0</t>
  </si>
  <si>
    <t>In this work, the effect of hydrological spatial variability on the heat production performance of a naturally fractured geothermal reservoir was investigated. Using the geological …</t>
  </si>
  <si>
    <t>https://scholar.google.com/scholar?q=related:XxOv4Rx2HMkJ:scholar.google.com/&amp;scioq=&amp;hl=en&amp;as_sdt=2005&amp;sciodt=0,5</t>
  </si>
  <si>
    <t>罗峰, 胥蕊娜, 姜培学</t>
  </si>
  <si>
    <t>细蛇形管内超临界压力 CO_2 层流对流换热数值研究</t>
  </si>
  <si>
    <t>http://www.cqvip.com/qk/90922x/201406/71678266504849524854485149.html</t>
  </si>
  <si>
    <t>https://scholar.google.com/scholar?cites=8717728652219461746&amp;as_sdt=2005&amp;sciodt=0,5&amp;hl=en</t>
  </si>
  <si>
    <t>本文对超临界压力CO2 在微细蛇形管内层流对流换热开展了数值模拟研究. 研究的蛇形管内径0.5 mm, 弯曲半径2 mm, 入口雷诺数200500, 压力9 MPa. 分析了变物性 …</t>
  </si>
  <si>
    <t>https://scholar.google.com/scholar?q=related:cjDJSwWY-3gJ:scholar.google.com/&amp;scioq=&amp;hl=en&amp;as_sdt=2005&amp;sciodt=0,5</t>
  </si>
  <si>
    <t>李庭樑, 黄文博, 曹文炅, 蒋方明</t>
  </si>
  <si>
    <t>EGS 热储基于微震数据反演模化及其采热性能分析</t>
  </si>
  <si>
    <t>http://hgxb.cip.com.cn/CN/Y2018/V69/I12/5001</t>
  </si>
  <si>
    <t>https://scholar.google.com/scholar?cites=793470754206701251&amp;as_sdt=2005&amp;sciodt=0,5&amp;hl=en</t>
  </si>
  <si>
    <t>人工热储的特性对增强型地热系统(EGS) 的性能具有决定性影响, 正确还原人工热储的结构特征对EGS 实际工程具有重要意义. 结合Habanero EGS 地质, 微震数据等信息 …</t>
  </si>
  <si>
    <t>https://scholar.google.com/scholar?q=related:w9YmbHL5AgsJ:scholar.google.com/&amp;scioq=&amp;hl=en&amp;as_sdt=2005&amp;sciodt=0,5</t>
  </si>
  <si>
    <t>曾玉超, 苏正, 吴能友, 胡剑</t>
  </si>
  <si>
    <t>双井式增强型地热系统产能和阻抗数值模拟研究</t>
  </si>
  <si>
    <t>太阳能学报</t>
  </si>
  <si>
    <t>http://www.cqvip.com/qk/95586x/201504/664554954.html</t>
  </si>
  <si>
    <t>https://scholar.google.com/scholar?cites=16800421753438806394&amp;as_sdt=2005&amp;sciodt=0,5&amp;hl=en</t>
  </si>
  <si>
    <t>以美国沙漠峰增强型地热系统资料为依据, 建立双井式增强型地热系统的概念模型和数值模型. 结果表明定流量循环条件下生产过程包括稳定和衰减2 个阶段. 在30a 开采期内 …</t>
  </si>
  <si>
    <t>https://scholar.google.com/scholar?q=related:eiF3gpIWJ-kJ:scholar.google.com/&amp;scioq=&amp;hl=en&amp;as_sdt=2005&amp;sciodt=0,5</t>
  </si>
  <si>
    <t>КА Павлов</t>
  </si>
  <si>
    <t>Численное моделирование работы геотермальной циркуляционной системы в надкритических начальных условиях с целью оценки возможности …</t>
  </si>
  <si>
    <t>Горный информационно-аналитический бюллетень …</t>
  </si>
  <si>
    <t>https://cyberleninka.ru/article/n/chislennoe-modelirovanie-raboty-geotermalnoy-tsirkulyatsionnoy-sistemy-v-nadkriticheskih-nachalnyh-usloviyah-s-tselyu-otsenki</t>
  </si>
  <si>
    <t>https://scholar.google.com/scholar?cites=14238769096681225808&amp;as_sdt=2005&amp;sciodt=0,5&amp;hl=en</t>
  </si>
  <si>
    <t>Выполнено численное моделирование работы геотермальной циркуляционной системы скважин типа «дублет» в надкритических условиях на забое добычной …</t>
  </si>
  <si>
    <t>https://scholar.google.com/scholar?q=related:UH5-ng1FmsUJ:scholar.google.com/&amp;scioq=&amp;hl=en&amp;as_sdt=2005&amp;sciodt=0,5</t>
  </si>
  <si>
    <t>杨丽, 孙占学, 高柏</t>
  </si>
  <si>
    <t>干热岩资源特征及开发利用研究进展</t>
  </si>
  <si>
    <t>中国矿业</t>
  </si>
  <si>
    <t>chinaminingmagazine.com</t>
  </si>
  <si>
    <t>http://www.chinaminingmagazine.com/uploads/pdf/1632506016645.pdf</t>
  </si>
  <si>
    <t>https://scholar.google.com/scholar?cites=11607648295600804407&amp;as_sdt=2005&amp;sciodt=0,5&amp;hl=en</t>
  </si>
  <si>
    <t>随着传统化石能源的日渐短缺, 干热岩作为一种清洁的可再生地热资源, 符合现代化工业社会的需求, 对干热岩资源特征及开发利用研究越来越得到人们的重视, 成为新能源开发和研究的热点 …</t>
  </si>
  <si>
    <t>https://scholar.google.com/scholar?q=related:N1L0-J-mFqEJ:scholar.google.com/&amp;scioq=&amp;hl=en&amp;as_sdt=2005&amp;sciodt=0,5</t>
  </si>
  <si>
    <t>C Zhong, T Xu, Y Yuan, B Feng, H Yu</t>
  </si>
  <si>
    <t>The feasibility of clean power generation from a novel dual-vertical-well enhanced geothermal system (EGS): A case study in the Gonghe Basin, China</t>
  </si>
  <si>
    <t>https://www.sciencedirect.com/science/article/pii/S0959652622007417</t>
  </si>
  <si>
    <t>https://scholar.google.com/scholar?cites=10367893977684350839&amp;as_sdt=2005&amp;sciodt=0,5&amp;hl=en</t>
  </si>
  <si>
    <t>Recently, the first demonstration enhanced geothermal system (EGS) is being constructed at the Gonghe Basin, northwestern China, where manifests a massive potential source of …</t>
  </si>
  <si>
    <t>https://scholar.google.com/scholar?q=related:d5fJKKQo4o8J:scholar.google.com/&amp;scioq=&amp;hl=en&amp;as_sdt=2005&amp;sciodt=0,5</t>
  </si>
  <si>
    <t>F Liu, Y Kang, Y Hu, H Chen, X Wang, H Pan…</t>
  </si>
  <si>
    <t>Comparative investigation on the heat extraction performance of an enhanced geothermal system with N2O, CO2 and H2O as working fluids</t>
  </si>
  <si>
    <t>https://www.sciencedirect.com/science/article/pii/S1359431121010231</t>
  </si>
  <si>
    <t>https://scholar.google.com/scholar?cites=4665048518286997966&amp;as_sdt=2005&amp;sciodt=0,5&amp;hl=en</t>
  </si>
  <si>
    <t>The properties of geothermal working fluids have great influence on the heat extraction performance of an enhanced geothermal system (EGS). In addition to H 2 O, N 2 O and CO …</t>
  </si>
  <si>
    <t>https://scholar.google.com/scholar?q=related:znl1MOmUvUAJ:scholar.google.com/&amp;scioq=&amp;hl=en&amp;as_sdt=2005&amp;sciodt=0,5</t>
  </si>
  <si>
    <t>A Budiono, S Suyitno, I Rosyadi, A Faishal, AX Ilyas</t>
  </si>
  <si>
    <t>A Systematic Review of the Design and Heat Transfer Performance of Enhanced Closed-Loop Geothermal Systems</t>
  </si>
  <si>
    <t>https://www.mdpi.com/1457928</t>
  </si>
  <si>
    <t>https://scholar.google.com/scholar?cites=13814407188273385375&amp;as_sdt=2005&amp;sciodt=0,5&amp;hl=en</t>
  </si>
  <si>
    <t>Geothermal energy is one of the primary sources of clean electricity generation as the world transitions away from fossil fuels. In comparison to enhanced geothermal methods based on …</t>
  </si>
  <si>
    <t>https://www.mdpi.com/1996-1073/15/3/742/pdf</t>
  </si>
  <si>
    <t>https://scholar.google.com/scholar?q=related:n0-jVyWitr8J:scholar.google.com/&amp;scioq=&amp;hl=en&amp;as_sdt=2005&amp;sciodt=0,5</t>
  </si>
  <si>
    <t>C Song, S Nakashima, R Kido…</t>
  </si>
  <si>
    <t>Short-and long-term observations of fracture permeability in granite by flow-through tests and comparative observation by X-ray CT</t>
  </si>
  <si>
    <t>repository.kulib.kyoto-u.ac.jp</t>
  </si>
  <si>
    <t>https://repository.kulib.kyoto-u.ac.jp/dspace/handle/2433/264255</t>
  </si>
  <si>
    <t>https://scholar.google.com/scholar?cites=13151343730602244393&amp;as_sdt=2005&amp;sciodt=0,5&amp;hl=en</t>
  </si>
  <si>
    <t>Having a grasp of the variation in the fracture contact area is a kernel in the understanding of the permeability evolution of fractured rocks. However, the number of studies that focus on …</t>
  </si>
  <si>
    <t>https://repository.kulib.kyoto-u.ac.jp/dspace/bitstream/2433/264255/1/%28ASCE%29GM.1943-5622.0002114.pdf</t>
  </si>
  <si>
    <t>https://scholar.google.com/scholar?q=related:KXmbtXH1grYJ:scholar.google.com/&amp;scioq=&amp;hl=en&amp;as_sdt=2005&amp;sciodt=0,5</t>
  </si>
  <si>
    <t>Q Gan, Z Feng, L Zhou, H Li, J Liu, D Elsworth</t>
  </si>
  <si>
    <t>Down-dip circulation at the united downs deep geothermal power project maximizes heat recovery and minimizes seismicity</t>
  </si>
  <si>
    <t>https://www.sciencedirect.com/science/article/pii/S0375650521001644</t>
  </si>
  <si>
    <t>https://scholar.google.com/scholar?cites=11031239775370097489&amp;as_sdt=2005&amp;sciodt=0,5&amp;hl=en</t>
  </si>
  <si>
    <t>Fault damage zones potentially represent native permeable channels within otherwise ultra-tight igneous formations that may be used to promote fluid circulation for convective heat …</t>
  </si>
  <si>
    <t>https://scholar.google.com/scholar?output=instlink&amp;q=info:UTMYMyHWFpkJ:scholar.google.com/&amp;hl=en&amp;as_sdt=2005&amp;sciodt=0,5&amp;scillfp=14107577479880808251&amp;oi=lle</t>
  </si>
  <si>
    <t>https://scholar.google.com/scholar?q=related:UTMYMyHWFpkJ:scholar.google.com/&amp;scioq=&amp;hl=en&amp;as_sdt=2005&amp;sciodt=0,5</t>
  </si>
  <si>
    <t>A Ghasemi, DA Alexis, P Vardcharagossad…</t>
  </si>
  <si>
    <t>M Flemming, B Adams, T Kuehn…</t>
  </si>
  <si>
    <t>Benefits of using active reservoir management during CO2-plume development for CO2-plume geothermal (CPG) systems</t>
  </si>
  <si>
    <t>44th workshop on …</t>
  </si>
  <si>
    <t>https://pangea.stanford.edu/ERE/db/GeoConf/papers/SGW/2019/Fleming.pdf</t>
  </si>
  <si>
    <t>https://scholar.google.com/scholar?cites=362688432443506185&amp;as_sdt=2005&amp;sciodt=0,5&amp;hl=en</t>
  </si>
  <si>
    <t>Carbon capture and storage (CCS) is a critical technology in reducing CO2 emissions into the atmosphere, operating by permanently storing captured CO2 in geologic formations …</t>
  </si>
  <si>
    <t>https://scholar.google.com/scholar?q=related:CT7wKzWHCAUJ:scholar.google.com/&amp;scioq=&amp;hl=en&amp;as_sdt=2005&amp;sciodt=0,5</t>
  </si>
  <si>
    <t>https://books.google.com/books?hl=en&amp;lr=&amp;id=LwNRDwAAQBAJ&amp;oi=fnd&amp;pg=PA1&amp;ots=WMVnKsaVd0&amp;sig=ikYPlac65QJDRnx3vkKGh4VING4</t>
  </si>
  <si>
    <t>A Arvanitis, N Koukouzas, P Koutsovitis…</t>
  </si>
  <si>
    <t>H Kim, S Baek, J Hwang</t>
  </si>
  <si>
    <t>GIS Analysis and Evaluation on the Geothermal Reserves of the Coastal Area of Jeju Island and Ulleung Island, Volcanic Islands in South Korea</t>
  </si>
  <si>
    <t>Journal of Coastal Research</t>
  </si>
  <si>
    <t>meridian.allenpress.com</t>
  </si>
  <si>
    <t>https://meridian.allenpress.com/jcr/article-abstract/90/SI/377/429166</t>
  </si>
  <si>
    <t>https://scholar.google.com/scholar?cites=758478413777488955&amp;as_sdt=2005&amp;sciodt=0,5&amp;hl=en</t>
  </si>
  <si>
    <t>10.2112/SI90-048.1</t>
  </si>
  <si>
    <t>ABSTRACT Kim, HC; Baek, SK, and Hwang, JH, 2019. GIS analysis and evaluation on the geothermal reserves of the costal area of Jeju island and Ulleung island, volcanic islands in …</t>
  </si>
  <si>
    <t>https://bioone.org/journals/journal-of-coastal-research/volume-90/issue-sp1/SI90-048.1/GIS-Analysis-and-Evaluation-on-the-Geothermal-Reserves-of-the/10.2112/SI90-048.1.pdf</t>
  </si>
  <si>
    <t>https://scholar.google.com/scholar?q=related:O0wCRxmohgoJ:scholar.google.com/&amp;scioq=&amp;hl=en&amp;as_sdt=2005&amp;sciodt=0,5</t>
  </si>
  <si>
    <t>A Boretti</t>
  </si>
  <si>
    <t>Dispatchable renewable energy from CSP and CSP+ EGS in the Kingdom of Saudi Arabia</t>
  </si>
  <si>
    <t>IOP Conference Series: Earth and Environmental …</t>
  </si>
  <si>
    <t>https://iopscience.iop.org/article/10.1088/1755-1315/813/1/012003/meta</t>
  </si>
  <si>
    <t>https://scholar.google.com/scholar?cites=15048168395341203136&amp;as_sdt=2005&amp;sciodt=0,5&amp;hl=en</t>
  </si>
  <si>
    <t>10.1088/1755-1315/813/1/012003</t>
  </si>
  <si>
    <t>Renewable energy is part of the national sustainable energy mix for the Kingdom of Saudi Arabia (KSA). Relevant contributors are wind, and more importantly solar photovoltaic. Wind …</t>
  </si>
  <si>
    <t>https://iopscience.iop.org/article/10.1088/1755-1315/813/1/012003/pdf</t>
  </si>
  <si>
    <t>https://scholar.google.com/scholar?q=related:wIaSTG3V1dAJ:scholar.google.com/&amp;scioq=&amp;hl=en&amp;as_sdt=2005&amp;sciodt=0,5</t>
  </si>
  <si>
    <t>HB Jung, H Shao, DJ Heldebrant, S Niraj…</t>
  </si>
  <si>
    <t>Stimuli-responsive/rheoreversible hydraulic fracturing fluids for enhanced geothermal systems</t>
  </si>
  <si>
    <t>Proceedings World …</t>
  </si>
  <si>
    <t>https://citeseerx.ist.psu.edu/viewdoc/download?doi=10.1.1.1048.6269&amp;rep=rep1&amp;type=pdf</t>
  </si>
  <si>
    <t>https://scholar.google.com/scholar?cites=12947291847180051921&amp;as_sdt=2005&amp;sciodt=0,5&amp;hl=en</t>
  </si>
  <si>
    <t>Cost-effective and safe creation of high-permeability reservoirs inside deep crystalline bedrock is the primary challenge for the application of enhanced geothermal systems (EGS) …</t>
  </si>
  <si>
    <t>https://scholar.google.com/scholar?q=related:0WV6WlYFrrMJ:scholar.google.com/&amp;scioq=&amp;hl=en&amp;as_sdt=2005&amp;sciodt=0,5</t>
  </si>
  <si>
    <t>K Michael, S Varma, E Bekele, B Ciftci, J Hodgkinson…</t>
  </si>
  <si>
    <t>K Bongole, J Yao, Y Xin, Z Li, A Mehmood…</t>
  </si>
  <si>
    <t>Heat transfer characteristics of a single fracture with different fracture surface roughness levels and aperture variations</t>
  </si>
  <si>
    <t>Journal of Porous …</t>
  </si>
  <si>
    <t>https://www.dl.begellhouse.com/journals/49dcde6d4c0809db,555812176569e9f3,6e66cd04412932f4.html</t>
  </si>
  <si>
    <t>https://scholar.google.com/scholar?cites=9049504761849123343&amp;as_sdt=2005&amp;sciodt=0,5&amp;hl=en</t>
  </si>
  <si>
    <t>Understanding the flow pattern along a fracture plane is essential to achieving efficient heat extraction in enhanced geothermal systems (EGSs). The nature of surface roughness and …</t>
  </si>
  <si>
    <t>https://scholar.google.com/scholar?q=related:DxI5c6JMln0J:scholar.google.com/&amp;scioq=&amp;hl=en&amp;as_sdt=2005&amp;sciodt=0,5</t>
  </si>
  <si>
    <t>H Liu, Q Li, Y Gou, L Zhang…</t>
  </si>
  <si>
    <t>Z Qiao, Y Cao, Y Tang, F Si</t>
  </si>
  <si>
    <t>Numerical analysis of membrane–absorption separation for supercritical carbon dioxide and water mixture of plume geothermal power generation systems</t>
  </si>
  <si>
    <t>https://www.sciencedirect.com/science/article/pii/S0196890420301473</t>
  </si>
  <si>
    <t>https://scholar.google.com/scholar?cites=2316052174233238582&amp;as_sdt=2005&amp;sciodt=0,5&amp;hl=en</t>
  </si>
  <si>
    <t>A plume geothermal system provides a viable option for simultaneously storing carbon dioxide and producing supercritical working fluid with geothermal energy. Its water content …</t>
  </si>
  <si>
    <t>https://scholar.google.com/scholar?output=instlink&amp;q=info:Nnxxdi5FJCAJ:scholar.google.com/&amp;hl=en&amp;as_sdt=2005&amp;sciodt=0,5&amp;scillfp=3897107278391234874&amp;oi=lle</t>
  </si>
  <si>
    <t>https://scholar.google.com/scholar?q=related:Nnxxdi5FJCAJ:scholar.google.com/&amp;scioq=&amp;hl=en&amp;as_sdt=2005&amp;sciodt=0,5</t>
  </si>
  <si>
    <t>E Ruiz-Casanova…</t>
  </si>
  <si>
    <t>K Shogenov, A Shogenova</t>
  </si>
  <si>
    <t>Cost-Competitive and Self-Supporting Geothermal Energy, CO2-EOR and CO2 Storage Concept: Case Study of the E6 Structure in the Baltic Sea</t>
  </si>
  <si>
    <t>https://papers.ssrn.com/sol3/papers.cfm?abstract_id=3366151</t>
  </si>
  <si>
    <t>https://scholar.google.com/scholar?cites=15997796696834720263&amp;as_sdt=2005&amp;sciodt=0,5&amp;hl=en</t>
  </si>
  <si>
    <t>New cost-competitive concept of the pilot project combining CGS, CO2-EOR/EOR+ and geothermal energy recovery during CO2 geological storage, or CO2 plume geothermal …</t>
  </si>
  <si>
    <t>https://scholar.google.com/scholar?q=related:B0LA91WXA94J:scholar.google.com/&amp;scioq=&amp;hl=en&amp;as_sdt=2005&amp;sciodt=0,5</t>
  </si>
  <si>
    <t>S Li, Y Wang, K Zhang</t>
  </si>
  <si>
    <t>Exergy analysis of heat extraction from hot dry rock by enclosed Water recycling in a horizontal Well</t>
  </si>
  <si>
    <t>https://www.sciencedirect.com/science/article/pii/S0375650518303377</t>
  </si>
  <si>
    <t>https://scholar.google.com/scholar?cites=4176218395185483126&amp;as_sdt=2005&amp;sciodt=0,5&amp;hl=en</t>
  </si>
  <si>
    <t>In this paper, a novel mathematical model for the heat extraction process from hot dry rocks (HDRs) by enclosed water recycling in a horizontal well is established, on a basis of which a …</t>
  </si>
  <si>
    <t>https://scholar.google.com/scholar?output=instlink&amp;q=info:do17_YDo9DkJ:scholar.google.com/&amp;hl=en&amp;as_sdt=2005&amp;sciodt=0,5&amp;scillfp=9334947894836782629&amp;oi=lle</t>
  </si>
  <si>
    <t>https://scholar.google.com/scholar?q=related:do17_YDo9DkJ:scholar.google.com/&amp;scioq=&amp;hl=en&amp;as_sdt=2005&amp;sciodt=0,5</t>
  </si>
  <si>
    <t>司杨, 张学林, 梅生伟, 范越, 张通…</t>
  </si>
  <si>
    <t>罗二辉, 胡永乐, 李昭</t>
  </si>
  <si>
    <t>CO_2 地质埋存技术与应用</t>
  </si>
  <si>
    <t>新疆石油天然气</t>
  </si>
  <si>
    <t>http://www.cqvip.com/qk/90803x/201303/47321919.html</t>
  </si>
  <si>
    <t>https://scholar.google.com/scholar?cites=2683626078903375640&amp;as_sdt=2005&amp;sciodt=0,5&amp;hl=en</t>
  </si>
  <si>
    <t>全球CO2 每年排放量约240× 108t, 地质埋存技术被认为是近期内温室气体减排的主力军. 本文首先简要介绍了国际性气候变化会议发展历程, 阐述了中国的CO2 减排行动 …</t>
  </si>
  <si>
    <t>https://scholar.google.com/scholar?q=related:GJcCR7MnPiUJ:scholar.google.com/&amp;scioq=&amp;hl=en&amp;as_sdt=2005&amp;sciodt=0,5</t>
  </si>
  <si>
    <t>A Sapińska-Sliwa</t>
  </si>
  <si>
    <t>Warunki technologiczno-ekonomiczne zagospodarowania wody termalnej w Uniejowie</t>
  </si>
  <si>
    <t>Ph. D. Thesis Kraków</t>
  </si>
  <si>
    <t>https://scholar.google.com/scholar?cites=594291015009414067&amp;as_sdt=2005&amp;sciodt=0,5&amp;hl=en</t>
  </si>
  <si>
    <t>https://scholar.google.com/scholar?q=related:s6vXiodYPwgJ:scholar.google.com/&amp;scioq=&amp;hl=en&amp;as_sdt=2005&amp;sciodt=0,5</t>
  </si>
  <si>
    <t>КА Павлов, РИ Пашкевич</t>
  </si>
  <si>
    <t>Анализ эффективности извлечения петротермальной энергии двухскважинной циркуляционной системой</t>
  </si>
  <si>
    <t>https://elibrary.ru/item.asp?id=41170868</t>
  </si>
  <si>
    <t>https://scholar.google.com/scholar?cites=13126097207936864404&amp;as_sdt=2005&amp;sciodt=0,5&amp;hl=en</t>
  </si>
  <si>
    <t>По данным численного моделирования проведен анализ эффективности извлечения теплоты из надкритического геотермального резервуара двухскважинной …</t>
  </si>
  <si>
    <t>https://scholar.google.com/scholar?q=related:lNBSlt1DKbYJ:scholar.google.com/&amp;scioq=&amp;hl=en&amp;as_sdt=2005&amp;sciodt=0,5</t>
  </si>
  <si>
    <t>李正伟, 张延军, 郭亮亮, 金显鹏</t>
  </si>
  <si>
    <t>松辽盆地北部干热岩开发水热产出预测</t>
  </si>
  <si>
    <t>http://www.cqvip.com/qk/91256b/20154/665627977.html</t>
  </si>
  <si>
    <t>https://scholar.google.com/scholar?cites=11606356201001751214&amp;as_sdt=2005&amp;sciodt=0,5&amp;hl=en</t>
  </si>
  <si>
    <t>干热岩是一种分布广泛且储量巨大的清洁能源, 在干热岩开发的前期, 合理预测场地的水热产出能力具有重要的意义. 笔者根据松辽盆地北部莺深2 井的实际地质资料, 以石油压裂设计软件 …</t>
  </si>
  <si>
    <t>https://scholar.google.com/scholar?q=related:rpJcwXgPEqEJ:scholar.google.com/&amp;scioq=&amp;hl=en&amp;as_sdt=2005&amp;sciodt=0,5</t>
  </si>
  <si>
    <t>石岩, 冯波, 许天福, 王福刚, 封官宏, 田海龙…</t>
  </si>
  <si>
    <t>二氧化碳羽流地热系统水-岩-气相互作用: 以松辽盆地泉头组为例</t>
  </si>
  <si>
    <t>吉林大学学报: 地球 …</t>
  </si>
  <si>
    <t>http://www.cqvip.com/qk/91256b/201406/663466833.html</t>
  </si>
  <si>
    <t>https://scholar.google.com/scholar?cites=13086790025438681513&amp;as_sdt=2005&amp;sciodt=0,5&amp;hl=en</t>
  </si>
  <si>
    <t>二氧化碳羽流地热系统(CPGS) 是利用CO2 地质储存场地进行地热能开发的一种工程技术, 也是整合CO2 减排与开发深部地热资源的理想方式. 但伴随着对深部地热的提取 …</t>
  </si>
  <si>
    <t>https://scholar.google.com/scholar?q=related:qdll_DCenbUJ:scholar.google.com/&amp;scioq=&amp;hl=en&amp;as_sdt=2005&amp;sciodt=0,5</t>
  </si>
  <si>
    <t>BY Fu, LY Fu, T Han, C Cao</t>
  </si>
  <si>
    <t>Roughness effects of crack surfaces on the elastic moduli of cracked rocks</t>
  </si>
  <si>
    <t>Frontiers in Earth Science</t>
  </si>
  <si>
    <t>frontiersin.org</t>
  </si>
  <si>
    <t>https://www.frontiersin.org/articles/10.3389/feart.2021.626903/full</t>
  </si>
  <si>
    <t>https://scholar.google.com/scholar?cites=16416202644948654882&amp;as_sdt=2005&amp;sciodt=0,5&amp;hl=en</t>
  </si>
  <si>
    <t>10.3389/feart.2021.626903</t>
  </si>
  <si>
    <t>Crack surfaces are usually rough on various scales, and are sensitive to loading stresses and hence significantly affecting the mechanical properties of cracked rocks. We design a …</t>
  </si>
  <si>
    <t>https://scholar.google.com/scholar?q=related:Ihv-LFQR0uMJ:scholar.google.com/&amp;scioq=&amp;hl=en&amp;as_sdt=2005&amp;sciodt=0,5</t>
  </si>
  <si>
    <t>Z Lei, Y Zhang</t>
  </si>
  <si>
    <t>Investigation on the effect of symmetrical multi-well layout on geothermal energy extraction from a fractured granitic reservoir: A case study in the Gonghe …</t>
  </si>
  <si>
    <t>https://www.sciencedirect.com/science/article/pii/S2352484721011331</t>
  </si>
  <si>
    <t>https://scholar.google.com/scholar?cites=872824418637234119&amp;as_sdt=2005&amp;sciodt=0,5&amp;hl=en</t>
  </si>
  <si>
    <t>Reasonably designing a multi-well layout has required attention to improve the enhanced geothermal system (EGS) productivity in a fractured reservoir. The optimization of the well …</t>
  </si>
  <si>
    <t>https://scholar.google.com/scholar?q=related:x78oMC_lHAwJ:scholar.google.com/&amp;scioq=&amp;hl=en&amp;as_sdt=2005&amp;sciodt=0,5</t>
  </si>
  <si>
    <t>S Fahr, J Powell, A Favero, AJ Giarrusso…</t>
  </si>
  <si>
    <t>Assessing the physical potential capacity of direct air capture with integrated supply of low‐carbon energy sources</t>
  </si>
  <si>
    <t>https://onlinelibrary.wiley.com/doi/abs/10.1002/ghg.2136</t>
  </si>
  <si>
    <t>https://scholar.google.com/scholar?cites=1811359947668916399&amp;as_sdt=2005&amp;sciodt=0,5&amp;hl=en</t>
  </si>
  <si>
    <t>10.1002/ghg.2136</t>
  </si>
  <si>
    <t>Abstract Direct Air Capture (DAC) is a negative emission technology that can remove up to 10–20 Gt of CO2 per year. However, to achieve this potential, DAC systems must be coupled …</t>
  </si>
  <si>
    <t>https://onlinelibrary.wiley.com/doi/pdf/10.1002/ghg.2136</t>
  </si>
  <si>
    <t>https://scholar.google.com/scholar?q=related:rwgtgUY-IxkJ:scholar.google.com/&amp;scioq=&amp;hl=en&amp;as_sdt=2005&amp;sciodt=0,5</t>
  </si>
  <si>
    <t>A Farough, AK Karrasch</t>
  </si>
  <si>
    <t>Correlation of Elastic Moduli and Serpentine Content in Ultramafic Rocks</t>
  </si>
  <si>
    <t>https://www.mdpi.com/581214</t>
  </si>
  <si>
    <t>https://scholar.google.com/scholar?cites=2138801418399442302&amp;as_sdt=2005&amp;sciodt=0,5&amp;hl=en</t>
  </si>
  <si>
    <t>Understanding the physical properties of ultramafic rocks is important for evaluating a wide variety of petrologic models of the oceanic lithosphere, particularly upper mantle and lower …</t>
  </si>
  <si>
    <t>https://www.mdpi.com/2076-3263/9/12/494/pdf</t>
  </si>
  <si>
    <t>https://scholar.google.com/scholar?q=related:fuXM5I6Mrh0J:scholar.google.com/&amp;scioq=&amp;hl=en&amp;as_sdt=2005&amp;sciodt=0,5</t>
  </si>
  <si>
    <t>ER Okoroafora, MJ Williamsb, J Gossuinb…</t>
  </si>
  <si>
    <t>Y Zhang, Z He, F Qu, D He, H Hao…</t>
  </si>
  <si>
    <t>The perspective of enhanced geothermal energy integration with concentrated solar power and thermal energy storage</t>
  </si>
  <si>
    <t>Energy Storage</t>
  </si>
  <si>
    <t>https://onlinelibrary.wiley.com/doi/abs/10.1002/est2.303</t>
  </si>
  <si>
    <t>https://scholar.google.com/scholar?cites=1233334454807890030&amp;as_sdt=2005&amp;sciodt=0,5&amp;hl=en</t>
  </si>
  <si>
    <t>10.1002/est2.303</t>
  </si>
  <si>
    <t>A renewable energy‐only grid must couple mutable energy supplies such as wind and solar photovoltaic and affordable energy storage by lithium‐ion batteries to dispatchable energy …</t>
  </si>
  <si>
    <t>https://onlinelibrary.wiley.com/doi/pdf/10.1002/est2.303</t>
  </si>
  <si>
    <t>https://scholar.google.com/scholar?q=related:bggT9CavHREJ:scholar.google.com/&amp;scioq=&amp;hl=en&amp;as_sdt=2005&amp;sciodt=0,5</t>
  </si>
  <si>
    <t>J Gao, Y Yao, D Wang, H Tong</t>
  </si>
  <si>
    <t>A Comprehensive Model for Simulating Supercritical-Water Flow in a Vertical Heavy-Oil Well</t>
  </si>
  <si>
    <t>SPE Journal</t>
  </si>
  <si>
    <t>https://onepetro.org/SJ/article/26/06/4051/462798</t>
  </si>
  <si>
    <t>https://scholar.google.com/scholar?cites=9039442333847649452&amp;as_sdt=2005&amp;sciodt=0,5&amp;hl=en</t>
  </si>
  <si>
    <t>Supercritical water has been proved effective in heavy-oil recovery. However, understanding the flow characteristics of supercritical water in the wellbore is still in the early stages. In this …</t>
  </si>
  <si>
    <t>https://scholar.google.com/scholar?q=related:rPyd3OiMcn0J:scholar.google.com/&amp;scioq=&amp;hl=en&amp;as_sdt=2005&amp;sciodt=0,5</t>
  </si>
  <si>
    <t>X Zhang, Z Huang, Q Lei, J Yao, L Gong…</t>
  </si>
  <si>
    <t>Improving heat extraction performance of enhanced geothermal systems: Insights from critical fracture network parameter and multi-objective optimization method</t>
  </si>
  <si>
    <t>https://www.sciencedirect.com/science/article/pii/S1359431122006184</t>
  </si>
  <si>
    <t>https://scholar.google.com/scholar?cites=17875366354546704720&amp;as_sdt=2005&amp;sciodt=0,5&amp;hl=en</t>
  </si>
  <si>
    <t>The generation of a highly permeable fracture network in Enhanced Geothermal Systems (EGSs) is a prerequisite to develop such geothermal reservoirs efficiently. However, it lacks …</t>
  </si>
  <si>
    <t>https://scholar.google.com/scholar?q=related:UMG54P0OEvgJ:scholar.google.com/&amp;scioq=&amp;hl=en&amp;as_sdt=2005&amp;sciodt=0,5</t>
  </si>
  <si>
    <t>张霄, 孙玉学, 张庆松, 李相辉, 尹占超, 李壮, 周政</t>
  </si>
  <si>
    <t>热补偿条件下双井 EGS 产能和寿命预测方法研究</t>
  </si>
  <si>
    <t>jsuese.scu.edu.cn</t>
  </si>
  <si>
    <t>https://jsuese.scu.edu.cn/html/2021/4/202000556.html</t>
  </si>
  <si>
    <t>https://scholar.google.com/scholar?cites=11527838112654618510&amp;as_sdt=2005&amp;sciodt=0,5&amp;hl=en</t>
  </si>
  <si>
    <t>增强型地热系统(Enhanced Geothermal System, EGS) 作为干热岩资源开采的有效手段, 具有广阔的发展前景和巨大的利用价值, 因此, 对其进行产能和寿命预测显得尤为重要 …</t>
  </si>
  <si>
    <t>https://scholar.google.com/scholar?q=related:ju_8tK8b-58J:scholar.google.com/&amp;scioq=&amp;hl=en&amp;as_sdt=2005&amp;sciodt=0,5</t>
  </si>
  <si>
    <t>MS Abuaisha</t>
  </si>
  <si>
    <t>Enhanced geothermal systems: permeability enhancement through hydraulic fracturing in a poro-thermoelastic framework</t>
  </si>
  <si>
    <t>https://tel.archives-ouvertes.fr/tel-01053612/</t>
  </si>
  <si>
    <t>https://scholar.google.com/scholar?cites=1894785763948274197&amp;as_sdt=2005&amp;sciodt=0,5&amp;hl=en</t>
  </si>
  <si>
    <t>The application of the Hydraulic Fracturing (HF) technology to exploit geothermal energy from Hot Dry Rocks (HDR) reservoirs is addressed. HF is achieved by extensively pumping …</t>
  </si>
  <si>
    <t>https://tel.archives-ouvertes.fr/docs/01/05/36/12/PDF/40079_ABUAISHA_2014_archivage.pdf</t>
  </si>
  <si>
    <t>https://scholar.google.com/scholar?q=related:FaKaAZ2hSxoJ:scholar.google.com/&amp;scioq=&amp;hl=en&amp;as_sdt=2005&amp;sciodt=0,5</t>
  </si>
  <si>
    <t>Z Liu, P Cui, X Cui, X Wang, D Du</t>
  </si>
  <si>
    <t>Prediction of CO2 solubility in NaCl brine under geological conditions with an improved binary interaction parameter in the Søreide-Whitson model</t>
  </si>
  <si>
    <t>https://www.sciencedirect.com/science/article/pii/S0375650522001900</t>
  </si>
  <si>
    <t>https://scholar.google.com/scholar?cites=6809413040046653808&amp;as_sdt=2005&amp;sciodt=0,5&amp;hl=en</t>
  </si>
  <si>
    <t>The accurate prediction the CO 2 solubility in the aqueous NaCl solution under geological conditions is essential in CO 2 geo-energy resources recovery and CO 2 geological storage …</t>
  </si>
  <si>
    <t>https://scholar.google.com/scholar?output=instlink&amp;q=info:cMHkBBXlf14J:scholar.google.com/&amp;hl=en&amp;as_sdt=2005&amp;sciodt=0,5&amp;scillfp=10694134483055273575&amp;oi=lle</t>
  </si>
  <si>
    <t>CA Fernandez, DJ Heldebrant, AHR Bonneville…</t>
  </si>
  <si>
    <t>Electrophilic acid gas-reactive fluid, proppant, and process for enhanced fracturing and recovery of energy producing materials</t>
  </si>
  <si>
    <t>US Patent …</t>
  </si>
  <si>
    <t>https://patents.google.com/patent/US9447315B2/en</t>
  </si>
  <si>
    <t>https://scholar.google.com/scholar?cites=11624935427615909890&amp;as_sdt=2005&amp;sciodt=0,5&amp;hl=en</t>
  </si>
  <si>
    <t>An electrophilic acid gas-reactive fracturing and recovery fluid, proppant, and process are detailed. The fluid expands in volume to provide rapid and controlled increases in pressure …</t>
  </si>
  <si>
    <t>https://patentimages.storage.googleapis.com/d5/43/dc/c46bcebc0e1f96/US9447315.pdf</t>
  </si>
  <si>
    <t>https://scholar.google.com/scholar?q=related:AmjmCy4RVKEJ:scholar.google.com/&amp;scioq=&amp;hl=en&amp;as_sdt=2005&amp;sciodt=0,5</t>
  </si>
  <si>
    <t>M Magliocco, S Glaser…</t>
  </si>
  <si>
    <t>WT Edwards, CM Chang…</t>
  </si>
  <si>
    <t>Analytical Model for Low-Frequency Transmission Loss Calculation of Zero-Prestressed Plates With Arbitrary Mass Loading</t>
  </si>
  <si>
    <t>… of Vibration and …</t>
  </si>
  <si>
    <t>https://asmedigitalcollection.asme.org/vibrationacoustics/article-abstract/141/4/041001/727734</t>
  </si>
  <si>
    <t>https://scholar.google.com/scholar?cites=18223715050929416402&amp;as_sdt=2005&amp;sciodt=0,5&amp;hl=en</t>
  </si>
  <si>
    <t>As the importance of sound attenuation through weight-critical structures has grown and mass law based strategies have proven impractical, engineers have pursued alternative …</t>
  </si>
  <si>
    <t>https://asmedigitalcollection.asme.org/vibrationacoustics/article-pdf/141/4/041001/6154642/jert_141_04_041001.pdf</t>
  </si>
  <si>
    <t>https://scholar.google.com/scholar?q=related:0miWEkmk5_wJ:scholar.google.com/&amp;scioq=&amp;hl=en&amp;as_sdt=2005&amp;sciodt=0,5</t>
  </si>
  <si>
    <t>Thermally induced stresses, pore pressure and temperature changes along and near a wellbore during fluid circulation in a EGS system</t>
  </si>
  <si>
    <t>ARMA/DGS/SEG International Geomechanics …</t>
  </si>
  <si>
    <t>https://onepetro.org/armaigs/proceedings-abstract/IGS20/All-IGS20/ARMA-IGS-20-052/459210</t>
  </si>
  <si>
    <t>https://scholar.google.com/scholar?cites=2953871905984957416&amp;as_sdt=2005&amp;sciodt=0,5&amp;hl=en</t>
  </si>
  <si>
    <t>ABSTRACT A heat extraction process between hot dry rock formation and a cylindrical well with a tubing installed inside is simulation. A wellbore/reservoir coupling formulation is …</t>
  </si>
  <si>
    <t>https://scholar.google.com/scholar?q=related:6Es9JNlC_igJ:scholar.google.com/&amp;scioq=&amp;hl=en&amp;as_sdt=2005&amp;sciodt=0,5</t>
  </si>
  <si>
    <t>Z Zhang, J Xu</t>
  </si>
  <si>
    <t>Engineering Management Based on the Reduction of Carbon Dioxide Emissions: a Review</t>
  </si>
  <si>
    <t>European Journal of Sustainable Development</t>
  </si>
  <si>
    <t>ecsdev.org</t>
  </si>
  <si>
    <t>http://ecsdev.org/ojs/index.php/ejsd/article/view/321</t>
  </si>
  <si>
    <t>https://scholar.google.com/scholar?cites=9572143508172681958&amp;as_sdt=2005&amp;sciodt=0,5&amp;hl=en</t>
  </si>
  <si>
    <t>The pollution on the ground caused by engineering development has long been recognized as threats to populations and ecosystems, and is being actively tackled through engineering …</t>
  </si>
  <si>
    <t>http://ecsdev.org/ojs/index.php/ejsd/article/download/321/318</t>
  </si>
  <si>
    <t>https://scholar.google.com/scholar?q=related:5rKxJ84V14QJ:scholar.google.com/&amp;scioq=&amp;hl=en&amp;as_sdt=2005&amp;sciodt=0,5</t>
  </si>
  <si>
    <t>MS Gruszkiewicz, DJ Wesolowski…</t>
  </si>
  <si>
    <t>J Rosenqvist, AD Kilpatrick, BWD Yardley…</t>
  </si>
  <si>
    <t>Alkali feldspar dissolution in response to injection of carbon dioxide</t>
  </si>
  <si>
    <t>Applied …</t>
  </si>
  <si>
    <t>https://www.sciencedirect.com/science/article/pii/S0883292719302203</t>
  </si>
  <si>
    <t>https://scholar.google.com/scholar?cites=3111861544133344921&amp;as_sdt=2005&amp;sciodt=0,5&amp;hl=en</t>
  </si>
  <si>
    <t>The dissolution of alkali feldspar in CO 2-saturated aqueous solutions has been investigated in a series of laboratory experiments in the temperature range 22–200° C and at CO 2 …</t>
  </si>
  <si>
    <t>https://scholar.google.com/scholar?q=related:mT5ESJaNLysJ:scholar.google.com/&amp;scioq=&amp;hl=en&amp;as_sdt=2005&amp;sciodt=0,5</t>
  </si>
  <si>
    <t>MA Nemitallah, MA Habib, HM Badr</t>
  </si>
  <si>
    <t>Ion Transport Membranes (ITMs) for Oxygen Separation</t>
  </si>
  <si>
    <t>Oxyfuel Combustion for Clean …</t>
  </si>
  <si>
    <t>https://link.springer.com/chapter/10.1007/978-3-030-10588-4_3</t>
  </si>
  <si>
    <t>https://scholar.google.com/scholar?cites=9385860628239319262&amp;as_sdt=2005&amp;sciodt=0,5&amp;hl=en</t>
  </si>
  <si>
    <t>10.1007/978-3-030-10588-4_3</t>
  </si>
  <si>
    <t>The high efficiency penalty associated with using cryogenic O 2 separation units in oxy-combustion systems called for alternative methods for O 2 production. One of these methods …</t>
  </si>
  <si>
    <t>https://scholar.google.com/scholar?output=instlink&amp;q=info:3oCHUYNGQYIJ:scholar.google.com/&amp;hl=en&amp;as_sdt=2005&amp;sciodt=0,5&amp;scillfp=18256592875914896959&amp;oi=lle</t>
  </si>
  <si>
    <t>https://scholar.google.com/scholar?q=related:3oCHUYNGQYIJ:scholar.google.com/&amp;scioq=&amp;hl=en&amp;as_sdt=2005&amp;sciodt=0,5</t>
  </si>
  <si>
    <t>JI Jiayan, S Xianzhi, XU Fuqiang, S Guofeng…</t>
  </si>
  <si>
    <t>Effects of variable thermophysical properties of water on the heat extraction of an enhanced geothermal system: A numerical case study</t>
  </si>
  <si>
    <t>https://www.sciencedirect.com/science/article/pii/S1359431122009826</t>
  </si>
  <si>
    <t>https://scholar.google.com/scholar?cites=10346190443930253236&amp;as_sdt=2005&amp;sciodt=0,5&amp;hl=en</t>
  </si>
  <si>
    <t>The variation of water thermophysical properties in deep high-temperature enhanced geothermal systems (EGS) is dramatic, which seriously affects the thermal performance of …</t>
  </si>
  <si>
    <t>M Loizzo</t>
  </si>
  <si>
    <t>CO2 Geological Storage</t>
  </si>
  <si>
    <t>Handbook of Clean Energy Systems</t>
  </si>
  <si>
    <t>https://onlinelibrary.wiley.com/doi/abs/10.1002/9781118991978.hces133</t>
  </si>
  <si>
    <t>https://scholar.google.com/scholar?cites=11499509044429506888&amp;as_sdt=2005&amp;sciodt=0,5&amp;hl=en</t>
  </si>
  <si>
    <t>10.1002/9781118991978.hces133</t>
  </si>
  <si>
    <t>Geological storage was first proposed in the 1970s as a way to dispose of the carbon dioxide (CO2) that could be captured from large point sources. The technique is seen as a …</t>
  </si>
  <si>
    <t>https://scholar.google.com/scholar?q=related:SMmchIx2lp8J:scholar.google.com/&amp;scioq=&amp;hl=en&amp;as_sdt=2005&amp;sciodt=0,5</t>
  </si>
  <si>
    <t>ZOU Caineng, MA Feng, PAN Songqi, LIN Minjie…</t>
  </si>
  <si>
    <t>A Shogenova, K Shogenov</t>
  </si>
  <si>
    <t>Integrated Use of Subsurface and CO2 for Enhanced Recovery of Resources-Way to Sustainable Development and Synergy with Renewable Energy</t>
  </si>
  <si>
    <t>79th EAGE Conference and Exhibition …</t>
  </si>
  <si>
    <t>https://www.earthdoc.org/content/papers/10.3997/2214-4609.201701375</t>
  </si>
  <si>
    <t>https://scholar.google.com/scholar?cites=7397102003244231126&amp;as_sdt=2005&amp;sciodt=0,5&amp;hl=en</t>
  </si>
  <si>
    <t>10.3997/2214-4609.201701375</t>
  </si>
  <si>
    <t>The main unconventional energy technologies, including those aiming on fighting global climate change are considered for climate change mitigation and sustainable development …</t>
  </si>
  <si>
    <t>https://scholar.google.com/scholar?q=related:1umzlhTJp2YJ:scholar.google.com/&amp;scioq=&amp;hl=en&amp;as_sdt=2005&amp;sciodt=0,5</t>
  </si>
  <si>
    <t>Q An, Q Zhang, X Li, H Yu, X Zhang</t>
  </si>
  <si>
    <t>Experimental study on alteration kinetics for predicting rock mechanics damage caused by SC-CO2</t>
  </si>
  <si>
    <t>https://www.sciencedirect.com/science/article/pii/S0360544222019235</t>
  </si>
  <si>
    <t>https://scholar.google.com/scholar?cites=3151741352082662433&amp;as_sdt=2005&amp;sciodt=0,5&amp;hl=en</t>
  </si>
  <si>
    <t>The lack of research on alteration damage to reservoir rocks is one of the main obstacles to the development of geological resources using supercritical carbon dioxide (SC–CO 2), and …</t>
  </si>
  <si>
    <t>https://scholar.google.com/scholar?output=instlink&amp;q=info:IeTLog88vSsJ:scholar.google.com/&amp;hl=en&amp;as_sdt=2005&amp;sciodt=0,5&amp;scillfp=14209016507758604440&amp;oi=lle</t>
  </si>
  <si>
    <t>S Hamidi</t>
  </si>
  <si>
    <t>Numerical investigations of heat and mass transport in fractured porous rock masses</t>
  </si>
  <si>
    <t>core.ac.uk</t>
  </si>
  <si>
    <t>https://core.ac.uk/download/pdf/322960761.pdf</t>
  </si>
  <si>
    <t>https://scholar.google.com/scholar?cites=3029591352798230268&amp;as_sdt=2005&amp;sciodt=0,5&amp;hl=en</t>
  </si>
  <si>
    <t>Fluid flow processes in the subsurface are accompanied by heat and mass transport with several important feedbacks including reactive flow, and precipitation/dissolution processes …</t>
  </si>
  <si>
    <t>https://scholar.google.com/scholar?q=related:_DYirkhFCyoJ:scholar.google.com/&amp;scioq=&amp;hl=en&amp;as_sdt=2005&amp;sciodt=0,5</t>
  </si>
  <si>
    <t>T Uysal, M Gasparon, S Bryan</t>
  </si>
  <si>
    <t>QGECE research on delineation of Australian geothermal resources</t>
  </si>
  <si>
    <t>Proceedings of the 2011 …</t>
  </si>
  <si>
    <t>eprints.qut.edu.au</t>
  </si>
  <si>
    <t>https://eprints.qut.edu.au/id/eprint/58895</t>
  </si>
  <si>
    <t>https://scholar.google.com/scholar?cites=16578615117462823412&amp;as_sdt=2005&amp;sciodt=0,5&amp;hl=en</t>
  </si>
  <si>
    <t>The geology/reservoir program of the Queensland Geothermal Energy Centre of Excellence (QGECE) has the mission to improve the existing knowledge and develop new innovative …</t>
  </si>
  <si>
    <t>https://scholar.google.com/scholar?q=related:9OFKsJwSE-YJ:scholar.google.com/&amp;scioq=&amp;hl=en&amp;as_sdt=2005&amp;sciodt=0,5</t>
  </si>
  <si>
    <t>MM Miah</t>
  </si>
  <si>
    <t>Development of a dynamic coupled hydro-geomechanical code and its application to induced seismicity</t>
  </si>
  <si>
    <t>https://core.ac.uk/download/pdf/288063331.pdf</t>
  </si>
  <si>
    <t>https://scholar.google.com/scholar?cites=2174837215741409493&amp;as_sdt=2005&amp;sciodt=0,5&amp;hl=en</t>
  </si>
  <si>
    <t>This research describes the importance of a hydro-geomechanical coupling in the geologic sub-surface environment from fluid injection at geothermal plants, large-scale geological …</t>
  </si>
  <si>
    <t>https://scholar.google.com/scholar?q=related:1fiQyOySLh4J:scholar.google.com/&amp;scioq=&amp;hl=en&amp;as_sdt=2005&amp;sciodt=0,5</t>
  </si>
  <si>
    <t>BY Shih, JC Hsieh, HJ Huang…</t>
  </si>
  <si>
    <t>Investigating the heat transfer phenomena of CO2-EGS in the reservoir by experiment verification</t>
  </si>
  <si>
    <t>MATEC Web of …</t>
  </si>
  <si>
    <t>https://www.matec-conferences.org/articles/matecconf/abs/2016/22/matecconf_icfst2016_03005/matecconf_icfst2016_03005.html</t>
  </si>
  <si>
    <t>https://scholar.google.com/scholar?cites=13192227400074679044&amp;as_sdt=2005&amp;sciodt=0,5&amp;hl=en</t>
  </si>
  <si>
    <t>The purpose of this study is to find the heat transfer phenomena of CO 2-EGS in the reservoir. The heat transfer model conjugated with the Brinkman model is used. This …</t>
  </si>
  <si>
    <t>https://www.matec-conferences.org/articles/matecconf/pdf/2016/22/matecconf_icfst2016_03005.pdf</t>
  </si>
  <si>
    <t>https://scholar.google.com/scholar?q=related:BFOgyew0FLcJ:scholar.google.com/&amp;scioq=&amp;hl=en&amp;as_sdt=2005&amp;sciodt=0,5</t>
  </si>
  <si>
    <t>K Bongole, Z Sun, J Yao, J Mboje…</t>
  </si>
  <si>
    <t>A Sowiżdżał, P Gładysz, T Andresen…</t>
  </si>
  <si>
    <t>MD Aminu</t>
  </si>
  <si>
    <t>Carbon dioxide storage in the UK southern north sea: experimental and numerical analysis</t>
  </si>
  <si>
    <t>dspace.lib.cranfield.ac.uk</t>
  </si>
  <si>
    <t>https://dspace.lib.cranfield.ac.uk/handle/1826/14008</t>
  </si>
  <si>
    <t>https://scholar.google.com/scholar?cites=16029022173626621727&amp;as_sdt=2005&amp;sciodt=0,5&amp;hl=en</t>
  </si>
  <si>
    <t>This thesis contributes to the significant portfolio of research on carbon capture and storage (CCS) in general, and the potential for CO₂ storage with impurities within the UK Southern …</t>
  </si>
  <si>
    <t>https://dspace.lib.cranfield.ac.uk/bitstream/handle/1826/14008/Aminu_M_2018%20Final%20PhD%20Thesis.pdf?sequence=1&amp;isAllowed=y</t>
  </si>
  <si>
    <t>https://scholar.google.com/scholar?q=related:H9_f072Gct4J:scholar.google.com/&amp;scioq=&amp;hl=en&amp;as_sdt=2005&amp;sciodt=0,5</t>
  </si>
  <si>
    <t>AE Ramazanova, IM Abdulagatov</t>
  </si>
  <si>
    <t>Thermal conductivity of supercritical CO2-saturated coal</t>
  </si>
  <si>
    <t>https://link.springer.com/article/10.1007/s10765-020-02756-y</t>
  </si>
  <si>
    <t>https://scholar.google.com/scholar?cites=9180604461188433408&amp;as_sdt=2005&amp;sciodt=0,5&amp;hl=en</t>
  </si>
  <si>
    <t>10.1007/s10765-020-02756-y</t>
  </si>
  <si>
    <t>The present study reports the effective thermal conductivity (ETC) of supercritical (SC) CO 2-saturated black coal sample at temperatures from (304.15 to 323.15) K and pressures up to …</t>
  </si>
  <si>
    <t>https://scholar.google.com/scholar?output=instlink&amp;q=info:AMaA1B0PaH8J:scholar.google.com/&amp;hl=en&amp;as_sdt=2005&amp;sciodt=0,5&amp;scillfp=16193805817616958461&amp;oi=lle</t>
  </si>
  <si>
    <t>https://scholar.google.com/scholar?q=related:AMaA1B0PaH8J:scholar.google.com/&amp;scioq=&amp;hl=en&amp;as_sdt=2005&amp;sciodt=0,5</t>
  </si>
  <si>
    <t>F Kang, Y Li, X Huang, T Li</t>
  </si>
  <si>
    <t>Competition between cooling contraction and fluid overpressure on aperture evolution in a geothermal system</t>
  </si>
  <si>
    <t>https://www.sciencedirect.com/science/article/pii/S0960148122000398</t>
  </si>
  <si>
    <t>https://scholar.google.com/scholar?cites=1709701341699652596&amp;as_sdt=2005&amp;sciodt=0,5&amp;hl=en</t>
  </si>
  <si>
    <t>Comprehensive understanding of aperture evolution of HDR (hot dry rock) fracture is critical for enhancing permeability in a geothermal system. Coupled HM (hydro-mechanical) and …</t>
  </si>
  <si>
    <t>https://scholar.google.com/scholar?output=instlink&amp;q=info:9DsE2E8UuhcJ:scholar.google.com/&amp;hl=en&amp;as_sdt=2005&amp;sciodt=0,5&amp;scillfp=10773916952869543958&amp;oi=lle</t>
  </si>
  <si>
    <t>https://scholar.google.com/scholar?q=related:9DsE2E8UuhcJ:scholar.google.com/&amp;scioq=&amp;hl=en&amp;as_sdt=2005&amp;sciodt=0,5</t>
  </si>
  <si>
    <t>S Durucan, A Korre, M Parlaktuna…</t>
  </si>
  <si>
    <t>SUCCEED: A CO2 storage and utilisation project aimed at mitigating against greenhouse gas emissions from geothermal power production</t>
  </si>
  <si>
    <t>https://papers.ssrn.com/sol3/papers.cfm?abstract_id=3819789</t>
  </si>
  <si>
    <t>https://scholar.google.com/scholar?cites=15832925258582983821&amp;as_sdt=2005&amp;sciodt=0,5&amp;hl=en</t>
  </si>
  <si>
    <t>The non-condensable gases in most geothermal resources include CO2 and smaller amounts of other gases. Currently, the worldwide geothermal power is a small sector within …</t>
  </si>
  <si>
    <t>https://spiral.imperial.ac.uk/bitstream/10044/1/89139/2/SSRN-id3819789.pdf</t>
  </si>
  <si>
    <t>https://scholar.google.com/scholar?q=related:jQQm4aLZudsJ:scholar.google.com/&amp;scioq=&amp;hl=en&amp;as_sdt=2005&amp;sciodt=0,5</t>
  </si>
  <si>
    <t>DT Gilding, KHAA Wolf…</t>
  </si>
  <si>
    <t>Integrating Multi Purpose Geothermal Systems with Local City Heating Grids</t>
  </si>
  <si>
    <t>… Congress, Bali, Indonesia</t>
  </si>
  <si>
    <t>http://www.geothermal-energy.org/pdf/IGAstandard/WGC/2010/3420.pdf</t>
  </si>
  <si>
    <t>https://scholar.google.com/scholar?cites=5185119063248926166&amp;as_sdt=2005&amp;sciodt=0,5&amp;hl=en</t>
  </si>
  <si>
    <t>Not only high heat flow regions with volcanic activity, but also other regions such as sedimentary basins are suitable for geothermal energy. In the Netherlands, with a low …</t>
  </si>
  <si>
    <t>https://scholar.google.com/scholar?q=related:1vUO61A-9UcJ:scholar.google.com/&amp;scioq=&amp;hl=en&amp;as_sdt=2005&amp;sciodt=0,5</t>
  </si>
  <si>
    <t>S Ra</t>
  </si>
  <si>
    <t>cal, econ rmal ene</t>
  </si>
  <si>
    <t>https://www.academia.edu/download/51650681/A_Technical_Economic_and_Environmental_A20170205-6257-mks5ap.pdf</t>
  </si>
  <si>
    <t>https://scholar.google.com/scholar?cites=6677677102692296603&amp;as_sdt=2005&amp;sciodt=0,5&amp;hl=en</t>
  </si>
  <si>
    <t>The worldwide demand for energy has been increasing rapidly and almost exponentially since the industrial revolution, according to the International Energy Agency, global total …</t>
  </si>
  <si>
    <t>https://scholar.google.com/scholar?q=related:m-e77vHfq1wJ:scholar.google.com/&amp;scioq=&amp;hl=en&amp;as_sdt=2005&amp;sciodt=0,5</t>
  </si>
  <si>
    <t>Y Zheng, H Wang, G Tian, M Liu, G Li, E Kuru</t>
  </si>
  <si>
    <t>Experimental investigation of proppant transport in hydraulically fractured wells using supercritical CO2</t>
  </si>
  <si>
    <t>Journal of Petroleum …</t>
  </si>
  <si>
    <t>https://www.sciencedirect.com/science/article/pii/S092041052200763X</t>
  </si>
  <si>
    <t>https://scholar.google.com/scholar?cites=10826860220808848657&amp;as_sdt=2005&amp;sciodt=0,5&amp;hl=en</t>
  </si>
  <si>
    <t>Supercritical CO 2 fracturing is a promising waterless stimulation technology, and pumping proppant during fracturing is an essential part of the frac job design to obtain a high …</t>
  </si>
  <si>
    <t>超临界 CO_2 在干热岩中的采热能力及系统能量利用效率的研究</t>
  </si>
  <si>
    <t>http://www.cqvip.com/qk/90363a/201401/48398404.html</t>
  </si>
  <si>
    <t>https://scholar.google.com/scholar?cites=9051467164847575468&amp;as_sdt=2005&amp;sciodt=0,5&amp;hl=en</t>
  </si>
  <si>
    <t>从注采系统角度考虑井筒流动与储层渗流的耦合, 采用油藏数值模拟手段, 分析了超临界CO2 在干热岩中的采热能力及系统能量利用效率, 评价了CO2-EGS 发电的经济性. 研究结果表明 …</t>
  </si>
  <si>
    <t>https://scholar.google.com/scholar?q=related:rBHaAG5FnX0J:scholar.google.com/&amp;scioq=&amp;hl=en&amp;as_sdt=2005&amp;sciodt=0,5</t>
  </si>
  <si>
    <t>РИ Пашкевич, КА Павлов</t>
  </si>
  <si>
    <t>Анализ применимости альтернативных теплоносителей при извлечении тепла сухих горных пород</t>
  </si>
  <si>
    <t>https://elibrary.ru/item.asp?id=41170871</t>
  </si>
  <si>
    <t>https://scholar.google.com/scholar?cites=10968238231118991128&amp;as_sdt=2005&amp;sciodt=0,5&amp;hl=en</t>
  </si>
  <si>
    <t>Рассмотрены некоторые аспекты применения воды в качестве теплоносителя при извлечении тепловой энергии горных пород. Проведен анализ возможности …</t>
  </si>
  <si>
    <t>https://scholar.google.com/scholar?q=related:GM-0GY8CN5gJ:scholar.google.com/&amp;scioq=&amp;hl=en&amp;as_sdt=2005&amp;sciodt=0,5</t>
  </si>
  <si>
    <t>崔国栋, 任韶然, 张亮, 庄园, 王延永, 宫智武…</t>
  </si>
  <si>
    <t>Géothermie profonde: stimulation de la perméabilité par fracturation hydraulique dans un cadre thermo-poroélastique</t>
  </si>
  <si>
    <t>theses.fr</t>
  </si>
  <si>
    <t>https://www.theses.fr/2014GRENI016</t>
  </si>
  <si>
    <t>https://scholar.google.com/scholar?cites=4147076352978031537&amp;as_sdt=2005&amp;sciodt=0,5&amp;hl=en</t>
  </si>
  <si>
    <t>Résumé Ce travail concerne l'utilisation de la technique de Fracturation Hydraulique (FH) pour exploiter l'énergie géothermique des réservoirs profonds de roches sèches chaudes …</t>
  </si>
  <si>
    <t>https://www.theses.fr/2014GRENI016.pdf</t>
  </si>
  <si>
    <t>https://scholar.google.com/scholar?q=related:sZOti_hfjTkJ:scholar.google.com/&amp;scioq=&amp;hl=en&amp;as_sdt=2005&amp;sciodt=0,5</t>
  </si>
  <si>
    <t>罗良, 曹文炅, 蒋方明</t>
  </si>
  <si>
    <t>增强型地热系统采热的分形分叉网络模型</t>
  </si>
  <si>
    <t>http://www.cqvip.com/qk/90922x/20152/1005691947.html</t>
  </si>
  <si>
    <t>https://scholar.google.com/scholar?cites=94793847766726771&amp;as_sdt=2005&amp;sciodt=0,5&amp;hl=en</t>
  </si>
  <si>
    <t>增强型地热系统(EGS) 旨在经济开采地下3~ 10 km 区域干热岩蕴含的热能, 并用于地面发电. EGS 经济性与其采热性能直接关联, 人工热储内热交换过程是需要重点研究的内容 …</t>
  </si>
  <si>
    <t>https://scholar.google.com/scholar?q=related:czgHl4DGUAEJ:scholar.google.com/&amp;scioq=&amp;hl=en&amp;as_sdt=2005&amp;sciodt=0,5</t>
  </si>
  <si>
    <t>柳澤教雄</t>
  </si>
  <si>
    <t>高温岩体システムでの炭酸カルシウム沈積からみたジオリアクターによる CO2 地中貯留の可能性</t>
  </si>
  <si>
    <t>岩石鉱物科学</t>
  </si>
  <si>
    <t>jstage.jst.go.jp</t>
  </si>
  <si>
    <t>https://www.jstage.jst.go.jp/article/gkk/38/5/38_5_208/_article/-char/ja/</t>
  </si>
  <si>
    <t>https://scholar.google.com/scholar?cites=5926042912421172203&amp;as_sdt=2005&amp;sciodt=0,5&amp;hl=en</t>
  </si>
  <si>
    <t>抄録 Rock-water interaction in a Hot Dry Rock (HDR) system at Hijiori, Yamagata Prefecture, Northeast Japan, is studied from a view point of “georeactor” effect that is expected to fix CO …</t>
  </si>
  <si>
    <t>https://www.jstage.jst.go.jp/article/gkk/38/5/38_5_208/_pdf</t>
  </si>
  <si>
    <t>https://scholar.google.com/scholar?q=related:69OVnqGIPVIJ:scholar.google.com/&amp;scioq=&amp;hl=en&amp;as_sdt=2005&amp;sciodt=0,5</t>
  </si>
  <si>
    <t>毛永宁, 汪小憨, 赵黛青</t>
  </si>
  <si>
    <t>干热岩地热资源商业开发的可行性研究</t>
  </si>
  <si>
    <t>http://www.cqvip.com/qk/98197x/201206/43991511.html</t>
  </si>
  <si>
    <t>https://scholar.google.com/scholar?cites=15747269257104111665&amp;as_sdt=2005&amp;sciodt=0,5&amp;hl=en</t>
  </si>
  <si>
    <t>本文基于国内外对干热岩资源开发利用的研究现状, 通过系统分类的方法, 建立了干热岩地热资源商业开发的经济评价体系, 并以10MW 干热岩地热电站的建设投资为例 …</t>
  </si>
  <si>
    <t>https://scholar.google.com/scholar?q=related:Mbge7PSJidoJ:scholar.google.com/&amp;scioq=&amp;hl=en&amp;as_sdt=2005&amp;sciodt=0,5</t>
  </si>
  <si>
    <t>RS Jayne, KL Kuhlman</t>
  </si>
  <si>
    <t>Utilizing Temperature and Brine Inflow Measurements to Constrain Reservoir Parameters During a Salt Heater Test</t>
  </si>
  <si>
    <t>Minerals</t>
  </si>
  <si>
    <t>https://www.mdpi.com/893960</t>
  </si>
  <si>
    <t>https://scholar.google.com/scholar?cites=8661702307110818475&amp;as_sdt=2005&amp;sciodt=0,5&amp;hl=en</t>
  </si>
  <si>
    <t>Brine availability in salt has multiple implications for the safety and design of a nuclear waste storage facility. Brine availability includes both the distribution and transport of brine through …</t>
  </si>
  <si>
    <t>https://www.mdpi.com/2075-163X/10/11/1025/htm</t>
  </si>
  <si>
    <t>https://scholar.google.com/scholar?q=related:q5KFTVuMNHgJ:scholar.google.com/&amp;scioq=&amp;hl=en&amp;as_sdt=2005&amp;sciodt=0,5</t>
  </si>
  <si>
    <t>S Liu, R Agarwal, B Sun</t>
  </si>
  <si>
    <t>Numerical Simulation and Optimization of CO2-Enhanced Gas Recovery in Homogeneous and Vertical Heterogeneous Reservoir Models</t>
  </si>
  <si>
    <t>https://asmedigitalcollection.asme.org/energyresources/article-abstract/144/3/033009/1130778</t>
  </si>
  <si>
    <t>https://scholar.google.com/scholar?cites=238463870080609656&amp;as_sdt=2005&amp;sciodt=0,5&amp;hl=en</t>
  </si>
  <si>
    <t>CO2-enhanced gas recovery (CO2-EGR) is a promising, environment-friendly technology to produce more natural gas from depleted reservoirs and simultaneously sequester CO2. The …</t>
  </si>
  <si>
    <t>https://asmedigitalcollection.asme.org/energyresources/article/144/3/033009/1130778</t>
  </si>
  <si>
    <t>https://scholar.google.com/scholar?q=related:eG3rW6AxTwMJ:scholar.google.com/&amp;scioq=&amp;hl=en&amp;as_sdt=2005&amp;sciodt=0,5</t>
  </si>
  <si>
    <t>E Pramudyo, R Goto, N Watanabe, K Sakaguchi…</t>
  </si>
  <si>
    <t>B Zhang, Z Qu, T Guo, M Sheng, M Chen…</t>
  </si>
  <si>
    <t>Coupled thermal-hydraulic investigation on the heat extraction performance considering a fractal-like tree fracture network in a multilateral well enhanced geothermal …</t>
  </si>
  <si>
    <t>https://www.sciencedirect.com/science/article/pii/S1359431122001831</t>
  </si>
  <si>
    <t>https://scholar.google.com/scholar?cites=15356219243981946832&amp;as_sdt=2005&amp;sciodt=0,5&amp;hl=en</t>
  </si>
  <si>
    <t>Due to their high conductivity, fractures play a vital role in geothermal exploitation. Previously, multiple random fractures, considered as the primary channel in enhanced …</t>
  </si>
  <si>
    <t>https://www.researchgate.net/profile/Bo-Zhang-334/publication/358654600_Coupled_thermal-hydraulic_investigation_on_the_heat_extraction_performance_considering_a_fractal-like_tree_fracture_network_in_a_multilateral_well_enhanced_geothermal_system/links/621440e6f02286737cb3fa3e/Coupled-thermal-hydraulic-investigation-on-the-heat-extraction-performance-considering-a-fractal-like-tree-fracture-network-in-a-multilateral-well-enhanced-geothermal-system.pdf</t>
  </si>
  <si>
    <t>https://scholar.google.com/scholar?q=related:0L-PqgpAHNUJ:scholar.google.com/&amp;scioq=&amp;hl=en&amp;as_sdt=2005&amp;sciodt=0,5</t>
  </si>
  <si>
    <t>MG Lima, H Javanmard, D Vogler, MO Saar…</t>
  </si>
  <si>
    <t>Enhanced geothermal systems (EGS) a key component of a renewable energy-only grid</t>
  </si>
  <si>
    <t>Arabian Journal of Geosciences</t>
  </si>
  <si>
    <t>https://link.springer.com/article/10.1007/s12517-021-09380-6</t>
  </si>
  <si>
    <t>https://scholar.google.com/scholar?cites=2400802991947226467&amp;as_sdt=2005&amp;sciodt=0,5&amp;hl=en</t>
  </si>
  <si>
    <t>10.1007/s12517-021-09380-6</t>
  </si>
  <si>
    <t>A renewable energy-only grid made of wind and solar photovoltaic (PV) energy supply needs huge, unaffordable energy storage by batteries (BES). Thus, the supply of …</t>
  </si>
  <si>
    <t>https://scholar.google.com/scholar?output=instlink&amp;q=info:Y5215pldUSEJ:scholar.google.com/&amp;hl=en&amp;as_sdt=2005&amp;sciodt=0,5&amp;scillfp=15579578777300383303&amp;oi=lle</t>
  </si>
  <si>
    <t>https://scholar.google.com/scholar?q=related:Y5215pldUSEJ:scholar.google.com/&amp;scioq=&amp;hl=en&amp;as_sdt=2005&amp;sciodt=0,5</t>
  </si>
  <si>
    <t>P Audigane, S Gabalda, C Chiaberge</t>
  </si>
  <si>
    <t>Modeling CO2 storage into large scale heterogeneous geological media</t>
  </si>
  <si>
    <t>meetingorganizer.copernicus.org</t>
  </si>
  <si>
    <t>https://meetingorganizer.copernicus.org/EGU2011/EGU2011-3260.pdf</t>
  </si>
  <si>
    <t>The modeling of large scale (reservoir or basin scale) heterogeneous media remains a challenging issue considering the lack of data available for modeling calibration and the …</t>
  </si>
  <si>
    <t>https://scholar.google.com/scholar?q=related:jpWsB26za9oJ:scholar.google.com/&amp;scioq=&amp;hl=en&amp;as_sdt=2005&amp;sciodt=0,5</t>
  </si>
  <si>
    <t>CA Fernandez, DJ Heldebrant, A Bonneville…</t>
  </si>
  <si>
    <t>https://patents.google.com/patent/US9873828B2/en</t>
  </si>
  <si>
    <t>An electrophilic acid gas-reactive fracturing fluid, proppant, and process are detailed. The fluid expands in volume to provide rapid and controlled increases in pressure that enhances …</t>
  </si>
  <si>
    <t>https://patentimages.storage.googleapis.com/e0/2c/cd/afe0195fe1b845/US9873828.pdf</t>
  </si>
  <si>
    <t>https://scholar.google.com/scholar?q=related:vpQeC0vpUT4J:scholar.google.com/&amp;scioq=&amp;hl=en&amp;as_sdt=2005&amp;sciodt=0,5</t>
  </si>
  <si>
    <t>W Jiansheng, S Lide, Z Qiang, N Jintao</t>
  </si>
  <si>
    <t>Numerical investigation on power generation performance of enhanced geothermal system with horizontal well</t>
  </si>
  <si>
    <t>https://www.sciencedirect.com/science/article/pii/S0306261922011321</t>
  </si>
  <si>
    <t>Enhanced geothermal system (EGS) can efficiently extract heat stored underground, while Organic Rankine Cycle (ORC) system can generate electricity with heat extracted by EGS. A …</t>
  </si>
  <si>
    <t>SB Maldonado, JM Bielicki…</t>
  </si>
  <si>
    <t>A Hobé</t>
  </si>
  <si>
    <t>Investigating Time-Varying Processes Using Seismicity and Time-Dependent Tomography</t>
  </si>
  <si>
    <t>https://www.diva-portal.org/smash/record.jsf?pid=diva2:1690120</t>
  </si>
  <si>
    <t>Abstract Hobé, A. 2022. Investigating Time-Varying Processes Using Seismicity and Time-Dependent Tomography. Digital Comprehensive Summaries of Uppsala Dissertations from …</t>
  </si>
  <si>
    <t>B Bowan</t>
  </si>
  <si>
    <t>Active thrust management of a turbopump within a supercritical working fluid circuit in a heat engine system</t>
  </si>
  <si>
    <t>US Patent 11,293,309</t>
  </si>
  <si>
    <t>https://patents.google.com/patent/US11293309B2/en</t>
  </si>
  <si>
    <t>Aspects of the invention disclosed herein generally provide a heat engine system, a turbopump system, and methods for lubricating a turbopump while generating energy. The …</t>
  </si>
  <si>
    <t>https://patentimages.storage.googleapis.com/ac/87/f3/650e88eaa2bbfe/US11293309.pdf</t>
  </si>
  <si>
    <t>https://scholar.google.com/scholar?q=related:28_NEqvIG1MJ:scholar.google.com/&amp;scioq=&amp;hl=en&amp;as_sdt=2005&amp;sciodt=0,5</t>
  </si>
  <si>
    <t>S Nakashima, Y Isumi, C Song…</t>
  </si>
  <si>
    <t>Temporal Variation in CT Values of Pore Water in Granite Fracture Subjected to Long-Term Confining Pressure and Temperature</t>
  </si>
  <si>
    <t>56th US Rock Mechanics …</t>
  </si>
  <si>
    <t>https://onepetro.org/ARMAUSRMS/proceedings-abstract/ARMA22/All-ARMA22/ARMA-2022-0418/510334</t>
  </si>
  <si>
    <t>The groundwater flow in rock fractures and the chemical dissolution of rock minerals, which are greatly affected by the confining pressure and temperature, are important issues in the …</t>
  </si>
  <si>
    <t>L Xie, B Bai, B Shen, G Zimmermann…</t>
  </si>
  <si>
    <t>Applications for Deep Geothermal Engineering</t>
  </si>
  <si>
    <t>Modelling Rock Fracturing …</t>
  </si>
  <si>
    <t>https://link.springer.com/chapter/10.1007/978-3-030-35525-8_13</t>
  </si>
  <si>
    <t>10.1007/978-3-030-35525-8_13</t>
  </si>
  <si>
    <t>There is mounting interest in developing deep geothermal energy because of its abundant potential as the base-load renewable energy source. Numerical modelling has been widely …</t>
  </si>
  <si>
    <t>https://scholar.google.com/scholar?output=instlink&amp;q=info:-1wKGIf5oEIJ:scholar.google.com/&amp;hl=en&amp;as_sdt=2005&amp;sciodt=0,5&amp;scillfp=15068750773084388276&amp;oi=lle</t>
  </si>
  <si>
    <t>https://scholar.google.com/scholar?q=related:-1wKGIf5oEIJ:scholar.google.com/&amp;scioq=&amp;hl=en&amp;as_sdt=2005&amp;sciodt=0,5</t>
  </si>
  <si>
    <t>F Choice, TN Roman, TNR Size, PTN Roman</t>
  </si>
  <si>
    <t>SUBMISSION GUIDELINES FULL PAPER MANUSCRIPT</t>
  </si>
  <si>
    <t>https://www.researchgate.net/profile/Kang-Zhou-15/publication/354563358_SUBMISSION_GUIDELINES_FULL_PAPER_MANUSCRIPT_Title_of_Paper_must_be_in_Center_Times_New_Roman_Bold_Size_12/links/61404c8b6f2e2f715bbb2cd0/SUBMISSION-GUIDELINES-FULL-PAPER-MANUSCRIPT-Title-of-Paper-must-be-in-Center-Times-New-Roman-Bold-Size-12.pdf</t>
  </si>
  <si>
    <t>The power generation system, ie, the gas turbine and ejector in SITMAP (solar integrated thermal management and power) implemented by NASA are readily to be developed into a …</t>
  </si>
  <si>
    <t>https://scholar.google.com/scholar?q=related:svH8GBYj934J:scholar.google.com/&amp;scioq=&amp;hl=en&amp;as_sdt=2005&amp;sciodt=0,5</t>
  </si>
  <si>
    <t>P WANG, Y ZHANG, R XIE, G HONG, Q GUO</t>
  </si>
  <si>
    <t>Characteristics of natural circulation flow of supercritical carbon dioxide</t>
  </si>
  <si>
    <t>jxmu.xmu.edu.cn</t>
  </si>
  <si>
    <t>http://jxmu.xmu.edu.cn/en/oa/DArticle.aspx?type=view&amp;id=20220111</t>
  </si>
  <si>
    <t>An experimental study has been conducted to explore the characteristics of natural circulation flow of supercritical carbon dioxide (sCO 2) under a system pressure of 7.6-10.2 …</t>
  </si>
  <si>
    <t>https://scholar.google.com/scholar?q=related:3X3PHhKeghMJ:scholar.google.com/&amp;scioq=&amp;hl=en&amp;as_sdt=2005&amp;sciodt=0,5</t>
  </si>
  <si>
    <t>K Warnke</t>
  </si>
  <si>
    <t>Benefits and Barriers to Increased Geothermal Industries in Alberta</t>
  </si>
  <si>
    <t>prism.ucalgary.ca</t>
  </si>
  <si>
    <t>https://prism.ucalgary.ca/handle/1880/51630</t>
  </si>
  <si>
    <t>Alberta has the opportunity to become an international leader in dry Geothermal applications. The province lacks the super heated aquifers commonly associated with …</t>
  </si>
  <si>
    <t>https://prism.ucalgary.ca/bitstream/handle/1880/51630/Warnke,%20Kim.pdf?sequence=1</t>
  </si>
  <si>
    <t>https://scholar.google.com/scholar?q=related:wvFkH2OLOmgJ:scholar.google.com/&amp;scioq=&amp;hl=en&amp;as_sdt=2005&amp;sciodt=0,5</t>
  </si>
  <si>
    <t>TJ Held, JD Miller</t>
  </si>
  <si>
    <t>Split expansion heat pump cycle</t>
  </si>
  <si>
    <t>US Patent 11,435,120</t>
  </si>
  <si>
    <t>https://patents.google.com/patent/US11435120B2/en</t>
  </si>
  <si>
    <t>The disclosure provides a heat pump cycle that allows for an improved matching of the T (Q) slopes of the heat pump cycle. More particularly, the high temperature heat exchange is …</t>
  </si>
  <si>
    <t>https://patentimages.storage.googleapis.com/96/4c/13/659a7b3489c3c1/US11435120.pdf</t>
  </si>
  <si>
    <t>https://scholar.google.com/scholar?q=related:TB5tIDl_uaoJ:scholar.google.com/&amp;scioq=&amp;hl=en&amp;as_sdt=2005&amp;sciodt=0,5</t>
  </si>
  <si>
    <t>MP Murugesu, TI Anderson, N Dal Santo, V Krishnan…</t>
  </si>
  <si>
    <t>Enhancing Laboratory-scale Flow Imaging of Fractured Geological Media with Deep Learning Super Resolution</t>
  </si>
  <si>
    <t>s3.us-east-1.amazonaws.com</t>
  </si>
  <si>
    <t>https://s3.us-east-1.amazonaws.com/climate-change-ai/papers/icml2021/81/paper.pdf</t>
  </si>
  <si>
    <t>Injection into deep geological formations is a promising approach for the utilization, sequestration, and removal from the atmosphere of CO2 emissions. Laboratory experiments …</t>
  </si>
  <si>
    <t>https://scholar.google.com/scholar?q=related:Br7LIjDEaq4J:scholar.google.com/&amp;scioq=&amp;hl=en&amp;as_sdt=2005&amp;sciodt=0,5</t>
  </si>
  <si>
    <t>C Ehlig-Economides, M Nikolaou…</t>
  </si>
  <si>
    <t>Methodology to Estimate Low Grade Enhanced Geothermal System (EGS) Reserves Using Heat Extracted from Depleted Wells in High Temperature Shale Gas …</t>
  </si>
  <si>
    <t>https://onepetro.org/SPEATCE/proceedings-abstract/22ATCE/1-22ATCE/D011S020R002/509102</t>
  </si>
  <si>
    <t>Eventually there will be low-production gas wells in the Haynesville and Eagle Ford shale formations that are no longer monetized. The objective of this study is to assess the potential …</t>
  </si>
  <si>
    <t>Z Zhou, H Mikada, J Takekawa, S Xu</t>
  </si>
  <si>
    <t>Numerical simulation of hydraulic fracturing in enhanced geothermal systems considering thermal stress cracks</t>
  </si>
  <si>
    <t>Pure and Applied Geophysics</t>
  </si>
  <si>
    <t>https://link.springer.com/article/10.1007/s00024-022-02996-z</t>
  </si>
  <si>
    <t>10.1007/s00024-022-02996-z</t>
  </si>
  <si>
    <t>With the increasing attention to clean and economical energy resources, geothermal energy and enhanced geothermal systems (EGS) have gained much importance in recent years …</t>
  </si>
  <si>
    <t>https://scholar.google.com/scholar?q=related:vNJoKKWI0KMJ:scholar.google.com/&amp;scioq=&amp;hl=en&amp;as_sdt=2005&amp;sciodt=0,5</t>
  </si>
  <si>
    <t>JA Letelier, P Herrera, N Mujica, J Ortega</t>
  </si>
  <si>
    <t>Experimental studies of Rayleigh-Bénard-Darcy Convection at High Rayleigh Number. An Analogous Representation of a Convective Geothermal System</t>
  </si>
  <si>
    <t>https://scholar.google.com/scholar?q=related:Kty3KMENaocJ:scholar.google.com/&amp;scioq=&amp;hl=en&amp;as_sdt=2005&amp;sciodt=0,5</t>
  </si>
  <si>
    <t>Y Zeng, F Sun, H Zhai</t>
  </si>
  <si>
    <t>Numerical Study on Application Conditions of Equivalent Continuum Method for Modeling Heat Transfer in Fractured Geothermal Reservoirs</t>
  </si>
  <si>
    <t>https://www.mdpi.com/2227-9717/9/6/1020</t>
  </si>
  <si>
    <t>The equivalent continuum method an effective approach for modeling heat transfer in fractured geothermal reservoirs. However, presently there is a lack of systematical and …</t>
  </si>
  <si>
    <t>https://www.mdpi.com/2227-9717/9/6/1020/pdf</t>
  </si>
  <si>
    <t>https://scholar.google.com/scholar?q=related:4GmdLF_Sd6MJ:scholar.google.com/&amp;scioq=&amp;hl=en&amp;as_sdt=2005&amp;sciodt=0,5</t>
  </si>
  <si>
    <t>NR Dalezios</t>
  </si>
  <si>
    <t>Remote Sensing Applications in Environmental and Earth System Sciences</t>
  </si>
  <si>
    <t>https://www.taylorfrancis.com/books/mono/10.1201/9781315166667/remote-sensing-applications-environmental-earth-system-sciences-nicolas-dalezios</t>
  </si>
  <si>
    <t>10.1201/9781315166667</t>
  </si>
  <si>
    <t>Remote Sensing Applications in Environmental and Earth System Sciences is a contemporary, multi-disciplinary, multi-scaling, updated, and upgraded approach of applied …</t>
  </si>
  <si>
    <t>https://scholar.google.com/scholar?q=related:13RCLkGxmXQJ:scholar.google.com/&amp;scioq=&amp;hl=en&amp;as_sdt=2005&amp;sciodt=0,5</t>
  </si>
  <si>
    <t>Numerical Study on CO2 Injection in Indian Geothermal Reservoirs Using COMSOL Multiphysics 5.2a</t>
  </si>
  <si>
    <t>Proceedings of the 7th International Conference …</t>
  </si>
  <si>
    <t>https://link.springer.com/chapter/10.1007/978-981-15-5955-6_104</t>
  </si>
  <si>
    <t>10.1007/978-981-15-5955-6_104</t>
  </si>
  <si>
    <t>India has the potential to generate 10,600 MW of electricity to meet the electricity demands especially in rural areas from 400 thermal springs across the nation. Due to high investment …</t>
  </si>
  <si>
    <t>https://scholar.google.com/scholar?output=instlink&amp;q=info:73uQMERGb4MJ:scholar.google.com/&amp;hl=en&amp;as_sdt=2005&amp;sciodt=0,5&amp;scillfp=4920936591229332404&amp;oi=lle</t>
  </si>
  <si>
    <t>https://scholar.google.com/scholar?q=related:73uQMERGb4MJ:scholar.google.com/&amp;scioq=&amp;hl=en&amp;as_sdt=2005&amp;sciodt=0,5</t>
  </si>
  <si>
    <t>T Yin, D Zhuang, Q Li, X Tan, Y Wu</t>
  </si>
  <si>
    <t>Temperature-dependent factors on hydraulic fracturing of hot dry rock (HDR): An experimental investigation</t>
  </si>
  <si>
    <t>https://iopscience.iop.org/article/10.1088/1755-1315/570/3/032023/meta</t>
  </si>
  <si>
    <t>10.1088/1755-1315/570/3/032023</t>
  </si>
  <si>
    <t>Hot dry rock (HDR) is rich in geothermal energy and renewable and does not cause pollution; therefore, it has attracted considerable research attention. Previous studies have …</t>
  </si>
  <si>
    <t>https://iopscience.iop.org/article/10.1088/1755-1315/570/3/032023/pdf</t>
  </si>
  <si>
    <t>https://scholar.google.com/scholar?q=related:5QB5Md3uio8J:scholar.google.com/&amp;scioq=&amp;hl=en&amp;as_sdt=2005&amp;sciodt=0,5</t>
  </si>
  <si>
    <t>D Chandra, C Conrad, V Rajput, A Narasimharaju</t>
  </si>
  <si>
    <t>DIOXIDE CIRCULATED EGS COMBINED WITH IGCC IN NEW MEXICO</t>
  </si>
  <si>
    <t>https://personal.ems.psu.edu/~fkd/courses/egee580/2011/Final%20Reports/egs_igcc_report.pdf</t>
  </si>
  <si>
    <t>The project evaluated the geothermal potential of the Rio Grande Rift, New Mexico for high enthalpy use. The high enthalpy production is utilized for the integrated generation of …</t>
  </si>
  <si>
    <t>https://scholar.google.com/scholar?q=related:j32OMlo9BqEJ:scholar.google.com/&amp;scioq=&amp;hl=en&amp;as_sdt=2005&amp;sciodt=0,5</t>
  </si>
  <si>
    <t>H Lei, Q Zhang, X Li</t>
  </si>
  <si>
    <t>Preliminary Numerical Modeling of CO2 Geological Storage in the Huangcaoxia Gas Reservoir in the Eastern Sichuan Basin, China</t>
  </si>
  <si>
    <t>https://www.hindawi.com/journals/geofluids/2019/9545723/</t>
  </si>
  <si>
    <t>Depleted gas reservoirs are important potential sites for CO 2 geological sequestration due to their proven integrity and safety, well-known geological characteristics, and existing …</t>
  </si>
  <si>
    <t>https://scholar.google.com/scholar?q=related:ScJ_M1vBTxQJ:scholar.google.com/&amp;scioq=&amp;hl=en&amp;as_sdt=2005&amp;sciodt=0,5</t>
  </si>
  <si>
    <t>Z Zhao, G Qin, H Chen, L Yang, S Geng, R Wen…</t>
  </si>
  <si>
    <t>Numerical Simulation and Economic Evaluation of Wellbore Self-Circulation for Heat Extraction Using Cluster Horizontal Wells</t>
  </si>
  <si>
    <t>https://www.mdpi.com/article/10.3390/en15093296</t>
  </si>
  <si>
    <t>10.3390/en15093296</t>
  </si>
  <si>
    <t>The heat extraction capacity of the self-circulation wellbore is usually small because of the limited heat exchange area. In the paper, the cluster horizontal well group technology was …</t>
  </si>
  <si>
    <t>https://www.mdpi.com/1996-1073/15/9/3296/pdf?version=1651317950</t>
  </si>
  <si>
    <t>https://scholar.google.com/scholar?q=related:-UKiN2JQEM4J:scholar.google.com/&amp;scioq=&amp;hl=en&amp;as_sdt=2005&amp;sciodt=0,5</t>
  </si>
  <si>
    <t>R Siagian, MAAV Salim, MK Sihombing</t>
  </si>
  <si>
    <t>Unconventional Enhanced Geothermal System Implementation: Supercritical CO2 as an Efficient Injection Fluid in Lahendong Field to Establish Future Role …</t>
  </si>
  <si>
    <t>https://www.researchgate.net/profile/Medika-Sihombing/publication/323342566_Unconventional_Enhanced_Geothermal_System_Implementation_Supercritical_CO2_as_an_Efficient_Injection_Fluid_in_Lahendong_Field_to_Establish_Future_Role_Model_of_Continuous_Clean_Energy/links/5a8ece1b0f7e9ba42967052c/Unconventional-Enhanced-Geothermal-System-Implementation-Supercritical-CO2-as-an-Efficient-Injection-Fluid-in-Lahendong-Field-to-Establish-Future-Role-Model-of-Continuous-Clean-Energy.pdf</t>
  </si>
  <si>
    <t>As technology advancements and method breakthroughs in renewable energy develop in numerous variations, Enhanced Geothermal System (EGS) injection fluids type properties …</t>
  </si>
  <si>
    <t>https://scholar.google.com/scholar?q=related:LtbTOQ0dVp8J:scholar.google.com/&amp;scioq=&amp;hl=en&amp;as_sdt=2005&amp;sciodt=0,5</t>
  </si>
  <si>
    <t>G Yang, AD Atrens, Y Li, H Gurgenci</t>
  </si>
  <si>
    <t>CAGS2 Exchange Report</t>
  </si>
  <si>
    <t>cagsinfo.net</t>
  </si>
  <si>
    <t>https://www.cagsinfo.net/__data/assets/pdf_file/0020/81065/Guodong-Yang-report-20131125.pdf</t>
  </si>
  <si>
    <t>This report outlines concepts related to the utilisation of injected CO2 to promote production of thermal brines in the Jianghan Basin, China, thereby improving productivity of brine …</t>
  </si>
  <si>
    <t>https://scholar.google.com/scholar?q=related:NE_JOy_8LugJ:scholar.google.com/&amp;scioq=&amp;hl=en&amp;as_sdt=2005&amp;sciodt=0,5</t>
  </si>
  <si>
    <t>L Zhang, L Liu, H Ji, S Zhi, T Wang</t>
  </si>
  <si>
    <t>Thermal-mechanical-damage coupling model for thermal spallation in rock</t>
  </si>
  <si>
    <t>https://iopscience.iop.org/article/10.1088/1755-1315/861/2/022024/meta</t>
  </si>
  <si>
    <t>10.1088/1755-1315/861/2/022024</t>
  </si>
  <si>
    <t>In deep underground engineering, thermal spallation occurs when the brittle rock is suffering from high temperature. This phenomenon severely jeopardizes safety of worker and …</t>
  </si>
  <si>
    <t>https://iopscience.iop.org/article/10.1088/1755-1315/861/2/022024/pdf</t>
  </si>
  <si>
    <t>https://scholar.google.com/scholar?q=related:nUBQPKenNccJ:scholar.google.com/&amp;scioq=&amp;hl=en&amp;as_sdt=2005&amp;sciodt=0,5</t>
  </si>
  <si>
    <t>M Smith, T Wolery, S Carroll</t>
  </si>
  <si>
    <t>Chlorite Kinetics and Impact on EGS-CO2</t>
  </si>
  <si>
    <t>gdr.openei.org</t>
  </si>
  <si>
    <t>https://gdr.openei.org/files/177/Smith2011GCR.pdf</t>
  </si>
  <si>
    <t>Although CO2 has been identified as a possible option for use in enhanced geothermal systems (Pruess, 2006), its effect on mineral alteration reactions and/or scaling in these …</t>
  </si>
  <si>
    <t>https://scholar.google.com/scholar?q=related:8UXmPR2aPiIJ:scholar.google.com/&amp;scioq=&amp;hl=en&amp;as_sdt=2005&amp;sciodt=0,5</t>
  </si>
  <si>
    <t>M Papadrakakis, V Papadopoulos, G Stefanou…</t>
  </si>
  <si>
    <t>NUMERICAL MODELLING OF COUPLED HYDRO-THERMAL PROCESSES OF THE SOULTZ HETEROGENEOUS GEOTHERMAL SYSTEM</t>
  </si>
  <si>
    <t>eccomas2016.org</t>
  </si>
  <si>
    <t>https://www.eccomas2016.org/proceedings/pdf/9294.pdf</t>
  </si>
  <si>
    <t>This paper presents an application of the finite element method (FEM) in modelling coupled, hydro-thermal (HT) processes of the Soultz heterogeneous geothermal system, using …</t>
  </si>
  <si>
    <t>https://scholar.google.com/scholar?q=related:gCdRP2DuI7wJ:scholar.google.com/&amp;scioq=&amp;hl=en&amp;as_sdt=2005&amp;sciodt=0,5</t>
  </si>
  <si>
    <t>J Zhang, HL Xing</t>
  </si>
  <si>
    <t>Numerical simulation of geothermal reservoir systems with multiphase fluids</t>
  </si>
  <si>
    <t>https://www.geothermal-energy.org/pdf/IGAstandard/AGEC/2010/Zhang__Xing_2010.pdf</t>
  </si>
  <si>
    <t>This paper describes a modular framework for simulating geothermal well and reservoir performance. The numerical model is able to account for transient, three-dimensional, single …</t>
  </si>
  <si>
    <t>https://scholar.google.com/scholar?q=related:-u2YQHXmTQsJ:scholar.google.com/&amp;scioq=&amp;hl=en&amp;as_sdt=2005&amp;sciodt=0,5</t>
  </si>
  <si>
    <t>M Azaroual, L André, A Lassin, A Menjoz</t>
  </si>
  <si>
    <t>Supercritical fluids and their properties for heat transmission and geochemical reactivity: example of the supercritical CO²</t>
  </si>
  <si>
    <t>70th EAGE Conference and …</t>
  </si>
  <si>
    <t>https://www.earthdoc.org/content/papers/10.3997/2214-4609.201405048</t>
  </si>
  <si>
    <t>10.3997/2214-4609.201405048</t>
  </si>
  <si>
    <t>The thermodynamic and thermophysical properties of supercritical carbon dioxide (CO2 (sc)) are known and theoretical approaches are introduced in many numerical modeling …</t>
  </si>
  <si>
    <t>http://engine.brgm.fr/Deliverables/Period3/ENGINE_D20_WP3_EAGEWS9_IGG_062008.pdf#page=39</t>
  </si>
  <si>
    <t>https://scholar.google.com/scholar?q=related:bAcCRr_MH2YJ:scholar.google.com/&amp;scioq=&amp;hl=en&amp;as_sdt=2005&amp;sciodt=0,5</t>
  </si>
  <si>
    <t>CA Fernandez, H Shao, A Bonneville, T Varga…</t>
  </si>
  <si>
    <t>On the Versatility of Rheoreversible, Stimuli-responsive Hydraulic-Fracturing Fluids for Enhanced Geothermal Systems: Effect of Reservoir pH</t>
  </si>
  <si>
    <t>https://www.osti.gov/biblio/1602980</t>
  </si>
  <si>
    <t>The primary challenge for the feasibility of enhanced geothermal systems (EGS) is to cost-effectively create high-permeability reservoirs inside deep crystalline bedrock. Although …</t>
  </si>
  <si>
    <t>https://scholar.google.com/scholar?q=related:nTyDRqdc54sJ:scholar.google.com/&amp;scioq=&amp;hl=en&amp;as_sdt=2005&amp;sciodt=0,5</t>
  </si>
  <si>
    <t>OO Blake, DR Faulkner, RH Worden…</t>
  </si>
  <si>
    <t>A Rasool, F Umer, U Nazir…</t>
  </si>
  <si>
    <t>Geothermal Power Plant Installation in Pakistan; Choice of Location, Inspecting its Potential and Utilization</t>
  </si>
  <si>
    <t>Indian Journal …</t>
  </si>
  <si>
    <t>sciresol.s3.us-east-2.amazonaws …</t>
  </si>
  <si>
    <t>https://sciresol.s3.us-east-2.amazonaws.com/IJST/Articles/2018/Issue-44/Article2.pdf</t>
  </si>
  <si>
    <t>Objectives: The main emphasize is to locate the high potential gradient range (HPGR) for geothermal energy in Pakistan. Methods/Statistical Analysis: An engineering overview and …</t>
  </si>
  <si>
    <t>https://scholar.google.com/scholar?q=related:ZwCbTIRxfU4J:scholar.google.com/&amp;scioq=&amp;hl=en&amp;as_sdt=2005&amp;sciodt=0,5</t>
  </si>
  <si>
    <t>A Sowiżdżał, L Pająk, P Gładysz</t>
  </si>
  <si>
    <t>Conceptual model for geothermal reservoir suitable for Enhanced Geothermal Systems using CO2 as a working fluid–central part of Poland</t>
  </si>
  <si>
    <t>http://europeangeothermalcongress.eu/wp-content/uploads/2019/07/349.pdf</t>
  </si>
  <si>
    <t>The article presents the analysis of the geothermal potential of Poland in terms of the construction of the Enhanced Geothermal Systems using CO2 as a working fluid. On the …</t>
  </si>
  <si>
    <t>https://scholar.google.com/scholar?q=related:t905UZk7lTAJ:scholar.google.com/&amp;scioq=&amp;hl=en&amp;as_sdt=2005&amp;sciodt=0,5</t>
  </si>
  <si>
    <t>B TUTOLO</t>
  </si>
  <si>
    <t>CO2-Based EGS: An Environmentalist's Fairytale?</t>
  </si>
  <si>
    <t>https://scholar.google.com/scholar?q=related:7nI8UwTBqJEJ:scholar.google.com/&amp;scioq=&amp;hl=en&amp;as_sdt=2005&amp;sciodt=0,5</t>
  </si>
  <si>
    <t>Y Zhang, Y Zhang, B Han, X Zhang, Y Jia</t>
  </si>
  <si>
    <t>Parameter Studies on Hydraulic Fracturing in Brittle Rocks Based on a Modified Hydromechanical Coupling Model</t>
  </si>
  <si>
    <t>https://www.mdpi.com/1575836</t>
  </si>
  <si>
    <t>In this paper, we present a numerical study of hydraulic fracturing in brittle rock by using particle flow simulation. The emphasis is put on the influence of in situ stress, differential …</t>
  </si>
  <si>
    <t>https://www.mdpi.com/1996-1073/15/7/2687/pdf</t>
  </si>
  <si>
    <t>https://scholar.google.com/scholar?q=related:eIWaUw0JJ2oJ:scholar.google.com/&amp;scioq=&amp;hl=en&amp;as_sdt=2005&amp;sciodt=0,5</t>
  </si>
  <si>
    <t>F BELLACANZONE</t>
  </si>
  <si>
    <t>The ecological side of energy production: quantifying the effort needed to reach a prescribed CO2 emission target with six available technologies</t>
  </si>
  <si>
    <t>politesi.polimi.it</t>
  </si>
  <si>
    <t>https://www.politesi.polimi.it/bitstream/10589/12641/5/Tesi.pdf</t>
  </si>
  <si>
    <t>Abstract in italiano Il dibattito presente in letteratura riguardo alla stabilizzazione delle concentrazioni atmosferiche di CO2 ha generato un'inutile quanto dannosa confusione sulle …</t>
  </si>
  <si>
    <t>https://scholar.google.com/scholar?q=related:L7WvU8bwJAsJ:scholar.google.com/&amp;scioq=&amp;hl=en&amp;as_sdt=2005&amp;sciodt=0,5</t>
  </si>
  <si>
    <t>J Ji, X Song, F XU, G SONG, Y Shi, G WANG…</t>
  </si>
  <si>
    <t>Study on Effects of Variable Thermophysical of Water on Heat Extraction Performance of Enhanced Geothermal System</t>
  </si>
  <si>
    <t>Available at SSRN …</t>
  </si>
  <si>
    <t>https://papers.ssrn.com/sol3/papers.cfm?abstract_id=4018989</t>
  </si>
  <si>
    <t>The variation of water thermophysical properties in the deep high-temperature enhanced geothermal systems (EGS) is dramatic, which seriously affects the thermal performance of …</t>
  </si>
  <si>
    <t>https://scholar.google.com/scholar?q=related:tlbAVLtLCzkJ:scholar.google.com/&amp;scioq=&amp;hl=en&amp;as_sdt=2005&amp;sciodt=0,5</t>
  </si>
  <si>
    <t>Z Su, H Zhai</t>
  </si>
  <si>
    <t>Heat Production from Single Fracture Hot Dry Rock, Applications for EGS Reservoir Design</t>
  </si>
  <si>
    <t>Geotechnics</t>
  </si>
  <si>
    <t>https://www.mdpi.com/1512544</t>
  </si>
  <si>
    <t>A new analytical solution for the thermal-hydraulic coupling process is derived with a 1-D steady state conductive heat flow in the body of hot rock with perpendicular water flow in the …</t>
  </si>
  <si>
    <t>https://www.mdpi.com/2673-7094/2/1/9/htm</t>
  </si>
  <si>
    <t>https://scholar.google.com/scholar?q=related:_uOnYD7plPUJ:scholar.google.com/&amp;scioq=&amp;hl=en&amp;as_sdt=2005&amp;sciodt=0,5</t>
  </si>
  <si>
    <t>Effect of Vertical Permeability Heterogeneity in Stratified Formation on Electricity Generation Performance of Enhanced Geothermal System</t>
  </si>
  <si>
    <t>https://www.mdpi.com/1083176</t>
  </si>
  <si>
    <t>Because geologic sedimentation and hydrofracturing processes are not homogeneous, the reservoirs of enhanced geothermal systems (EGSs) are also heterogeneous; this has a …</t>
  </si>
  <si>
    <t>https://www.mdpi.com/2227-9717/9/5/744/htm</t>
  </si>
  <si>
    <t>https://scholar.google.com/scholar?q=related:cNxTY_zJCcEJ:scholar.google.com/&amp;scioq=&amp;hl=en&amp;as_sdt=2005&amp;sciodt=0,5</t>
  </si>
  <si>
    <t>H Sun</t>
  </si>
  <si>
    <t>Thermal modeling of fractured reservoir-wellbore coupled system for fracture diagnosis and geothermal applications</t>
  </si>
  <si>
    <t>https://repositories.lib.utexas.edu/handle/2152/115212</t>
  </si>
  <si>
    <t>Distributed temperature sensing (DTS) is an enabling technology for fracture diagnosis and multiphase flow measurement in unconventional areas. Fracture characterization and flow …</t>
  </si>
  <si>
    <t>https://repositories.lib.utexas.edu/bitstream/handle/2152/115212/SUN-DISSERTATION-2022.pdf?sequence=1</t>
  </si>
  <si>
    <t>SY Lee, F Pan, B McPherson, J Moore, R Allis</t>
  </si>
  <si>
    <t>PROBABILISTIC ASSESSMENT OF THE DEEP SEDIMENTARY GEOTHERMAL SYSTEM WITH CO2 INJECTION AT RESERVOIR DEPTH</t>
  </si>
  <si>
    <t>https://pangea.stanford.edu/ERE/pdf/IGAstandard/SGW/2013/Lee.pdf</t>
  </si>
  <si>
    <t>We have evaluated the potential effect of CO2 as a working fluid for geothermal energy development in the deep sedimentary reservoirs. This study utilizes the response surface …</t>
  </si>
  <si>
    <t>https://scholar.google.com/scholar?q=related:BYtZauymNeMJ:scholar.google.com/&amp;scioq=&amp;hl=en&amp;as_sdt=2005&amp;sciodt=0,5</t>
  </si>
  <si>
    <t>B Wu, Z Lei, G Zhao, S Jia, X Zhang…</t>
  </si>
  <si>
    <t>An efficient model for predicting heat extraction from a multiple-well enhanced geothermal system in the presence of areal flow</t>
  </si>
  <si>
    <t>https://www.sciencedirect.com/science/article/pii/S1359431122003556</t>
  </si>
  <si>
    <t>To maximize the heat production from an enhanced geothermal system (EGS), multiple-well layouts have been proposed. In this paper, a semi-analytical model is developed for …</t>
  </si>
  <si>
    <t>https://scholar.google.com/scholar?q=related:KPTvbU4NJ6oJ:scholar.google.com/&amp;scioq=&amp;hl=en&amp;as_sdt=2005&amp;sciodt=0,5</t>
  </si>
  <si>
    <t>K Wang, B Yuan, C Li, W Wang, J Liu</t>
  </si>
  <si>
    <t>A General Solution of Heat Transfer Model in Heterogeneous Enhanced Geothermal Systems with Temperature-dependent Variables</t>
  </si>
  <si>
    <t>https://scholar.google.com/scholar?q=related:k-u6cmUEIhUJ:scholar.google.com/&amp;scioq=&amp;hl=en&amp;as_sdt=2005&amp;sciodt=0,5</t>
  </si>
  <si>
    <t>S Dhakal, I Gupta</t>
  </si>
  <si>
    <t>Geothermal Energy Systems and Thermo-Hydro-Mechanical and Chemical Modeling-A Brief Review</t>
  </si>
  <si>
    <t>https://publications.mygeoenergynow.org/grc/1034282.pdf</t>
  </si>
  <si>
    <t>Geothermal energy is the naturally occurring energy source under the Earth's crust in the form of heat. It is used in heating, cooling and electricity generation around the world …</t>
  </si>
  <si>
    <t>https://scholar.google.com/scholar?q=related:HQjNc7Fc98MJ:scholar.google.com/&amp;scioq=&amp;hl=en&amp;as_sdt=2005&amp;sciodt=0,5</t>
  </si>
  <si>
    <t>MA Nemitallah, AA Abdelhafez, MA Habib</t>
  </si>
  <si>
    <t>Burner Designs for Clean Power Generation in Gas Turbines</t>
  </si>
  <si>
    <t>Approaches for Clean …</t>
  </si>
  <si>
    <t>https://link.springer.com/chapter/10.1007/978-3-030-44077-0_3</t>
  </si>
  <si>
    <t>10.1007/978-3-030-44077-0_3</t>
  </si>
  <si>
    <t>The increasingly stricter environmental regulations encouraged researchers to develop combustion systems that can meet such restrictions. Older gas turbine engines for power …</t>
  </si>
  <si>
    <t>https://scholar.google.com/scholar?output=instlink&amp;q=info:EH8qgSeUrocJ:scholar.google.com/&amp;hl=en&amp;as_sdt=2005&amp;sciodt=0,5&amp;scillfp=12646162546424924515&amp;oi=lle</t>
  </si>
  <si>
    <t>https://scholar.google.com/scholar?q=related:EH8qgSeUrocJ:scholar.google.com/&amp;scioq=&amp;hl=en&amp;as_sdt=2005&amp;sciodt=0,5</t>
  </si>
  <si>
    <t>D Chandrasekharam</t>
  </si>
  <si>
    <t>Enhanced geothermal systems (EGS) for UN sustainable development goals</t>
  </si>
  <si>
    <t>Discover Energy</t>
  </si>
  <si>
    <t>https://link.springer.com/article/10.1007/s43937-022-00009-7</t>
  </si>
  <si>
    <t>10.1007/s43937-022-00009-7</t>
  </si>
  <si>
    <t>Energy-water-food nexus, the three interdependent primary requirements are essential for life and the need of the hour by the world. The Covid-19 pandemic has proved that countries …</t>
  </si>
  <si>
    <t>https://scholar.google.com/scholar?q=related:Kpytg3z-xU8J:scholar.google.com/&amp;scioq=&amp;hl=en&amp;as_sdt=2005&amp;sciodt=0,5</t>
  </si>
  <si>
    <t>Heat extraction from a wellbore in saturated low-permeability formations during fluid circulation</t>
  </si>
  <si>
    <t>55th US Rock Mechanics/Geomechanics Symposium</t>
  </si>
  <si>
    <t>https://onepetro.org/ARMAUSRMS/proceedings-abstract/ARMA21/All-ARMA21/ARMA-2021-1611/468024</t>
  </si>
  <si>
    <t>Heat exchange and energy extraction from a low-permeability reservoir are important processes for EGS design. Cold water is circulated from a wellbore and carries warmer …</t>
  </si>
  <si>
    <t>https://scholar.google.com/scholar?q=related:Stiyhq7zUQYJ:scholar.google.com/&amp;scioq=&amp;hl=en&amp;as_sdt=2005&amp;sciodt=0,5</t>
  </si>
  <si>
    <t>Q Gautier, J Schott</t>
  </si>
  <si>
    <t>Mineral Solubility and Aqueous Speciation Under Hydrothermal Conditions to 300 C–The Carbonate System as an Example</t>
  </si>
  <si>
    <t>Thermodynamics of Geothermal Fluids</t>
  </si>
  <si>
    <t>https://books.google.com/books?hl=en&amp;lr=&amp;id=p696DwAAQBAJ&amp;oi=fnd&amp;pg=PA81&amp;ots=A4FR5kRwiA&amp;sig=mgT1CfCyk3hYmCRny8v4e8SoZPw</t>
  </si>
  <si>
    <t>https://scholar.google.com/scholar?q=related:xg1wiIWnmNsJ:scholar.google.com/&amp;scioq=&amp;hl=en&amp;as_sdt=2005&amp;sciodt=0,5</t>
  </si>
  <si>
    <t>M Samin</t>
  </si>
  <si>
    <t>Development of an advanced multi-objectives approach to optimise the long-term performance of enhanced geothermal system (EGS) reservoirs</t>
  </si>
  <si>
    <t>etheses.bham.ac.uk</t>
  </si>
  <si>
    <t>http://etheses.bham.ac.uk/id/eprint/9359/</t>
  </si>
  <si>
    <t>Enhanced geothermal system (EGS) reservoirs are artificial deep reservoirs designed to exploit geothermal power accumulated within hot dry rocks in order to generate electricity …</t>
  </si>
  <si>
    <t>https://etheses.bham.ac.uk/id/eprint/9359/7/Samin2019PhD.pdf</t>
  </si>
  <si>
    <t>https://scholar.google.com/scholar?q=related:3tMAit6PLHgJ:scholar.google.com/&amp;scioq=&amp;hl=en&amp;as_sdt=2005&amp;sciodt=0,5</t>
  </si>
  <si>
    <t>FJ Guerrero, D Pérez-Zárate, RM Prol-Ledesma…</t>
  </si>
  <si>
    <t>N Koukouzas</t>
  </si>
  <si>
    <t>Geological Storage and Natural Analogues related to Geothermal Energy</t>
  </si>
  <si>
    <t>https://www.researchgate.net/profile/Pavlos-Krassakis/publication/326154027_CO2_Geological_Storage_and_Natural_Analogues_related_to_Geothermal_Energy/links/5b3b7710aca2720785063f9a/CO2-Geological-Storage-and-Natural-Analogues-related-to-Geothermal-Energy.pdf</t>
  </si>
  <si>
    <t>➢ CERTH has participated successfully in more than 1.200 competitive research projects (with a total budget exceeding 450 M€ and involving more than 1.100 international partner …</t>
  </si>
  <si>
    <t>https://scholar.google.com/scholar?q=related:upUJi7tN8F0J:scholar.google.com/&amp;scioq=&amp;hl=en&amp;as_sdt=2005&amp;sciodt=0,5</t>
  </si>
  <si>
    <t>Q An, Q Zhang, X Li, H Yu, Z Yin, X Zhang</t>
  </si>
  <si>
    <t>Accounting for dynamic alteration effect of SC-CO2 to assess role of pore structure on rock strength: A comparative study</t>
  </si>
  <si>
    <t>https://www.sciencedirect.com/science/article/pii/S0360544222020199</t>
  </si>
  <si>
    <t>Supercritical carbon dioxide (SC–CO 2) is an ideal working fluid to develop geological resources, while the efficient development and utilization are seriously hindered by the …</t>
  </si>
  <si>
    <t>https://scholar.google.com/scholar?output=instlink&amp;q=info:0mdZi-pKeiUJ:scholar.google.com/&amp;hl=en&amp;as_sdt=2005&amp;sciodt=0,5&amp;scillfp=1909988384905097228&amp;oi=lle</t>
  </si>
  <si>
    <t>A Navarre-Sitchler, G Rother…</t>
  </si>
  <si>
    <t>Porosity in Reactive Geochemical Systems</t>
  </si>
  <si>
    <t>Pore Scale Phenomena …</t>
  </si>
  <si>
    <t>World Scientific</t>
  </si>
  <si>
    <t>https://www.worldscientific.com/doi/abs/10.1142/9789814623063_0012</t>
  </si>
  <si>
    <t>10.1142/9789814623063_0012</t>
  </si>
  <si>
    <t>Despite the importance of geochemical reactions in many natural and engineered systems, we have not been able to measure geochemical reaction-rate constants in the laboratory in …</t>
  </si>
  <si>
    <t>https://scholar.google.com/scholar?output=instlink&amp;q=info:mirhjQh7CN0J:scholar.google.com/&amp;hl=en&amp;as_sdt=2005&amp;sciodt=0,5&amp;scillfp=5948845250127885143&amp;oi=lle</t>
  </si>
  <si>
    <t>https://scholar.google.com/scholar?q=related:mirhjQh7CN0J:scholar.google.com/&amp;scioq=&amp;hl=en&amp;as_sdt=2005&amp;sciodt=0,5</t>
  </si>
  <si>
    <t>S Ezzedine, W Bourcier, L Glascoe, F Ryerson…</t>
  </si>
  <si>
    <t>Impact of Uncertainty on Thermal and Chemical Tracers for EGS Characterization: A Framework for Thermo-Chemical Smart Tracers</t>
  </si>
  <si>
    <t>https://publications.mygeoenergynow.org/grc/1030260.pdf</t>
  </si>
  <si>
    <t>ABSTRACT A major issue to overcome when characterizing a deep fractured reservoir is that of data limitation due to accessibility and affordability. Geological characterization data …</t>
  </si>
  <si>
    <t>https://scholar.google.com/scholar?q=related:8LiLkt3TZ9sJ:scholar.google.com/&amp;scioq=&amp;hl=en&amp;as_sdt=2005&amp;sciodt=0,5</t>
  </si>
  <si>
    <t>AR Reveillere, JR Rohmer</t>
  </si>
  <si>
    <t>Semi-analytical model of brine leakage through an abandoned plugged well to determine the Area of Review for CO2 geological storages</t>
  </si>
  <si>
    <t>EGU General Assembly …</t>
  </si>
  <si>
    <t>ui.adsabs.harvard.edu</t>
  </si>
  <si>
    <t>https://ui.adsabs.harvard.edu/abs/2012EGUGA..14.1985R/abstract</t>
  </si>
  <si>
    <t>Deep saline aquifers are currently considered for CO2 storage in different places of the world. Many of these aquifers are located in sedimentary basins that have experienced a …</t>
  </si>
  <si>
    <t>https://scholar.google.com/scholar?q=related:uckIlzqtxl8J:scholar.google.com/&amp;scioq=&amp;hl=en&amp;as_sdt=2005&amp;sciodt=0,5</t>
  </si>
  <si>
    <t>D Zhou, A Tatomir, M Sauter, I Tomac</t>
  </si>
  <si>
    <t>Optimization of Well Configuration for EGS Performance with Multi-Dimensional Two-Phase Flow Modelling</t>
  </si>
  <si>
    <t>https://onepetro.org/ARMAUSRMS/proceedings-abstract/ARMA22/All-ARMA22/ARMA-2022-0298/510270</t>
  </si>
  <si>
    <t>Geothermal energy is a type of renewable energy with significant potential of contributing to reduce greenhouse gas emissions. Utilization of geothermal energy has become more and …</t>
  </si>
  <si>
    <t>U Turaga, V Shembekar…</t>
  </si>
  <si>
    <t>Toward Affordable Low-Carbon Power: Economic and Environmental Analyses of Integrating CO2-EGS With IGCC</t>
  </si>
  <si>
    <t>Geothermal …</t>
  </si>
  <si>
    <t>https://publications.mygeoenergynow.org/grc/1030283.pdf</t>
  </si>
  <si>
    <t>We are currently studying the economics of Enhanced Geothermal Systems (EGS) and various factors that can reduce its Levelized Cost of Electricity (LCOE). As part of this effort …</t>
  </si>
  <si>
    <t>https://scholar.google.com/scholar?q=related:14oCm2YQVzMJ:scholar.google.com/&amp;scioq=&amp;hl=en&amp;as_sdt=2005&amp;sciodt=0,5</t>
  </si>
  <si>
    <t>M Miranda, A Pereira, RP dos Reis…</t>
  </si>
  <si>
    <t>A Thermal Model for Sedimentary Basins: the case of the Lusitanian Basin (Portugal)</t>
  </si>
  <si>
    <t>… Regional Conference and …</t>
  </si>
  <si>
    <t>https://www.researchgate.net/profile/Mafalda-Miranda/publication/279193041_A_Thermal_Model_for_Sedimentary_Basins_the_case_of_the_Lusitanian_Basin_Portugal/links/558da4ad08aed6ec4bf35d40/A-Thermal-Model-for-Sedimentary-Basins-the-case-of-the-Lusitanian-Basin-Portugal.pdf</t>
  </si>
  <si>
    <t>The thermal history of a sedimentary basin represents an important control on generation of gas and oil in source rocks, being heat flow one of the major input parameters in basin …</t>
  </si>
  <si>
    <t>https://scholar.google.com/scholar?q=related:C_v8nM1jqJwJ:scholar.google.com/&amp;scioq=&amp;hl=en&amp;as_sdt=2005&amp;sciodt=0,5</t>
  </si>
  <si>
    <t>XJ Tang, MM Hu</t>
  </si>
  <si>
    <t>A Reactive-Chemo-Mechanical Model for Weak Acid-Assisted Cavity Expansion in Carbonate Rocks</t>
  </si>
  <si>
    <t>https://link.springer.com/article/10.1007/s00603-022-03077-2</t>
  </si>
  <si>
    <t>10.1007/s00603-022-03077-2</t>
  </si>
  <si>
    <t>Cavity expansion due to internal pressurization is a fundamental problem encountered in many environmental, geotechnical, drilling, reservoir and geo-energy engineering problems …</t>
  </si>
  <si>
    <t>https://scholar.google.com/scholar?output=instlink&amp;q=info:lguFoBiyg1UJ:scholar.google.com/&amp;hl=en&amp;as_sdt=2005&amp;sciodt=0,5&amp;scillfp=16208679014450216406&amp;oi=lle</t>
  </si>
  <si>
    <t>ER Okoroafor, MJ Williams, J Gossuin, O Keshinro…</t>
  </si>
  <si>
    <t>Y Gaofan, G Haonan, Z Xi, L Xiaoyuan</t>
  </si>
  <si>
    <t>Heat Mining Process of Enhanced Geothermal Systems, A Numerical Study of Gonghe Basin</t>
  </si>
  <si>
    <t>https://scholar.google.com/scholar?q=related:2fqJodCjJuQJ:scholar.google.com/&amp;scioq=&amp;hl=en&amp;as_sdt=2005&amp;sciodt=0,5</t>
  </si>
  <si>
    <t>M Cánovas Vidal, I Alhama Manteca, G García Ros…</t>
  </si>
  <si>
    <t>repositorio.upct.es</t>
  </si>
  <si>
    <t>https://repositorio.upct.es/handle/10317/8537</t>
  </si>
  <si>
    <t>https://repositorio.upct.es/bitstream/handle/10317/8537/nsd.pdf?sequence=1</t>
  </si>
  <si>
    <t>https://scholar.google.com/scholar?q=related:_YpZpOKzYXEJ:scholar.google.com/&amp;scioq=&amp;hl=en&amp;as_sdt=2005&amp;sciodt=0,5</t>
  </si>
  <si>
    <t>Y Sun, X Zhang, Q Zhang, X Li, Z Li, Z Yin, Z Li…</t>
  </si>
  <si>
    <t>Enhanced geothermal system productivity analysis of a well-group in a limited area based on the flow field split method</t>
  </si>
  <si>
    <t>https://link.springer.com/article/10.1007/s12665-021-10030-z</t>
  </si>
  <si>
    <t>10.1007/s12665-021-10030-z</t>
  </si>
  <si>
    <t>The prediction of the production capacity of the enhanced geothermal system (EGS) is crucial for the extraction of geothermal resources. To better optimize the EGS project, it is …</t>
  </si>
  <si>
    <t>https://scholar.google.com/scholar?output=instlink&amp;q=info:IxtepX_YbOgJ:scholar.google.com/&amp;hl=en&amp;as_sdt=2005&amp;sciodt=0,5&amp;scillfp=10606124519477792012&amp;oi=lle</t>
  </si>
  <si>
    <t>https://scholar.google.com/scholar?q=related:IxtepX_YbOgJ:scholar.google.com/&amp;scioq=&amp;hl=en&amp;as_sdt=2005&amp;sciodt=0,5</t>
  </si>
  <si>
    <t>Advances in geochemical modeling for geothermal applications: Peter Birkle</t>
  </si>
  <si>
    <t>https://www.taylorfrancis.com/chapters/edit/10.1201/b11690-15/advances-geochemical-modeling-geothermal-applications-birkle</t>
  </si>
  <si>
    <t>10.1201/b11690-15</t>
  </si>
  <si>
    <t>https://scholar.google.com/scholar?q=related:hZykqX280csJ:scholar.google.com/&amp;scioq=&amp;hl=en&amp;as_sdt=2005&amp;sciodt=0,5</t>
  </si>
  <si>
    <t>I Kaminskaite, S Piazolo, AR Emery, N Shaw…</t>
  </si>
  <si>
    <t>KVA van België, P der Academiën, BA de Belgique…</t>
  </si>
  <si>
    <t>CO2 CAPTURE AND STORAGE: inevitable for a climate friendly Belgium</t>
  </si>
  <si>
    <t>https://www.academia.edu/download/80308876/tw_CO2_capture_storage.pdf</t>
  </si>
  <si>
    <t>The use of fossil fuels is deeply embedded in our Western way of life, and it is a fundamental pillar of our economy. Developing nations are choosing the same path, resulting worldwide …</t>
  </si>
  <si>
    <t>https://scholar.google.com/scholar?q=related:wBwUqwKwOgEJ:scholar.google.com/&amp;scioq=&amp;hl=en&amp;as_sdt=2005&amp;sciodt=0,5</t>
  </si>
  <si>
    <t>T Held</t>
  </si>
  <si>
    <t>Systems and methods for generating electricity via a pumped thermal energy storage system</t>
  </si>
  <si>
    <t>US Patent 11,187,112</t>
  </si>
  <si>
    <t>https://patents.google.com/patent/US11187112B2/en</t>
  </si>
  <si>
    <t>Abstract Systems and methods are provided for charging a pumped thermal energy storage (“PTES”) system. A system may include a compressor or pump configured to circulate a …</t>
  </si>
  <si>
    <t>https://patentimages.storage.googleapis.com/9b/b9/f7/a458cd79e81ed3/US11187112.pdf</t>
  </si>
  <si>
    <t>https://scholar.google.com/scholar?q=related:uH03qydqw0IJ:scholar.google.com/&amp;scioq=&amp;hl=en&amp;as_sdt=2005&amp;sciodt=0,5</t>
  </si>
  <si>
    <t>H WOODROW</t>
  </si>
  <si>
    <t>EXERGY ANALYSIS OF GEOTHERMAL ENERGY PRODUCTION WITH COMBINED CARBON DIOXIDE CAPTURE AND STORAGE</t>
  </si>
  <si>
    <t>https://scholar.google.com/scholar?q=related:eC_xr7ZiuasJ:scholar.google.com/&amp;scioq=&amp;hl=en&amp;as_sdt=2005&amp;sciodt=0,5</t>
  </si>
  <si>
    <t>E Miranda-barbosa, R Shortall, E Tzimas</t>
  </si>
  <si>
    <t>Potential Zones in Europe for Combining CCS and Geothermal Energy</t>
  </si>
  <si>
    <t>24th European Meeting of …</t>
  </si>
  <si>
    <t>https://www.earthdoc.org/content/papers/10.3997/2214-4609.201802586</t>
  </si>
  <si>
    <t>10.3997/2214-4609.201802586</t>
  </si>
  <si>
    <t>Summary Combining Carbon Capture and Storage (CCS) and Geothermal energy has technical, economic and social benefits. In Europe, there is potential for this synergy …</t>
  </si>
  <si>
    <t>https://scholar.google.com/scholar?q=related:ttnGsvVCFyoJ:scholar.google.com/&amp;scioq=&amp;hl=en&amp;as_sdt=2005&amp;sciodt=0,5</t>
  </si>
  <si>
    <t>RM Capobianco</t>
  </si>
  <si>
    <t>Ionization in H2O--bearing carbon dioxide determined by conductivity measurements</t>
  </si>
  <si>
    <t>vtechworks.lib.vt.edu</t>
  </si>
  <si>
    <t>https://vtechworks.lib.vt.edu/handle/10919/23283</t>
  </si>
  <si>
    <t>Recent studies report rapid corrosion of metals and carbonation of minerals in contact with H2O-saturated (or nearly saturated) CO2. One explanation for this behavior is that addition …</t>
  </si>
  <si>
    <t>https://vtechworks.lib.vt.edu/bitstream/handle/10919/23283/Capobianco_RM_T_2013.pdf?sequence=1</t>
  </si>
  <si>
    <t>https://scholar.google.com/scholar?q=related:wz82ugajVHAJ:scholar.google.com/&amp;scioq=&amp;hl=en&amp;as_sdt=2005&amp;sciodt=0,5</t>
  </si>
  <si>
    <t>D Chandrasekharam…</t>
  </si>
  <si>
    <t>EGS and Carbon Mitigation Strategies: Indian Scenario</t>
  </si>
  <si>
    <t>Journal of Clean Energy …</t>
  </si>
  <si>
    <t>https://www.researchgate.net/profile/Dornadula-Chandrasekharam/publication/272909147_EGS_and_Carbon_Mitigation_Strategies_Indian_Scenario/links/5860fa9e08ae329d61fef659/EGS-and-Carbon-Mitigation-Strategies-Indian-Scenario.pdf</t>
  </si>
  <si>
    <t>With growing concern on climate change and ever increasing CO2 emissions from coal fired power plants, countries across are looking for energy sources from the Earth. Heat mining …</t>
  </si>
  <si>
    <t>https://scholar.google.com/scholar?q=related:38dEvYSry18J:scholar.google.com/&amp;scioq=&amp;hl=en&amp;as_sdt=2005&amp;sciodt=0,5</t>
  </si>
  <si>
    <t>CE Romero</t>
  </si>
  <si>
    <t>PROGRAM TOPIC: CARBON MANAGEMENT</t>
  </si>
  <si>
    <t>https://www.researchgate.net/profile/Carlos-Rubio-Maya/publication/284367299_Assessment_of_the_Use_of_CO2_Injection_for_Heat_Mining_in_Geothermal_Reservoirs_in_Mexico/links/56523a9b08ae1ef929756bd8/Assessment-of-the-Use-of-CO2-Injection-for-Heat-Mining-in-Geothermal-Reservoirs-in-Mexico.pdf</t>
  </si>
  <si>
    <t>ABSTRACT A study was conducted to assess the feasibility of using supercritical carbon dioxide (sCO2) injection for heat mining from geothermal reservoirs in Mexico. Mexico is …</t>
  </si>
  <si>
    <t>https://scholar.google.com/scholar?q=related:yUprwPmOUQwJ:scholar.google.com/&amp;scioq=&amp;hl=en&amp;as_sdt=2005&amp;sciodt=0,5</t>
  </si>
  <si>
    <t>G Feng, T Xu, F Gherardi</t>
  </si>
  <si>
    <t>Heat mining from super-hot horizons of the Larderello geothermal field, Italy</t>
  </si>
  <si>
    <t>https://www.sciencedirect.com/science/article/pii/S0960148122010795</t>
  </si>
  <si>
    <t>Super-hot rock geothermal is an emerging source of renewable and carbon-free energy. This paper is the first attempt to explore fluid and heat flow dynamics in the reservoir …</t>
  </si>
  <si>
    <t>https://scholar.google.com/scholar?output=instlink&amp;q=info:n2TYwZPjFicJ:scholar.google.com/&amp;hl=en&amp;as_sdt=2005&amp;sciodt=0,5&amp;scillfp=8476345486500527149&amp;oi=lle</t>
  </si>
  <si>
    <t>D Chandra, C Conrad, D Hall, A Weiner, N Montebello…</t>
  </si>
  <si>
    <t>Supercritical Carbon Dioxide Circulated EGS Combined with IGCC in New Mexico</t>
  </si>
  <si>
    <t>https://personal.ems.psu.edu/~fkd/projects/nrel/report.pdf</t>
  </si>
  <si>
    <t>Introduction: We explore the pairing of an integrated gasification combined cycle (IGCC) plant with an engineered geothermal system using supercritical CO2 as the circulating fluid …</t>
  </si>
  <si>
    <t>https://scholar.google.com/scholar?q=related:Eee0xFNfGa0J:scholar.google.com/&amp;scioq=&amp;hl=en&amp;as_sdt=2005&amp;sciodt=0,5</t>
  </si>
  <si>
    <t>Q Zhang, Q An, H Yu, X Li, Z Yin, X Zhang</t>
  </si>
  <si>
    <t>Dynamic alteration behavior of granite under SC-CO2: proposal for a long-term accelerated test method</t>
  </si>
  <si>
    <t>Bulletin of Engineering …</t>
  </si>
  <si>
    <t>https://link.springer.com/article/10.1007/s10064-022-02842-5</t>
  </si>
  <si>
    <t>10.1007/s10064-022-02842-5</t>
  </si>
  <si>
    <t>The efficient development of hot dry rock (HDR) using supercritical carbon dioxide (SC-CO2) is severely restricted by the deficient mastery of the long-term damage laws of HDR …</t>
  </si>
  <si>
    <t>https://scholar.google.com/scholar?output=instlink&amp;q=info:QB6oyFuluagJ:scholar.google.com/&amp;hl=en&amp;as_sdt=2005&amp;sciodt=0,5&amp;scillfp=9673560511199618915&amp;oi=lle</t>
  </si>
  <si>
    <t>Z Siagi, C Nzila</t>
  </si>
  <si>
    <t>Energy Extraction from abandoned wells</t>
  </si>
  <si>
    <t>Utilization of Thermal Potential of Abandoned Wells</t>
  </si>
  <si>
    <t>https://www.sciencedirect.com/science/article/pii/B9780323906166000063</t>
  </si>
  <si>
    <t>The costs associated with the development of geothermal wells is a major barrier toward the exploitation of geothermal resources, hence energy extraction from abandoned wells is …</t>
  </si>
  <si>
    <t>https://scholar.google.com/scholar?q=related:r1jByJArN4IJ:scholar.google.com/&amp;scioq=&amp;hl=en&amp;as_sdt=2005&amp;sciodt=0,5</t>
  </si>
  <si>
    <t>L Desport, S Selosse</t>
  </si>
  <si>
    <t>Perspectives of CO2 utilization as a negative emission technology</t>
  </si>
  <si>
    <t>Sustainable Energy Technologies and Assessments</t>
  </si>
  <si>
    <t>https://www.sciencedirect.com/science/article/pii/S2213138822006737</t>
  </si>
  <si>
    <t>In the race to net zero, attention is turning to solutions that remove carbon dioxide from the atmosphere. Among them, technologies for the capture and geological storage of …</t>
  </si>
  <si>
    <t>Discover</t>
  </si>
  <si>
    <t>https://www.researchgate.net/profile/Dornadula-Chandrasekharam/publication/361892948_Discover_Energy_Comment_Enhanced_geothermal_systems_EGS_for_UN_sustainable_development_goals/links/62cb2327d7bd92231fa8fbd1/Discover-Energy-Comment-Enhanced-geothermal-systems-EGS-for-UN-sustainable-development-goals.pdf</t>
  </si>
  <si>
    <t>X Zhang, C Jia, J Yao, Z Huang, L Gong, W Yang…</t>
  </si>
  <si>
    <t>An evaluation framework for production performance of high-temperature fractured and karstified geothermal reservoirs: Production mechanism, sensitivity study, and …</t>
  </si>
  <si>
    <t>Gondwana …</t>
  </si>
  <si>
    <t>https://www.sciencedirect.com/science/article/pii/S1342937X22002659</t>
  </si>
  <si>
    <t>Abstract High-temperature (&gt; 150 o C) geothermal resources have great potential for sustainable power generation. These geothermal resources can be exploited efficiently …</t>
  </si>
  <si>
    <t>M Parlaktuna, Ş DURUCAN…</t>
  </si>
  <si>
    <t>Seismic velocity characterisation and survey design to assess CO2 injection performanceat Kızıldere geothermal field</t>
  </si>
  <si>
    <t>Turkish Journal of …</t>
  </si>
  <si>
    <t>https://journals.tubitak.gov.tr/earth/vol30/iss9/5/</t>
  </si>
  <si>
    <t>The noncondensable gases in most geothermal resources include CO2 and smaller amounts of other gases. Currently, the worldwide geothermal power is a small sector within …</t>
  </si>
  <si>
    <t>https://journals.tubitak.gov.tr/cgi/viewcontent.cgi?article=1049&amp;context=earth</t>
  </si>
  <si>
    <t>https://scholar.google.com/scholar?q=related:PcrF2WhBJJUJ:scholar.google.com/&amp;scioq=&amp;hl=en&amp;as_sdt=2005&amp;sciodt=0,5</t>
  </si>
  <si>
    <t>A Réveillère, J Rohmer</t>
  </si>
  <si>
    <t>Semi-analytical model of brine leakage through an abandoned plugged well to determine the Area of Review for CO</t>
  </si>
  <si>
    <t>hal-brgm.archives-ouvertes.fr</t>
  </si>
  <si>
    <t>https://hal-brgm.archives-ouvertes.fr/docs/00/65/87/80/PDF/EGU_brine_leakage_model_CC.pdf</t>
  </si>
  <si>
    <t>Semi-analytical model of brine leakage through an abandoned plugged well to determine the Area of Review for CO2 geological stor Page 1 HAL Id: hal-00658780 https://hal-brgm.archives-ouvertes.fr/hal-00658780 …</t>
  </si>
  <si>
    <t>https://scholar.google.com/scholar?q=related:mpv-4V34VdYJ:scholar.google.com/&amp;scioq=&amp;hl=en&amp;as_sdt=2005&amp;sciodt=0,5</t>
  </si>
  <si>
    <t>Q Ma, S Gou, H Li, Z Cao, H Shin</t>
  </si>
  <si>
    <t>Analysis of CO2 phase transition within well-bore during injection into low-rank but relatively shallow coal seams</t>
  </si>
  <si>
    <t>https://link.springer.com/article/10.1007/s40948-022-00408-z</t>
  </si>
  <si>
    <t>10.1007/s40948-022-00408-z</t>
  </si>
  <si>
    <t>With regards to field testing under a CO 2-ECBM project, phase transition of CO 2 inevitably occurs under particular conditions during the injection process, which is obviously entangled …</t>
  </si>
  <si>
    <t>https://scholar.google.com/scholar?output=instlink&amp;q=info:1gdO4xRPJkAJ:scholar.google.com/&amp;hl=en&amp;as_sdt=2005&amp;sciodt=0,5&amp;scillfp=17733999197589003622&amp;oi=lle</t>
  </si>
  <si>
    <t>https://scholar.google.com/scholar?q=related:1gdO4xRPJkAJ:scholar.google.com/&amp;scioq=&amp;hl=en&amp;as_sdt=2005&amp;sciodt=0,5</t>
  </si>
  <si>
    <t>E Ahusborde</t>
  </si>
  <si>
    <t>Modeling and high performance numerical simulation of complex fluid flows</t>
  </si>
  <si>
    <t>hal.archives-ouvertes.fr</t>
  </si>
  <si>
    <t>https://hal.archives-ouvertes.fr/tel-03006742/document</t>
  </si>
  <si>
    <t>This dissertation aims at gathering some contributions of my research activity devoted to the development and implementation of mathematical and High Performance Computing (HPC) …</t>
  </si>
  <si>
    <t>https://scholar.google.com/scholar?q=related:VYW-48sjKN8J:scholar.google.com/&amp;scioq=&amp;hl=en&amp;as_sdt=2005&amp;sciodt=0,5</t>
  </si>
  <si>
    <t>Exergetic performance and power conversion of a CO2 thermosiphon</t>
  </si>
  <si>
    <t>https://scholar.google.com/scholar?q=related:45fD6HTRXuMJ:scholar.google.com/&amp;scioq=&amp;hl=en&amp;as_sdt=2005&amp;sciodt=0,5</t>
  </si>
  <si>
    <t>M Corrales, S Mantilla Salas, A Tasianas…</t>
  </si>
  <si>
    <t>The Potential for Underground CO2 Disposal Near Riyadh</t>
  </si>
  <si>
    <t>https://onepetro.org/IPTCONF/proceedings-abstract/22IPTC/1-22IPTC/D011S002R002/479882</t>
  </si>
  <si>
    <t>Abstract Carbon Capture Storage (CCS) and Carbon Capture Utilization and Storage (CCUS) have recently gained global attention as promising techniques to mitigate net CO 2 …</t>
  </si>
  <si>
    <t>https://scholar.google.com/scholar?q=related:4UTN6lc-OSAJ:scholar.google.com/&amp;scioq=&amp;hl=en&amp;as_sdt=2005&amp;sciodt=0,5</t>
  </si>
  <si>
    <t>R BORIN</t>
  </si>
  <si>
    <t>Greenhouse gas mitigation: quantifying the effort needed to reach a prescribed CO2 emission target with six available methods</t>
  </si>
  <si>
    <t>https://www.politesi.polimi.it/bitstream/10589/21242/3/GREENHOUSE%20GAS%20MITIGATION%20QUANTIFYING%20THE%20EFFORT%20NEEDED%20TO%20REACH%20A%20PRESCRIBED%20CO2%20EMISSION%20TARGET%20WITH%20SIX%20AVAILABLE%20METHODS.pdf</t>
  </si>
  <si>
    <t>Abstract in italiano La gestione delle emissioni di gas serra risulta essere un problema di grande rilevanza e di conseguenza la ricerca di soluzioni per affrontarlo è fondamentale. Lo …</t>
  </si>
  <si>
    <t>https://scholar.google.com/scholar?q=related:W3ev7Zp0nIsJ:scholar.google.com/&amp;scioq=&amp;hl=en&amp;as_sdt=2005&amp;sciodt=0,5</t>
  </si>
  <si>
    <t>Y Shi, X Song, Y Zhang, G Li, C Pain, J Li, F YuLong</t>
  </si>
  <si>
    <t>Numerical Simulation of Effects of Multilateral Wells on Thermal Characteristics of a Fractured EGS Based on a Thermal-hydraulic-mechanical Coupling Model</t>
  </si>
  <si>
    <t>https://publications.mygeoenergynow.org/grc/1034035.pdf</t>
  </si>
  <si>
    <t>ABSTRACT A novel enhanced geothermal system (EGS) with multilateral wells is presented to exploit geothermal energy. The EGS includes one main wellbore with an inner insulated …</t>
  </si>
  <si>
    <t>https://scholar.google.com/scholar?q=related:B53z7xCOjeEJ:scholar.google.com/&amp;scioq=&amp;hl=en&amp;as_sdt=2005&amp;sciodt=0,5</t>
  </si>
  <si>
    <t>TX Phuoc, M Massoudi</t>
  </si>
  <si>
    <t>Using CO2 as a Cooling Fluid for Power Plants: A Novel Approach for CO2 Storage and Utilization</t>
  </si>
  <si>
    <t>https://www.mdpi.com/2076-3417/11/11/4974</t>
  </si>
  <si>
    <t>To our knowledge, the potential use of CO2 as a heat-transmitting fluid for cooling applications in power plants has not been explored very extensively. In this paper, we …</t>
  </si>
  <si>
    <t>https://www.mdpi.com/2076-3417/11/11/4974/htm</t>
  </si>
  <si>
    <t>https://scholar.google.com/scholar?q=related:G0aL8EIP748J:scholar.google.com/&amp;scioq=&amp;hl=en&amp;as_sdt=2005&amp;sciodt=0,5</t>
  </si>
  <si>
    <t>T Augustin, T Gaal</t>
  </si>
  <si>
    <t>Geothermal electricity generation with high-speed generator</t>
  </si>
  <si>
    <t>https://www.diva-portal.org/smash/get/diva2:1062046/FULLTEXT01.pdf</t>
  </si>
  <si>
    <t>Denna bok innehåller alla rapporter från kandidatexjobbskursen som gavs på vårterminen 2014, på KTH Skolan för elektro-och systemteknik. Kandidatexjobben utförs individuellt eller …</t>
  </si>
  <si>
    <t>https://scholar.google.com/scholar?q=related:m3908kIKq8oJ:scholar.google.com/&amp;scioq=&amp;hl=en&amp;as_sdt=2005&amp;sciodt=0,5</t>
  </si>
  <si>
    <t>J Ezekiel, A Ebigbo, I Arifianto, A Daniilidis…</t>
  </si>
  <si>
    <t>Techno-economic performance optimization of hydrothermal doublet systems: Application to the Al Wajh basin, Western Saudi Arabia</t>
  </si>
  <si>
    <t>https://www.sciencedirect.com/science/article/pii/S037565052200178X</t>
  </si>
  <si>
    <t>Abstract The Kingdom of Saudi Arabia (KSA) has vast geothermal energy resources. When developed, these markedly strengthen the country's goals of achieving a carbon-neutral …</t>
  </si>
  <si>
    <t>https://scholar.google.com/scholar?q=related:CJM1-CWViH4J:scholar.google.com/&amp;scioq=&amp;hl=en&amp;as_sdt=2005&amp;sciodt=0,5</t>
  </si>
  <si>
    <t>Numerical Study on the Influence of Well Layout on Electricity Generation Performance of Enhanced Geothermal Systems</t>
  </si>
  <si>
    <t>https://www.mdpi.com/2227-9717/9/8/1474</t>
  </si>
  <si>
    <t>The energy efficiency of the enhanced geothermal system (EGS) measures the economic value of the heat production and electricity generation, and it is a key indicator of system …</t>
  </si>
  <si>
    <t>https://www.mdpi.com/2227-9717/9/8/1474/pdf</t>
  </si>
  <si>
    <t>https://scholar.google.com/scholar?q=related:f4bQ-mhee8MJ:scholar.google.com/&amp;scioq=&amp;hl=en&amp;as_sdt=2005&amp;sciodt=0,5</t>
  </si>
  <si>
    <t>DTW Lin, JC Hsieh, YC Hu, CH Wei, BH Lee</t>
  </si>
  <si>
    <t>The Thermal Phenomena of the Supercritical CO2 in the Reservoir of the Enhanced Geothermal System based on Brinkman Model</t>
  </si>
  <si>
    <t>edlib.net</t>
  </si>
  <si>
    <t>https://edlib.net/2014/intcong/ic2014010.pdf</t>
  </si>
  <si>
    <t>The paper is to discuss the thermal phenomena of the supercritical CO2 in the geothermal reservoir for the enhanced geothermal system. The transient heat transfer model conjugated …</t>
  </si>
  <si>
    <t>https://scholar.google.com/scholar?q=related:u3hR_j-xbeIJ:scholar.google.com/&amp;scioq=&amp;hl=en&amp;as_sdt=2005&amp;sciodt=0,5</t>
  </si>
  <si>
    <t>基于CO2地质储存工程的CO2增强地热系统中CO2注入温度对热储层热提取率影响分析——基于鄂尔多斯CCS工程</t>
  </si>
  <si>
    <t>http://www.kjdb.org/CN/article/downloadArticleFile.do?attachType=PDF&amp;id=10199</t>
  </si>
  <si>
    <t>收稿日期: 2012709718; 修回日期: 2013701707 基金项目: 教育部博士点基金项目(20110061110057); 吉林大学地下水资源与环境教育部重点实验室开放基金项目 …</t>
  </si>
  <si>
    <t>https://scholar.google.com/scholar?q=related:xqnqM2hWE2IJ:scholar.google.com/&amp;scioq=&amp;hl=en&amp;as_sdt=2005&amp;sciodt=0,5</t>
  </si>
  <si>
    <t>单丹丹, 闫铁, 李玮, 薛云龙, 张弦, 罗鹏飞</t>
  </si>
  <si>
    <t>地热深井生产过程的井筒传热数值模拟</t>
  </si>
  <si>
    <t>http://en.igg-journals.cn/dzdqs-data/pg/2021/5/PDF/dqwlxjz202105010.pdf</t>
  </si>
  <si>
    <t>摘要从地热储层中提取热流体的过程中, 在井筒流体与周围地层之间存在着热量交换, 使得热流温度发生着变化, 为探究流体在生产井中的热量损失过程, 本文的目的是开发一种可靠 …</t>
  </si>
  <si>
    <t>https://scholar.google.com/scholar?q=related:PSW9NYtp1e8J:scholar.google.com/&amp;scioq=&amp;hl=en&amp;as_sdt=2005&amp;sciodt=0,5</t>
  </si>
  <si>
    <t>ML Ganzer, MD Hoxha, MT Kohl, MB Loret</t>
  </si>
  <si>
    <t>https://www.researchgate.net/profile/Murad-Abuaisha/publication/281659529_Enhanced_Geothermal_Systems_Permeability_Enhancement_Through_Hydraulic_Fracturing_in_a_Poro-Thermoelastic_Framework/links/56ccce9808aeb52500c09d99/Enhanced-Geothermal-Systems-Permeability-Enhancement-Through-Hydraulic-Fracturing-in-a-Poro-Thermoelastic-Framework.pdf</t>
  </si>
  <si>
    <t>Résumé Ce travail concerne l'utilisation de la technique de Fracturation Hydraulique (FH) pour exploiter l'énergie géothermique des réservoirs profonds de roches seches chaudes …</t>
  </si>
  <si>
    <t>https://scholar.google.com/scholar?q=related:EuZySoBuUvUJ:scholar.google.com/&amp;scioq=&amp;hl=en&amp;as_sdt=2005&amp;sciodt=0,5</t>
  </si>
  <si>
    <t>王昌龙, 黄志甲, 李欢</t>
  </si>
  <si>
    <t>注入温度对增强型地热系统性能的影响研究</t>
  </si>
  <si>
    <t>tynxb.org.cn</t>
  </si>
  <si>
    <t>http://www.tynxb.org.cn/CN/article/downloadArticleFile.do?attachType=PDF&amp;id=13207</t>
  </si>
  <si>
    <t>基于考虑增强型地热系统(EGS) 流体损失的三维传热传质数值模型, 将热提取速率定义为与注入温度无关的函数, 对比分析注入温度对以CO2 为工质的EGS (CO2-EGS) 和以水为工质的EGS …</t>
  </si>
  <si>
    <t>https://scholar.google.com/scholar?q=related:EwniUD4zb9YJ:scholar.google.com/&amp;scioq=&amp;hl=en&amp;as_sdt=2005&amp;sciodt=0,5</t>
  </si>
  <si>
    <t>包一翔, 李井峰, 郭强, 蒋斌斌…</t>
  </si>
  <si>
    <t>二氧化碳用于地质资源开发及同步封存技术综述.</t>
  </si>
  <si>
    <t>Coal Science &amp; …</t>
  </si>
  <si>
    <t>https://search.ebscohost.com/login.aspx?direct=true&amp;profile=ehost&amp;scope=site&amp;authtype=crawler&amp;jrnl=02532336&amp;AN=158944904&amp;h=O%2FXdL6BkODEDWazxOPGqGRY8qlo8XrGcXF8igv5ZF9RindSU4rAgxgp8weOsB3BziAXmuH%2FeGibLkVotQ9Wynw%3D%3D&amp;crl=c</t>
  </si>
  <si>
    <t>以煤炭为主体的化石燃料目前占我国一次能源消费的80% 以上, 在“碳达峰, 碳中和” 目标下, 二氧化碳捕集与封存技术(CCS) 是二氧化碳(CO2) 规模化减排的关键技术 …</t>
  </si>
  <si>
    <t>https://scholar.google.com/scholar?output=instlink&amp;q=info:d259YkzkoR8J:scholar.google.com/&amp;hl=en&amp;as_sdt=2005&amp;sciodt=0,5&amp;scillfp=833095498751368024&amp;oi=lle</t>
  </si>
  <si>
    <t>Technologiczne perspektywy wykorzystania ditlenku węgla Technological perspectives of carbon dioxide utilization</t>
  </si>
  <si>
    <t>elektroenergetyka.pl</t>
  </si>
  <si>
    <t>http://elektroenergetyka.pl/upload/file/2014/1/Czardybon.pdf</t>
  </si>
  <si>
    <t>Źródłem ditlenku węgla w procesie CO2-EOR mogą być zarówno zasoby naturalne, jak i gazy pochodzące z produkcji gazu syntezowego, nawozów, cementu, a także elektrownie …</t>
  </si>
  <si>
    <t>https://scholar.google.com/scholar?q=related:S5Cja2qp8QAJ:scholar.google.com/&amp;scioq=&amp;hl=en&amp;as_sdt=2005&amp;sciodt=0,5</t>
  </si>
  <si>
    <t>木崎彰久, 田中寛大, 坂口清敏</t>
  </si>
  <si>
    <t>超臨界二酸化炭素および水を破砕流体として用いた稲田花崗岩および荻野凝灰岩の流体破砕</t>
  </si>
  <si>
    <t>Journal of MMIJ</t>
  </si>
  <si>
    <t>https://www.jstage.jst.go.jp/article/journalofmmij/129/7/129_461/_article/-char/ja/</t>
  </si>
  <si>
    <t>抄録 To clarify the effects of the viscosity of the hydraulic fluid and the weak planes of the rocks on the fracture creation, the hydraulic fracturing experiments were conducted on 15 cm …</t>
  </si>
  <si>
    <t>https://www.jstage.jst.go.jp/article/journalofmmij/129/7/129_461/_pdf</t>
  </si>
  <si>
    <t>https://scholar.google.com/scholar?q=related:ADa8hcezsB0J:scholar.google.com/&amp;scioq=&amp;hl=en&amp;as_sdt=2005&amp;sciodt=0,5</t>
  </si>
  <si>
    <t>AA Bebba, H Benmoussa, A Boubekri</t>
  </si>
  <si>
    <t>PERSPECTIVES DE DEVELOPPEMENT DE LA PRODUCTION INDUSTRIELLE DE L'HYDROGENE DANS LE SUD ALGERIEN A PARTIR DES …</t>
  </si>
  <si>
    <t>https://scholar.google.com/scholar?q=related:JioXo2sKjYAJ:scholar.google.com/&amp;scioq=&amp;hl=en&amp;as_sdt=2005&amp;sciodt=0,5</t>
  </si>
  <si>
    <t>P Olasolo Alonso, MC Juárez Castelló, M Morales Ortiz…</t>
  </si>
  <si>
    <t>Fluidos de trabajo aplicables en los sistemas geotérmicos mejorados (EGS)</t>
  </si>
  <si>
    <t>https://repositorio.upct.es/handle/10317/9814</t>
  </si>
  <si>
    <t>La presente ponencia analiza diferentes fluidos de trabajo aplicables en sistemas geotérmicos mejorados (EGS), centrándose en la comparación de los dos fluidos más …</t>
  </si>
  <si>
    <t>https://repositorio.upct.es/bitstream/handle/10317/9814/64-fta.pdf?sequence=1</t>
  </si>
  <si>
    <t>https://scholar.google.com/scholar?q=related:cQUeq7MdFAQJ:scholar.google.com/&amp;scioq=&amp;hl=en&amp;as_sdt=2005&amp;sciodt=0,5</t>
  </si>
  <si>
    <t>J Raymond</t>
  </si>
  <si>
    <t>un tour d'horizon</t>
  </si>
  <si>
    <t>https://scholar.google.com/scholar?q=related:IHqZynDambwJ:scholar.google.com/&amp;scioq=&amp;hl=en&amp;as_sdt=2005&amp;sciodt=0,5</t>
  </si>
  <si>
    <t>邹才能, 马锋, 潘松圻, 林敏捷, 张国生, 熊波, 王影…</t>
  </si>
  <si>
    <t>B Uliasz-Misiak</t>
  </si>
  <si>
    <t>Ogólna charakterystyka wspomaganych systemów geotermalnych</t>
  </si>
  <si>
    <t>Przegląd Górniczy</t>
  </si>
  <si>
    <t>https://www.infona.pl/resource/bwmeta1.element.baztech-article-BGPK-3062-2028</t>
  </si>
  <si>
    <t>Spośród systemów geotermalnych szczególnie interesujące są głębokie systemy geotermalne wykorzystujące ciepło skał. Technologia pozyskiwania energii cieplnej …</t>
  </si>
  <si>
    <t>https://scholar.google.com/scholar?q=related:yLk2zOoqfQgJ:scholar.google.com/&amp;scioq=&amp;hl=en&amp;as_sdt=2005&amp;sciodt=0,5</t>
  </si>
  <si>
    <t>石宇, 宋先知, 李根生, 许富强…</t>
  </si>
  <si>
    <t>黃彥瑋</t>
  </si>
  <si>
    <t>溫室氣體盤查減量策略與技術資料庫之建立</t>
  </si>
  <si>
    <t>ir.nctu.edu.tw</t>
  </si>
  <si>
    <t>https://ir.nctu.edu.tw/handle/11536/42383</t>
  </si>
  <si>
    <t>有效降低溫室氣體(Greenhouse Gas, GHG) 的排放量, 以減緩日趨明顯的全球暖化現象, 是當前國內外均很受重視的議題, 尤其是台灣的人均GHG 排放量佔全世界前幾位 …</t>
  </si>
  <si>
    <t>https://ir.nctu.edu.tw/bitstream/11536/42383/1/951001.pdf</t>
  </si>
  <si>
    <t>АБ Гасанов, ЭЮ Аббасов, ДН Мамедова…</t>
  </si>
  <si>
    <t>丁军锋, 王世民</t>
  </si>
  <si>
    <t>增强型地热系统的多区域多物理场耦合三维数值模拟</t>
  </si>
  <si>
    <t>html.rhhz.net</t>
  </si>
  <si>
    <t>http://html.rhhz.net/ZGKXYDXXB/20190515.htm</t>
  </si>
  <si>
    <t>增强型地热系统(EGS) 研究对发展地热发电具有重要意义. 由于EGS 通常涉及多区域多物理场耦合, 且井内流动处于湍流状态, 在EGS 数值模拟中需要正确处理区域耦合, 合理模拟井内湍流 …</t>
  </si>
  <si>
    <t>https://scholar.google.com/scholar?q=related:zUyD6MrdiMwJ:scholar.google.com/&amp;scioq=&amp;hl=en&amp;as_sdt=2005&amp;sciodt=0,5</t>
  </si>
  <si>
    <t>方艺蛟, 刘卫群, 王瞾龙</t>
  </si>
  <si>
    <t>地热开采的裂隙渗透 THM 耦合模型及模拟研究</t>
  </si>
  <si>
    <t>http://www.cqvip.com/qk/90363a/201701/671297740.html</t>
  </si>
  <si>
    <t>地热开采是典型的热流固耦合问题. 文章以裂隙岩体地热开采为背景, 推导出含热储温度变量的孔隙率, 渗透率方程, 由此建立含裂隙热储的温度, 渗流和变形场全耦合数学模型 …</t>
  </si>
  <si>
    <t>https://scholar.google.com/scholar?q=related:KrBw8GayVq4J:scholar.google.com/&amp;scioq=&amp;hl=en&amp;as_sdt=2005&amp;sciodt=0,5</t>
  </si>
  <si>
    <t>https://scholar.google.com/scholar?q=related:2XdC8lC2GSUJ:scholar.google.com/&amp;scioq=&amp;hl=en&amp;as_sdt=2005&amp;sciodt=0,5</t>
  </si>
  <si>
    <t>曹文炅, 陈继良, 蒋方明</t>
  </si>
  <si>
    <t>工质变物性对 EGS 热开采过程影响的数值模拟</t>
  </si>
  <si>
    <t>http://www.cqvip.com/qk/91256b/201504/665627976.html</t>
  </si>
  <si>
    <t>增强型地热系统(EGS) 热开采过程中循环工质的温度和压力会经历较大范围的变化, 这会造成循环工质的热物性变化, 从而影响流体工质的输运和岩石-流体热交换; 数值模拟EGS …</t>
  </si>
  <si>
    <t>https://scholar.google.com/scholar?q=related:LIzW_yFNIycJ:scholar.google.com/&amp;scioq=&amp;hl=en&amp;as_sdt=2005&amp;sciodt=0,5</t>
  </si>
  <si>
    <r>
      <t xml:space="preserve">n </t>
    </r>
    <r>
      <rPr>
        <b/>
        <i/>
        <vertAlign val="subscript"/>
        <sz val="11"/>
        <color theme="1"/>
        <rFont val="Calibri"/>
        <family val="2"/>
        <scheme val="minor"/>
      </rPr>
      <t>brown</t>
    </r>
  </si>
  <si>
    <r>
      <t xml:space="preserve">n </t>
    </r>
    <r>
      <rPr>
        <b/>
        <i/>
        <vertAlign val="subscript"/>
        <sz val="11"/>
        <color theme="1"/>
        <rFont val="Calibri"/>
        <family val="2"/>
        <scheme val="minor"/>
      </rPr>
      <t>pruess</t>
    </r>
  </si>
  <si>
    <r>
      <t xml:space="preserve">n </t>
    </r>
    <r>
      <rPr>
        <b/>
        <i/>
        <vertAlign val="subscript"/>
        <sz val="11"/>
        <color theme="1"/>
        <rFont val="Calibri"/>
        <family val="2"/>
        <scheme val="minor"/>
      </rPr>
      <t>shared</t>
    </r>
  </si>
  <si>
    <r>
      <t xml:space="preserve">% </t>
    </r>
    <r>
      <rPr>
        <b/>
        <i/>
        <vertAlign val="subscript"/>
        <sz val="11"/>
        <color theme="1"/>
        <rFont val="Calibri"/>
        <family val="2"/>
        <scheme val="minor"/>
      </rPr>
      <t>shared brown</t>
    </r>
  </si>
  <si>
    <r>
      <t xml:space="preserve">% </t>
    </r>
    <r>
      <rPr>
        <b/>
        <i/>
        <vertAlign val="subscript"/>
        <sz val="11"/>
        <color theme="1"/>
        <rFont val="Calibri"/>
        <family val="2"/>
        <scheme val="minor"/>
      </rPr>
      <t>shared</t>
    </r>
  </si>
  <si>
    <r>
      <t xml:space="preserve">n </t>
    </r>
    <r>
      <rPr>
        <b/>
        <i/>
        <vertAlign val="subscript"/>
        <sz val="11"/>
        <color theme="1"/>
        <rFont val="Calibri"/>
        <family val="2"/>
        <scheme val="minor"/>
      </rPr>
      <t>Pruess</t>
    </r>
  </si>
  <si>
    <t>pruess</t>
  </si>
  <si>
    <r>
      <t xml:space="preserve">n </t>
    </r>
    <r>
      <rPr>
        <b/>
        <i/>
        <vertAlign val="subscript"/>
        <sz val="11"/>
        <color theme="1"/>
        <rFont val="Calibri"/>
        <family val="2"/>
        <scheme val="minor"/>
      </rPr>
      <t>not Pruess</t>
    </r>
  </si>
  <si>
    <t>Citation Curve</t>
  </si>
  <si>
    <t>Enhanced Geothermal Systems (EGS) comparing water with CO2 as heat transmission fluids</t>
  </si>
  <si>
    <r>
      <t xml:space="preserve">% </t>
    </r>
    <r>
      <rPr>
        <b/>
        <i/>
        <vertAlign val="subscript"/>
        <sz val="11"/>
        <color theme="1"/>
        <rFont val="Calibri"/>
        <family val="2"/>
        <scheme val="minor"/>
      </rPr>
      <t>preuss</t>
    </r>
  </si>
  <si>
    <r>
      <t xml:space="preserve">% </t>
    </r>
    <r>
      <rPr>
        <b/>
        <i/>
        <vertAlign val="subscript"/>
        <sz val="11"/>
        <color theme="1"/>
        <rFont val="Calibri"/>
        <family val="2"/>
        <scheme val="minor"/>
      </rPr>
      <t>preuss cum</t>
    </r>
  </si>
  <si>
    <r>
      <t xml:space="preserve">% </t>
    </r>
    <r>
      <rPr>
        <b/>
        <i/>
        <vertAlign val="subscript"/>
        <sz val="11"/>
        <color theme="1"/>
        <rFont val="Calibri"/>
        <family val="2"/>
        <scheme val="minor"/>
      </rPr>
      <t>shared ovrl</t>
    </r>
  </si>
  <si>
    <r>
      <t xml:space="preserve">% </t>
    </r>
    <r>
      <rPr>
        <b/>
        <i/>
        <vertAlign val="subscript"/>
        <sz val="11"/>
        <color theme="1"/>
        <rFont val="Calibri"/>
        <family val="2"/>
        <scheme val="minor"/>
      </rPr>
      <t>shared cum</t>
    </r>
  </si>
  <si>
    <t>adams</t>
  </si>
  <si>
    <t>saar</t>
  </si>
  <si>
    <t>shared</t>
  </si>
  <si>
    <t>cite also brown</t>
  </si>
  <si>
    <r>
      <t xml:space="preserve">n </t>
    </r>
    <r>
      <rPr>
        <b/>
        <i/>
        <vertAlign val="subscript"/>
        <sz val="11"/>
        <color theme="1"/>
        <rFont val="Calibri"/>
        <family val="2"/>
        <scheme val="minor"/>
      </rPr>
      <t>tot</t>
    </r>
  </si>
  <si>
    <t>bielicki</t>
  </si>
  <si>
    <t>i</t>
  </si>
  <si>
    <t>Relative Citation Curve</t>
  </si>
  <si>
    <t>Gurgenci</t>
  </si>
  <si>
    <t>Rudolph</t>
  </si>
  <si>
    <t>Atrens</t>
  </si>
  <si>
    <t>Gurgenci, Rudolph, Atrens</t>
  </si>
  <si>
    <t>Overall</t>
  </si>
  <si>
    <t>Results</t>
  </si>
  <si>
    <t>J Yao</t>
  </si>
  <si>
    <t>Z Sun</t>
  </si>
  <si>
    <t>X Zhang</t>
  </si>
  <si>
    <t>Saar, Randolph, Adams, Bielicki</t>
  </si>
  <si>
    <t>F Sun</t>
  </si>
  <si>
    <t>China University of Petroleum-Beijing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</si>
</sst>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vertAlign val="subscript"/>
      <sz val="11"/>
      <color theme="1"/>
      <name val="Calibri"/>
      <family val="2"/>
      <scheme val="minor"/>
    </font>
    <font>
      <u/>
      <sz val="11"/>
      <color theme="10"/>
      <name val="Calibri"/>
      <family val="2"/>
      <scheme val="minor"/>
    </font>
    <font>
      <i/>
      <sz val="10"/>
      <color theme="1"/>
      <name val="Calibri"/>
      <family val="2"/>
      <scheme val="minor"/>
    </font>
    <font>
      <b/>
      <i/>
      <sz val="8"/>
      <color theme="1"/>
      <name val="Calibri"/>
      <family val="2"/>
      <scheme val="minor"/>
    </font>
    <font>
      <b/>
      <i/>
      <sz val="8"/>
      <color theme="1" tint="0.49998474074526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9">
    <xf numFmtId="0" fontId="0" fillId="0" borderId="0" xfId="0"/>
    <xf numFmtId="22" fontId="0" fillId="0" borderId="0" xfId="0" applyNumberForma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9" fontId="0" fillId="0" borderId="0" xfId="1" applyFont="1" applyAlignment="1">
      <alignment horizontal="center"/>
    </xf>
    <xf numFmtId="9" fontId="2" fillId="0" borderId="0" xfId="1" applyFont="1" applyAlignment="1">
      <alignment horizontal="center"/>
    </xf>
    <xf numFmtId="0" fontId="5" fillId="0" borderId="0" xfId="2"/>
    <xf numFmtId="9" fontId="0" fillId="0" borderId="0" xfId="0" applyNumberFormat="1" applyAlignment="1">
      <alignment horizontal="center"/>
    </xf>
    <xf numFmtId="0" fontId="2" fillId="0" borderId="0" xfId="0" applyFont="1" applyAlignment="1">
      <alignment horizontal="center"/>
    </xf>
    <xf numFmtId="0" fontId="2" fillId="0" borderId="0" xfId="0" applyFont="1" applyAlignment="1"/>
    <xf numFmtId="0" fontId="2" fillId="0" borderId="0" xfId="0" applyFont="1" applyAlignment="1">
      <alignment horizontal="center" vertical="center"/>
    </xf>
    <xf numFmtId="0" fontId="2" fillId="0" borderId="0" xfId="0" applyFont="1" applyAlignment="1">
      <alignment vertical="center"/>
    </xf>
    <xf numFmtId="164" fontId="0" fillId="0" borderId="0" xfId="1" applyNumberFormat="1" applyFont="1" applyAlignment="1">
      <alignment horizontal="center"/>
    </xf>
    <xf numFmtId="10" fontId="0" fillId="0" borderId="0" xfId="1" applyNumberFormat="1" applyFont="1" applyAlignment="1">
      <alignment horizontal="center"/>
    </xf>
    <xf numFmtId="165" fontId="0" fillId="0" borderId="0" xfId="0" applyNumberFormat="1" applyAlignment="1">
      <alignment horizontal="center"/>
    </xf>
    <xf numFmtId="0" fontId="0" fillId="0" borderId="0" xfId="0" applyNumberFormat="1" applyAlignment="1">
      <alignment horizontal="center"/>
    </xf>
    <xf numFmtId="0" fontId="7" fillId="0" borderId="0" xfId="0" applyFont="1" applyAlignment="1">
      <alignment horizontal="center"/>
    </xf>
    <xf numFmtId="0" fontId="0"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6" fillId="0" borderId="0" xfId="0" applyFont="1" applyAlignment="1">
      <alignment horizontal="center"/>
    </xf>
    <xf numFmtId="0" fontId="8"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cellXfs>
  <cellStyles count="3">
    <cellStyle name="Collegamento ipertestuale" xfId="2" builtinId="8"/>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u="none" strike="noStrike" baseline="0">
                <a:effectLst/>
              </a:rPr>
              <a:t>Brown's and Pruess's Yearly </a:t>
            </a:r>
            <a:r>
              <a:rPr lang="en-US" sz="1600" b="1"/>
              <a:t>Paper Citation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1536338411873805"/>
          <c:y val="9.4102598129862672E-2"/>
          <c:w val="0.83682605578971492"/>
          <c:h val="0.77132087746982281"/>
        </c:manualLayout>
      </c:layout>
      <c:scatterChart>
        <c:scatterStyle val="lineMarker"/>
        <c:varyColors val="0"/>
        <c:ser>
          <c:idx val="0"/>
          <c:order val="0"/>
          <c:tx>
            <c:v>Brown</c:v>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Analysis!$D$5:$D$26</c:f>
              <c:numCache>
                <c:formatCode>General</c:formatCode>
                <c:ptCount val="22"/>
                <c:pt idx="0">
                  <c:v>0</c:v>
                </c:pt>
                <c:pt idx="1">
                  <c:v>0</c:v>
                </c:pt>
                <c:pt idx="2">
                  <c:v>0</c:v>
                </c:pt>
                <c:pt idx="3">
                  <c:v>0</c:v>
                </c:pt>
                <c:pt idx="4">
                  <c:v>0</c:v>
                </c:pt>
                <c:pt idx="5">
                  <c:v>0</c:v>
                </c:pt>
                <c:pt idx="6">
                  <c:v>2</c:v>
                </c:pt>
                <c:pt idx="7">
                  <c:v>2</c:v>
                </c:pt>
                <c:pt idx="8">
                  <c:v>6</c:v>
                </c:pt>
                <c:pt idx="9">
                  <c:v>4</c:v>
                </c:pt>
                <c:pt idx="10">
                  <c:v>13</c:v>
                </c:pt>
                <c:pt idx="11">
                  <c:v>19</c:v>
                </c:pt>
                <c:pt idx="12">
                  <c:v>23</c:v>
                </c:pt>
                <c:pt idx="13">
                  <c:v>31</c:v>
                </c:pt>
                <c:pt idx="14">
                  <c:v>28</c:v>
                </c:pt>
                <c:pt idx="15">
                  <c:v>31</c:v>
                </c:pt>
                <c:pt idx="16">
                  <c:v>37</c:v>
                </c:pt>
                <c:pt idx="17">
                  <c:v>36</c:v>
                </c:pt>
                <c:pt idx="18">
                  <c:v>30</c:v>
                </c:pt>
                <c:pt idx="19">
                  <c:v>48</c:v>
                </c:pt>
                <c:pt idx="20">
                  <c:v>44</c:v>
                </c:pt>
                <c:pt idx="21">
                  <c:v>48</c:v>
                </c:pt>
              </c:numCache>
            </c:numRef>
          </c:yVal>
          <c:smooth val="0"/>
          <c:extLst>
            <c:ext xmlns:c16="http://schemas.microsoft.com/office/drawing/2014/chart" uri="{C3380CC4-5D6E-409C-BE32-E72D297353CC}">
              <c16:uniqueId val="{00000000-3A51-48A2-B9EE-FC831FC31AE1}"/>
            </c:ext>
          </c:extLst>
        </c:ser>
        <c:ser>
          <c:idx val="1"/>
          <c:order val="1"/>
          <c:tx>
            <c:v>Pruess</c:v>
          </c:tx>
          <c:spPr>
            <a:ln w="19050" cap="rnd">
              <a:solidFill>
                <a:schemeClr val="accent2"/>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Analysis!$E$5:$E$26</c:f>
              <c:numCache>
                <c:formatCode>General</c:formatCode>
                <c:ptCount val="22"/>
                <c:pt idx="0">
                  <c:v>0</c:v>
                </c:pt>
                <c:pt idx="1">
                  <c:v>0</c:v>
                </c:pt>
                <c:pt idx="2">
                  <c:v>0</c:v>
                </c:pt>
                <c:pt idx="3">
                  <c:v>0</c:v>
                </c:pt>
                <c:pt idx="4">
                  <c:v>0</c:v>
                </c:pt>
                <c:pt idx="5">
                  <c:v>0</c:v>
                </c:pt>
                <c:pt idx="6">
                  <c:v>0</c:v>
                </c:pt>
                <c:pt idx="7">
                  <c:v>2</c:v>
                </c:pt>
                <c:pt idx="8">
                  <c:v>9</c:v>
                </c:pt>
                <c:pt idx="9">
                  <c:v>18</c:v>
                </c:pt>
                <c:pt idx="10">
                  <c:v>21</c:v>
                </c:pt>
                <c:pt idx="11">
                  <c:v>26</c:v>
                </c:pt>
                <c:pt idx="12">
                  <c:v>23</c:v>
                </c:pt>
                <c:pt idx="13">
                  <c:v>40</c:v>
                </c:pt>
                <c:pt idx="14">
                  <c:v>47</c:v>
                </c:pt>
                <c:pt idx="15">
                  <c:v>56</c:v>
                </c:pt>
                <c:pt idx="16">
                  <c:v>48</c:v>
                </c:pt>
                <c:pt idx="17">
                  <c:v>42</c:v>
                </c:pt>
                <c:pt idx="18">
                  <c:v>45</c:v>
                </c:pt>
                <c:pt idx="19">
                  <c:v>72</c:v>
                </c:pt>
                <c:pt idx="20">
                  <c:v>59</c:v>
                </c:pt>
                <c:pt idx="21">
                  <c:v>73</c:v>
                </c:pt>
              </c:numCache>
            </c:numRef>
          </c:yVal>
          <c:smooth val="0"/>
          <c:extLst>
            <c:ext xmlns:c16="http://schemas.microsoft.com/office/drawing/2014/chart" uri="{C3380CC4-5D6E-409C-BE32-E72D297353CC}">
              <c16:uniqueId val="{00000001-3A51-48A2-B9EE-FC831FC31AE1}"/>
            </c:ext>
          </c:extLst>
        </c:ser>
        <c:dLbls>
          <c:showLegendKey val="0"/>
          <c:showVal val="0"/>
          <c:showCatName val="0"/>
          <c:showSerName val="0"/>
          <c:showPercent val="0"/>
          <c:showBubbleSize val="0"/>
        </c:dLbls>
        <c:axId val="1913602544"/>
        <c:axId val="1913601712"/>
      </c:scatterChart>
      <c:valAx>
        <c:axId val="1913602544"/>
        <c:scaling>
          <c:orientation val="minMax"/>
          <c:max val="2020"/>
          <c:min val="20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Citations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legend>
      <c:legendPos val="t"/>
      <c:layout>
        <c:manualLayout>
          <c:xMode val="edge"/>
          <c:yMode val="edge"/>
          <c:x val="0.8092715737732098"/>
          <c:y val="0.74953673467534909"/>
          <c:w val="0.13494781397359895"/>
          <c:h val="0.109177627505896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Pruess Citation of</a:t>
            </a:r>
            <a:r>
              <a:rPr lang="en-US" sz="1600" b="1" baseline="0"/>
              <a:t> Brown's Work</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1751933136017573"/>
          <c:y val="0.10213471966194042"/>
          <c:w val="0.84155395469183369"/>
          <c:h val="0.75858704510609665"/>
        </c:manualLayout>
      </c:layout>
      <c:scatterChart>
        <c:scatterStyle val="lineMarker"/>
        <c:varyColors val="0"/>
        <c:ser>
          <c:idx val="0"/>
          <c:order val="0"/>
          <c:tx>
            <c:strRef>
              <c:f>Analysis!$Q$3</c:f>
              <c:strCache>
                <c:ptCount val="1"/>
                <c:pt idx="0">
                  <c:v>% preuss cum</c:v>
                </c:pt>
              </c:strCache>
            </c:strRef>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Analysis!$Q$5:$Q$26</c:f>
              <c:numCache>
                <c:formatCode>0%</c:formatCode>
                <c:ptCount val="22"/>
                <c:pt idx="0">
                  <c:v>0</c:v>
                </c:pt>
                <c:pt idx="1">
                  <c:v>0</c:v>
                </c:pt>
                <c:pt idx="2">
                  <c:v>0</c:v>
                </c:pt>
                <c:pt idx="3">
                  <c:v>0</c:v>
                </c:pt>
                <c:pt idx="4">
                  <c:v>0</c:v>
                </c:pt>
                <c:pt idx="5">
                  <c:v>0</c:v>
                </c:pt>
                <c:pt idx="6">
                  <c:v>1</c:v>
                </c:pt>
                <c:pt idx="7">
                  <c:v>0.75</c:v>
                </c:pt>
                <c:pt idx="8">
                  <c:v>0.6</c:v>
                </c:pt>
                <c:pt idx="9">
                  <c:v>0.5</c:v>
                </c:pt>
                <c:pt idx="10">
                  <c:v>0.37037037037037035</c:v>
                </c:pt>
                <c:pt idx="11">
                  <c:v>0.30434782608695654</c:v>
                </c:pt>
                <c:pt idx="12">
                  <c:v>0.21739130434782608</c:v>
                </c:pt>
                <c:pt idx="13">
                  <c:v>0.16</c:v>
                </c:pt>
                <c:pt idx="14">
                  <c:v>0.125</c:v>
                </c:pt>
                <c:pt idx="15">
                  <c:v>0.10062893081761007</c:v>
                </c:pt>
                <c:pt idx="16">
                  <c:v>8.1632653061224483E-2</c:v>
                </c:pt>
                <c:pt idx="17">
                  <c:v>6.8965517241379309E-2</c:v>
                </c:pt>
                <c:pt idx="18">
                  <c:v>6.1068702290076333E-2</c:v>
                </c:pt>
                <c:pt idx="19">
                  <c:v>5.1612903225806452E-2</c:v>
                </c:pt>
                <c:pt idx="20">
                  <c:v>4.519774011299435E-2</c:v>
                </c:pt>
                <c:pt idx="21">
                  <c:v>3.9800995024875621E-2</c:v>
                </c:pt>
              </c:numCache>
            </c:numRef>
          </c:yVal>
          <c:smooth val="0"/>
          <c:extLst>
            <c:ext xmlns:c16="http://schemas.microsoft.com/office/drawing/2014/chart" uri="{C3380CC4-5D6E-409C-BE32-E72D297353CC}">
              <c16:uniqueId val="{00000000-0E15-473C-9E14-E89D10BC59C3}"/>
            </c:ext>
          </c:extLst>
        </c:ser>
        <c:dLbls>
          <c:showLegendKey val="0"/>
          <c:showVal val="0"/>
          <c:showCatName val="0"/>
          <c:showSerName val="0"/>
          <c:showPercent val="0"/>
          <c:showBubbleSize val="0"/>
        </c:dLbls>
        <c:axId val="1913602544"/>
        <c:axId val="1913601712"/>
      </c:scatterChart>
      <c:valAx>
        <c:axId val="1913602544"/>
        <c:scaling>
          <c:orientation val="minMax"/>
          <c:max val="2020"/>
          <c:min val="200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Pruess Citations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Distribution</a:t>
            </a:r>
            <a:r>
              <a:rPr lang="en-US" sz="1600" b="1" baseline="0"/>
              <a:t> of</a:t>
            </a:r>
            <a:r>
              <a:rPr lang="en-US" sz="1600" b="1"/>
              <a:t> Paper's Citation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7.3541894099980923E-2"/>
          <c:y val="0.13683897495836209"/>
          <c:w val="0.90720857318913817"/>
          <c:h val="0.67515992613093812"/>
        </c:manualLayout>
      </c:layout>
      <c:scatterChart>
        <c:scatterStyle val="lineMarker"/>
        <c:varyColors val="0"/>
        <c:ser>
          <c:idx val="0"/>
          <c:order val="0"/>
          <c:tx>
            <c:v>Brown</c:v>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Analysis!$H$5:$H$26</c:f>
              <c:numCache>
                <c:formatCode>0%</c:formatCode>
                <c:ptCount val="22"/>
                <c:pt idx="0">
                  <c:v>0</c:v>
                </c:pt>
                <c:pt idx="1">
                  <c:v>0</c:v>
                </c:pt>
                <c:pt idx="2">
                  <c:v>0</c:v>
                </c:pt>
                <c:pt idx="3">
                  <c:v>0</c:v>
                </c:pt>
                <c:pt idx="4">
                  <c:v>0</c:v>
                </c:pt>
                <c:pt idx="5">
                  <c:v>0</c:v>
                </c:pt>
                <c:pt idx="6">
                  <c:v>1</c:v>
                </c:pt>
                <c:pt idx="7">
                  <c:v>0.66666666666666663</c:v>
                </c:pt>
                <c:pt idx="8">
                  <c:v>0.26666666666666666</c:v>
                </c:pt>
                <c:pt idx="9">
                  <c:v>0.14705882352941177</c:v>
                </c:pt>
                <c:pt idx="10">
                  <c:v>0.15254237288135594</c:v>
                </c:pt>
                <c:pt idx="11">
                  <c:v>0.14606741573033707</c:v>
                </c:pt>
                <c:pt idx="12">
                  <c:v>0.18181818181818182</c:v>
                </c:pt>
                <c:pt idx="13">
                  <c:v>0.16766467065868262</c:v>
                </c:pt>
                <c:pt idx="14">
                  <c:v>0.15454545454545454</c:v>
                </c:pt>
                <c:pt idx="15">
                  <c:v>0.14184397163120568</c:v>
                </c:pt>
                <c:pt idx="16">
                  <c:v>0.15451895043731778</c:v>
                </c:pt>
                <c:pt idx="17">
                  <c:v>0.17617866004962779</c:v>
                </c:pt>
                <c:pt idx="18">
                  <c:v>0.1696035242290749</c:v>
                </c:pt>
                <c:pt idx="19">
                  <c:v>0.1761467889908257</c:v>
                </c:pt>
                <c:pt idx="20">
                  <c:v>0.18064516129032257</c:v>
                </c:pt>
                <c:pt idx="21">
                  <c:v>0.18169014084507043</c:v>
                </c:pt>
              </c:numCache>
            </c:numRef>
          </c:yVal>
          <c:smooth val="0"/>
          <c:extLst>
            <c:ext xmlns:c16="http://schemas.microsoft.com/office/drawing/2014/chart" uri="{C3380CC4-5D6E-409C-BE32-E72D297353CC}">
              <c16:uniqueId val="{00000000-A8FA-4F8D-B262-63D73701BD04}"/>
            </c:ext>
          </c:extLst>
        </c:ser>
        <c:ser>
          <c:idx val="1"/>
          <c:order val="1"/>
          <c:tx>
            <c:v>Pruess</c:v>
          </c:tx>
          <c:spPr>
            <a:ln w="19050" cap="rnd">
              <a:solidFill>
                <a:schemeClr val="accent2"/>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Analysis!$I$5:$I$26</c:f>
              <c:numCache>
                <c:formatCode>0%</c:formatCode>
                <c:ptCount val="22"/>
                <c:pt idx="0">
                  <c:v>0</c:v>
                </c:pt>
                <c:pt idx="1">
                  <c:v>0</c:v>
                </c:pt>
                <c:pt idx="2">
                  <c:v>0</c:v>
                </c:pt>
                <c:pt idx="3">
                  <c:v>0</c:v>
                </c:pt>
                <c:pt idx="4">
                  <c:v>0</c:v>
                </c:pt>
                <c:pt idx="5">
                  <c:v>0</c:v>
                </c:pt>
                <c:pt idx="6">
                  <c:v>0</c:v>
                </c:pt>
                <c:pt idx="7">
                  <c:v>0.33333333333333331</c:v>
                </c:pt>
                <c:pt idx="8">
                  <c:v>0.33333333333333331</c:v>
                </c:pt>
                <c:pt idx="9">
                  <c:v>0.58823529411764708</c:v>
                </c:pt>
                <c:pt idx="10">
                  <c:v>0.5423728813559322</c:v>
                </c:pt>
                <c:pt idx="11">
                  <c:v>0.48314606741573035</c:v>
                </c:pt>
                <c:pt idx="12">
                  <c:v>0.42975206611570249</c:v>
                </c:pt>
                <c:pt idx="13">
                  <c:v>0.40119760479041916</c:v>
                </c:pt>
                <c:pt idx="14">
                  <c:v>0.41818181818181815</c:v>
                </c:pt>
                <c:pt idx="15">
                  <c:v>0.43617021276595747</c:v>
                </c:pt>
                <c:pt idx="16">
                  <c:v>0.42857142857142855</c:v>
                </c:pt>
                <c:pt idx="17">
                  <c:v>0.42431761786600497</c:v>
                </c:pt>
                <c:pt idx="18">
                  <c:v>0.42290748898678415</c:v>
                </c:pt>
                <c:pt idx="19">
                  <c:v>0.43119266055045874</c:v>
                </c:pt>
                <c:pt idx="20">
                  <c:v>0.42903225806451611</c:v>
                </c:pt>
                <c:pt idx="21">
                  <c:v>0.43380281690140843</c:v>
                </c:pt>
              </c:numCache>
            </c:numRef>
          </c:yVal>
          <c:smooth val="0"/>
          <c:extLst>
            <c:ext xmlns:c16="http://schemas.microsoft.com/office/drawing/2014/chart" uri="{C3380CC4-5D6E-409C-BE32-E72D297353CC}">
              <c16:uniqueId val="{00000001-A8FA-4F8D-B262-63D73701BD04}"/>
            </c:ext>
          </c:extLst>
        </c:ser>
        <c:ser>
          <c:idx val="2"/>
          <c:order val="2"/>
          <c:tx>
            <c:v>Shared</c:v>
          </c:tx>
          <c:spPr>
            <a:ln w="19050" cap="rnd">
              <a:solidFill>
                <a:schemeClr val="accent6"/>
              </a:solidFill>
              <a:round/>
            </a:ln>
            <a:effectLst/>
          </c:spPr>
          <c:marker>
            <c:symbol val="none"/>
          </c:marker>
          <c:xVal>
            <c:numRef>
              <c:f>Analysis!$C$5:$C$27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Analysis!$J$5:$J$27</c:f>
              <c:numCache>
                <c:formatCode>0%</c:formatCode>
                <c:ptCount val="23"/>
                <c:pt idx="0">
                  <c:v>0</c:v>
                </c:pt>
                <c:pt idx="1">
                  <c:v>0</c:v>
                </c:pt>
                <c:pt idx="2">
                  <c:v>0</c:v>
                </c:pt>
                <c:pt idx="3">
                  <c:v>0</c:v>
                </c:pt>
                <c:pt idx="4">
                  <c:v>0</c:v>
                </c:pt>
                <c:pt idx="5">
                  <c:v>0</c:v>
                </c:pt>
                <c:pt idx="6">
                  <c:v>0</c:v>
                </c:pt>
                <c:pt idx="7">
                  <c:v>0</c:v>
                </c:pt>
                <c:pt idx="8">
                  <c:v>0.4</c:v>
                </c:pt>
                <c:pt idx="9">
                  <c:v>0.26470588235294118</c:v>
                </c:pt>
                <c:pt idx="10">
                  <c:v>0.30508474576271188</c:v>
                </c:pt>
                <c:pt idx="11">
                  <c:v>0.3707865168539326</c:v>
                </c:pt>
                <c:pt idx="12">
                  <c:v>0.38842975206611569</c:v>
                </c:pt>
                <c:pt idx="13">
                  <c:v>0.43113772455089822</c:v>
                </c:pt>
                <c:pt idx="14">
                  <c:v>0.42727272727272725</c:v>
                </c:pt>
                <c:pt idx="15">
                  <c:v>0.42198581560283688</c:v>
                </c:pt>
                <c:pt idx="16">
                  <c:v>0.41690962099125367</c:v>
                </c:pt>
                <c:pt idx="17">
                  <c:v>0.39950372208436724</c:v>
                </c:pt>
                <c:pt idx="18">
                  <c:v>0.40748898678414097</c:v>
                </c:pt>
                <c:pt idx="19">
                  <c:v>0.39266055045871562</c:v>
                </c:pt>
                <c:pt idx="20">
                  <c:v>0.39032258064516129</c:v>
                </c:pt>
                <c:pt idx="21">
                  <c:v>0.38450704225352111</c:v>
                </c:pt>
                <c:pt idx="22">
                  <c:v>0.37420178799489145</c:v>
                </c:pt>
              </c:numCache>
            </c:numRef>
          </c:yVal>
          <c:smooth val="0"/>
          <c:extLst>
            <c:ext xmlns:c16="http://schemas.microsoft.com/office/drawing/2014/chart" uri="{C3380CC4-5D6E-409C-BE32-E72D297353CC}">
              <c16:uniqueId val="{00000002-A8FA-4F8D-B262-63D73701BD04}"/>
            </c:ext>
          </c:extLst>
        </c:ser>
        <c:dLbls>
          <c:showLegendKey val="0"/>
          <c:showVal val="0"/>
          <c:showCatName val="0"/>
          <c:showSerName val="0"/>
          <c:showPercent val="0"/>
          <c:showBubbleSize val="0"/>
        </c:dLbls>
        <c:axId val="1913602544"/>
        <c:axId val="1913601712"/>
      </c:scatterChart>
      <c:valAx>
        <c:axId val="1913602544"/>
        <c:scaling>
          <c:orientation val="minMax"/>
          <c:max val="2020"/>
          <c:min val="200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layout>
            <c:manualLayout>
              <c:xMode val="edge"/>
              <c:yMode val="edge"/>
              <c:x val="0.51132423714211295"/>
              <c:y val="0.876793860079156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Citations</a:t>
                </a:r>
              </a:p>
            </c:rich>
          </c:tx>
          <c:layout>
            <c:manualLayout>
              <c:xMode val="edge"/>
              <c:yMode val="edge"/>
              <c:x val="1.5865582011890898E-2"/>
              <c:y val="0.40412104517914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legend>
      <c:legendPos val="t"/>
      <c:layout>
        <c:manualLayout>
          <c:xMode val="edge"/>
          <c:yMode val="edge"/>
          <c:x val="0.87916379154895719"/>
          <c:y val="0.13307044904222298"/>
          <c:w val="0.10149926944602987"/>
          <c:h val="0.235692723081946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12289327629004"/>
          <c:y val="0.14618567123553997"/>
          <c:w val="0.81352369876012287"/>
          <c:h val="0.71895324195586663"/>
        </c:manualLayout>
      </c:layout>
      <c:scatterChart>
        <c:scatterStyle val="smoothMarker"/>
        <c:varyColors val="0"/>
        <c:ser>
          <c:idx val="0"/>
          <c:order val="0"/>
          <c:spPr>
            <a:ln w="19050" cap="rnd">
              <a:solidFill>
                <a:schemeClr val="accent1"/>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Analysis!$Y$7:$Y$37</c:f>
              <c:numCache>
                <c:formatCode>General</c:formatCode>
                <c:ptCount val="31"/>
                <c:pt idx="0">
                  <c:v>1</c:v>
                </c:pt>
                <c:pt idx="1">
                  <c:v>2</c:v>
                </c:pt>
                <c:pt idx="2">
                  <c:v>2</c:v>
                </c:pt>
                <c:pt idx="3">
                  <c:v>3</c:v>
                </c:pt>
                <c:pt idx="4">
                  <c:v>3</c:v>
                </c:pt>
                <c:pt idx="5">
                  <c:v>3</c:v>
                </c:pt>
                <c:pt idx="6">
                  <c:v>7</c:v>
                </c:pt>
                <c:pt idx="7">
                  <c:v>8</c:v>
                </c:pt>
                <c:pt idx="8">
                  <c:v>9</c:v>
                </c:pt>
                <c:pt idx="9">
                  <c:v>14</c:v>
                </c:pt>
                <c:pt idx="10">
                  <c:v>17</c:v>
                </c:pt>
                <c:pt idx="11">
                  <c:v>20</c:v>
                </c:pt>
                <c:pt idx="12">
                  <c:v>23</c:v>
                </c:pt>
                <c:pt idx="13">
                  <c:v>24</c:v>
                </c:pt>
                <c:pt idx="14">
                  <c:v>26</c:v>
                </c:pt>
                <c:pt idx="15">
                  <c:v>29</c:v>
                </c:pt>
                <c:pt idx="16">
                  <c:v>32</c:v>
                </c:pt>
                <c:pt idx="17">
                  <c:v>38</c:v>
                </c:pt>
                <c:pt idx="18">
                  <c:v>45</c:v>
                </c:pt>
                <c:pt idx="19">
                  <c:v>50</c:v>
                </c:pt>
                <c:pt idx="20">
                  <c:v>55</c:v>
                </c:pt>
                <c:pt idx="21">
                  <c:v>63</c:v>
                </c:pt>
                <c:pt idx="22">
                  <c:v>66</c:v>
                </c:pt>
                <c:pt idx="23">
                  <c:v>75</c:v>
                </c:pt>
                <c:pt idx="24">
                  <c:v>83</c:v>
                </c:pt>
                <c:pt idx="25">
                  <c:v>83</c:v>
                </c:pt>
                <c:pt idx="26">
                  <c:v>93</c:v>
                </c:pt>
                <c:pt idx="27">
                  <c:v>93</c:v>
                </c:pt>
                <c:pt idx="28">
                  <c:v>93</c:v>
                </c:pt>
                <c:pt idx="29">
                  <c:v>108</c:v>
                </c:pt>
                <c:pt idx="30">
                  <c:v>108</c:v>
                </c:pt>
              </c:numCache>
            </c:numRef>
          </c:yVal>
          <c:smooth val="1"/>
          <c:extLst>
            <c:ext xmlns:c16="http://schemas.microsoft.com/office/drawing/2014/chart" uri="{C3380CC4-5D6E-409C-BE32-E72D297353CC}">
              <c16:uniqueId val="{00000000-01EB-4F44-B1AE-7763A8F28284}"/>
            </c:ext>
          </c:extLst>
        </c:ser>
        <c:ser>
          <c:idx val="1"/>
          <c:order val="1"/>
          <c:spPr>
            <a:ln w="19050" cap="rnd">
              <a:solidFill>
                <a:schemeClr val="accent2"/>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Analysis!$Z$7:$Z$37</c:f>
              <c:numCache>
                <c:formatCode>General</c:formatCode>
                <c:ptCount val="31"/>
                <c:pt idx="0">
                  <c:v>1</c:v>
                </c:pt>
                <c:pt idx="1">
                  <c:v>3</c:v>
                </c:pt>
                <c:pt idx="2">
                  <c:v>4</c:v>
                </c:pt>
                <c:pt idx="3">
                  <c:v>5</c:v>
                </c:pt>
                <c:pt idx="4">
                  <c:v>7</c:v>
                </c:pt>
                <c:pt idx="5">
                  <c:v>8</c:v>
                </c:pt>
                <c:pt idx="6">
                  <c:v>12</c:v>
                </c:pt>
                <c:pt idx="7">
                  <c:v>17</c:v>
                </c:pt>
                <c:pt idx="8">
                  <c:v>17</c:v>
                </c:pt>
                <c:pt idx="9">
                  <c:v>24</c:v>
                </c:pt>
                <c:pt idx="10">
                  <c:v>33</c:v>
                </c:pt>
                <c:pt idx="11">
                  <c:v>45</c:v>
                </c:pt>
                <c:pt idx="12">
                  <c:v>57</c:v>
                </c:pt>
                <c:pt idx="13">
                  <c:v>71</c:v>
                </c:pt>
                <c:pt idx="14">
                  <c:v>81</c:v>
                </c:pt>
                <c:pt idx="15">
                  <c:v>96</c:v>
                </c:pt>
                <c:pt idx="16">
                  <c:v>109</c:v>
                </c:pt>
                <c:pt idx="17">
                  <c:v>116</c:v>
                </c:pt>
                <c:pt idx="18">
                  <c:v>121</c:v>
                </c:pt>
                <c:pt idx="19">
                  <c:v>141</c:v>
                </c:pt>
                <c:pt idx="20">
                  <c:v>154</c:v>
                </c:pt>
                <c:pt idx="21">
                  <c:v>175</c:v>
                </c:pt>
                <c:pt idx="22">
                  <c:v>191</c:v>
                </c:pt>
                <c:pt idx="23">
                  <c:v>201</c:v>
                </c:pt>
                <c:pt idx="24">
                  <c:v>223</c:v>
                </c:pt>
                <c:pt idx="25">
                  <c:v>223</c:v>
                </c:pt>
                <c:pt idx="26">
                  <c:v>244</c:v>
                </c:pt>
                <c:pt idx="27">
                  <c:v>244</c:v>
                </c:pt>
                <c:pt idx="28">
                  <c:v>244</c:v>
                </c:pt>
                <c:pt idx="29">
                  <c:v>277</c:v>
                </c:pt>
                <c:pt idx="30">
                  <c:v>277</c:v>
                </c:pt>
              </c:numCache>
            </c:numRef>
          </c:yVal>
          <c:smooth val="1"/>
          <c:extLst>
            <c:ext xmlns:c16="http://schemas.microsoft.com/office/drawing/2014/chart" uri="{C3380CC4-5D6E-409C-BE32-E72D297353CC}">
              <c16:uniqueId val="{00000001-01EB-4F44-B1AE-7763A8F28284}"/>
            </c:ext>
          </c:extLst>
        </c:ser>
        <c:ser>
          <c:idx val="2"/>
          <c:order val="2"/>
          <c:spPr>
            <a:ln w="19050" cap="rnd">
              <a:solidFill>
                <a:schemeClr val="accent6"/>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Analysis!$AA$7:$AA$37</c:f>
              <c:numCache>
                <c:formatCode>General</c:formatCode>
                <c:ptCount val="31"/>
                <c:pt idx="0">
                  <c:v>0</c:v>
                </c:pt>
                <c:pt idx="1">
                  <c:v>0</c:v>
                </c:pt>
                <c:pt idx="2">
                  <c:v>0</c:v>
                </c:pt>
                <c:pt idx="3">
                  <c:v>2</c:v>
                </c:pt>
                <c:pt idx="4">
                  <c:v>2</c:v>
                </c:pt>
                <c:pt idx="5">
                  <c:v>5</c:v>
                </c:pt>
                <c:pt idx="6">
                  <c:v>6</c:v>
                </c:pt>
                <c:pt idx="7">
                  <c:v>12</c:v>
                </c:pt>
                <c:pt idx="8">
                  <c:v>15</c:v>
                </c:pt>
                <c:pt idx="9">
                  <c:v>20</c:v>
                </c:pt>
                <c:pt idx="10">
                  <c:v>27</c:v>
                </c:pt>
                <c:pt idx="11">
                  <c:v>37</c:v>
                </c:pt>
                <c:pt idx="12">
                  <c:v>45</c:v>
                </c:pt>
                <c:pt idx="13">
                  <c:v>58</c:v>
                </c:pt>
                <c:pt idx="14">
                  <c:v>70</c:v>
                </c:pt>
                <c:pt idx="15">
                  <c:v>83</c:v>
                </c:pt>
                <c:pt idx="16">
                  <c:v>91</c:v>
                </c:pt>
                <c:pt idx="17">
                  <c:v>100</c:v>
                </c:pt>
                <c:pt idx="18">
                  <c:v>116</c:v>
                </c:pt>
                <c:pt idx="19">
                  <c:v>125</c:v>
                </c:pt>
                <c:pt idx="20">
                  <c:v>142</c:v>
                </c:pt>
                <c:pt idx="21">
                  <c:v>160</c:v>
                </c:pt>
                <c:pt idx="22">
                  <c:v>171</c:v>
                </c:pt>
                <c:pt idx="23">
                  <c:v>183</c:v>
                </c:pt>
                <c:pt idx="24">
                  <c:v>199</c:v>
                </c:pt>
                <c:pt idx="25">
                  <c:v>199</c:v>
                </c:pt>
                <c:pt idx="26">
                  <c:v>221</c:v>
                </c:pt>
                <c:pt idx="27">
                  <c:v>221</c:v>
                </c:pt>
                <c:pt idx="28">
                  <c:v>221</c:v>
                </c:pt>
                <c:pt idx="29">
                  <c:v>242</c:v>
                </c:pt>
                <c:pt idx="30">
                  <c:v>242</c:v>
                </c:pt>
              </c:numCache>
            </c:numRef>
          </c:yVal>
          <c:smooth val="1"/>
          <c:extLst>
            <c:ext xmlns:c16="http://schemas.microsoft.com/office/drawing/2014/chart" uri="{C3380CC4-5D6E-409C-BE32-E72D297353CC}">
              <c16:uniqueId val="{00000002-01EB-4F44-B1AE-7763A8F28284}"/>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Works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8042186219786972"/>
          <c:y val="0.15598016914552348"/>
          <c:w val="0.14349739162265571"/>
          <c:h val="0.149391464955769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12289327629004"/>
          <c:y val="0.16593875765529306"/>
          <c:w val="0.81352369876012287"/>
          <c:h val="0.69920015553611359"/>
        </c:manualLayout>
      </c:layout>
      <c:scatterChart>
        <c:scatterStyle val="smoothMarker"/>
        <c:varyColors val="0"/>
        <c:ser>
          <c:idx val="0"/>
          <c:order val="0"/>
          <c:spPr>
            <a:ln w="19050" cap="rnd">
              <a:solidFill>
                <a:schemeClr val="accent1"/>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Analysis!$AE$7:$AE$37</c:f>
              <c:numCache>
                <c:formatCode>0.0%</c:formatCode>
                <c:ptCount val="31"/>
                <c:pt idx="0">
                  <c:v>7.246376811594203E-3</c:v>
                </c:pt>
                <c:pt idx="1">
                  <c:v>1.4492753623188406E-2</c:v>
                </c:pt>
                <c:pt idx="2">
                  <c:v>1.4492753623188406E-2</c:v>
                </c:pt>
                <c:pt idx="3">
                  <c:v>2.1739130434782608E-2</c:v>
                </c:pt>
                <c:pt idx="4">
                  <c:v>2.1739130434782608E-2</c:v>
                </c:pt>
                <c:pt idx="5">
                  <c:v>2.1739130434782608E-2</c:v>
                </c:pt>
                <c:pt idx="6">
                  <c:v>5.0724637681159424E-2</c:v>
                </c:pt>
                <c:pt idx="7">
                  <c:v>5.7971014492753624E-2</c:v>
                </c:pt>
                <c:pt idx="8">
                  <c:v>6.5217391304347824E-2</c:v>
                </c:pt>
                <c:pt idx="9">
                  <c:v>0.10144927536231885</c:v>
                </c:pt>
                <c:pt idx="10">
                  <c:v>0.12318840579710146</c:v>
                </c:pt>
                <c:pt idx="11">
                  <c:v>0.14492753623188406</c:v>
                </c:pt>
                <c:pt idx="12">
                  <c:v>0.16666666666666666</c:v>
                </c:pt>
                <c:pt idx="13">
                  <c:v>0.17391304347826086</c:v>
                </c:pt>
                <c:pt idx="14">
                  <c:v>0.18840579710144928</c:v>
                </c:pt>
                <c:pt idx="15">
                  <c:v>0.21014492753623187</c:v>
                </c:pt>
                <c:pt idx="16">
                  <c:v>0.2318840579710145</c:v>
                </c:pt>
                <c:pt idx="17">
                  <c:v>0.27536231884057971</c:v>
                </c:pt>
                <c:pt idx="18">
                  <c:v>0.32608695652173914</c:v>
                </c:pt>
                <c:pt idx="19">
                  <c:v>0.36231884057971014</c:v>
                </c:pt>
                <c:pt idx="20">
                  <c:v>0.39855072463768115</c:v>
                </c:pt>
                <c:pt idx="21">
                  <c:v>0.45652173913043476</c:v>
                </c:pt>
                <c:pt idx="22">
                  <c:v>0.47826086956521741</c:v>
                </c:pt>
                <c:pt idx="23">
                  <c:v>0.54347826086956519</c:v>
                </c:pt>
                <c:pt idx="24">
                  <c:v>0.60144927536231885</c:v>
                </c:pt>
                <c:pt idx="25">
                  <c:v>0.60144927536231885</c:v>
                </c:pt>
                <c:pt idx="26">
                  <c:v>0.67391304347826086</c:v>
                </c:pt>
                <c:pt idx="27">
                  <c:v>0.67391304347826086</c:v>
                </c:pt>
                <c:pt idx="28">
                  <c:v>0.67391304347826086</c:v>
                </c:pt>
                <c:pt idx="29">
                  <c:v>0.78260869565217395</c:v>
                </c:pt>
                <c:pt idx="30">
                  <c:v>0.78260869565217395</c:v>
                </c:pt>
              </c:numCache>
            </c:numRef>
          </c:yVal>
          <c:smooth val="1"/>
          <c:extLst>
            <c:ext xmlns:c16="http://schemas.microsoft.com/office/drawing/2014/chart" uri="{C3380CC4-5D6E-409C-BE32-E72D297353CC}">
              <c16:uniqueId val="{00000000-221A-4CCC-9B39-3D9594B03835}"/>
            </c:ext>
          </c:extLst>
        </c:ser>
        <c:ser>
          <c:idx val="1"/>
          <c:order val="1"/>
          <c:spPr>
            <a:ln w="19050" cap="rnd">
              <a:solidFill>
                <a:schemeClr val="accent2"/>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Analysis!$AF$7:$AF$37</c:f>
              <c:numCache>
                <c:formatCode>0.0%</c:formatCode>
                <c:ptCount val="31"/>
                <c:pt idx="0">
                  <c:v>2.6385224274406332E-3</c:v>
                </c:pt>
                <c:pt idx="1">
                  <c:v>7.9155672823219003E-3</c:v>
                </c:pt>
                <c:pt idx="2">
                  <c:v>1.0554089709762533E-2</c:v>
                </c:pt>
                <c:pt idx="3">
                  <c:v>1.3192612137203167E-2</c:v>
                </c:pt>
                <c:pt idx="4">
                  <c:v>1.8469656992084433E-2</c:v>
                </c:pt>
                <c:pt idx="5">
                  <c:v>2.1108179419525065E-2</c:v>
                </c:pt>
                <c:pt idx="6">
                  <c:v>3.1662269129287601E-2</c:v>
                </c:pt>
                <c:pt idx="7">
                  <c:v>4.4854881266490766E-2</c:v>
                </c:pt>
                <c:pt idx="8">
                  <c:v>4.4854881266490766E-2</c:v>
                </c:pt>
                <c:pt idx="9">
                  <c:v>6.3324538258575203E-2</c:v>
                </c:pt>
                <c:pt idx="10">
                  <c:v>8.7071240105540904E-2</c:v>
                </c:pt>
                <c:pt idx="11">
                  <c:v>0.11873350923482849</c:v>
                </c:pt>
                <c:pt idx="12">
                  <c:v>0.15039577836411611</c:v>
                </c:pt>
                <c:pt idx="13">
                  <c:v>0.18733509234828497</c:v>
                </c:pt>
                <c:pt idx="14">
                  <c:v>0.21372031662269128</c:v>
                </c:pt>
                <c:pt idx="15">
                  <c:v>0.25329815303430081</c:v>
                </c:pt>
                <c:pt idx="16">
                  <c:v>0.28759894459102903</c:v>
                </c:pt>
                <c:pt idx="17">
                  <c:v>0.30606860158311344</c:v>
                </c:pt>
                <c:pt idx="18">
                  <c:v>0.31926121372031663</c:v>
                </c:pt>
                <c:pt idx="19">
                  <c:v>0.37203166226912932</c:v>
                </c:pt>
                <c:pt idx="20">
                  <c:v>0.40633245382585753</c:v>
                </c:pt>
                <c:pt idx="21">
                  <c:v>0.46174142480211083</c:v>
                </c:pt>
                <c:pt idx="22">
                  <c:v>0.50395778364116095</c:v>
                </c:pt>
                <c:pt idx="23">
                  <c:v>0.53034300791556732</c:v>
                </c:pt>
                <c:pt idx="24">
                  <c:v>0.58839050131926118</c:v>
                </c:pt>
                <c:pt idx="25">
                  <c:v>0.58839050131926118</c:v>
                </c:pt>
                <c:pt idx="26">
                  <c:v>0.64379947229551449</c:v>
                </c:pt>
                <c:pt idx="27">
                  <c:v>0.64379947229551449</c:v>
                </c:pt>
                <c:pt idx="28">
                  <c:v>0.64379947229551449</c:v>
                </c:pt>
                <c:pt idx="29">
                  <c:v>0.73087071240105539</c:v>
                </c:pt>
                <c:pt idx="30">
                  <c:v>0.73087071240105539</c:v>
                </c:pt>
              </c:numCache>
            </c:numRef>
          </c:yVal>
          <c:smooth val="1"/>
          <c:extLst>
            <c:ext xmlns:c16="http://schemas.microsoft.com/office/drawing/2014/chart" uri="{C3380CC4-5D6E-409C-BE32-E72D297353CC}">
              <c16:uniqueId val="{00000001-221A-4CCC-9B39-3D9594B03835}"/>
            </c:ext>
          </c:extLst>
        </c:ser>
        <c:ser>
          <c:idx val="2"/>
          <c:order val="2"/>
          <c:spPr>
            <a:ln w="19050" cap="rnd">
              <a:solidFill>
                <a:schemeClr val="accent6"/>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Analysis!$AG$7:$AG$37</c:f>
              <c:numCache>
                <c:formatCode>0.0%</c:formatCode>
                <c:ptCount val="31"/>
                <c:pt idx="0">
                  <c:v>0</c:v>
                </c:pt>
                <c:pt idx="1">
                  <c:v>0</c:v>
                </c:pt>
                <c:pt idx="2">
                  <c:v>0</c:v>
                </c:pt>
                <c:pt idx="3">
                  <c:v>6.8728522336769758E-3</c:v>
                </c:pt>
                <c:pt idx="4">
                  <c:v>6.8728522336769758E-3</c:v>
                </c:pt>
                <c:pt idx="5">
                  <c:v>1.7182130584192441E-2</c:v>
                </c:pt>
                <c:pt idx="6">
                  <c:v>2.0618556701030927E-2</c:v>
                </c:pt>
                <c:pt idx="7">
                  <c:v>4.1237113402061855E-2</c:v>
                </c:pt>
                <c:pt idx="8">
                  <c:v>5.1546391752577317E-2</c:v>
                </c:pt>
                <c:pt idx="9">
                  <c:v>6.8728522336769765E-2</c:v>
                </c:pt>
                <c:pt idx="10">
                  <c:v>9.2783505154639179E-2</c:v>
                </c:pt>
                <c:pt idx="11">
                  <c:v>0.12714776632302405</c:v>
                </c:pt>
                <c:pt idx="12">
                  <c:v>0.15463917525773196</c:v>
                </c:pt>
                <c:pt idx="13">
                  <c:v>0.19931271477663232</c:v>
                </c:pt>
                <c:pt idx="14">
                  <c:v>0.24054982817869416</c:v>
                </c:pt>
                <c:pt idx="15">
                  <c:v>0.28522336769759449</c:v>
                </c:pt>
                <c:pt idx="16">
                  <c:v>0.3127147766323024</c:v>
                </c:pt>
                <c:pt idx="17">
                  <c:v>0.3436426116838488</c:v>
                </c:pt>
                <c:pt idx="18">
                  <c:v>0.39862542955326463</c:v>
                </c:pt>
                <c:pt idx="19">
                  <c:v>0.42955326460481097</c:v>
                </c:pt>
                <c:pt idx="20">
                  <c:v>0.48797250859106528</c:v>
                </c:pt>
                <c:pt idx="21">
                  <c:v>0.54982817869415812</c:v>
                </c:pt>
                <c:pt idx="22">
                  <c:v>0.58762886597938147</c:v>
                </c:pt>
                <c:pt idx="23">
                  <c:v>0.62886597938144329</c:v>
                </c:pt>
                <c:pt idx="24">
                  <c:v>0.68384879725085912</c:v>
                </c:pt>
                <c:pt idx="25">
                  <c:v>0.68384879725085912</c:v>
                </c:pt>
                <c:pt idx="26">
                  <c:v>0.75945017182130581</c:v>
                </c:pt>
                <c:pt idx="27">
                  <c:v>0.75945017182130581</c:v>
                </c:pt>
                <c:pt idx="28">
                  <c:v>0.75945017182130581</c:v>
                </c:pt>
                <c:pt idx="29">
                  <c:v>0.83161512027491413</c:v>
                </c:pt>
                <c:pt idx="30">
                  <c:v>0.83161512027491413</c:v>
                </c:pt>
              </c:numCache>
            </c:numRef>
          </c:yVal>
          <c:smooth val="1"/>
          <c:extLst>
            <c:ext xmlns:c16="http://schemas.microsoft.com/office/drawing/2014/chart" uri="{C3380CC4-5D6E-409C-BE32-E72D297353CC}">
              <c16:uniqueId val="{00000002-221A-4CCC-9B39-3D9594B03835}"/>
            </c:ext>
          </c:extLst>
        </c:ser>
        <c:ser>
          <c:idx val="3"/>
          <c:order val="3"/>
          <c:spPr>
            <a:ln w="66675" cap="rnd">
              <a:solidFill>
                <a:schemeClr val="accent3">
                  <a:alpha val="40000"/>
                </a:schemeClr>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Analysis!$AI$7:$AI$37</c:f>
              <c:numCache>
                <c:formatCode>0.0%</c:formatCode>
                <c:ptCount val="31"/>
                <c:pt idx="0">
                  <c:v>2.4752475247524753E-3</c:v>
                </c:pt>
                <c:pt idx="1">
                  <c:v>6.1881188118811884E-3</c:v>
                </c:pt>
                <c:pt idx="2">
                  <c:v>7.4257425742574254E-3</c:v>
                </c:pt>
                <c:pt idx="3">
                  <c:v>1.2376237623762377E-2</c:v>
                </c:pt>
                <c:pt idx="4">
                  <c:v>1.4851485148514851E-2</c:v>
                </c:pt>
                <c:pt idx="5">
                  <c:v>1.9801980198019802E-2</c:v>
                </c:pt>
                <c:pt idx="6">
                  <c:v>3.094059405940594E-2</c:v>
                </c:pt>
                <c:pt idx="7">
                  <c:v>4.5792079207920791E-2</c:v>
                </c:pt>
                <c:pt idx="8">
                  <c:v>5.0742574257425746E-2</c:v>
                </c:pt>
                <c:pt idx="9">
                  <c:v>7.1782178217821777E-2</c:v>
                </c:pt>
                <c:pt idx="10">
                  <c:v>9.5297029702970298E-2</c:v>
                </c:pt>
                <c:pt idx="11">
                  <c:v>0.12623762376237624</c:v>
                </c:pt>
                <c:pt idx="12">
                  <c:v>0.1547029702970297</c:v>
                </c:pt>
                <c:pt idx="13">
                  <c:v>0.18935643564356436</c:v>
                </c:pt>
                <c:pt idx="14">
                  <c:v>0.21905940594059406</c:v>
                </c:pt>
                <c:pt idx="15">
                  <c:v>0.25742574257425743</c:v>
                </c:pt>
                <c:pt idx="16">
                  <c:v>0.28712871287128711</c:v>
                </c:pt>
                <c:pt idx="17">
                  <c:v>0.31435643564356436</c:v>
                </c:pt>
                <c:pt idx="18">
                  <c:v>0.34900990099009899</c:v>
                </c:pt>
                <c:pt idx="19">
                  <c:v>0.3910891089108911</c:v>
                </c:pt>
                <c:pt idx="20">
                  <c:v>0.4344059405940594</c:v>
                </c:pt>
                <c:pt idx="21">
                  <c:v>0.49257425742574257</c:v>
                </c:pt>
                <c:pt idx="22">
                  <c:v>0.52970297029702973</c:v>
                </c:pt>
                <c:pt idx="23">
                  <c:v>0.56806930693069302</c:v>
                </c:pt>
                <c:pt idx="24">
                  <c:v>0.625</c:v>
                </c:pt>
                <c:pt idx="25">
                  <c:v>0.625</c:v>
                </c:pt>
                <c:pt idx="26">
                  <c:v>0.69059405940594054</c:v>
                </c:pt>
                <c:pt idx="27">
                  <c:v>0.69059405940594054</c:v>
                </c:pt>
                <c:pt idx="28">
                  <c:v>0.69059405940594054</c:v>
                </c:pt>
                <c:pt idx="29">
                  <c:v>0.77599009900990101</c:v>
                </c:pt>
                <c:pt idx="30">
                  <c:v>0.77599009900990101</c:v>
                </c:pt>
              </c:numCache>
            </c:numRef>
          </c:yVal>
          <c:smooth val="1"/>
          <c:extLst>
            <c:ext xmlns:c16="http://schemas.microsoft.com/office/drawing/2014/chart" uri="{C3380CC4-5D6E-409C-BE32-E72D297353CC}">
              <c16:uniqueId val="{00000003-221A-4CCC-9B39-3D9594B03835}"/>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i="0" baseline="0">
                    <a:effectLst/>
                  </a:rPr>
                  <a:t>% of Works</a:t>
                </a:r>
                <a:endParaRPr lang="it-IT" sz="1400">
                  <a:effectLst/>
                </a:endParaRPr>
              </a:p>
            </c:rich>
          </c:tx>
          <c:layout>
            <c:manualLayout>
              <c:xMode val="edge"/>
              <c:yMode val="edge"/>
              <c:x val="1.9993201852995399E-2"/>
              <c:y val="0.39384115874404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80830085342470515"/>
          <c:y val="0.17573325556527655"/>
          <c:w val="0.14250462328872143"/>
          <c:h val="0.1987741810051521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a:t>Other</a:t>
            </a:r>
            <a:r>
              <a:rPr lang="it-IT" sz="1600" b="1" i="1"/>
              <a:t> </a:t>
            </a:r>
            <a:r>
              <a:rPr lang="it-IT" sz="1600" b="1"/>
              <a:t>Paper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3912289327629004"/>
          <c:y val="8.6926357451238542E-2"/>
          <c:w val="0.81352369876012287"/>
          <c:h val="0.77821248635042839"/>
        </c:manualLayout>
      </c:layout>
      <c:scatterChart>
        <c:scatterStyle val="smoothMarker"/>
        <c:varyColors val="0"/>
        <c:ser>
          <c:idx val="3"/>
          <c:order val="0"/>
          <c:tx>
            <c:strRef>
              <c:f>'Other Pubblication Analysis'!$D$2</c:f>
              <c:strCache>
                <c:ptCount val="1"/>
                <c:pt idx="0">
                  <c:v>Gurgenci, Rudolph, Atrens</c:v>
                </c:pt>
              </c:strCache>
            </c:strRef>
          </c:tx>
          <c:spPr>
            <a:ln w="19050" cap="rnd">
              <a:solidFill>
                <a:schemeClr val="accent4"/>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Analysis'!$D$5:$D$27</c:f>
              <c:numCache>
                <c:formatCode>General</c:formatCode>
                <c:ptCount val="23"/>
                <c:pt idx="0">
                  <c:v>0</c:v>
                </c:pt>
                <c:pt idx="1">
                  <c:v>0</c:v>
                </c:pt>
                <c:pt idx="2">
                  <c:v>0</c:v>
                </c:pt>
                <c:pt idx="3">
                  <c:v>0</c:v>
                </c:pt>
                <c:pt idx="4">
                  <c:v>0</c:v>
                </c:pt>
                <c:pt idx="5">
                  <c:v>0</c:v>
                </c:pt>
                <c:pt idx="6">
                  <c:v>0</c:v>
                </c:pt>
                <c:pt idx="7">
                  <c:v>0</c:v>
                </c:pt>
                <c:pt idx="8">
                  <c:v>2</c:v>
                </c:pt>
                <c:pt idx="9">
                  <c:v>3</c:v>
                </c:pt>
                <c:pt idx="10">
                  <c:v>2</c:v>
                </c:pt>
                <c:pt idx="11">
                  <c:v>2</c:v>
                </c:pt>
                <c:pt idx="12">
                  <c:v>0</c:v>
                </c:pt>
                <c:pt idx="13">
                  <c:v>1</c:v>
                </c:pt>
                <c:pt idx="14">
                  <c:v>1</c:v>
                </c:pt>
                <c:pt idx="15">
                  <c:v>4</c:v>
                </c:pt>
                <c:pt idx="16">
                  <c:v>0</c:v>
                </c:pt>
                <c:pt idx="17">
                  <c:v>0</c:v>
                </c:pt>
                <c:pt idx="18">
                  <c:v>0</c:v>
                </c:pt>
                <c:pt idx="19">
                  <c:v>0</c:v>
                </c:pt>
                <c:pt idx="20">
                  <c:v>0</c:v>
                </c:pt>
                <c:pt idx="21">
                  <c:v>0</c:v>
                </c:pt>
                <c:pt idx="22">
                  <c:v>0</c:v>
                </c:pt>
              </c:numCache>
            </c:numRef>
          </c:yVal>
          <c:smooth val="1"/>
          <c:extLst>
            <c:ext xmlns:c16="http://schemas.microsoft.com/office/drawing/2014/chart" uri="{C3380CC4-5D6E-409C-BE32-E72D297353CC}">
              <c16:uniqueId val="{00000000-33FE-4910-B664-9A5E28F868E1}"/>
            </c:ext>
          </c:extLst>
        </c:ser>
        <c:ser>
          <c:idx val="0"/>
          <c:order val="1"/>
          <c:tx>
            <c:strRef>
              <c:f>'Other Pubblication Analysis'!$C$2</c:f>
              <c:strCache>
                <c:ptCount val="1"/>
                <c:pt idx="0">
                  <c:v>Saar, Randolph, Adams, Bielicki</c:v>
                </c:pt>
              </c:strCache>
            </c:strRef>
          </c:tx>
          <c:spPr>
            <a:ln w="19050" cap="rnd">
              <a:solidFill>
                <a:schemeClr val="accent1"/>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Analysis'!$C$5:$C$27</c:f>
              <c:numCache>
                <c:formatCode>General</c:formatCode>
                <c:ptCount val="23"/>
                <c:pt idx="0">
                  <c:v>0</c:v>
                </c:pt>
                <c:pt idx="1">
                  <c:v>0</c:v>
                </c:pt>
                <c:pt idx="2">
                  <c:v>0</c:v>
                </c:pt>
                <c:pt idx="3">
                  <c:v>0</c:v>
                </c:pt>
                <c:pt idx="4">
                  <c:v>0</c:v>
                </c:pt>
                <c:pt idx="5">
                  <c:v>0</c:v>
                </c:pt>
                <c:pt idx="6">
                  <c:v>0</c:v>
                </c:pt>
                <c:pt idx="7">
                  <c:v>0</c:v>
                </c:pt>
                <c:pt idx="8">
                  <c:v>0</c:v>
                </c:pt>
                <c:pt idx="9">
                  <c:v>0</c:v>
                </c:pt>
                <c:pt idx="10">
                  <c:v>1</c:v>
                </c:pt>
                <c:pt idx="11">
                  <c:v>4</c:v>
                </c:pt>
                <c:pt idx="12">
                  <c:v>1</c:v>
                </c:pt>
                <c:pt idx="13">
                  <c:v>2</c:v>
                </c:pt>
                <c:pt idx="14">
                  <c:v>4</c:v>
                </c:pt>
                <c:pt idx="15">
                  <c:v>6</c:v>
                </c:pt>
                <c:pt idx="16">
                  <c:v>2</c:v>
                </c:pt>
                <c:pt idx="17">
                  <c:v>2</c:v>
                </c:pt>
                <c:pt idx="18">
                  <c:v>0</c:v>
                </c:pt>
                <c:pt idx="19">
                  <c:v>2</c:v>
                </c:pt>
                <c:pt idx="20">
                  <c:v>4</c:v>
                </c:pt>
                <c:pt idx="21">
                  <c:v>5</c:v>
                </c:pt>
                <c:pt idx="22">
                  <c:v>3</c:v>
                </c:pt>
              </c:numCache>
            </c:numRef>
          </c:yVal>
          <c:smooth val="1"/>
          <c:extLst>
            <c:ext xmlns:c16="http://schemas.microsoft.com/office/drawing/2014/chart" uri="{C3380CC4-5D6E-409C-BE32-E72D297353CC}">
              <c16:uniqueId val="{00000001-33FE-4910-B664-9A5E28F868E1}"/>
            </c:ext>
          </c:extLst>
        </c:ser>
        <c:ser>
          <c:idx val="1"/>
          <c:order val="2"/>
          <c:tx>
            <c:strRef>
              <c:f>'Other Pubblication Analysis'!$E$2:$E$3</c:f>
              <c:strCache>
                <c:ptCount val="2"/>
                <c:pt idx="0">
                  <c:v>China University of Petroleum-Beijing</c:v>
                </c:pt>
              </c:strCache>
            </c:strRef>
          </c:tx>
          <c:spPr>
            <a:ln w="19050" cap="rnd">
              <a:solidFill>
                <a:schemeClr val="accent2"/>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Analysis'!$E$5:$E$27</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2</c:v>
                </c:pt>
                <c:pt idx="19">
                  <c:v>3</c:v>
                </c:pt>
                <c:pt idx="20">
                  <c:v>2</c:v>
                </c:pt>
                <c:pt idx="21">
                  <c:v>6</c:v>
                </c:pt>
                <c:pt idx="22">
                  <c:v>8</c:v>
                </c:pt>
              </c:numCache>
            </c:numRef>
          </c:yVal>
          <c:smooth val="1"/>
          <c:extLst>
            <c:ext xmlns:c16="http://schemas.microsoft.com/office/drawing/2014/chart" uri="{C3380CC4-5D6E-409C-BE32-E72D297353CC}">
              <c16:uniqueId val="{00000002-33FE-4910-B664-9A5E28F868E1}"/>
            </c:ext>
          </c:extLst>
        </c:ser>
        <c:dLbls>
          <c:showLegendKey val="0"/>
          <c:showVal val="0"/>
          <c:showCatName val="0"/>
          <c:showSerName val="0"/>
          <c:showPercent val="0"/>
          <c:showBubbleSize val="0"/>
        </c:dLbls>
        <c:axId val="1914816448"/>
        <c:axId val="1914817280"/>
      </c:scatterChart>
      <c:valAx>
        <c:axId val="1914816448"/>
        <c:scaling>
          <c:orientation val="minMax"/>
          <c:max val="2022"/>
          <c:min val="20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of Works</a:t>
                </a:r>
              </a:p>
            </c:rich>
          </c:tx>
          <c:layout>
            <c:manualLayout>
              <c:xMode val="edge"/>
              <c:yMode val="edge"/>
              <c:x val="1.7943428183516401E-2"/>
              <c:y val="0.387977058423252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14698228346456693"/>
          <c:y val="0.10407900161905048"/>
          <c:w val="0.45093438320209972"/>
          <c:h val="0.174977122112609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a:t>Other</a:t>
            </a:r>
            <a:r>
              <a:rPr lang="it-IT" sz="1600" b="1" i="1" baseline="0"/>
              <a:t> </a:t>
            </a:r>
            <a:r>
              <a:rPr lang="it-IT" sz="1600" b="1"/>
              <a:t>Paper Citations Influence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3912289327629004"/>
          <c:y val="8.6926357451238542E-2"/>
          <c:w val="0.81352369876012287"/>
          <c:h val="0.77821248635042839"/>
        </c:manualLayout>
      </c:layout>
      <c:scatterChart>
        <c:scatterStyle val="smoothMarker"/>
        <c:varyColors val="0"/>
        <c:ser>
          <c:idx val="0"/>
          <c:order val="0"/>
          <c:tx>
            <c:strRef>
              <c:f>'Other Pubblication Analysis'!$M$3</c:f>
              <c:strCache>
                <c:ptCount val="1"/>
                <c:pt idx="0">
                  <c:v>Overall</c:v>
                </c:pt>
              </c:strCache>
            </c:strRef>
          </c:tx>
          <c:spPr>
            <a:ln w="50800" cap="rnd">
              <a:solidFill>
                <a:schemeClr val="tx1">
                  <a:lumMod val="50000"/>
                  <a:lumOff val="50000"/>
                  <a:alpha val="50000"/>
                </a:schemeClr>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Analysis'!$M$7:$M$37</c:f>
              <c:numCache>
                <c:formatCode>0.00%</c:formatCode>
                <c:ptCount val="31"/>
                <c:pt idx="0">
                  <c:v>2.4752475247524753E-3</c:v>
                </c:pt>
                <c:pt idx="1">
                  <c:v>6.1881188118811884E-3</c:v>
                </c:pt>
                <c:pt idx="2">
                  <c:v>7.4257425742574254E-3</c:v>
                </c:pt>
                <c:pt idx="3">
                  <c:v>1.2376237623762377E-2</c:v>
                </c:pt>
                <c:pt idx="4">
                  <c:v>1.4851485148514851E-2</c:v>
                </c:pt>
                <c:pt idx="5">
                  <c:v>1.9801980198019802E-2</c:v>
                </c:pt>
                <c:pt idx="6">
                  <c:v>3.094059405940594E-2</c:v>
                </c:pt>
                <c:pt idx="7">
                  <c:v>4.5792079207920791E-2</c:v>
                </c:pt>
                <c:pt idx="8">
                  <c:v>5.0742574257425746E-2</c:v>
                </c:pt>
                <c:pt idx="9">
                  <c:v>7.1782178217821777E-2</c:v>
                </c:pt>
                <c:pt idx="10">
                  <c:v>9.5297029702970298E-2</c:v>
                </c:pt>
                <c:pt idx="11">
                  <c:v>0.12623762376237624</c:v>
                </c:pt>
                <c:pt idx="12">
                  <c:v>0.1547029702970297</c:v>
                </c:pt>
                <c:pt idx="13">
                  <c:v>0.18935643564356436</c:v>
                </c:pt>
                <c:pt idx="14">
                  <c:v>0.21905940594059406</c:v>
                </c:pt>
                <c:pt idx="15">
                  <c:v>0.25742574257425743</c:v>
                </c:pt>
                <c:pt idx="16">
                  <c:v>0.28712871287128711</c:v>
                </c:pt>
                <c:pt idx="17">
                  <c:v>0.31435643564356436</c:v>
                </c:pt>
                <c:pt idx="18">
                  <c:v>0.34900990099009899</c:v>
                </c:pt>
                <c:pt idx="19">
                  <c:v>0.3910891089108911</c:v>
                </c:pt>
                <c:pt idx="20">
                  <c:v>0.4344059405940594</c:v>
                </c:pt>
                <c:pt idx="21">
                  <c:v>0.49257425742574257</c:v>
                </c:pt>
                <c:pt idx="22">
                  <c:v>0.52970297029702973</c:v>
                </c:pt>
                <c:pt idx="23">
                  <c:v>0.56806930693069302</c:v>
                </c:pt>
                <c:pt idx="24">
                  <c:v>0.625</c:v>
                </c:pt>
                <c:pt idx="25">
                  <c:v>0.625</c:v>
                </c:pt>
                <c:pt idx="26">
                  <c:v>0.69059405940594054</c:v>
                </c:pt>
                <c:pt idx="27">
                  <c:v>0.69059405940594054</c:v>
                </c:pt>
                <c:pt idx="28">
                  <c:v>0.69059405940594054</c:v>
                </c:pt>
                <c:pt idx="29">
                  <c:v>0.77599009900990101</c:v>
                </c:pt>
                <c:pt idx="30">
                  <c:v>0.77599009900990101</c:v>
                </c:pt>
              </c:numCache>
            </c:numRef>
          </c:yVal>
          <c:smooth val="1"/>
          <c:extLst>
            <c:ext xmlns:c16="http://schemas.microsoft.com/office/drawing/2014/chart" uri="{C3380CC4-5D6E-409C-BE32-E72D297353CC}">
              <c16:uniqueId val="{00000000-CFBB-4C5B-BB7F-6577B723D3B5}"/>
            </c:ext>
          </c:extLst>
        </c:ser>
        <c:ser>
          <c:idx val="3"/>
          <c:order val="1"/>
          <c:tx>
            <c:strRef>
              <c:f>'Other Pubblication Analysis'!$J$3</c:f>
              <c:strCache>
                <c:ptCount val="1"/>
                <c:pt idx="0">
                  <c:v>Gurgenci, Rudolph, Atrens</c:v>
                </c:pt>
              </c:strCache>
            </c:strRef>
          </c:tx>
          <c:spPr>
            <a:ln w="19050" cap="rnd">
              <a:solidFill>
                <a:schemeClr val="accent4"/>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Analysis'!$J$7:$J$37</c:f>
              <c:numCache>
                <c:formatCode>0.00%</c:formatCode>
                <c:ptCount val="31"/>
                <c:pt idx="0">
                  <c:v>0</c:v>
                </c:pt>
                <c:pt idx="1">
                  <c:v>0</c:v>
                </c:pt>
                <c:pt idx="2">
                  <c:v>0</c:v>
                </c:pt>
                <c:pt idx="3">
                  <c:v>0</c:v>
                </c:pt>
                <c:pt idx="4">
                  <c:v>0</c:v>
                </c:pt>
                <c:pt idx="5">
                  <c:v>0</c:v>
                </c:pt>
                <c:pt idx="6">
                  <c:v>0</c:v>
                </c:pt>
                <c:pt idx="7">
                  <c:v>0.13333333333333333</c:v>
                </c:pt>
                <c:pt idx="8">
                  <c:v>0.13333333333333333</c:v>
                </c:pt>
                <c:pt idx="9">
                  <c:v>0.13333333333333333</c:v>
                </c:pt>
                <c:pt idx="10">
                  <c:v>0.13333333333333333</c:v>
                </c:pt>
                <c:pt idx="11">
                  <c:v>0.2</c:v>
                </c:pt>
                <c:pt idx="12">
                  <c:v>0.2</c:v>
                </c:pt>
                <c:pt idx="13">
                  <c:v>0.2</c:v>
                </c:pt>
                <c:pt idx="14">
                  <c:v>0.2</c:v>
                </c:pt>
                <c:pt idx="15">
                  <c:v>0.26666666666666666</c:v>
                </c:pt>
                <c:pt idx="16">
                  <c:v>0.26666666666666666</c:v>
                </c:pt>
                <c:pt idx="17">
                  <c:v>0.26666666666666666</c:v>
                </c:pt>
                <c:pt idx="18">
                  <c:v>0.26666666666666666</c:v>
                </c:pt>
                <c:pt idx="19">
                  <c:v>0.33333333333333331</c:v>
                </c:pt>
                <c:pt idx="20">
                  <c:v>0.4</c:v>
                </c:pt>
                <c:pt idx="21">
                  <c:v>0.53333333333333333</c:v>
                </c:pt>
                <c:pt idx="22">
                  <c:v>0.53333333333333333</c:v>
                </c:pt>
                <c:pt idx="23">
                  <c:v>0.6</c:v>
                </c:pt>
                <c:pt idx="24">
                  <c:v>0.66666666666666663</c:v>
                </c:pt>
                <c:pt idx="25">
                  <c:v>0.66666666666666663</c:v>
                </c:pt>
                <c:pt idx="26">
                  <c:v>0.66666666666666663</c:v>
                </c:pt>
                <c:pt idx="27">
                  <c:v>0.66666666666666663</c:v>
                </c:pt>
                <c:pt idx="28">
                  <c:v>0.66666666666666663</c:v>
                </c:pt>
                <c:pt idx="29">
                  <c:v>0.8</c:v>
                </c:pt>
                <c:pt idx="30">
                  <c:v>0.8</c:v>
                </c:pt>
              </c:numCache>
            </c:numRef>
          </c:yVal>
          <c:smooth val="1"/>
          <c:extLst>
            <c:ext xmlns:c16="http://schemas.microsoft.com/office/drawing/2014/chart" uri="{C3380CC4-5D6E-409C-BE32-E72D297353CC}">
              <c16:uniqueId val="{00000001-CFBB-4C5B-BB7F-6577B723D3B5}"/>
            </c:ext>
          </c:extLst>
        </c:ser>
        <c:ser>
          <c:idx val="1"/>
          <c:order val="2"/>
          <c:tx>
            <c:strRef>
              <c:f>'Other Pubblication Analysis'!$I$3</c:f>
              <c:strCache>
                <c:ptCount val="1"/>
                <c:pt idx="0">
                  <c:v>Saar, Randolph, Adams, Bielicki</c:v>
                </c:pt>
              </c:strCache>
            </c:strRef>
          </c:tx>
          <c:spPr>
            <a:ln w="19050" cap="rnd">
              <a:solidFill>
                <a:schemeClr val="accent1"/>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Analysis'!$I$7:$I$37</c:f>
              <c:numCache>
                <c:formatCode>0.00%</c:formatCode>
                <c:ptCount val="31"/>
                <c:pt idx="0">
                  <c:v>0</c:v>
                </c:pt>
                <c:pt idx="1">
                  <c:v>0</c:v>
                </c:pt>
                <c:pt idx="2">
                  <c:v>0</c:v>
                </c:pt>
                <c:pt idx="3">
                  <c:v>0</c:v>
                </c:pt>
                <c:pt idx="4">
                  <c:v>0</c:v>
                </c:pt>
                <c:pt idx="5">
                  <c:v>5.5555555555555552E-2</c:v>
                </c:pt>
                <c:pt idx="6">
                  <c:v>5.5555555555555552E-2</c:v>
                </c:pt>
                <c:pt idx="7">
                  <c:v>0.1111111111111111</c:v>
                </c:pt>
                <c:pt idx="8">
                  <c:v>0.1111111111111111</c:v>
                </c:pt>
                <c:pt idx="9">
                  <c:v>0.16666666666666666</c:v>
                </c:pt>
                <c:pt idx="10">
                  <c:v>0.16666666666666666</c:v>
                </c:pt>
                <c:pt idx="11">
                  <c:v>0.22222222222222221</c:v>
                </c:pt>
                <c:pt idx="12">
                  <c:v>0.25</c:v>
                </c:pt>
                <c:pt idx="13">
                  <c:v>0.25</c:v>
                </c:pt>
                <c:pt idx="14">
                  <c:v>0.33333333333333331</c:v>
                </c:pt>
                <c:pt idx="15">
                  <c:v>0.44444444444444442</c:v>
                </c:pt>
                <c:pt idx="16">
                  <c:v>0.44444444444444442</c:v>
                </c:pt>
                <c:pt idx="17">
                  <c:v>0.52777777777777779</c:v>
                </c:pt>
                <c:pt idx="18">
                  <c:v>0.55555555555555558</c:v>
                </c:pt>
                <c:pt idx="19">
                  <c:v>0.61111111111111116</c:v>
                </c:pt>
                <c:pt idx="20">
                  <c:v>0.63888888888888884</c:v>
                </c:pt>
                <c:pt idx="21">
                  <c:v>0.75</c:v>
                </c:pt>
                <c:pt idx="22">
                  <c:v>0.80555555555555558</c:v>
                </c:pt>
                <c:pt idx="23">
                  <c:v>0.83333333333333337</c:v>
                </c:pt>
                <c:pt idx="24">
                  <c:v>0.86111111111111116</c:v>
                </c:pt>
                <c:pt idx="25">
                  <c:v>0.86111111111111116</c:v>
                </c:pt>
                <c:pt idx="26">
                  <c:v>0.88888888888888884</c:v>
                </c:pt>
                <c:pt idx="27">
                  <c:v>0.88888888888888884</c:v>
                </c:pt>
                <c:pt idx="28">
                  <c:v>0.88888888888888884</c:v>
                </c:pt>
                <c:pt idx="29">
                  <c:v>0.91666666666666663</c:v>
                </c:pt>
                <c:pt idx="30">
                  <c:v>0.91666666666666663</c:v>
                </c:pt>
              </c:numCache>
            </c:numRef>
          </c:yVal>
          <c:smooth val="1"/>
          <c:extLst>
            <c:ext xmlns:c16="http://schemas.microsoft.com/office/drawing/2014/chart" uri="{C3380CC4-5D6E-409C-BE32-E72D297353CC}">
              <c16:uniqueId val="{00000002-CFBB-4C5B-BB7F-6577B723D3B5}"/>
            </c:ext>
          </c:extLst>
        </c:ser>
        <c:ser>
          <c:idx val="2"/>
          <c:order val="3"/>
          <c:tx>
            <c:strRef>
              <c:f>'Other Pubblication Analysis'!$K$3</c:f>
              <c:strCache>
                <c:ptCount val="1"/>
                <c:pt idx="0">
                  <c:v>China University of Petroleum-Beijing</c:v>
                </c:pt>
              </c:strCache>
            </c:strRef>
          </c:tx>
          <c:spPr>
            <a:ln w="19050" cap="rnd">
              <a:solidFill>
                <a:schemeClr val="accent2"/>
              </a:solidFill>
              <a:round/>
            </a:ln>
            <a:effectLst/>
          </c:spPr>
          <c:marker>
            <c:symbol val="none"/>
          </c:marker>
          <c:xVal>
            <c:numRef>
              <c:f>'Other Pubblication Analysis'!$G$7:$G$37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Analysis'!$K$7:$K$37</c:f>
              <c:numCache>
                <c:formatCode>0.00%</c:formatCode>
                <c:ptCount val="31"/>
                <c:pt idx="0">
                  <c:v>0</c:v>
                </c:pt>
                <c:pt idx="1">
                  <c:v>0</c:v>
                </c:pt>
                <c:pt idx="2">
                  <c:v>0</c:v>
                </c:pt>
                <c:pt idx="3">
                  <c:v>0</c:v>
                </c:pt>
                <c:pt idx="4">
                  <c:v>0</c:v>
                </c:pt>
                <c:pt idx="5">
                  <c:v>0</c:v>
                </c:pt>
                <c:pt idx="6">
                  <c:v>0</c:v>
                </c:pt>
                <c:pt idx="7">
                  <c:v>4.5454545454545456E-2</c:v>
                </c:pt>
                <c:pt idx="8">
                  <c:v>4.5454545454545456E-2</c:v>
                </c:pt>
                <c:pt idx="9">
                  <c:v>4.5454545454545456E-2</c:v>
                </c:pt>
                <c:pt idx="10">
                  <c:v>4.5454545454545456E-2</c:v>
                </c:pt>
                <c:pt idx="11">
                  <c:v>4.5454545454545456E-2</c:v>
                </c:pt>
                <c:pt idx="12">
                  <c:v>4.5454545454545456E-2</c:v>
                </c:pt>
                <c:pt idx="13">
                  <c:v>4.5454545454545456E-2</c:v>
                </c:pt>
                <c:pt idx="14">
                  <c:v>9.0909090909090912E-2</c:v>
                </c:pt>
                <c:pt idx="15">
                  <c:v>9.0909090909090912E-2</c:v>
                </c:pt>
                <c:pt idx="16">
                  <c:v>0.18181818181818182</c:v>
                </c:pt>
                <c:pt idx="17">
                  <c:v>0.18181818181818182</c:v>
                </c:pt>
                <c:pt idx="18">
                  <c:v>0.18181818181818182</c:v>
                </c:pt>
                <c:pt idx="19">
                  <c:v>0.22727272727272727</c:v>
                </c:pt>
                <c:pt idx="20">
                  <c:v>0.27272727272727271</c:v>
                </c:pt>
                <c:pt idx="21">
                  <c:v>0.31818181818181818</c:v>
                </c:pt>
                <c:pt idx="22">
                  <c:v>0.36363636363636365</c:v>
                </c:pt>
                <c:pt idx="23">
                  <c:v>0.40909090909090912</c:v>
                </c:pt>
                <c:pt idx="24">
                  <c:v>0.40909090909090912</c:v>
                </c:pt>
                <c:pt idx="25">
                  <c:v>0.40909090909090912</c:v>
                </c:pt>
                <c:pt idx="26">
                  <c:v>0.5</c:v>
                </c:pt>
                <c:pt idx="27">
                  <c:v>0.5</c:v>
                </c:pt>
                <c:pt idx="28">
                  <c:v>0.5</c:v>
                </c:pt>
                <c:pt idx="29">
                  <c:v>0.59090909090909094</c:v>
                </c:pt>
                <c:pt idx="30">
                  <c:v>0.59090909090909094</c:v>
                </c:pt>
              </c:numCache>
            </c:numRef>
          </c:yVal>
          <c:smooth val="1"/>
          <c:extLst>
            <c:ext xmlns:c16="http://schemas.microsoft.com/office/drawing/2014/chart" uri="{C3380CC4-5D6E-409C-BE32-E72D297353CC}">
              <c16:uniqueId val="{00000003-CFBB-4C5B-BB7F-6577B723D3B5}"/>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 of Works</a:t>
                </a:r>
              </a:p>
            </c:rich>
          </c:tx>
          <c:layout>
            <c:manualLayout>
              <c:xMode val="edge"/>
              <c:yMode val="edge"/>
              <c:x val="1.7943428183516401E-2"/>
              <c:y val="0.387977058423252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1522919681768751"/>
          <c:y val="0.67568619169569499"/>
          <c:w val="0.46386603543715915"/>
          <c:h val="0.17430934034955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0</xdr:colOff>
      <xdr:row>32</xdr:row>
      <xdr:rowOff>0</xdr:rowOff>
    </xdr:from>
    <xdr:to>
      <xdr:col>10</xdr:col>
      <xdr:colOff>605118</xdr:colOff>
      <xdr:row>59</xdr:row>
      <xdr:rowOff>33339</xdr:rowOff>
    </xdr:to>
    <xdr:graphicFrame macro="">
      <xdr:nvGraphicFramePr>
        <xdr:cNvPr id="20" name="Chart 1">
          <a:extLst>
            <a:ext uri="{FF2B5EF4-FFF2-40B4-BE49-F238E27FC236}">
              <a16:creationId xmlns:a16="http://schemas.microsoft.com/office/drawing/2014/main" id="{9C70F798-D7DE-43FF-8316-F1A12071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616323</xdr:colOff>
      <xdr:row>32</xdr:row>
      <xdr:rowOff>0</xdr:rowOff>
    </xdr:from>
    <xdr:to>
      <xdr:col>20</xdr:col>
      <xdr:colOff>112057</xdr:colOff>
      <xdr:row>59</xdr:row>
      <xdr:rowOff>33339</xdr:rowOff>
    </xdr:to>
    <xdr:graphicFrame macro="">
      <xdr:nvGraphicFramePr>
        <xdr:cNvPr id="21" name="Chart 6">
          <a:extLst>
            <a:ext uri="{FF2B5EF4-FFF2-40B4-BE49-F238E27FC236}">
              <a16:creationId xmlns:a16="http://schemas.microsoft.com/office/drawing/2014/main" id="{1ADF2344-785E-44E0-B5A9-0A2C579F1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60</xdr:row>
      <xdr:rowOff>0</xdr:rowOff>
    </xdr:from>
    <xdr:to>
      <xdr:col>20</xdr:col>
      <xdr:colOff>95249</xdr:colOff>
      <xdr:row>76</xdr:row>
      <xdr:rowOff>42333</xdr:rowOff>
    </xdr:to>
    <xdr:graphicFrame macro="">
      <xdr:nvGraphicFramePr>
        <xdr:cNvPr id="22" name="Chart 1">
          <a:extLst>
            <a:ext uri="{FF2B5EF4-FFF2-40B4-BE49-F238E27FC236}">
              <a16:creationId xmlns:a16="http://schemas.microsoft.com/office/drawing/2014/main" id="{0E1B2691-684C-462B-9A80-B10F5083C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76</xdr:row>
      <xdr:rowOff>15119</xdr:rowOff>
    </xdr:from>
    <xdr:to>
      <xdr:col>11</xdr:col>
      <xdr:colOff>5602</xdr:colOff>
      <xdr:row>103</xdr:row>
      <xdr:rowOff>15119</xdr:rowOff>
    </xdr:to>
    <xdr:graphicFrame macro="">
      <xdr:nvGraphicFramePr>
        <xdr:cNvPr id="23" name="Chart 2">
          <a:extLst>
            <a:ext uri="{FF2B5EF4-FFF2-40B4-BE49-F238E27FC236}">
              <a16:creationId xmlns:a16="http://schemas.microsoft.com/office/drawing/2014/main" id="{25C254A4-4785-4071-9B50-8F429B282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625848</xdr:colOff>
      <xdr:row>76</xdr:row>
      <xdr:rowOff>15119</xdr:rowOff>
    </xdr:from>
    <xdr:to>
      <xdr:col>20</xdr:col>
      <xdr:colOff>109330</xdr:colOff>
      <xdr:row>103</xdr:row>
      <xdr:rowOff>15119</xdr:rowOff>
    </xdr:to>
    <xdr:graphicFrame macro="">
      <xdr:nvGraphicFramePr>
        <xdr:cNvPr id="24" name="Chart 2">
          <a:extLst>
            <a:ext uri="{FF2B5EF4-FFF2-40B4-BE49-F238E27FC236}">
              <a16:creationId xmlns:a16="http://schemas.microsoft.com/office/drawing/2014/main" id="{09DF6979-ADA9-4A91-AEA2-A13C2CB7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661146</xdr:colOff>
      <xdr:row>76</xdr:row>
      <xdr:rowOff>143187</xdr:rowOff>
    </xdr:from>
    <xdr:to>
      <xdr:col>14</xdr:col>
      <xdr:colOff>78439</xdr:colOff>
      <xdr:row>78</xdr:row>
      <xdr:rowOff>109569</xdr:rowOff>
    </xdr:to>
    <xdr:sp macro="" textlink="">
      <xdr:nvSpPr>
        <xdr:cNvPr id="25" name="CasellaDiTesto 24">
          <a:extLst>
            <a:ext uri="{FF2B5EF4-FFF2-40B4-BE49-F238E27FC236}">
              <a16:creationId xmlns:a16="http://schemas.microsoft.com/office/drawing/2014/main" id="{48AFA5ED-1E5E-4CE9-81A2-48C9AAEF7CFF}"/>
            </a:ext>
          </a:extLst>
        </xdr:cNvPr>
        <xdr:cNvSpPr txBox="1"/>
      </xdr:nvSpPr>
      <xdr:spPr>
        <a:xfrm>
          <a:off x="5300381" y="14654805"/>
          <a:ext cx="4381499" cy="3473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600" b="1" i="0" u="none" strike="noStrike" kern="1200" spc="0" baseline="0">
              <a:solidFill>
                <a:sysClr val="windowText" lastClr="000000">
                  <a:lumMod val="65000"/>
                  <a:lumOff val="35000"/>
                </a:sysClr>
              </a:solidFill>
              <a:latin typeface="+mn-lt"/>
              <a:ea typeface="+mn-ea"/>
              <a:cs typeface="+mn-cs"/>
            </a:defRPr>
          </a:pPr>
          <a:r>
            <a:rPr lang="it-IT" sz="1600" b="1" i="0" u="none" strike="noStrike" kern="1200" spc="0" baseline="0">
              <a:solidFill>
                <a:sysClr val="windowText" lastClr="000000">
                  <a:lumMod val="65000"/>
                  <a:lumOff val="35000"/>
                </a:sysClr>
              </a:solidFill>
              <a:latin typeface="+mn-lt"/>
              <a:ea typeface="+mn-ea"/>
              <a:cs typeface="+mn-cs"/>
            </a:rPr>
            <a:t>Paper Citations Influence</a:t>
          </a:r>
        </a:p>
        <a:p>
          <a:endParaRPr lang="it-IT"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0.3105</cdr:x>
      <cdr:y>0.31079</cdr:y>
    </cdr:from>
    <cdr:to>
      <cdr:x>0.76419</cdr:x>
      <cdr:y>0.71601</cdr:y>
    </cdr:to>
    <cdr:cxnSp macro="">
      <cdr:nvCxnSpPr>
        <cdr:cNvPr id="3" name="Connettore diritto 2">
          <a:extLst xmlns:a="http://schemas.openxmlformats.org/drawingml/2006/main">
            <a:ext uri="{FF2B5EF4-FFF2-40B4-BE49-F238E27FC236}">
              <a16:creationId xmlns:a16="http://schemas.microsoft.com/office/drawing/2014/main" id="{56B51A7F-A223-47D5-81F4-832090ACBEA6}"/>
            </a:ext>
          </a:extLst>
        </cdr:cNvPr>
        <cdr:cNvCxnSpPr/>
      </cdr:nvCxnSpPr>
      <cdr:spPr>
        <a:xfrm xmlns:a="http://schemas.openxmlformats.org/drawingml/2006/main" flipV="1">
          <a:off x="1940299" y="1598529"/>
          <a:ext cx="2835088" cy="2084293"/>
        </a:xfrm>
        <a:prstGeom xmlns:a="http://schemas.openxmlformats.org/drawingml/2006/main" prst="line">
          <a:avLst/>
        </a:prstGeom>
        <a:ln xmlns:a="http://schemas.openxmlformats.org/drawingml/2006/main" w="3175">
          <a:gradFill>
            <a:gsLst>
              <a:gs pos="0">
                <a:schemeClr val="accent1">
                  <a:lumMod val="5000"/>
                  <a:lumOff val="95000"/>
                </a:schemeClr>
              </a:gs>
              <a:gs pos="42000">
                <a:schemeClr val="tx1">
                  <a:lumMod val="50000"/>
                  <a:lumOff val="50000"/>
                  <a:alpha val="70000"/>
                </a:schemeClr>
              </a:gs>
              <a:gs pos="61000">
                <a:schemeClr val="tx1">
                  <a:lumMod val="50000"/>
                  <a:lumOff val="50000"/>
                  <a:alpha val="70000"/>
                </a:schemeClr>
              </a:gs>
              <a:gs pos="0">
                <a:schemeClr val="tx1">
                  <a:lumMod val="50000"/>
                  <a:lumOff val="50000"/>
                  <a:alpha val="0"/>
                </a:schemeClr>
              </a:gs>
              <a:gs pos="100000">
                <a:schemeClr val="tx1">
                  <a:lumMod val="50000"/>
                  <a:lumOff val="50000"/>
                  <a:alpha val="0"/>
                </a:schemeClr>
              </a:gs>
            </a:gsLst>
            <a:lin ang="5400000" scaled="1"/>
          </a:gra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14</xdr:col>
      <xdr:colOff>0</xdr:colOff>
      <xdr:row>3</xdr:row>
      <xdr:rowOff>0</xdr:rowOff>
    </xdr:from>
    <xdr:to>
      <xdr:col>24</xdr:col>
      <xdr:colOff>0</xdr:colOff>
      <xdr:row>29</xdr:row>
      <xdr:rowOff>19050</xdr:rowOff>
    </xdr:to>
    <xdr:graphicFrame macro="">
      <xdr:nvGraphicFramePr>
        <xdr:cNvPr id="16" name="Chart 2">
          <a:extLst>
            <a:ext uri="{FF2B5EF4-FFF2-40B4-BE49-F238E27FC236}">
              <a16:creationId xmlns:a16="http://schemas.microsoft.com/office/drawing/2014/main" id="{86B97CA2-63FF-4243-B2F7-D45615032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3</xdr:row>
      <xdr:rowOff>0</xdr:rowOff>
    </xdr:from>
    <xdr:to>
      <xdr:col>34</xdr:col>
      <xdr:colOff>19050</xdr:colOff>
      <xdr:row>29</xdr:row>
      <xdr:rowOff>38098</xdr:rowOff>
    </xdr:to>
    <xdr:graphicFrame macro="">
      <xdr:nvGraphicFramePr>
        <xdr:cNvPr id="17" name="Chart 2">
          <a:extLst>
            <a:ext uri="{FF2B5EF4-FFF2-40B4-BE49-F238E27FC236}">
              <a16:creationId xmlns:a16="http://schemas.microsoft.com/office/drawing/2014/main" id="{FF807277-D925-4666-8316-55F29647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geothermal-energy.org/pdf/IGAstandard/WGC/2010/3108.pdf" TargetMode="External"/><Relationship Id="rId13" Type="http://schemas.openxmlformats.org/officeDocument/2006/relationships/hyperlink" Target="https://www.researchgate.net/profile/John-Apps-3/publication/228707224_MODELING_GEOCHEMICAL_PROCESSES_IN_ENHANCED_GEOTHERMAL_SYSTEMS_WITH_CO2_AS_HEAT_TRANSFER_FLUID/links/00b4952d058256e34b000000/MODELING-GEOCHEMICAL-PROCESSES-IN-ENHANCED-GEOTHERMAL-SYSTEMS-WITH-CO2-AS-HEAT-TRANSFER-FLUID.pdf" TargetMode="External"/><Relationship Id="rId3" Type="http://schemas.openxmlformats.org/officeDocument/2006/relationships/hyperlink" Target="https://www.osti.gov/servlets/purl/922829" TargetMode="External"/><Relationship Id="rId7" Type="http://schemas.openxmlformats.org/officeDocument/2006/relationships/hyperlink" Target="https://link.springer.com/content/pdf/10.1007/s11242-009-9425-y.pdf" TargetMode="External"/><Relationship Id="rId12" Type="http://schemas.openxmlformats.org/officeDocument/2006/relationships/hyperlink" Target="https://es.stanford.edu/ERE/pdf/IGAstandard/SGW/2011/magliocco.pdf" TargetMode="External"/><Relationship Id="rId2" Type="http://schemas.openxmlformats.org/officeDocument/2006/relationships/hyperlink" Target="http://pangea.stanford.edu/ERE/pdf/IGAstandard/SGW/2006/pruess.pdf" TargetMode="External"/><Relationship Id="rId1" Type="http://schemas.openxmlformats.org/officeDocument/2006/relationships/hyperlink" Target="https://www.osti.gov/servlets/purl/920331" TargetMode="External"/><Relationship Id="rId6" Type="http://schemas.openxmlformats.org/officeDocument/2006/relationships/hyperlink" Target="https://www.osti.gov/servlets/purl/981336-Gk364n/" TargetMode="External"/><Relationship Id="rId11" Type="http://schemas.openxmlformats.org/officeDocument/2006/relationships/hyperlink" Target="http://es.stanford.edu/ERE/pdf/IGAstandard/SGW/2011/pruess.pdf" TargetMode="External"/><Relationship Id="rId5" Type="http://schemas.openxmlformats.org/officeDocument/2006/relationships/hyperlink" Target="https://escholarship.org/content/qt7rr249rc/qt7rr249rc.pdf" TargetMode="External"/><Relationship Id="rId10" Type="http://schemas.openxmlformats.org/officeDocument/2006/relationships/hyperlink" Target="http://gondwana.stanford.edu/ERE/pdf/IGAstandard/SGW/2011/wanyuyu.pdf" TargetMode="External"/><Relationship Id="rId4" Type="http://schemas.openxmlformats.org/officeDocument/2006/relationships/hyperlink" Target="https://escholarship.org/content/qt6xf1m956/qt6xf1m956.pdf" TargetMode="External"/><Relationship Id="rId9" Type="http://schemas.openxmlformats.org/officeDocument/2006/relationships/hyperlink" Target="https://www.academia.edu/download/48385039/A_Phase-Partitioning_Model_for_CO2Brine_20160828-10040-1y1or9q.pdf" TargetMode="External"/><Relationship Id="rId14" Type="http://schemas.openxmlformats.org/officeDocument/2006/relationships/hyperlink" Target="https://scholar.google.com/scholar?output=instlink&amp;q=info:v-9LuyqBF18J:scholar.google.com/&amp;hl=en&amp;as_sdt=2005&amp;sciodt=0,5&amp;scillfp=2566223346509210932&amp;oi=l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810B-C184-498E-A157-9E83E20D6965}">
  <dimension ref="C2:AJ38"/>
  <sheetViews>
    <sheetView topLeftCell="A52" zoomScale="85" zoomScaleNormal="85" workbookViewId="0">
      <selection activeCell="Z79" sqref="Z79"/>
    </sheetView>
  </sheetViews>
  <sheetFormatPr defaultRowHeight="15" x14ac:dyDescent="0.25"/>
  <cols>
    <col min="3" max="3" width="9.140625" style="2"/>
    <col min="4" max="4" width="10.5703125" style="2" bestFit="1" customWidth="1"/>
    <col min="5" max="11" width="10.5703125" style="2" customWidth="1"/>
    <col min="12" max="13" width="10.7109375" style="2" customWidth="1"/>
    <col min="14" max="15" width="10.5703125" style="2" customWidth="1"/>
    <col min="17" max="17" width="10.42578125" bestFit="1" customWidth="1"/>
    <col min="19" max="20" width="9.140625" style="2"/>
    <col min="24" max="24" width="2.42578125" customWidth="1"/>
    <col min="28" max="28" width="1.5703125" customWidth="1"/>
    <col min="30" max="30" width="2.42578125" customWidth="1"/>
    <col min="34" max="34" width="1.5703125" customWidth="1"/>
  </cols>
  <sheetData>
    <row r="2" spans="3:36" x14ac:dyDescent="0.25">
      <c r="V2" s="2"/>
      <c r="Y2" s="23" t="s">
        <v>5665</v>
      </c>
      <c r="Z2" s="23"/>
      <c r="AA2" s="23"/>
      <c r="AB2" s="23"/>
      <c r="AC2" s="23"/>
      <c r="AD2" s="11"/>
      <c r="AE2" s="23" t="s">
        <v>5678</v>
      </c>
      <c r="AF2" s="23"/>
      <c r="AG2" s="23"/>
      <c r="AH2" s="23"/>
      <c r="AI2" s="23"/>
      <c r="AJ2" s="11"/>
    </row>
    <row r="3" spans="3:36" ht="18" x14ac:dyDescent="0.35">
      <c r="C3" s="4" t="s">
        <v>3036</v>
      </c>
      <c r="D3" s="4" t="s">
        <v>5657</v>
      </c>
      <c r="E3" s="4" t="s">
        <v>5658</v>
      </c>
      <c r="F3" s="4"/>
      <c r="G3" s="4" t="s">
        <v>5659</v>
      </c>
      <c r="H3" s="4" t="s">
        <v>5660</v>
      </c>
      <c r="I3" s="4" t="s">
        <v>5669</v>
      </c>
      <c r="J3" s="4" t="s">
        <v>5670</v>
      </c>
      <c r="K3" s="4"/>
      <c r="L3" s="4" t="s">
        <v>5664</v>
      </c>
      <c r="M3" s="4" t="s">
        <v>5662</v>
      </c>
      <c r="N3" s="4" t="s">
        <v>5659</v>
      </c>
      <c r="O3" s="4" t="s">
        <v>5661</v>
      </c>
      <c r="P3" s="4" t="s">
        <v>5667</v>
      </c>
      <c r="Q3" s="4" t="s">
        <v>5668</v>
      </c>
      <c r="R3" s="4"/>
      <c r="V3" s="2" t="s">
        <v>5677</v>
      </c>
      <c r="W3" s="4" t="s">
        <v>3038</v>
      </c>
      <c r="X3" s="4"/>
      <c r="Y3" s="4" t="s">
        <v>5657</v>
      </c>
      <c r="Z3" s="4" t="s">
        <v>5658</v>
      </c>
      <c r="AA3" s="4" t="s">
        <v>5659</v>
      </c>
      <c r="AB3" s="4"/>
      <c r="AC3" s="4" t="s">
        <v>5675</v>
      </c>
      <c r="AD3" s="5"/>
      <c r="AE3" s="4" t="s">
        <v>5657</v>
      </c>
      <c r="AF3" s="4" t="s">
        <v>5658</v>
      </c>
      <c r="AG3" s="4" t="s">
        <v>5659</v>
      </c>
      <c r="AH3" s="4"/>
      <c r="AI3" s="4" t="s">
        <v>5675</v>
      </c>
    </row>
    <row r="4" spans="3:36" x14ac:dyDescent="0.25">
      <c r="V4" s="2"/>
      <c r="W4" s="2"/>
      <c r="X4" s="2"/>
    </row>
    <row r="5" spans="3:36" x14ac:dyDescent="0.25">
      <c r="C5" s="2">
        <v>2000</v>
      </c>
      <c r="D5" s="2">
        <f>COUNTIF(DATA!$D:$D,C5)</f>
        <v>0</v>
      </c>
      <c r="E5" s="2">
        <f>COUNTIF('DATA Pruess'!$D:$D,C5)</f>
        <v>0</v>
      </c>
      <c r="G5" s="2">
        <f>SUMIF('DATA Pruess'!$D:$D,C5, 'DATA Pruess'!AB:AB)</f>
        <v>0</v>
      </c>
      <c r="H5" s="6">
        <f>IF(SUM($D$5:E5)-SUM($G$5:G5) = 0, 0, (SUM($D$5:D5)-SUM($G$5:G5))/(SUM($D$5:E5)-SUM($G$5:G5)))</f>
        <v>0</v>
      </c>
      <c r="I5" s="6">
        <f>IF(SUM($D$5:E5)-SUM($G$5:G5) = 0, 0, (SUM($E$5:E5)-SUM($G$5:G5))/(SUM($D$5:E5)-SUM($G$5:G5)))</f>
        <v>0</v>
      </c>
      <c r="J5" s="6">
        <f>IF(SUM($D$5:E5)-SUM($G$5:G5) = 0, 0, SUM($G$5:G5)/(SUM($D$5:E5)-SUM($G$5:G5)))</f>
        <v>0</v>
      </c>
      <c r="K5" s="6"/>
      <c r="L5" s="2">
        <f>COUNTIFS(DATA!$D:$D,C5, DATA!AC:AC, "=-1")</f>
        <v>0</v>
      </c>
      <c r="M5" s="2">
        <f t="shared" ref="M5:M27" si="0">D5-L5</f>
        <v>0</v>
      </c>
      <c r="N5" s="2">
        <f>SUMIFS(DATA!AB:AB, DATA!$D:$D,C5, DATA!AC:AC, "=-1")</f>
        <v>0</v>
      </c>
      <c r="O5" s="6">
        <f>IF(L5= 0, 0, $N5/L5)</f>
        <v>0</v>
      </c>
      <c r="P5" s="6">
        <f t="shared" ref="P5:P27" si="1">IF(D5= 0, 0, $M5/D5)</f>
        <v>0</v>
      </c>
      <c r="Q5" s="6">
        <f>IF(SUM($D$5:D5)= 0, 0, SUM($M$5:M5)/SUM($D$5:D5))</f>
        <v>0</v>
      </c>
      <c r="V5" s="2"/>
      <c r="W5" s="2">
        <v>0</v>
      </c>
      <c r="X5" s="2"/>
      <c r="Y5" s="2">
        <f>COUNTIFS(DATA!$A:$A,"&gt;=" &amp; W5, DATA!AB:AB, "="&amp;DATA!$AB$2)</f>
        <v>138</v>
      </c>
      <c r="Z5" s="2">
        <f>COUNTIFS('DATA Pruess'!$A:$A,"&gt;=" &amp; W5, 'DATA Pruess'!AB:AB, "="&amp;'DATA Pruess'!$AB$2)</f>
        <v>379</v>
      </c>
      <c r="AA5" s="2">
        <f>COUNTIFS(DATA!$A:$A,"&gt;=" &amp; W5, DATA!AB:AB, "="&amp;DATA!$AB$6)</f>
        <v>291</v>
      </c>
      <c r="AB5" s="2"/>
      <c r="AC5" s="10">
        <f>Y5+Z5+AA5</f>
        <v>808</v>
      </c>
      <c r="AE5" s="2">
        <f>Y5/Y$5</f>
        <v>1</v>
      </c>
      <c r="AF5" s="2">
        <f>Z5/Z$5</f>
        <v>1</v>
      </c>
      <c r="AG5" s="2">
        <f>AA5/AA$5</f>
        <v>1</v>
      </c>
      <c r="AH5" s="2"/>
      <c r="AI5" s="2">
        <f>AC5/AC$5</f>
        <v>1</v>
      </c>
    </row>
    <row r="6" spans="3:36" x14ac:dyDescent="0.25">
      <c r="C6" s="2">
        <v>2001</v>
      </c>
      <c r="D6" s="2">
        <f>COUNTIF(DATA!$D:$D,C6)</f>
        <v>0</v>
      </c>
      <c r="E6" s="2">
        <f>COUNTIF('DATA Pruess'!$D:$D,C6)</f>
        <v>0</v>
      </c>
      <c r="G6" s="2">
        <f>SUMIF('DATA Pruess'!$D:$D,C6, 'DATA Pruess'!AB:AB)</f>
        <v>0</v>
      </c>
      <c r="H6" s="6">
        <f>IF(SUM($D$5:E6)-SUM($G$5:G6) = 0, 0, (SUM($D$5:D6)-SUM($G$5:G6))/(SUM($D$5:E6)-SUM($G$5:G6)))</f>
        <v>0</v>
      </c>
      <c r="I6" s="6">
        <f>IF(SUM($D$5:E6)-SUM($G$5:G6) = 0, 0, (SUM($E$5:E6)-SUM($G$5:G6))/(SUM($D$5:E6)-SUM($G$5:G6)))</f>
        <v>0</v>
      </c>
      <c r="J6" s="6">
        <f>IF(SUM($D$5:E6)-SUM($G$5:G6) = 0, 0, SUM($G$5:G6)/(SUM($D$5:E6)-SUM($G$5:G6)))</f>
        <v>0</v>
      </c>
      <c r="K6" s="6"/>
      <c r="L6" s="2">
        <f>COUNTIFS(DATA!$D:$D,C6, DATA!AC:AC, "=-1")</f>
        <v>0</v>
      </c>
      <c r="M6" s="2">
        <f t="shared" si="0"/>
        <v>0</v>
      </c>
      <c r="N6" s="2">
        <f>SUMIFS(DATA!AB:AB, DATA!$D:$D,C6, DATA!AC:AC, "=-1")</f>
        <v>0</v>
      </c>
      <c r="O6" s="6">
        <f t="shared" ref="O6:O27" si="2">IF(L6= 0, 0, $N6/L6)</f>
        <v>0</v>
      </c>
      <c r="P6" s="6">
        <f t="shared" si="1"/>
        <v>0</v>
      </c>
      <c r="Q6" s="6">
        <f>IF(SUM($D$5:D6)= 0, 0, SUM($M$5:M6)/SUM($D$5:D6))</f>
        <v>0</v>
      </c>
      <c r="V6" s="2"/>
      <c r="W6" s="2"/>
      <c r="X6" s="2"/>
    </row>
    <row r="7" spans="3:36" x14ac:dyDescent="0.25">
      <c r="C7" s="2">
        <v>2002</v>
      </c>
      <c r="D7" s="2">
        <f>COUNTIF(DATA!$D:$D,C7)</f>
        <v>0</v>
      </c>
      <c r="E7" s="2">
        <f>COUNTIF('DATA Pruess'!$D:$D,C7)</f>
        <v>0</v>
      </c>
      <c r="G7" s="2">
        <f>SUMIF('DATA Pruess'!$D:$D,C7, 'DATA Pruess'!AB:AB)</f>
        <v>0</v>
      </c>
      <c r="H7" s="6">
        <f>IF(SUM($D$5:E7)-SUM($G$5:G7) = 0, 0, (SUM($D$5:D7)-SUM($G$5:G7))/(SUM($D$5:E7)-SUM($G$5:G7)))</f>
        <v>0</v>
      </c>
      <c r="I7" s="6">
        <f>IF(SUM($D$5:E7)-SUM($G$5:G7) = 0, 0, (SUM($E$5:E7)-SUM($G$5:G7))/(SUM($D$5:E7)-SUM($G$5:G7)))</f>
        <v>0</v>
      </c>
      <c r="J7" s="6">
        <f>IF(SUM($D$5:E7)-SUM($G$5:G7) = 0, 0, SUM($G$5:G7)/(SUM($D$5:E7)-SUM($G$5:G7)))</f>
        <v>0</v>
      </c>
      <c r="K7" s="6"/>
      <c r="L7" s="2">
        <f>COUNTIFS(DATA!$D:$D,C7, DATA!AC:AC, "=-1")</f>
        <v>0</v>
      </c>
      <c r="M7" s="2">
        <f t="shared" si="0"/>
        <v>0</v>
      </c>
      <c r="N7" s="2">
        <f>SUMIFS(DATA!AB:AB, DATA!$D:$D,C7, DATA!AC:AC, "=-1")</f>
        <v>0</v>
      </c>
      <c r="O7" s="6">
        <f t="shared" si="2"/>
        <v>0</v>
      </c>
      <c r="P7" s="6">
        <f t="shared" si="1"/>
        <v>0</v>
      </c>
      <c r="Q7" s="6">
        <f>IF(SUM($D$5:D7)= 0, 0, SUM($M$5:M7)/SUM($D$5:D7))</f>
        <v>0</v>
      </c>
      <c r="V7" s="2">
        <v>0</v>
      </c>
      <c r="W7" s="2">
        <v>500</v>
      </c>
      <c r="X7" s="2"/>
      <c r="Y7" s="2">
        <f>IF(COUNTIFS(DATA!$A:$A,"&gt;=" &amp; W7, DATA!AB:AB, "="&amp;DATA!$AB$2)=0, "", COUNTIFS(DATA!$A:$A,"&gt;=" &amp; W7, DATA!AB:AB, "="&amp;DATA!$AB$2))</f>
        <v>1</v>
      </c>
      <c r="Z7" s="2">
        <f>COUNTIFS('DATA Pruess'!$A:$A,"&gt;=" &amp; W7, 'DATA Pruess'!AB:AB, "="&amp;'DATA Pruess'!$AB$2)</f>
        <v>1</v>
      </c>
      <c r="AA7" s="2" t="str">
        <f>IF(COUNTIFS(DATA!$A:$A,"&gt;=" &amp; W7, DATA!AB:AB, "="&amp;DATA!$AB$6)=0, "", COUNTIFS(DATA!$A:$A,"&gt;=" &amp; W7, DATA!AB:AB, "="&amp;DATA!$AB$6))</f>
        <v/>
      </c>
      <c r="AB7" s="2"/>
      <c r="AC7" s="2">
        <f t="shared" ref="AC7:AC13" si="3">IF(Y7="", 0, Y7)+IF(Z7="", 0, Z7)+IF(AA7="", 0, AA7)</f>
        <v>2</v>
      </c>
      <c r="AD7" s="2"/>
      <c r="AE7" s="14">
        <f t="shared" ref="AE7:AE32" si="4">IFERROR(Y7/Y$5, "")</f>
        <v>7.246376811594203E-3</v>
      </c>
      <c r="AF7" s="14">
        <f t="shared" ref="AF7:AF32" si="5">IFERROR(Z7/Z$5, "")</f>
        <v>2.6385224274406332E-3</v>
      </c>
      <c r="AG7" s="14" t="str">
        <f t="shared" ref="AG7:AG32" si="6">IFERROR(AA7/AA$5, "")</f>
        <v/>
      </c>
      <c r="AH7" s="14"/>
      <c r="AI7" s="14">
        <f>IFERROR(AC7/AC$5, "")</f>
        <v>2.4752475247524753E-3</v>
      </c>
    </row>
    <row r="8" spans="3:36" x14ac:dyDescent="0.25">
      <c r="C8" s="2">
        <v>2003</v>
      </c>
      <c r="D8" s="2">
        <f>COUNTIF(DATA!$D:$D,C8)</f>
        <v>0</v>
      </c>
      <c r="E8" s="2">
        <f>COUNTIF('DATA Pruess'!$D:$D,C8)</f>
        <v>0</v>
      </c>
      <c r="G8" s="2">
        <f>SUMIF('DATA Pruess'!$D:$D,C8, 'DATA Pruess'!AB:AB)</f>
        <v>0</v>
      </c>
      <c r="H8" s="6">
        <f>IF(SUM($D$5:E8)-SUM($G$5:G8) = 0, 0, (SUM($D$5:D8)-SUM($G$5:G8))/(SUM($D$5:E8)-SUM($G$5:G8)))</f>
        <v>0</v>
      </c>
      <c r="I8" s="6">
        <f>IF(SUM($D$5:E8)-SUM($G$5:G8) = 0, 0, (SUM($E$5:E8)-SUM($G$5:G8))/(SUM($D$5:E8)-SUM($G$5:G8)))</f>
        <v>0</v>
      </c>
      <c r="J8" s="6">
        <f>IF(SUM($D$5:E8)-SUM($G$5:G8) = 0, 0, SUM($G$5:G8)/(SUM($D$5:E8)-SUM($G$5:G8)))</f>
        <v>0</v>
      </c>
      <c r="K8" s="6"/>
      <c r="L8" s="2">
        <f>COUNTIFS(DATA!$D:$D,C8, DATA!AC:AC, "=-1")</f>
        <v>0</v>
      </c>
      <c r="M8" s="2">
        <f t="shared" si="0"/>
        <v>0</v>
      </c>
      <c r="N8" s="2">
        <f>SUMIFS(DATA!AB:AB, DATA!$D:$D,C8, DATA!AC:AC, "=-1")</f>
        <v>0</v>
      </c>
      <c r="O8" s="6">
        <f>IF(L8= 0, 0, $N8/L8)</f>
        <v>0</v>
      </c>
      <c r="P8" s="6">
        <f t="shared" si="1"/>
        <v>0</v>
      </c>
      <c r="Q8" s="6">
        <f>IF(SUM($D$5:D8)= 0, 0, SUM($M$5:M8)/SUM($D$5:D8))</f>
        <v>0</v>
      </c>
      <c r="V8" s="2">
        <v>1</v>
      </c>
      <c r="W8" s="17">
        <f>ROUND($W$7^((MAX(V:V) - V8)/MAX(V:V)), 0)</f>
        <v>406</v>
      </c>
      <c r="X8" s="17"/>
      <c r="Y8" s="2">
        <f>IF(COUNTIFS(DATA!$A:$A,"&gt;=" &amp; W8, DATA!AB:AB, "="&amp;DATA!$AB$2)=0, "", COUNTIFS(DATA!$A:$A,"&gt;=" &amp; W8, DATA!AB:AB, "="&amp;DATA!$AB$2))</f>
        <v>2</v>
      </c>
      <c r="Z8" s="2">
        <f>COUNTIFS('DATA Pruess'!$A:$A,"&gt;=" &amp; W8, 'DATA Pruess'!AB:AB, "="&amp;'DATA Pruess'!$AB$2)</f>
        <v>3</v>
      </c>
      <c r="AA8" s="2" t="str">
        <f>IF(COUNTIFS(DATA!$A:$A,"&gt;=" &amp; W8, DATA!AB:AB, "="&amp;DATA!$AB$6)=0, "", COUNTIFS(DATA!$A:$A,"&gt;=" &amp; W8, DATA!AB:AB, "="&amp;DATA!$AB$6))</f>
        <v/>
      </c>
      <c r="AB8" s="2"/>
      <c r="AC8" s="2">
        <f t="shared" si="3"/>
        <v>5</v>
      </c>
      <c r="AE8" s="14">
        <f t="shared" si="4"/>
        <v>1.4492753623188406E-2</v>
      </c>
      <c r="AF8" s="14">
        <f t="shared" si="5"/>
        <v>7.9155672823219003E-3</v>
      </c>
      <c r="AG8" s="14" t="str">
        <f t="shared" si="6"/>
        <v/>
      </c>
      <c r="AH8" s="14"/>
      <c r="AI8" s="14">
        <f t="shared" ref="AI8:AI37" si="7">IFERROR(AC8/AC$5, "")</f>
        <v>6.1881188118811884E-3</v>
      </c>
    </row>
    <row r="9" spans="3:36" x14ac:dyDescent="0.25">
      <c r="C9" s="2">
        <v>2004</v>
      </c>
      <c r="D9" s="2">
        <f>COUNTIF(DATA!$D:$D,C9)</f>
        <v>0</v>
      </c>
      <c r="E9" s="2">
        <f>COUNTIF('DATA Pruess'!$D:$D,C9)</f>
        <v>0</v>
      </c>
      <c r="G9" s="2">
        <f>SUMIF('DATA Pruess'!$D:$D,C9, 'DATA Pruess'!AB:AB)</f>
        <v>0</v>
      </c>
      <c r="H9" s="6">
        <f>IF(SUM($D$5:E9)-SUM($G$5:G9) = 0, 0, (SUM($D$5:D9)-SUM($G$5:G9))/(SUM($D$5:E9)-SUM($G$5:G9)))</f>
        <v>0</v>
      </c>
      <c r="I9" s="6">
        <f>IF(SUM($D$5:E9)-SUM($G$5:G9) = 0, 0, (SUM($E$5:E9)-SUM($G$5:G9))/(SUM($D$5:E9)-SUM($G$5:G9)))</f>
        <v>0</v>
      </c>
      <c r="J9" s="6">
        <f>IF(SUM($D$5:E9)-SUM($G$5:G9) = 0, 0, SUM($G$5:G9)/(SUM($D$5:E9)-SUM($G$5:G9)))</f>
        <v>0</v>
      </c>
      <c r="K9" s="6"/>
      <c r="L9" s="2">
        <f>COUNTIFS(DATA!$D:$D,C9, DATA!AC:AC, "=-1")</f>
        <v>0</v>
      </c>
      <c r="M9" s="2">
        <f t="shared" si="0"/>
        <v>0</v>
      </c>
      <c r="N9" s="2">
        <f>SUMIFS(DATA!AB:AB, DATA!$D:$D,C9, DATA!AC:AC, "=-1")</f>
        <v>0</v>
      </c>
      <c r="O9" s="6">
        <f t="shared" si="2"/>
        <v>0</v>
      </c>
      <c r="P9" s="6">
        <f t="shared" si="1"/>
        <v>0</v>
      </c>
      <c r="Q9" s="6">
        <f>IF(SUM($D$5:D9)= 0, 0, SUM($M$5:M9)/SUM($D$5:D9))</f>
        <v>0</v>
      </c>
      <c r="V9" s="2">
        <v>2</v>
      </c>
      <c r="W9" s="17">
        <f t="shared" ref="W9:W37" si="8">ROUND($W$7^((MAX(V:V) - V9)/MAX(V:V)), 0)</f>
        <v>330</v>
      </c>
      <c r="X9" s="17"/>
      <c r="Y9" s="2">
        <f>IF(COUNTIFS(DATA!$A:$A,"&gt;=" &amp; W9, DATA!AB:AB, "="&amp;DATA!$AB$2)=0, "", COUNTIFS(DATA!$A:$A,"&gt;=" &amp; W9, DATA!AB:AB, "="&amp;DATA!$AB$2))</f>
        <v>2</v>
      </c>
      <c r="Z9" s="2">
        <f>COUNTIFS('DATA Pruess'!$A:$A,"&gt;=" &amp; W9, 'DATA Pruess'!AB:AB, "="&amp;'DATA Pruess'!$AB$2)</f>
        <v>4</v>
      </c>
      <c r="AA9" s="2" t="str">
        <f>IF(COUNTIFS(DATA!$A:$A,"&gt;=" &amp; W9, DATA!AB:AB, "="&amp;DATA!$AB$6)=0, "", COUNTIFS(DATA!$A:$A,"&gt;=" &amp; W9, DATA!AB:AB, "="&amp;DATA!$AB$6))</f>
        <v/>
      </c>
      <c r="AC9" s="2">
        <f t="shared" si="3"/>
        <v>6</v>
      </c>
      <c r="AE9" s="14">
        <f t="shared" si="4"/>
        <v>1.4492753623188406E-2</v>
      </c>
      <c r="AF9" s="14">
        <f t="shared" si="5"/>
        <v>1.0554089709762533E-2</v>
      </c>
      <c r="AG9" s="14" t="str">
        <f t="shared" si="6"/>
        <v/>
      </c>
      <c r="AH9" s="14"/>
      <c r="AI9" s="14">
        <f t="shared" si="7"/>
        <v>7.4257425742574254E-3</v>
      </c>
    </row>
    <row r="10" spans="3:36" x14ac:dyDescent="0.25">
      <c r="C10" s="2">
        <v>2005</v>
      </c>
      <c r="D10" s="2">
        <f>COUNTIF(DATA!$D:$D,C10)</f>
        <v>0</v>
      </c>
      <c r="E10" s="2">
        <f>COUNTIF('DATA Pruess'!$D:$D,C10)</f>
        <v>0</v>
      </c>
      <c r="G10" s="2">
        <f>SUMIF('DATA Pruess'!$D:$D,C10, 'DATA Pruess'!AB:AB)</f>
        <v>0</v>
      </c>
      <c r="H10" s="6">
        <f>IF(SUM($D$5:E10)-SUM($G$5:G10) = 0, 0, (SUM($D$5:D10)-SUM($G$5:G10))/(SUM($D$5:E10)-SUM($G$5:G10)))</f>
        <v>0</v>
      </c>
      <c r="I10" s="6">
        <f>IF(SUM($D$5:E10)-SUM($G$5:G10) = 0, 0, (SUM($E$5:E10)-SUM($G$5:G10))/(SUM($D$5:E10)-SUM($G$5:G10)))</f>
        <v>0</v>
      </c>
      <c r="J10" s="6">
        <f>IF(SUM($D$5:E10)-SUM($G$5:G10) = 0, 0, SUM($G$5:G10)/(SUM($D$5:E10)-SUM($G$5:G10)))</f>
        <v>0</v>
      </c>
      <c r="K10" s="6"/>
      <c r="L10" s="2">
        <f>COUNTIFS(DATA!$D:$D,C10, DATA!AC:AC, "=-1")</f>
        <v>0</v>
      </c>
      <c r="M10" s="2">
        <f t="shared" si="0"/>
        <v>0</v>
      </c>
      <c r="N10" s="2">
        <f>SUMIFS(DATA!AB:AB, DATA!$D:$D,C10, DATA!AC:AC, "=-1")</f>
        <v>0</v>
      </c>
      <c r="O10" s="6">
        <f t="shared" si="2"/>
        <v>0</v>
      </c>
      <c r="P10" s="6">
        <f t="shared" si="1"/>
        <v>0</v>
      </c>
      <c r="Q10" s="6">
        <f>IF(SUM($D$5:D10)= 0, 0, SUM($M$5:M10)/SUM($D$5:D10))</f>
        <v>0</v>
      </c>
      <c r="V10" s="2">
        <v>3</v>
      </c>
      <c r="W10" s="17">
        <f t="shared" si="8"/>
        <v>269</v>
      </c>
      <c r="X10" s="17"/>
      <c r="Y10" s="2">
        <f>IF(COUNTIFS(DATA!$A:$A,"&gt;=" &amp; W10, DATA!AB:AB, "="&amp;DATA!$AB$2)=0, "", COUNTIFS(DATA!$A:$A,"&gt;=" &amp; W10, DATA!AB:AB, "="&amp;DATA!$AB$2))</f>
        <v>3</v>
      </c>
      <c r="Z10" s="2">
        <f>COUNTIFS('DATA Pruess'!$A:$A,"&gt;=" &amp; W10, 'DATA Pruess'!AB:AB, "="&amp;'DATA Pruess'!$AB$2)</f>
        <v>5</v>
      </c>
      <c r="AA10" s="2">
        <f>IF(COUNTIFS(DATA!$A:$A,"&gt;=" &amp; W10, DATA!AB:AB, "="&amp;DATA!$AB$6)=0, "", COUNTIFS(DATA!$A:$A,"&gt;=" &amp; W10, DATA!AB:AB, "="&amp;DATA!$AB$6))</f>
        <v>2</v>
      </c>
      <c r="AC10" s="2">
        <f t="shared" si="3"/>
        <v>10</v>
      </c>
      <c r="AE10" s="14">
        <f t="shared" si="4"/>
        <v>2.1739130434782608E-2</v>
      </c>
      <c r="AF10" s="14">
        <f t="shared" si="5"/>
        <v>1.3192612137203167E-2</v>
      </c>
      <c r="AG10" s="14">
        <f t="shared" si="6"/>
        <v>6.8728522336769758E-3</v>
      </c>
      <c r="AH10" s="14"/>
      <c r="AI10" s="14">
        <f t="shared" si="7"/>
        <v>1.2376237623762377E-2</v>
      </c>
    </row>
    <row r="11" spans="3:36" x14ac:dyDescent="0.25">
      <c r="C11" s="2">
        <v>2006</v>
      </c>
      <c r="D11" s="2">
        <f>COUNTIF(DATA!$D:$D,C11)</f>
        <v>2</v>
      </c>
      <c r="E11" s="2">
        <f>COUNTIF('DATA Pruess'!$D:$D,C11)</f>
        <v>0</v>
      </c>
      <c r="G11" s="2">
        <f>SUMIF('DATA Pruess'!$D:$D,C11, 'DATA Pruess'!AB:AB)</f>
        <v>0</v>
      </c>
      <c r="H11" s="6">
        <f>IF(SUM($D$5:E11)-SUM($G$5:G11) = 0, 0, (SUM($D$5:D11)-SUM($G$5:G11))/(SUM($D$5:E11)-SUM($G$5:G11)))</f>
        <v>1</v>
      </c>
      <c r="I11" s="6">
        <f>IF(SUM($D$5:E11)-SUM($G$5:G11) = 0, 0, (SUM($E$5:E11)-SUM($G$5:G11))/(SUM($D$5:E11)-SUM($G$5:G11)))</f>
        <v>0</v>
      </c>
      <c r="J11" s="6">
        <f>IF(SUM($D$5:E11)-SUM($G$5:G11) = 0, 0, SUM($G$5:G11)/(SUM($D$5:E11)-SUM($G$5:G11)))</f>
        <v>0</v>
      </c>
      <c r="K11" s="6"/>
      <c r="L11" s="2">
        <f>COUNTIFS(DATA!$D:$D,C11, DATA!AC:AC, "=-1")</f>
        <v>0</v>
      </c>
      <c r="M11" s="2">
        <f t="shared" si="0"/>
        <v>2</v>
      </c>
      <c r="N11" s="2">
        <f>SUMIFS(DATA!AB:AB, DATA!$D:$D,C11, DATA!AC:AC, "=-1")</f>
        <v>0</v>
      </c>
      <c r="O11" s="6">
        <f t="shared" si="2"/>
        <v>0</v>
      </c>
      <c r="P11" s="6">
        <f t="shared" si="1"/>
        <v>1</v>
      </c>
      <c r="Q11" s="6">
        <f>IF(SUM($D$5:D11)= 0, 0, SUM($M$5:M11)/SUM($D$5:D11))</f>
        <v>1</v>
      </c>
      <c r="V11" s="2">
        <v>4</v>
      </c>
      <c r="W11" s="17">
        <f t="shared" si="8"/>
        <v>218</v>
      </c>
      <c r="X11" s="17"/>
      <c r="Y11" s="2">
        <f>IF(COUNTIFS(DATA!$A:$A,"&gt;=" &amp; W11, DATA!AB:AB, "="&amp;DATA!$AB$2)=0, "", COUNTIFS(DATA!$A:$A,"&gt;=" &amp; W11, DATA!AB:AB, "="&amp;DATA!$AB$2))</f>
        <v>3</v>
      </c>
      <c r="Z11" s="2">
        <f>COUNTIFS('DATA Pruess'!$A:$A,"&gt;=" &amp; W11, 'DATA Pruess'!AB:AB, "="&amp;'DATA Pruess'!$AB$2)</f>
        <v>7</v>
      </c>
      <c r="AA11" s="2">
        <f>IF(COUNTIFS(DATA!$A:$A,"&gt;=" &amp; W11, DATA!AB:AB, "="&amp;DATA!$AB$6)=0, "", COUNTIFS(DATA!$A:$A,"&gt;=" &amp; W11, DATA!AB:AB, "="&amp;DATA!$AB$6))</f>
        <v>2</v>
      </c>
      <c r="AC11" s="2">
        <f t="shared" si="3"/>
        <v>12</v>
      </c>
      <c r="AE11" s="14">
        <f t="shared" si="4"/>
        <v>2.1739130434782608E-2</v>
      </c>
      <c r="AF11" s="14">
        <f t="shared" si="5"/>
        <v>1.8469656992084433E-2</v>
      </c>
      <c r="AG11" s="14">
        <f t="shared" si="6"/>
        <v>6.8728522336769758E-3</v>
      </c>
      <c r="AH11" s="14"/>
      <c r="AI11" s="14">
        <f t="shared" si="7"/>
        <v>1.4851485148514851E-2</v>
      </c>
    </row>
    <row r="12" spans="3:36" x14ac:dyDescent="0.25">
      <c r="C12" s="2">
        <v>2007</v>
      </c>
      <c r="D12" s="2">
        <f>COUNTIF(DATA!$D:$D,C12)</f>
        <v>2</v>
      </c>
      <c r="E12" s="2">
        <f>COUNTIF('DATA Pruess'!$D:$D,C12)</f>
        <v>2</v>
      </c>
      <c r="G12" s="2">
        <f>SUMIF('DATA Pruess'!$D:$D,C12, 'DATA Pruess'!AB:AB)</f>
        <v>0</v>
      </c>
      <c r="H12" s="6">
        <f>IF(SUM($D$5:E12)-SUM($G$5:G12) = 0, 0, (SUM($D$5:D12)-SUM($G$5:G12))/(SUM($D$5:E12)-SUM($G$5:G12)))</f>
        <v>0.66666666666666663</v>
      </c>
      <c r="I12" s="6">
        <f>IF(SUM($D$5:E12)-SUM($G$5:G12) = 0, 0, (SUM($E$5:E12)-SUM($G$5:G12))/(SUM($D$5:E12)-SUM($G$5:G12)))</f>
        <v>0.33333333333333331</v>
      </c>
      <c r="J12" s="6">
        <f>IF(SUM($D$5:E12)-SUM($G$5:G12) = 0, 0, SUM($G$5:G12)/(SUM($D$5:E12)-SUM($G$5:G12)))</f>
        <v>0</v>
      </c>
      <c r="K12" s="6"/>
      <c r="L12" s="2">
        <f>COUNTIFS(DATA!$D:$D,C12, DATA!AC:AC, "=-1")</f>
        <v>1</v>
      </c>
      <c r="M12" s="2">
        <f t="shared" si="0"/>
        <v>1</v>
      </c>
      <c r="N12" s="2">
        <f>SUMIFS(DATA!AB:AB, DATA!$D:$D,C12, DATA!AC:AC, "=-1")</f>
        <v>0</v>
      </c>
      <c r="O12" s="6">
        <f>IF(L12= 0, 0, $N12/L12)</f>
        <v>0</v>
      </c>
      <c r="P12" s="6">
        <f t="shared" si="1"/>
        <v>0.5</v>
      </c>
      <c r="Q12" s="6">
        <f>IF(SUM($D$5:D12)= 0, 0, SUM($M$5:M12)/SUM($D$5:D12))</f>
        <v>0.75</v>
      </c>
      <c r="V12" s="2">
        <v>5</v>
      </c>
      <c r="W12" s="17">
        <f t="shared" si="8"/>
        <v>177</v>
      </c>
      <c r="X12" s="17"/>
      <c r="Y12" s="2">
        <f>IF(COUNTIFS(DATA!$A:$A,"&gt;=" &amp; W12, DATA!AB:AB, "="&amp;DATA!$AB$2)=0, "", COUNTIFS(DATA!$A:$A,"&gt;=" &amp; W12, DATA!AB:AB, "="&amp;DATA!$AB$2))</f>
        <v>3</v>
      </c>
      <c r="Z12" s="2">
        <f>COUNTIFS('DATA Pruess'!$A:$A,"&gt;=" &amp; W12, 'DATA Pruess'!AB:AB, "="&amp;'DATA Pruess'!$AB$2)</f>
        <v>8</v>
      </c>
      <c r="AA12" s="2">
        <f>IF(COUNTIFS(DATA!$A:$A,"&gt;=" &amp; W12, DATA!AB:AB, "="&amp;DATA!$AB$6)=0, "", COUNTIFS(DATA!$A:$A,"&gt;=" &amp; W12, DATA!AB:AB, "="&amp;DATA!$AB$6))</f>
        <v>5</v>
      </c>
      <c r="AC12" s="2">
        <f t="shared" si="3"/>
        <v>16</v>
      </c>
      <c r="AE12" s="14">
        <f t="shared" si="4"/>
        <v>2.1739130434782608E-2</v>
      </c>
      <c r="AF12" s="14">
        <f t="shared" si="5"/>
        <v>2.1108179419525065E-2</v>
      </c>
      <c r="AG12" s="14">
        <f t="shared" si="6"/>
        <v>1.7182130584192441E-2</v>
      </c>
      <c r="AH12" s="14"/>
      <c r="AI12" s="14">
        <f t="shared" si="7"/>
        <v>1.9801980198019802E-2</v>
      </c>
    </row>
    <row r="13" spans="3:36" x14ac:dyDescent="0.25">
      <c r="C13" s="2">
        <v>2008</v>
      </c>
      <c r="D13" s="2">
        <f>COUNTIF(DATA!$D:$D,C13)</f>
        <v>6</v>
      </c>
      <c r="E13" s="2">
        <f>COUNTIF('DATA Pruess'!$D:$D,C13)</f>
        <v>9</v>
      </c>
      <c r="G13" s="2">
        <f>SUMIF('DATA Pruess'!$D:$D,C13, 'DATA Pruess'!AB:AB)</f>
        <v>6</v>
      </c>
      <c r="H13" s="6">
        <f>IF(SUM($D$5:E13)-SUM($G$5:G13) = 0, 0, (SUM($D$5:D13)-SUM($G$5:G13))/(SUM($D$5:E13)-SUM($G$5:G13)))</f>
        <v>0.26666666666666666</v>
      </c>
      <c r="I13" s="6">
        <f>IF(SUM($D$5:E13)-SUM($G$5:G13) = 0, 0, (SUM($E$5:E13)-SUM($G$5:G13))/(SUM($D$5:E13)-SUM($G$5:G13)))</f>
        <v>0.33333333333333331</v>
      </c>
      <c r="J13" s="6">
        <f>IF(SUM($D$5:E13)-SUM($G$5:G13) = 0, 0, SUM($G$5:G13)/(SUM($D$5:E13)-SUM($G$5:G13)))</f>
        <v>0.4</v>
      </c>
      <c r="K13" s="6"/>
      <c r="L13" s="2">
        <f>COUNTIFS(DATA!$D:$D,C13, DATA!AC:AC, "=-1")</f>
        <v>3</v>
      </c>
      <c r="M13" s="2">
        <f t="shared" si="0"/>
        <v>3</v>
      </c>
      <c r="N13" s="2">
        <f>SUMIFS(DATA!AB:AB, DATA!$D:$D,C13, DATA!AC:AC, "=-1")</f>
        <v>3</v>
      </c>
      <c r="O13" s="6">
        <f>IF(L13= 0, 0, $N13/L13)</f>
        <v>1</v>
      </c>
      <c r="P13" s="6">
        <f t="shared" si="1"/>
        <v>0.5</v>
      </c>
      <c r="Q13" s="6">
        <f>IF(SUM($D$5:D13)= 0, 0, SUM($M$5:M13)/SUM($D$5:D13))</f>
        <v>0.6</v>
      </c>
      <c r="V13" s="2">
        <v>6</v>
      </c>
      <c r="W13" s="17">
        <f t="shared" si="8"/>
        <v>144</v>
      </c>
      <c r="X13" s="17"/>
      <c r="Y13" s="2">
        <f>IF(COUNTIFS(DATA!$A:$A,"&gt;=" &amp; W13, DATA!AB:AB, "="&amp;DATA!$AB$2)=0, "", COUNTIFS(DATA!$A:$A,"&gt;=" &amp; W13, DATA!AB:AB, "="&amp;DATA!$AB$2))</f>
        <v>7</v>
      </c>
      <c r="Z13" s="2">
        <f>COUNTIFS('DATA Pruess'!$A:$A,"&gt;=" &amp; W13, 'DATA Pruess'!AB:AB, "="&amp;'DATA Pruess'!$AB$2)</f>
        <v>12</v>
      </c>
      <c r="AA13" s="2">
        <f>IF(COUNTIFS(DATA!$A:$A,"&gt;=" &amp; W13, DATA!AB:AB, "="&amp;DATA!$AB$6)=0, "", COUNTIFS(DATA!$A:$A,"&gt;=" &amp; W13, DATA!AB:AB, "="&amp;DATA!$AB$6))</f>
        <v>6</v>
      </c>
      <c r="AC13" s="2">
        <f t="shared" si="3"/>
        <v>25</v>
      </c>
      <c r="AE13" s="14">
        <f t="shared" si="4"/>
        <v>5.0724637681159424E-2</v>
      </c>
      <c r="AF13" s="14">
        <f t="shared" si="5"/>
        <v>3.1662269129287601E-2</v>
      </c>
      <c r="AG13" s="14">
        <f t="shared" si="6"/>
        <v>2.0618556701030927E-2</v>
      </c>
      <c r="AH13" s="14"/>
      <c r="AI13" s="14">
        <f t="shared" si="7"/>
        <v>3.094059405940594E-2</v>
      </c>
    </row>
    <row r="14" spans="3:36" x14ac:dyDescent="0.25">
      <c r="C14" s="2">
        <v>2009</v>
      </c>
      <c r="D14" s="2">
        <f>COUNTIF(DATA!$D:$D,C14)</f>
        <v>4</v>
      </c>
      <c r="E14" s="2">
        <f>COUNTIF('DATA Pruess'!$D:$D,C14)</f>
        <v>18</v>
      </c>
      <c r="G14" s="2">
        <f>SUMIF('DATA Pruess'!$D:$D,C14, 'DATA Pruess'!AB:AB)</f>
        <v>3</v>
      </c>
      <c r="H14" s="6">
        <f>IF(SUM($D$5:E14)-SUM($G$5:G14) = 0, 0, (SUM($D$5:D14)-SUM($G$5:G14))/(SUM($D$5:E14)-SUM($G$5:G14)))</f>
        <v>0.14705882352941177</v>
      </c>
      <c r="I14" s="6">
        <f>IF(SUM($D$5:E14)-SUM($G$5:G14) = 0, 0, (SUM($E$5:E14)-SUM($G$5:G14))/(SUM($D$5:E14)-SUM($G$5:G14)))</f>
        <v>0.58823529411764708</v>
      </c>
      <c r="J14" s="6">
        <f>IF(SUM($D$5:E14)-SUM($G$5:G14) = 0, 0, SUM($G$5:G14)/(SUM($D$5:E14)-SUM($G$5:G14)))</f>
        <v>0.26470588235294118</v>
      </c>
      <c r="K14" s="6"/>
      <c r="L14" s="2">
        <f>COUNTIFS(DATA!$D:$D,C14, DATA!AC:AC, "=-1")</f>
        <v>3</v>
      </c>
      <c r="M14" s="2">
        <f t="shared" si="0"/>
        <v>1</v>
      </c>
      <c r="N14" s="2">
        <f>SUMIFS(DATA!AB:AB, DATA!$D:$D,C14, DATA!AC:AC, "=-1")</f>
        <v>2</v>
      </c>
      <c r="O14" s="6">
        <f t="shared" si="2"/>
        <v>0.66666666666666663</v>
      </c>
      <c r="P14" s="6">
        <f t="shared" si="1"/>
        <v>0.25</v>
      </c>
      <c r="Q14" s="6">
        <f>IF(SUM($D$5:D14)= 0, 0, SUM($M$5:M14)/SUM($D$5:D14))</f>
        <v>0.5</v>
      </c>
      <c r="V14" s="2">
        <v>7</v>
      </c>
      <c r="W14" s="17">
        <f t="shared" si="8"/>
        <v>117</v>
      </c>
      <c r="X14" s="17"/>
      <c r="Y14" s="2">
        <f>IF(COUNTIFS(DATA!$A:$A,"&gt;=" &amp; W14, DATA!AB:AB, "="&amp;DATA!$AB$2)=0, "", COUNTIFS(DATA!$A:$A,"&gt;=" &amp; W14, DATA!AB:AB, "="&amp;DATA!$AB$2))</f>
        <v>8</v>
      </c>
      <c r="Z14" s="2">
        <f>COUNTIFS('DATA Pruess'!$A:$A,"&gt;=" &amp; W14, 'DATA Pruess'!AB:AB, "="&amp;'DATA Pruess'!$AB$2)</f>
        <v>17</v>
      </c>
      <c r="AA14" s="2">
        <f>IF(COUNTIFS(DATA!$A:$A,"&gt;=" &amp; W14, DATA!AB:AB, "="&amp;DATA!$AB$6)=0, "", COUNTIFS(DATA!$A:$A,"&gt;=" &amp; W14, DATA!AB:AB, "="&amp;DATA!$AB$6))</f>
        <v>12</v>
      </c>
      <c r="AB14" s="2"/>
      <c r="AC14" s="2">
        <f t="shared" ref="AC14:AC29" si="9">IF(Y14="", 0, Y14)+IF(Z14="", 0, Z14)+IF(AA14="", 0, AA14)</f>
        <v>37</v>
      </c>
      <c r="AE14" s="14">
        <f t="shared" si="4"/>
        <v>5.7971014492753624E-2</v>
      </c>
      <c r="AF14" s="14">
        <f t="shared" si="5"/>
        <v>4.4854881266490766E-2</v>
      </c>
      <c r="AG14" s="14">
        <f t="shared" si="6"/>
        <v>4.1237113402061855E-2</v>
      </c>
      <c r="AH14" s="14"/>
      <c r="AI14" s="14">
        <f t="shared" si="7"/>
        <v>4.5792079207920791E-2</v>
      </c>
    </row>
    <row r="15" spans="3:36" x14ac:dyDescent="0.25">
      <c r="C15" s="2">
        <v>2010</v>
      </c>
      <c r="D15" s="2">
        <f>COUNTIF(DATA!$D:$D,C15)</f>
        <v>13</v>
      </c>
      <c r="E15" s="2">
        <f>COUNTIF('DATA Pruess'!$D:$D,C15)</f>
        <v>21</v>
      </c>
      <c r="G15" s="2">
        <f>SUMIF('DATA Pruess'!$D:$D,C15, 'DATA Pruess'!AB:AB)</f>
        <v>9</v>
      </c>
      <c r="H15" s="6">
        <f>IF(SUM($D$5:E15)-SUM($G$5:G15) = 0, 0, (SUM($D$5:D15)-SUM($G$5:G15))/(SUM($D$5:E15)-SUM($G$5:G15)))</f>
        <v>0.15254237288135594</v>
      </c>
      <c r="I15" s="6">
        <f>IF(SUM($D$5:E15)-SUM($G$5:G15) = 0, 0, (SUM($E$5:E15)-SUM($G$5:G15))/(SUM($D$5:E15)-SUM($G$5:G15)))</f>
        <v>0.5423728813559322</v>
      </c>
      <c r="J15" s="6">
        <f>IF(SUM($D$5:E15)-SUM($G$5:G15) = 0, 0, SUM($G$5:G15)/(SUM($D$5:E15)-SUM($G$5:G15)))</f>
        <v>0.30508474576271188</v>
      </c>
      <c r="K15" s="6"/>
      <c r="L15" s="2">
        <f>COUNTIFS(DATA!$D:$D,C15, DATA!AC:AC, "=-1")</f>
        <v>10</v>
      </c>
      <c r="M15" s="2">
        <f t="shared" si="0"/>
        <v>3</v>
      </c>
      <c r="N15" s="2">
        <f>SUMIFS(DATA!AB:AB, DATA!$D:$D,C15, DATA!AC:AC, "=-1")</f>
        <v>6</v>
      </c>
      <c r="O15" s="6">
        <f t="shared" si="2"/>
        <v>0.6</v>
      </c>
      <c r="P15" s="6">
        <f t="shared" si="1"/>
        <v>0.23076923076923078</v>
      </c>
      <c r="Q15" s="6">
        <f>IF(SUM($D$5:D15)= 0, 0, SUM($M$5:M15)/SUM($D$5:D15))</f>
        <v>0.37037037037037035</v>
      </c>
      <c r="V15" s="2">
        <v>8</v>
      </c>
      <c r="W15" s="17">
        <f t="shared" si="8"/>
        <v>95</v>
      </c>
      <c r="X15" s="17"/>
      <c r="Y15" s="2">
        <f>IF(COUNTIFS(DATA!$A:$A,"&gt;=" &amp; W15, DATA!AB:AB, "="&amp;DATA!$AB$2)=0, "", COUNTIFS(DATA!$A:$A,"&gt;=" &amp; W15, DATA!AB:AB, "="&amp;DATA!$AB$2))</f>
        <v>9</v>
      </c>
      <c r="Z15" s="2">
        <f>COUNTIFS('DATA Pruess'!$A:$A,"&gt;=" &amp; W15, 'DATA Pruess'!AB:AB, "="&amp;'DATA Pruess'!$AB$2)</f>
        <v>17</v>
      </c>
      <c r="AA15" s="2">
        <f>COUNTIFS(DATA!$A:$A,"&gt;=" &amp; W15, DATA!AB:AB, "="&amp;DATA!$AB$6)</f>
        <v>15</v>
      </c>
      <c r="AB15" s="2"/>
      <c r="AC15" s="2">
        <f t="shared" si="9"/>
        <v>41</v>
      </c>
      <c r="AE15" s="14">
        <f t="shared" si="4"/>
        <v>6.5217391304347824E-2</v>
      </c>
      <c r="AF15" s="14">
        <f t="shared" si="5"/>
        <v>4.4854881266490766E-2</v>
      </c>
      <c r="AG15" s="14">
        <f t="shared" si="6"/>
        <v>5.1546391752577317E-2</v>
      </c>
      <c r="AH15" s="14"/>
      <c r="AI15" s="14">
        <f t="shared" si="7"/>
        <v>5.0742574257425746E-2</v>
      </c>
    </row>
    <row r="16" spans="3:36" x14ac:dyDescent="0.25">
      <c r="C16" s="2">
        <v>2011</v>
      </c>
      <c r="D16" s="2">
        <f>COUNTIF(DATA!$D:$D,C16)</f>
        <v>19</v>
      </c>
      <c r="E16" s="2">
        <f>COUNTIF('DATA Pruess'!$D:$D,C16)</f>
        <v>26</v>
      </c>
      <c r="G16" s="2">
        <f>SUMIF('DATA Pruess'!$D:$D,C16, 'DATA Pruess'!AB:AB)</f>
        <v>15</v>
      </c>
      <c r="H16" s="6">
        <f>IF(SUM($D$5:E16)-SUM($G$5:G16) = 0, 0, (SUM($D$5:D16)-SUM($G$5:G16))/(SUM($D$5:E16)-SUM($G$5:G16)))</f>
        <v>0.14606741573033707</v>
      </c>
      <c r="I16" s="6">
        <f>IF(SUM($D$5:E16)-SUM($G$5:G16) = 0, 0, (SUM($E$5:E16)-SUM($G$5:G16))/(SUM($D$5:E16)-SUM($G$5:G16)))</f>
        <v>0.48314606741573035</v>
      </c>
      <c r="J16" s="6">
        <f>IF(SUM($D$5:E16)-SUM($G$5:G16) = 0, 0, SUM($G$5:G16)/(SUM($D$5:E16)-SUM($G$5:G16)))</f>
        <v>0.3707865168539326</v>
      </c>
      <c r="K16" s="6"/>
      <c r="L16" s="2">
        <f>COUNTIFS(DATA!$D:$D,C16, DATA!AC:AC, "=-1")</f>
        <v>15</v>
      </c>
      <c r="M16" s="2">
        <f t="shared" si="0"/>
        <v>4</v>
      </c>
      <c r="N16" s="2">
        <f>SUMIFS(DATA!AB:AB, DATA!$D:$D,C16, DATA!AC:AC, "=-1")</f>
        <v>11</v>
      </c>
      <c r="O16" s="6">
        <f t="shared" si="2"/>
        <v>0.73333333333333328</v>
      </c>
      <c r="P16" s="6">
        <f t="shared" si="1"/>
        <v>0.21052631578947367</v>
      </c>
      <c r="Q16" s="6">
        <f>IF(SUM($D$5:D16)= 0, 0, SUM($M$5:M16)/SUM($D$5:D16))</f>
        <v>0.30434782608695654</v>
      </c>
      <c r="V16" s="2">
        <v>9</v>
      </c>
      <c r="W16" s="17">
        <f t="shared" si="8"/>
        <v>77</v>
      </c>
      <c r="X16" s="17"/>
      <c r="Y16" s="2">
        <f>IF(COUNTIFS(DATA!$A:$A,"&gt;=" &amp; W16, DATA!AB:AB, "="&amp;DATA!$AB$2)=0, "", COUNTIFS(DATA!$A:$A,"&gt;=" &amp; W16, DATA!AB:AB, "="&amp;DATA!$AB$2))</f>
        <v>14</v>
      </c>
      <c r="Z16" s="2">
        <f>COUNTIFS('DATA Pruess'!$A:$A,"&gt;=" &amp; W16, 'DATA Pruess'!AB:AB, "="&amp;'DATA Pruess'!$AB$2)</f>
        <v>24</v>
      </c>
      <c r="AA16" s="2">
        <f>COUNTIFS(DATA!$A:$A,"&gt;=" &amp; W16, DATA!AB:AB, "="&amp;DATA!$AB$6)</f>
        <v>20</v>
      </c>
      <c r="AB16" s="2"/>
      <c r="AC16" s="2">
        <f t="shared" si="9"/>
        <v>58</v>
      </c>
      <c r="AE16" s="14">
        <f t="shared" si="4"/>
        <v>0.10144927536231885</v>
      </c>
      <c r="AF16" s="14">
        <f t="shared" si="5"/>
        <v>6.3324538258575203E-2</v>
      </c>
      <c r="AG16" s="14">
        <f t="shared" si="6"/>
        <v>6.8728522336769765E-2</v>
      </c>
      <c r="AH16" s="14"/>
      <c r="AI16" s="14">
        <f t="shared" si="7"/>
        <v>7.1782178217821777E-2</v>
      </c>
    </row>
    <row r="17" spans="3:35" x14ac:dyDescent="0.25">
      <c r="C17" s="2">
        <v>2012</v>
      </c>
      <c r="D17" s="2">
        <f>COUNTIF(DATA!$D:$D,C17)</f>
        <v>23</v>
      </c>
      <c r="E17" s="2">
        <f>COUNTIF('DATA Pruess'!$D:$D,C17)</f>
        <v>23</v>
      </c>
      <c r="G17" s="2">
        <f>SUMIF('DATA Pruess'!$D:$D,C17, 'DATA Pruess'!AB:AB)</f>
        <v>14</v>
      </c>
      <c r="H17" s="6">
        <f>IF(SUM($D$5:E17)-SUM($G$5:G17) = 0, 0, (SUM($D$5:D17)-SUM($G$5:G17))/(SUM($D$5:E17)-SUM($G$5:G17)))</f>
        <v>0.18181818181818182</v>
      </c>
      <c r="I17" s="6">
        <f>IF(SUM($D$5:E17)-SUM($G$5:G17) = 0, 0, (SUM($E$5:E17)-SUM($G$5:G17))/(SUM($D$5:E17)-SUM($G$5:G17)))</f>
        <v>0.42975206611570249</v>
      </c>
      <c r="J17" s="6">
        <f>IF(SUM($D$5:E17)-SUM($G$5:G17) = 0, 0, SUM($G$5:G17)/(SUM($D$5:E17)-SUM($G$5:G17)))</f>
        <v>0.38842975206611569</v>
      </c>
      <c r="K17" s="6"/>
      <c r="L17" s="2">
        <f>COUNTIFS(DATA!$D:$D,C17, DATA!AC:AC, "=-1")</f>
        <v>22</v>
      </c>
      <c r="M17" s="2">
        <f t="shared" si="0"/>
        <v>1</v>
      </c>
      <c r="N17" s="2">
        <f>SUMIFS(DATA!AB:AB, DATA!$D:$D,C17, DATA!AC:AC, "=-1")</f>
        <v>13</v>
      </c>
      <c r="O17" s="6">
        <f t="shared" si="2"/>
        <v>0.59090909090909094</v>
      </c>
      <c r="P17" s="6">
        <f t="shared" si="1"/>
        <v>4.3478260869565216E-2</v>
      </c>
      <c r="Q17" s="6">
        <f>IF(SUM($D$5:D17)= 0, 0, SUM($M$5:M17)/SUM($D$5:D17))</f>
        <v>0.21739130434782608</v>
      </c>
      <c r="V17" s="2">
        <v>10</v>
      </c>
      <c r="W17" s="17">
        <f t="shared" si="8"/>
        <v>63</v>
      </c>
      <c r="X17" s="17"/>
      <c r="Y17" s="2">
        <f>IF(COUNTIFS(DATA!$A:$A,"&gt;=" &amp; W17, DATA!AB:AB, "="&amp;DATA!$AB$2)=0, "", COUNTIFS(DATA!$A:$A,"&gt;=" &amp; W17, DATA!AB:AB, "="&amp;DATA!$AB$2))</f>
        <v>17</v>
      </c>
      <c r="Z17" s="2">
        <f>COUNTIFS('DATA Pruess'!$A:$A,"&gt;=" &amp; W17, 'DATA Pruess'!AB:AB, "="&amp;'DATA Pruess'!$AB$2)</f>
        <v>33</v>
      </c>
      <c r="AA17" s="2">
        <f>COUNTIFS(DATA!$A:$A,"&gt;=" &amp; W17, DATA!AB:AB, "="&amp;DATA!$AB$6)</f>
        <v>27</v>
      </c>
      <c r="AB17" s="2"/>
      <c r="AC17" s="2">
        <f t="shared" si="9"/>
        <v>77</v>
      </c>
      <c r="AE17" s="14">
        <f t="shared" si="4"/>
        <v>0.12318840579710146</v>
      </c>
      <c r="AF17" s="14">
        <f t="shared" si="5"/>
        <v>8.7071240105540904E-2</v>
      </c>
      <c r="AG17" s="14">
        <f t="shared" si="6"/>
        <v>9.2783505154639179E-2</v>
      </c>
      <c r="AH17" s="14"/>
      <c r="AI17" s="14">
        <f t="shared" si="7"/>
        <v>9.5297029702970298E-2</v>
      </c>
    </row>
    <row r="18" spans="3:35" x14ac:dyDescent="0.25">
      <c r="C18" s="2">
        <v>2013</v>
      </c>
      <c r="D18" s="2">
        <f>COUNTIF(DATA!$D:$D,C18)</f>
        <v>31</v>
      </c>
      <c r="E18" s="2">
        <f>COUNTIF('DATA Pruess'!$D:$D,C18)</f>
        <v>40</v>
      </c>
      <c r="G18" s="2">
        <f>SUMIF('DATA Pruess'!$D:$D,C18, 'DATA Pruess'!AB:AB)</f>
        <v>25</v>
      </c>
      <c r="H18" s="6">
        <f>IF(SUM($D$5:E18)-SUM($G$5:G18) = 0, 0, (SUM($D$5:D18)-SUM($G$5:G18))/(SUM($D$5:E18)-SUM($G$5:G18)))</f>
        <v>0.16766467065868262</v>
      </c>
      <c r="I18" s="6">
        <f>IF(SUM($D$5:E18)-SUM($G$5:G18) = 0, 0, (SUM($E$5:E18)-SUM($G$5:G18))/(SUM($D$5:E18)-SUM($G$5:G18)))</f>
        <v>0.40119760479041916</v>
      </c>
      <c r="J18" s="6">
        <f>IF(SUM($D$5:E18)-SUM($G$5:G18) = 0, 0, SUM($G$5:G18)/(SUM($D$5:E18)-SUM($G$5:G18)))</f>
        <v>0.43113772455089822</v>
      </c>
      <c r="K18" s="6"/>
      <c r="L18" s="2">
        <f>COUNTIFS(DATA!$D:$D,C18, DATA!AC:AC, "=-1")</f>
        <v>30</v>
      </c>
      <c r="M18" s="2">
        <f t="shared" si="0"/>
        <v>1</v>
      </c>
      <c r="N18" s="2">
        <f>SUMIFS(DATA!AB:AB, DATA!$D:$D,C18, DATA!AC:AC, "=-1")</f>
        <v>26</v>
      </c>
      <c r="O18" s="6">
        <f t="shared" si="2"/>
        <v>0.8666666666666667</v>
      </c>
      <c r="P18" s="6">
        <f t="shared" si="1"/>
        <v>3.2258064516129031E-2</v>
      </c>
      <c r="Q18" s="6">
        <f>IF(SUM($D$5:D18)= 0, 0, SUM($M$5:M18)/SUM($D$5:D18))</f>
        <v>0.16</v>
      </c>
      <c r="V18" s="2">
        <v>11</v>
      </c>
      <c r="W18" s="17">
        <f t="shared" si="8"/>
        <v>51</v>
      </c>
      <c r="X18" s="17"/>
      <c r="Y18" s="2">
        <f>IF(COUNTIFS(DATA!$A:$A,"&gt;=" &amp; W18, DATA!AB:AB, "="&amp;DATA!$AB$2)=0, "", COUNTIFS(DATA!$A:$A,"&gt;=" &amp; W18, DATA!AB:AB, "="&amp;DATA!$AB$2))</f>
        <v>20</v>
      </c>
      <c r="Z18" s="2">
        <f>COUNTIFS('DATA Pruess'!$A:$A,"&gt;=" &amp; W18, 'DATA Pruess'!AB:AB, "="&amp;'DATA Pruess'!$AB$2)</f>
        <v>45</v>
      </c>
      <c r="AA18" s="2">
        <f>COUNTIFS(DATA!$A:$A,"&gt;=" &amp; W18, DATA!AB:AB, "="&amp;DATA!$AB$6)</f>
        <v>37</v>
      </c>
      <c r="AB18" s="2"/>
      <c r="AC18" s="2">
        <f t="shared" si="9"/>
        <v>102</v>
      </c>
      <c r="AE18" s="14">
        <f t="shared" si="4"/>
        <v>0.14492753623188406</v>
      </c>
      <c r="AF18" s="14">
        <f t="shared" si="5"/>
        <v>0.11873350923482849</v>
      </c>
      <c r="AG18" s="14">
        <f t="shared" si="6"/>
        <v>0.12714776632302405</v>
      </c>
      <c r="AH18" s="14"/>
      <c r="AI18" s="14">
        <f t="shared" si="7"/>
        <v>0.12623762376237624</v>
      </c>
    </row>
    <row r="19" spans="3:35" x14ac:dyDescent="0.25">
      <c r="C19" s="2">
        <v>2014</v>
      </c>
      <c r="D19" s="2">
        <f>COUNTIF(DATA!$D:$D,C19)</f>
        <v>28</v>
      </c>
      <c r="E19" s="2">
        <f>COUNTIF('DATA Pruess'!$D:$D,C19)</f>
        <v>47</v>
      </c>
      <c r="G19" s="2">
        <f>SUMIF('DATA Pruess'!$D:$D,C19, 'DATA Pruess'!AB:AB)</f>
        <v>22</v>
      </c>
      <c r="H19" s="6">
        <f>IF(SUM($D$5:E19)-SUM($G$5:G19) = 0, 0, (SUM($D$5:D19)-SUM($G$5:G19))/(SUM($D$5:E19)-SUM($G$5:G19)))</f>
        <v>0.15454545454545454</v>
      </c>
      <c r="I19" s="6">
        <f>IF(SUM($D$5:E19)-SUM($G$5:G19) = 0, 0, (SUM($E$5:E19)-SUM($G$5:G19))/(SUM($D$5:E19)-SUM($G$5:G19)))</f>
        <v>0.41818181818181815</v>
      </c>
      <c r="J19" s="6">
        <f>IF(SUM($D$5:E19)-SUM($G$5:G19) = 0, 0, SUM($G$5:G19)/(SUM($D$5:E19)-SUM($G$5:G19)))</f>
        <v>0.42727272727272725</v>
      </c>
      <c r="K19" s="6"/>
      <c r="L19" s="2">
        <f>COUNTIFS(DATA!$D:$D,C19, DATA!AC:AC, "=-1")</f>
        <v>28</v>
      </c>
      <c r="M19" s="2">
        <f t="shared" si="0"/>
        <v>0</v>
      </c>
      <c r="N19" s="2">
        <f>SUMIFS(DATA!AB:AB, DATA!$D:$D,C19, DATA!AC:AC, "=-1")</f>
        <v>22</v>
      </c>
      <c r="O19" s="6">
        <f t="shared" si="2"/>
        <v>0.7857142857142857</v>
      </c>
      <c r="P19" s="6">
        <f t="shared" si="1"/>
        <v>0</v>
      </c>
      <c r="Q19" s="6">
        <f>IF(SUM($D$5:D19)= 0, 0, SUM($M$5:M19)/SUM($D$5:D19))</f>
        <v>0.125</v>
      </c>
      <c r="V19" s="2">
        <v>12</v>
      </c>
      <c r="W19" s="17">
        <f t="shared" si="8"/>
        <v>42</v>
      </c>
      <c r="X19" s="17"/>
      <c r="Y19" s="2">
        <f>IF(COUNTIFS(DATA!$A:$A,"&gt;=" &amp; W19, DATA!AB:AB, "="&amp;DATA!$AB$2)=0, "", COUNTIFS(DATA!$A:$A,"&gt;=" &amp; W19, DATA!AB:AB, "="&amp;DATA!$AB$2))</f>
        <v>23</v>
      </c>
      <c r="Z19" s="2">
        <f>COUNTIFS('DATA Pruess'!$A:$A,"&gt;=" &amp; W19, 'DATA Pruess'!AB:AB, "="&amp;'DATA Pruess'!$AB$2)</f>
        <v>57</v>
      </c>
      <c r="AA19" s="2">
        <f>COUNTIFS(DATA!$A:$A,"&gt;=" &amp; W19, DATA!AB:AB, "="&amp;DATA!$AB$6)</f>
        <v>45</v>
      </c>
      <c r="AB19" s="2"/>
      <c r="AC19" s="2">
        <f t="shared" si="9"/>
        <v>125</v>
      </c>
      <c r="AE19" s="14">
        <f t="shared" si="4"/>
        <v>0.16666666666666666</v>
      </c>
      <c r="AF19" s="14">
        <f t="shared" si="5"/>
        <v>0.15039577836411611</v>
      </c>
      <c r="AG19" s="14">
        <f t="shared" si="6"/>
        <v>0.15463917525773196</v>
      </c>
      <c r="AH19" s="14"/>
      <c r="AI19" s="14">
        <f t="shared" si="7"/>
        <v>0.1547029702970297</v>
      </c>
    </row>
    <row r="20" spans="3:35" x14ac:dyDescent="0.25">
      <c r="C20" s="2">
        <v>2015</v>
      </c>
      <c r="D20" s="2">
        <f>COUNTIF(DATA!$D:$D,C20)</f>
        <v>31</v>
      </c>
      <c r="E20" s="2">
        <f>COUNTIF('DATA Pruess'!$D:$D,C20)</f>
        <v>56</v>
      </c>
      <c r="G20" s="2">
        <f>SUMIF('DATA Pruess'!$D:$D,C20, 'DATA Pruess'!AB:AB)</f>
        <v>25</v>
      </c>
      <c r="H20" s="6">
        <f>IF(SUM($D$5:E20)-SUM($G$5:G20) = 0, 0, (SUM($D$5:D20)-SUM($G$5:G20))/(SUM($D$5:E20)-SUM($G$5:G20)))</f>
        <v>0.14184397163120568</v>
      </c>
      <c r="I20" s="6">
        <f>IF(SUM($D$5:E20)-SUM($G$5:G20) = 0, 0, (SUM($E$5:E20)-SUM($G$5:G20))/(SUM($D$5:E20)-SUM($G$5:G20)))</f>
        <v>0.43617021276595747</v>
      </c>
      <c r="J20" s="6">
        <f>IF(SUM($D$5:E20)-SUM($G$5:G20) = 0, 0, SUM($G$5:G20)/(SUM($D$5:E20)-SUM($G$5:G20)))</f>
        <v>0.42198581560283688</v>
      </c>
      <c r="K20" s="6"/>
      <c r="L20" s="2">
        <f>COUNTIFS(DATA!$D:$D,C20, DATA!AC:AC, "=-1")</f>
        <v>31</v>
      </c>
      <c r="M20" s="2">
        <f t="shared" si="0"/>
        <v>0</v>
      </c>
      <c r="N20" s="2">
        <f>SUMIFS(DATA!AB:AB, DATA!$D:$D,C20, DATA!AC:AC, "=-1")</f>
        <v>25</v>
      </c>
      <c r="O20" s="6">
        <f t="shared" si="2"/>
        <v>0.80645161290322576</v>
      </c>
      <c r="P20" s="6">
        <f t="shared" si="1"/>
        <v>0</v>
      </c>
      <c r="Q20" s="6">
        <f>IF(SUM($D$5:D20)= 0, 0, SUM($M$5:M20)/SUM($D$5:D20))</f>
        <v>0.10062893081761007</v>
      </c>
      <c r="V20" s="2">
        <v>13</v>
      </c>
      <c r="W20" s="17">
        <f t="shared" si="8"/>
        <v>34</v>
      </c>
      <c r="X20" s="17"/>
      <c r="Y20" s="2">
        <f>IF(COUNTIFS(DATA!$A:$A,"&gt;=" &amp; W20, DATA!AB:AB, "="&amp;DATA!$AB$2)=0, "", COUNTIFS(DATA!$A:$A,"&gt;=" &amp; W20, DATA!AB:AB, "="&amp;DATA!$AB$2))</f>
        <v>24</v>
      </c>
      <c r="Z20" s="2">
        <f>COUNTIFS('DATA Pruess'!$A:$A,"&gt;=" &amp; W20, 'DATA Pruess'!AB:AB, "="&amp;'DATA Pruess'!$AB$2)</f>
        <v>71</v>
      </c>
      <c r="AA20" s="2">
        <f>COUNTIFS(DATA!$A:$A,"&gt;=" &amp; W20, DATA!AB:AB, "="&amp;DATA!$AB$6)</f>
        <v>58</v>
      </c>
      <c r="AB20" s="2"/>
      <c r="AC20" s="2">
        <f t="shared" si="9"/>
        <v>153</v>
      </c>
      <c r="AE20" s="14">
        <f t="shared" si="4"/>
        <v>0.17391304347826086</v>
      </c>
      <c r="AF20" s="14">
        <f t="shared" si="5"/>
        <v>0.18733509234828497</v>
      </c>
      <c r="AG20" s="14">
        <f t="shared" si="6"/>
        <v>0.19931271477663232</v>
      </c>
      <c r="AH20" s="14"/>
      <c r="AI20" s="14">
        <f t="shared" si="7"/>
        <v>0.18935643564356436</v>
      </c>
    </row>
    <row r="21" spans="3:35" x14ac:dyDescent="0.25">
      <c r="C21" s="2">
        <v>2016</v>
      </c>
      <c r="D21" s="2">
        <f>COUNTIF(DATA!$D:$D,C21)</f>
        <v>37</v>
      </c>
      <c r="E21" s="2">
        <f>COUNTIF('DATA Pruess'!$D:$D,C21)</f>
        <v>48</v>
      </c>
      <c r="G21" s="2">
        <f>SUMIF('DATA Pruess'!$D:$D,C21, 'DATA Pruess'!AB:AB)</f>
        <v>24</v>
      </c>
      <c r="H21" s="6">
        <f>IF(SUM($D$5:E21)-SUM($G$5:G21) = 0, 0, (SUM($D$5:D21)-SUM($G$5:G21))/(SUM($D$5:E21)-SUM($G$5:G21)))</f>
        <v>0.15451895043731778</v>
      </c>
      <c r="I21" s="6">
        <f>IF(SUM($D$5:E21)-SUM($G$5:G21) = 0, 0, (SUM($E$5:E21)-SUM($G$5:G21))/(SUM($D$5:E21)-SUM($G$5:G21)))</f>
        <v>0.42857142857142855</v>
      </c>
      <c r="J21" s="6">
        <f>IF(SUM($D$5:E21)-SUM($G$5:G21) = 0, 0, SUM($G$5:G21)/(SUM($D$5:E21)-SUM($G$5:G21)))</f>
        <v>0.41690962099125367</v>
      </c>
      <c r="K21" s="6"/>
      <c r="L21" s="2">
        <f>COUNTIFS(DATA!$D:$D,C21, DATA!AC:AC, "=-1")</f>
        <v>37</v>
      </c>
      <c r="M21" s="2">
        <f t="shared" si="0"/>
        <v>0</v>
      </c>
      <c r="N21" s="2">
        <f>SUMIFS(DATA!AB:AB, DATA!$D:$D,C21, DATA!AC:AC, "=-1")</f>
        <v>24</v>
      </c>
      <c r="O21" s="6">
        <f t="shared" si="2"/>
        <v>0.64864864864864868</v>
      </c>
      <c r="P21" s="6">
        <f t="shared" si="1"/>
        <v>0</v>
      </c>
      <c r="Q21" s="6">
        <f>IF(SUM($D$5:D21)= 0, 0, SUM($M$5:M21)/SUM($D$5:D21))</f>
        <v>8.1632653061224483E-2</v>
      </c>
      <c r="V21" s="2">
        <v>14</v>
      </c>
      <c r="W21" s="17">
        <f t="shared" si="8"/>
        <v>28</v>
      </c>
      <c r="X21" s="17"/>
      <c r="Y21" s="2">
        <f>IF(COUNTIFS(DATA!$A:$A,"&gt;=" &amp; W21, DATA!AB:AB, "="&amp;DATA!$AB$2)=0, "", COUNTIFS(DATA!$A:$A,"&gt;=" &amp; W21, DATA!AB:AB, "="&amp;DATA!$AB$2))</f>
        <v>26</v>
      </c>
      <c r="Z21" s="2">
        <f>COUNTIFS('DATA Pruess'!$A:$A,"&gt;=" &amp; W21, 'DATA Pruess'!AB:AB, "="&amp;'DATA Pruess'!$AB$2)</f>
        <v>81</v>
      </c>
      <c r="AA21" s="2">
        <f>COUNTIFS(DATA!$A:$A,"&gt;=" &amp; W21, DATA!AB:AB, "="&amp;DATA!$AB$6)</f>
        <v>70</v>
      </c>
      <c r="AB21" s="2"/>
      <c r="AC21" s="2">
        <f t="shared" si="9"/>
        <v>177</v>
      </c>
      <c r="AE21" s="14">
        <f t="shared" si="4"/>
        <v>0.18840579710144928</v>
      </c>
      <c r="AF21" s="14">
        <f t="shared" si="5"/>
        <v>0.21372031662269128</v>
      </c>
      <c r="AG21" s="14">
        <f t="shared" si="6"/>
        <v>0.24054982817869416</v>
      </c>
      <c r="AH21" s="14"/>
      <c r="AI21" s="14">
        <f t="shared" si="7"/>
        <v>0.21905940594059406</v>
      </c>
    </row>
    <row r="22" spans="3:35" x14ac:dyDescent="0.25">
      <c r="C22" s="2">
        <v>2017</v>
      </c>
      <c r="D22" s="2">
        <f>COUNTIF(DATA!$D:$D,C22)</f>
        <v>36</v>
      </c>
      <c r="E22" s="2">
        <f>COUNTIF('DATA Pruess'!$D:$D,C22)</f>
        <v>42</v>
      </c>
      <c r="G22" s="2">
        <f>SUMIF('DATA Pruess'!$D:$D,C22, 'DATA Pruess'!AB:AB)</f>
        <v>18</v>
      </c>
      <c r="H22" s="6">
        <f>IF(SUM($D$5:E22)-SUM($G$5:G22) = 0, 0, (SUM($D$5:D22)-SUM($G$5:G22))/(SUM($D$5:E22)-SUM($G$5:G22)))</f>
        <v>0.17617866004962779</v>
      </c>
      <c r="I22" s="6">
        <f>IF(SUM($D$5:E22)-SUM($G$5:G22) = 0, 0, (SUM($E$5:E22)-SUM($G$5:G22))/(SUM($D$5:E22)-SUM($G$5:G22)))</f>
        <v>0.42431761786600497</v>
      </c>
      <c r="J22" s="6">
        <f>IF(SUM($D$5:E22)-SUM($G$5:G22) = 0, 0, SUM($G$5:G22)/(SUM($D$5:E22)-SUM($G$5:G22)))</f>
        <v>0.39950372208436724</v>
      </c>
      <c r="K22" s="6"/>
      <c r="L22" s="2">
        <f>COUNTIFS(DATA!$D:$D,C22, DATA!AC:AC, "=-1")</f>
        <v>36</v>
      </c>
      <c r="M22" s="2">
        <f t="shared" si="0"/>
        <v>0</v>
      </c>
      <c r="N22" s="2">
        <f>SUMIFS(DATA!AB:AB, DATA!$D:$D,C22, DATA!AC:AC, "=-1")</f>
        <v>18</v>
      </c>
      <c r="O22" s="6">
        <f t="shared" si="2"/>
        <v>0.5</v>
      </c>
      <c r="P22" s="6">
        <f t="shared" si="1"/>
        <v>0</v>
      </c>
      <c r="Q22" s="6">
        <f>IF(SUM($D$5:D22)= 0, 0, SUM($M$5:M22)/SUM($D$5:D22))</f>
        <v>6.8965517241379309E-2</v>
      </c>
      <c r="V22" s="2">
        <v>15</v>
      </c>
      <c r="W22" s="17">
        <f t="shared" si="8"/>
        <v>22</v>
      </c>
      <c r="X22" s="17"/>
      <c r="Y22" s="2">
        <f>IF(COUNTIFS(DATA!$A:$A,"&gt;=" &amp; W22, DATA!AB:AB, "="&amp;DATA!$AB$2)=0, "", COUNTIFS(DATA!$A:$A,"&gt;=" &amp; W22, DATA!AB:AB, "="&amp;DATA!$AB$2))</f>
        <v>29</v>
      </c>
      <c r="Z22" s="2">
        <f>COUNTIFS('DATA Pruess'!$A:$A,"&gt;=" &amp; W22, 'DATA Pruess'!AB:AB, "="&amp;'DATA Pruess'!$AB$2)</f>
        <v>96</v>
      </c>
      <c r="AA22" s="2">
        <f>COUNTIFS(DATA!$A:$A,"&gt;=" &amp; W22, DATA!AB:AB, "="&amp;DATA!$AB$6)</f>
        <v>83</v>
      </c>
      <c r="AB22" s="2"/>
      <c r="AC22" s="2">
        <f t="shared" si="9"/>
        <v>208</v>
      </c>
      <c r="AE22" s="14">
        <f t="shared" si="4"/>
        <v>0.21014492753623187</v>
      </c>
      <c r="AF22" s="14">
        <f t="shared" si="5"/>
        <v>0.25329815303430081</v>
      </c>
      <c r="AG22" s="14">
        <f t="shared" si="6"/>
        <v>0.28522336769759449</v>
      </c>
      <c r="AH22" s="14"/>
      <c r="AI22" s="14">
        <f t="shared" si="7"/>
        <v>0.25742574257425743</v>
      </c>
    </row>
    <row r="23" spans="3:35" x14ac:dyDescent="0.25">
      <c r="C23" s="2">
        <v>2018</v>
      </c>
      <c r="D23" s="2">
        <f>COUNTIF(DATA!$D:$D,C23)</f>
        <v>30</v>
      </c>
      <c r="E23" s="2">
        <f>COUNTIF('DATA Pruess'!$D:$D,C23)</f>
        <v>45</v>
      </c>
      <c r="G23" s="2">
        <f>SUMIF('DATA Pruess'!$D:$D,C23, 'DATA Pruess'!AB:AB)</f>
        <v>24</v>
      </c>
      <c r="H23" s="6">
        <f>IF(SUM($D$5:E23)-SUM($G$5:G23) = 0, 0, (SUM($D$5:D23)-SUM($G$5:G23))/(SUM($D$5:E23)-SUM($G$5:G23)))</f>
        <v>0.1696035242290749</v>
      </c>
      <c r="I23" s="6">
        <f>IF(SUM($D$5:E23)-SUM($G$5:G23) = 0, 0, (SUM($E$5:E23)-SUM($G$5:G23))/(SUM($D$5:E23)-SUM($G$5:G23)))</f>
        <v>0.42290748898678415</v>
      </c>
      <c r="J23" s="6">
        <f>IF(SUM($D$5:E23)-SUM($G$5:G23) = 0, 0, SUM($G$5:G23)/(SUM($D$5:E23)-SUM($G$5:G23)))</f>
        <v>0.40748898678414097</v>
      </c>
      <c r="K23" s="6"/>
      <c r="L23" s="2">
        <f>COUNTIFS(DATA!$D:$D,C23, DATA!AC:AC, "=-1")</f>
        <v>30</v>
      </c>
      <c r="M23" s="2">
        <f t="shared" si="0"/>
        <v>0</v>
      </c>
      <c r="N23" s="2">
        <f>SUMIFS(DATA!AB:AB, DATA!$D:$D,C23, DATA!AC:AC, "=-1")</f>
        <v>23</v>
      </c>
      <c r="O23" s="6">
        <f t="shared" si="2"/>
        <v>0.76666666666666672</v>
      </c>
      <c r="P23" s="6">
        <f t="shared" si="1"/>
        <v>0</v>
      </c>
      <c r="Q23" s="6">
        <f>IF(SUM($D$5:D23)= 0, 0, SUM($M$5:M23)/SUM($D$5:D23))</f>
        <v>6.1068702290076333E-2</v>
      </c>
      <c r="V23" s="2">
        <v>16</v>
      </c>
      <c r="W23" s="17">
        <f t="shared" si="8"/>
        <v>18</v>
      </c>
      <c r="X23" s="17"/>
      <c r="Y23" s="2">
        <f>IF(COUNTIFS(DATA!$A:$A,"&gt;=" &amp; W23, DATA!AB:AB, "="&amp;DATA!$AB$2)=0, "", COUNTIFS(DATA!$A:$A,"&gt;=" &amp; W23, DATA!AB:AB, "="&amp;DATA!$AB$2))</f>
        <v>32</v>
      </c>
      <c r="Z23" s="2">
        <f>COUNTIFS('DATA Pruess'!$A:$A,"&gt;=" &amp; W23, 'DATA Pruess'!AB:AB, "="&amp;'DATA Pruess'!$AB$2)</f>
        <v>109</v>
      </c>
      <c r="AA23" s="2">
        <f>COUNTIFS(DATA!$A:$A,"&gt;=" &amp; W23, DATA!AB:AB, "="&amp;DATA!$AB$6)</f>
        <v>91</v>
      </c>
      <c r="AB23" s="2"/>
      <c r="AC23" s="2">
        <f t="shared" si="9"/>
        <v>232</v>
      </c>
      <c r="AE23" s="14">
        <f t="shared" si="4"/>
        <v>0.2318840579710145</v>
      </c>
      <c r="AF23" s="14">
        <f t="shared" si="5"/>
        <v>0.28759894459102903</v>
      </c>
      <c r="AG23" s="14">
        <f t="shared" si="6"/>
        <v>0.3127147766323024</v>
      </c>
      <c r="AH23" s="14"/>
      <c r="AI23" s="14">
        <f t="shared" si="7"/>
        <v>0.28712871287128711</v>
      </c>
    </row>
    <row r="24" spans="3:35" x14ac:dyDescent="0.25">
      <c r="C24" s="2">
        <v>2019</v>
      </c>
      <c r="D24" s="2">
        <f>COUNTIF(DATA!$D:$D,C24)</f>
        <v>48</v>
      </c>
      <c r="E24" s="2">
        <f>COUNTIF('DATA Pruess'!$D:$D,C24)</f>
        <v>72</v>
      </c>
      <c r="G24" s="2">
        <f>SUMIF('DATA Pruess'!$D:$D,C24, 'DATA Pruess'!AB:AB)</f>
        <v>29</v>
      </c>
      <c r="H24" s="6">
        <f>IF(SUM($D$5:E24)-SUM($G$5:G24) = 0, 0, (SUM($D$5:D24)-SUM($G$5:G24))/(SUM($D$5:E24)-SUM($G$5:G24)))</f>
        <v>0.1761467889908257</v>
      </c>
      <c r="I24" s="6">
        <f>IF(SUM($D$5:E24)-SUM($G$5:G24) = 0, 0, (SUM($E$5:E24)-SUM($G$5:G24))/(SUM($D$5:E24)-SUM($G$5:G24)))</f>
        <v>0.43119266055045874</v>
      </c>
      <c r="J24" s="6">
        <f>IF(SUM($D$5:E24)-SUM($G$5:G24) = 0, 0, SUM($G$5:G24)/(SUM($D$5:E24)-SUM($G$5:G24)))</f>
        <v>0.39266055045871562</v>
      </c>
      <c r="K24" s="6"/>
      <c r="L24" s="2">
        <f>COUNTIFS(DATA!$D:$D,C24, DATA!AC:AC, "=-1")</f>
        <v>48</v>
      </c>
      <c r="M24" s="2">
        <f t="shared" si="0"/>
        <v>0</v>
      </c>
      <c r="N24" s="2">
        <f>SUMIFS(DATA!AB:AB, DATA!$D:$D,C24, DATA!AC:AC, "=-1")</f>
        <v>29</v>
      </c>
      <c r="O24" s="6">
        <f t="shared" si="2"/>
        <v>0.60416666666666663</v>
      </c>
      <c r="P24" s="6">
        <f t="shared" si="1"/>
        <v>0</v>
      </c>
      <c r="Q24" s="6">
        <f>IF(SUM($D$5:D24)= 0, 0, SUM($M$5:M24)/SUM($D$5:D24))</f>
        <v>5.1612903225806452E-2</v>
      </c>
      <c r="V24" s="2">
        <v>17</v>
      </c>
      <c r="W24" s="17">
        <f t="shared" si="8"/>
        <v>15</v>
      </c>
      <c r="X24" s="17"/>
      <c r="Y24" s="2">
        <f>IF(COUNTIFS(DATA!$A:$A,"&gt;=" &amp; W24, DATA!AB:AB, "="&amp;DATA!$AB$2)=0, "", COUNTIFS(DATA!$A:$A,"&gt;=" &amp; W24, DATA!AB:AB, "="&amp;DATA!$AB$2))</f>
        <v>38</v>
      </c>
      <c r="Z24" s="2">
        <f>COUNTIFS('DATA Pruess'!$A:$A,"&gt;=" &amp; W24, 'DATA Pruess'!AB:AB, "="&amp;'DATA Pruess'!$AB$2)</f>
        <v>116</v>
      </c>
      <c r="AA24" s="2">
        <f>COUNTIFS(DATA!$A:$A,"&gt;=" &amp; W24, DATA!AB:AB, "="&amp;DATA!$AB$6)</f>
        <v>100</v>
      </c>
      <c r="AB24" s="2"/>
      <c r="AC24" s="2">
        <f t="shared" si="9"/>
        <v>254</v>
      </c>
      <c r="AE24" s="14">
        <f t="shared" si="4"/>
        <v>0.27536231884057971</v>
      </c>
      <c r="AF24" s="14">
        <f t="shared" si="5"/>
        <v>0.30606860158311344</v>
      </c>
      <c r="AG24" s="14">
        <f t="shared" si="6"/>
        <v>0.3436426116838488</v>
      </c>
      <c r="AH24" s="14"/>
      <c r="AI24" s="14">
        <f t="shared" si="7"/>
        <v>0.31435643564356436</v>
      </c>
    </row>
    <row r="25" spans="3:35" x14ac:dyDescent="0.25">
      <c r="C25" s="2">
        <v>2020</v>
      </c>
      <c r="D25" s="2">
        <f>COUNTIF(DATA!$D:$D,C25)</f>
        <v>44</v>
      </c>
      <c r="E25" s="2">
        <f>COUNTIF('DATA Pruess'!$D:$D,C25)</f>
        <v>59</v>
      </c>
      <c r="G25" s="2">
        <f>SUMIF('DATA Pruess'!$D:$D,C25, 'DATA Pruess'!AB:AB)</f>
        <v>28</v>
      </c>
      <c r="H25" s="6">
        <f>IF(SUM($D$5:E25)-SUM($G$5:G25) = 0, 0, (SUM($D$5:D25)-SUM($G$5:G25))/(SUM($D$5:E25)-SUM($G$5:G25)))</f>
        <v>0.18064516129032257</v>
      </c>
      <c r="I25" s="6">
        <f>IF(SUM($D$5:E25)-SUM($G$5:G25) = 0, 0, (SUM($E$5:E25)-SUM($G$5:G25))/(SUM($D$5:E25)-SUM($G$5:G25)))</f>
        <v>0.42903225806451611</v>
      </c>
      <c r="J25" s="6">
        <f>IF(SUM($D$5:E25)-SUM($G$5:G25) = 0, 0, SUM($G$5:G25)/(SUM($D$5:E25)-SUM($G$5:G25)))</f>
        <v>0.39032258064516129</v>
      </c>
      <c r="K25" s="6"/>
      <c r="L25" s="2">
        <f>COUNTIFS(DATA!$D:$D,C25, DATA!AC:AC, "=-1")</f>
        <v>44</v>
      </c>
      <c r="M25" s="2">
        <f t="shared" si="0"/>
        <v>0</v>
      </c>
      <c r="N25" s="2">
        <f>SUMIFS(DATA!AB:AB, DATA!$D:$D,C25, DATA!AC:AC, "=-1")</f>
        <v>28</v>
      </c>
      <c r="O25" s="6">
        <f t="shared" si="2"/>
        <v>0.63636363636363635</v>
      </c>
      <c r="P25" s="6">
        <f t="shared" si="1"/>
        <v>0</v>
      </c>
      <c r="Q25" s="6">
        <f>IF(SUM($D$5:D25)= 0, 0, SUM($M$5:M25)/SUM($D$5:D25))</f>
        <v>4.519774011299435E-2</v>
      </c>
      <c r="V25" s="2">
        <v>18</v>
      </c>
      <c r="W25" s="17">
        <f t="shared" si="8"/>
        <v>12</v>
      </c>
      <c r="X25" s="17"/>
      <c r="Y25" s="2">
        <f>IF(COUNTIFS(DATA!$A:$A,"&gt;=" &amp; W25, DATA!AB:AB, "="&amp;DATA!$AB$2)=0, "", COUNTIFS(DATA!$A:$A,"&gt;=" &amp; W25, DATA!AB:AB, "="&amp;DATA!$AB$2))</f>
        <v>45</v>
      </c>
      <c r="Z25" s="2">
        <f>COUNTIFS('DATA Pruess'!$A:$A,"&gt;=" &amp; W25, 'DATA Pruess'!AB:AB, "="&amp;'DATA Pruess'!$AB$2)</f>
        <v>121</v>
      </c>
      <c r="AA25" s="2">
        <f>COUNTIFS(DATA!$A:$A,"&gt;=" &amp; W25, DATA!AB:AB, "="&amp;DATA!$AB$6)</f>
        <v>116</v>
      </c>
      <c r="AB25" s="2"/>
      <c r="AC25" s="2">
        <f t="shared" si="9"/>
        <v>282</v>
      </c>
      <c r="AE25" s="14">
        <f t="shared" si="4"/>
        <v>0.32608695652173914</v>
      </c>
      <c r="AF25" s="14">
        <f t="shared" si="5"/>
        <v>0.31926121372031663</v>
      </c>
      <c r="AG25" s="14">
        <f t="shared" si="6"/>
        <v>0.39862542955326463</v>
      </c>
      <c r="AH25" s="14"/>
      <c r="AI25" s="14">
        <f t="shared" si="7"/>
        <v>0.34900990099009899</v>
      </c>
    </row>
    <row r="26" spans="3:35" x14ac:dyDescent="0.25">
      <c r="C26" s="2">
        <v>2021</v>
      </c>
      <c r="D26" s="2">
        <f>COUNTIF(DATA!$D:$D,C26)</f>
        <v>48</v>
      </c>
      <c r="E26" s="2">
        <f>COUNTIF('DATA Pruess'!$D:$D,C26)</f>
        <v>73</v>
      </c>
      <c r="G26" s="2">
        <f>SUMIF('DATA Pruess'!$D:$D,C26, 'DATA Pruess'!AB:AB)</f>
        <v>31</v>
      </c>
      <c r="H26" s="6">
        <f>IF(SUM($D$5:E26)-SUM($G$5:G26) = 0, 0, (SUM($D$5:D26)-SUM($G$5:G26))/(SUM($D$5:E26)-SUM($G$5:G26)))</f>
        <v>0.18169014084507043</v>
      </c>
      <c r="I26" s="6">
        <f>IF(SUM($D$5:E26)-SUM($G$5:G26) = 0, 0, (SUM($E$5:E26)-SUM($G$5:G26))/(SUM($D$5:E26)-SUM($G$5:G26)))</f>
        <v>0.43380281690140843</v>
      </c>
      <c r="J26" s="6">
        <f>IF(SUM($D$5:E26)-SUM($G$5:G26) = 0, 0, SUM($G$5:G26)/(SUM($D$5:E26)-SUM($G$5:G26)))</f>
        <v>0.38450704225352111</v>
      </c>
      <c r="K26" s="6"/>
      <c r="L26" s="2">
        <f>COUNTIFS(DATA!$D:$D,C26, DATA!AC:AC, "=-1")</f>
        <v>48</v>
      </c>
      <c r="M26" s="2">
        <f t="shared" si="0"/>
        <v>0</v>
      </c>
      <c r="N26" s="2">
        <f>SUMIFS(DATA!AB:AB, DATA!$D:$D,C26, DATA!AC:AC, "=-1")</f>
        <v>31</v>
      </c>
      <c r="O26" s="6">
        <f t="shared" si="2"/>
        <v>0.64583333333333337</v>
      </c>
      <c r="P26" s="6">
        <f t="shared" si="1"/>
        <v>0</v>
      </c>
      <c r="Q26" s="6">
        <f>IF(SUM($D$5:D26)= 0, 0, SUM($M$5:M26)/SUM($D$5:D26))</f>
        <v>3.9800995024875621E-2</v>
      </c>
      <c r="V26" s="2">
        <v>19</v>
      </c>
      <c r="W26" s="17">
        <f t="shared" si="8"/>
        <v>10</v>
      </c>
      <c r="X26" s="17"/>
      <c r="Y26" s="2">
        <f>IF(COUNTIFS(DATA!$A:$A,"&gt;=" &amp; W26, DATA!AB:AB, "="&amp;DATA!$AB$2)=0, "", COUNTIFS(DATA!$A:$A,"&gt;=" &amp; W26, DATA!AB:AB, "="&amp;DATA!$AB$2))</f>
        <v>50</v>
      </c>
      <c r="Z26" s="2">
        <f>COUNTIFS('DATA Pruess'!$A:$A,"&gt;=" &amp; W26, 'DATA Pruess'!AB:AB, "="&amp;'DATA Pruess'!$AB$2)</f>
        <v>141</v>
      </c>
      <c r="AA26" s="2">
        <f>COUNTIFS(DATA!$A:$A,"&gt;=" &amp; W26, DATA!AB:AB, "="&amp;DATA!$AB$6)</f>
        <v>125</v>
      </c>
      <c r="AB26" s="2"/>
      <c r="AC26" s="2">
        <f t="shared" si="9"/>
        <v>316</v>
      </c>
      <c r="AE26" s="14">
        <f t="shared" si="4"/>
        <v>0.36231884057971014</v>
      </c>
      <c r="AF26" s="14">
        <f t="shared" si="5"/>
        <v>0.37203166226912932</v>
      </c>
      <c r="AG26" s="14">
        <f t="shared" si="6"/>
        <v>0.42955326460481097</v>
      </c>
      <c r="AH26" s="14"/>
      <c r="AI26" s="14">
        <f t="shared" si="7"/>
        <v>0.3910891089108911</v>
      </c>
    </row>
    <row r="27" spans="3:35" x14ac:dyDescent="0.25">
      <c r="C27" s="2">
        <v>2022</v>
      </c>
      <c r="D27" s="2">
        <f>COUNTIF(DATA!$D:$D,C27)</f>
        <v>28</v>
      </c>
      <c r="E27" s="2">
        <f>COUNTIF('DATA Pruess'!$D:$D,C27)</f>
        <v>65</v>
      </c>
      <c r="G27" s="2">
        <f>SUMIF('DATA Pruess'!$D:$D,C27, 'DATA Pruess'!AB:AB)</f>
        <v>20</v>
      </c>
      <c r="H27" s="6">
        <f>IF(SUM($D$5:E27)-SUM($G$5:G27) = 0, 0, (SUM($D$5:D27)-SUM($G$5:G27))/(SUM($D$5:E27)-SUM($G$5:G27)))</f>
        <v>0.17496807151979565</v>
      </c>
      <c r="I27" s="6">
        <f>IF(SUM($D$5:E27)-SUM($G$5:G27) = 0, 0, (SUM($E$5:E27)-SUM($G$5:G27))/(SUM($D$5:E27)-SUM($G$5:G27)))</f>
        <v>0.45083014048531289</v>
      </c>
      <c r="J27" s="6">
        <f>IF(SUM($D$5:E27)-SUM($G$5:G27) = 0, 0, SUM($G$5:G27)/(SUM($D$5:E27)-SUM($G$5:G27)))</f>
        <v>0.37420178799489145</v>
      </c>
      <c r="K27" s="6"/>
      <c r="L27" s="2">
        <f>COUNTIFS(DATA!$D:$D,C27, DATA!AC:AC, "=-1")</f>
        <v>28</v>
      </c>
      <c r="M27" s="2">
        <f t="shared" si="0"/>
        <v>0</v>
      </c>
      <c r="N27" s="2">
        <f>SUMIFS(DATA!AB:AB, DATA!$D:$D,C27, DATA!AC:AC, "=-1")</f>
        <v>20</v>
      </c>
      <c r="O27" s="6">
        <f t="shared" si="2"/>
        <v>0.7142857142857143</v>
      </c>
      <c r="P27" s="6">
        <f t="shared" si="1"/>
        <v>0</v>
      </c>
      <c r="Q27" s="6">
        <f>IF(SUM($D$5:D27)= 0, 0, SUM($M$5:M27)/SUM($D$5:D27))</f>
        <v>3.7209302325581395E-2</v>
      </c>
      <c r="V27" s="2">
        <v>20</v>
      </c>
      <c r="W27" s="17">
        <f t="shared" si="8"/>
        <v>8</v>
      </c>
      <c r="X27" s="17"/>
      <c r="Y27" s="2">
        <f>IF(COUNTIFS(DATA!$A:$A,"&gt;=" &amp; W27, DATA!AB:AB, "="&amp;DATA!$AB$2)=0, "", COUNTIFS(DATA!$A:$A,"&gt;=" &amp; W27, DATA!AB:AB, "="&amp;DATA!$AB$2))</f>
        <v>55</v>
      </c>
      <c r="Z27" s="2">
        <f>COUNTIFS('DATA Pruess'!$A:$A,"&gt;=" &amp; W27, 'DATA Pruess'!AB:AB, "="&amp;'DATA Pruess'!$AB$2)</f>
        <v>154</v>
      </c>
      <c r="AA27" s="2">
        <f>COUNTIFS(DATA!$A:$A,"&gt;=" &amp; W27, DATA!AB:AB, "="&amp;DATA!$AB$6)</f>
        <v>142</v>
      </c>
      <c r="AB27" s="2"/>
      <c r="AC27" s="2">
        <f t="shared" si="9"/>
        <v>351</v>
      </c>
      <c r="AE27" s="14">
        <f t="shared" si="4"/>
        <v>0.39855072463768115</v>
      </c>
      <c r="AF27" s="14">
        <f t="shared" si="5"/>
        <v>0.40633245382585753</v>
      </c>
      <c r="AG27" s="14">
        <f t="shared" si="6"/>
        <v>0.48797250859106528</v>
      </c>
      <c r="AH27" s="14"/>
      <c r="AI27" s="14">
        <f t="shared" si="7"/>
        <v>0.4344059405940594</v>
      </c>
    </row>
    <row r="28" spans="3:35" x14ac:dyDescent="0.25">
      <c r="P28" s="2"/>
      <c r="Q28" s="2"/>
      <c r="R28" s="2"/>
      <c r="V28" s="2">
        <v>21</v>
      </c>
      <c r="W28" s="17">
        <f t="shared" si="8"/>
        <v>6</v>
      </c>
      <c r="X28" s="17"/>
      <c r="Y28" s="2">
        <f>IF(COUNTIFS(DATA!$A:$A,"&gt;=" &amp; W28, DATA!AB:AB, "="&amp;DATA!$AB$2)=0, "", COUNTIFS(DATA!$A:$A,"&gt;=" &amp; W28, DATA!AB:AB, "="&amp;DATA!$AB$2))</f>
        <v>63</v>
      </c>
      <c r="Z28" s="2">
        <f>COUNTIFS('DATA Pruess'!$A:$A,"&gt;=" &amp; W28, 'DATA Pruess'!AB:AB, "="&amp;'DATA Pruess'!$AB$2)</f>
        <v>175</v>
      </c>
      <c r="AA28" s="2">
        <f>COUNTIFS(DATA!$A:$A,"&gt;=" &amp; W28, DATA!AB:AB, "="&amp;DATA!$AB$6)</f>
        <v>160</v>
      </c>
      <c r="AB28" s="2"/>
      <c r="AC28" s="2">
        <f t="shared" si="9"/>
        <v>398</v>
      </c>
      <c r="AE28" s="14">
        <f t="shared" si="4"/>
        <v>0.45652173913043476</v>
      </c>
      <c r="AF28" s="14">
        <f t="shared" si="5"/>
        <v>0.46174142480211083</v>
      </c>
      <c r="AG28" s="14">
        <f t="shared" si="6"/>
        <v>0.54982817869415812</v>
      </c>
      <c r="AH28" s="14"/>
      <c r="AI28" s="14">
        <f t="shared" si="7"/>
        <v>0.49257425742574257</v>
      </c>
    </row>
    <row r="29" spans="3:35" x14ac:dyDescent="0.25">
      <c r="C29" s="24" t="s">
        <v>3037</v>
      </c>
      <c r="D29" s="3">
        <f>SUM(D5:D27)</f>
        <v>430</v>
      </c>
      <c r="E29" s="3">
        <f>SUM(E5:E27)</f>
        <v>646</v>
      </c>
      <c r="F29" s="3"/>
      <c r="G29" s="3">
        <f>SUM(G5:G27)</f>
        <v>293</v>
      </c>
      <c r="H29" s="7">
        <f>H27</f>
        <v>0.17496807151979565</v>
      </c>
      <c r="I29" s="7">
        <f>I27</f>
        <v>0.45083014048531289</v>
      </c>
      <c r="J29" s="7">
        <f>J27</f>
        <v>0.37420178799489145</v>
      </c>
      <c r="K29" s="3"/>
      <c r="L29" s="3">
        <f t="shared" ref="L29:N29" si="10">SUM(L5:L27)</f>
        <v>414</v>
      </c>
      <c r="M29" s="3">
        <f t="shared" si="10"/>
        <v>16</v>
      </c>
      <c r="N29" s="3">
        <f t="shared" si="10"/>
        <v>281</v>
      </c>
      <c r="O29" s="7">
        <f>SUM(O5:O27)/COUNTIF(O5:O27, "&gt;0")</f>
        <v>0.7043804214771956</v>
      </c>
      <c r="P29" s="7">
        <f>SUM(P5:P27)/COUNTIF(P5:P27, "&gt;0")</f>
        <v>0.34587898399304984</v>
      </c>
      <c r="Q29" s="7">
        <f>M29/D29</f>
        <v>3.7209302325581395E-2</v>
      </c>
      <c r="R29" s="3"/>
      <c r="V29" s="2">
        <v>22</v>
      </c>
      <c r="W29" s="17">
        <f t="shared" si="8"/>
        <v>5</v>
      </c>
      <c r="X29" s="17"/>
      <c r="Y29" s="2">
        <f>IF(COUNTIFS(DATA!$A:$A,"&gt;=" &amp; W29, DATA!AB:AB, "="&amp;DATA!$AB$2)=0, "", COUNTIFS(DATA!$A:$A,"&gt;=" &amp; W29, DATA!AB:AB, "="&amp;DATA!$AB$2))</f>
        <v>66</v>
      </c>
      <c r="Z29" s="2">
        <f>COUNTIFS('DATA Pruess'!$A:$A,"&gt;=" &amp; W29, 'DATA Pruess'!AB:AB, "="&amp;'DATA Pruess'!$AB$2)</f>
        <v>191</v>
      </c>
      <c r="AA29" s="2">
        <f>COUNTIFS(DATA!$A:$A,"&gt;=" &amp; W29, DATA!AB:AB, "="&amp;DATA!$AB$6)</f>
        <v>171</v>
      </c>
      <c r="AB29" s="2"/>
      <c r="AC29" s="2">
        <f t="shared" si="9"/>
        <v>428</v>
      </c>
      <c r="AE29" s="14">
        <f t="shared" si="4"/>
        <v>0.47826086956521741</v>
      </c>
      <c r="AF29" s="14">
        <f t="shared" si="5"/>
        <v>0.50395778364116095</v>
      </c>
      <c r="AG29" s="14">
        <f t="shared" si="6"/>
        <v>0.58762886597938147</v>
      </c>
      <c r="AH29" s="14"/>
      <c r="AI29" s="14">
        <f t="shared" si="7"/>
        <v>0.52970297029702973</v>
      </c>
    </row>
    <row r="30" spans="3:35" x14ac:dyDescent="0.25">
      <c r="C30" s="24"/>
      <c r="D30" s="23">
        <f>D29+E29-G29</f>
        <v>783</v>
      </c>
      <c r="E30" s="23"/>
      <c r="H30" s="9"/>
      <c r="V30" s="2">
        <v>23</v>
      </c>
      <c r="W30" s="17">
        <f t="shared" si="8"/>
        <v>4</v>
      </c>
      <c r="X30" s="17"/>
      <c r="Y30" s="2">
        <f>IF(COUNTIFS(DATA!$A:$A,"&gt;=" &amp; W30, DATA!AB:AB, "="&amp;DATA!$AB$2)=0, "", COUNTIFS(DATA!$A:$A,"&gt;=" &amp; W30, DATA!AB:AB, "="&amp;DATA!$AB$2))</f>
        <v>75</v>
      </c>
      <c r="Z30" s="2">
        <f>COUNTIFS('DATA Pruess'!$A:$A,"&gt;=" &amp; W30, 'DATA Pruess'!AB:AB, "="&amp;'DATA Pruess'!$AB$2)</f>
        <v>201</v>
      </c>
      <c r="AA30" s="2">
        <f>COUNTIFS(DATA!$A:$A,"&gt;=" &amp; W30, DATA!AB:AB, "="&amp;DATA!$AB$6)</f>
        <v>183</v>
      </c>
      <c r="AB30" s="2"/>
      <c r="AC30" s="2">
        <f t="shared" ref="AC30:AC32" si="11">IF(Y30="", 0, Y30)+IF(Z30="", 0, Z30)+IF(AA30="", 0, AA30)</f>
        <v>459</v>
      </c>
      <c r="AE30" s="14">
        <f t="shared" si="4"/>
        <v>0.54347826086956519</v>
      </c>
      <c r="AF30" s="14">
        <f t="shared" si="5"/>
        <v>0.53034300791556732</v>
      </c>
      <c r="AG30" s="14">
        <f t="shared" si="6"/>
        <v>0.62886597938144329</v>
      </c>
      <c r="AH30" s="14"/>
      <c r="AI30" s="14">
        <f t="shared" si="7"/>
        <v>0.56806930693069302</v>
      </c>
    </row>
    <row r="31" spans="3:35" x14ac:dyDescent="0.25">
      <c r="V31" s="2">
        <v>24</v>
      </c>
      <c r="W31" s="17">
        <f t="shared" si="8"/>
        <v>3</v>
      </c>
      <c r="X31" s="17"/>
      <c r="Y31" s="2">
        <f>IF(COUNTIFS(DATA!$A:$A,"&gt;=" &amp; W31, DATA!AB:AB, "="&amp;DATA!$AB$2)=0, "", COUNTIFS(DATA!$A:$A,"&gt;=" &amp; W31, DATA!AB:AB, "="&amp;DATA!$AB$2))</f>
        <v>83</v>
      </c>
      <c r="Z31" s="2">
        <f>COUNTIFS('DATA Pruess'!$A:$A,"&gt;=" &amp; W31, 'DATA Pruess'!AB:AB, "="&amp;'DATA Pruess'!$AB$2)</f>
        <v>223</v>
      </c>
      <c r="AA31" s="2">
        <f>COUNTIFS(DATA!$A:$A,"&gt;=" &amp; W31, DATA!AB:AB, "="&amp;DATA!$AB$6)</f>
        <v>199</v>
      </c>
      <c r="AB31" s="2"/>
      <c r="AC31" s="2">
        <f t="shared" si="11"/>
        <v>505</v>
      </c>
      <c r="AE31" s="14">
        <f t="shared" si="4"/>
        <v>0.60144927536231885</v>
      </c>
      <c r="AF31" s="14">
        <f t="shared" si="5"/>
        <v>0.58839050131926118</v>
      </c>
      <c r="AG31" s="14">
        <f t="shared" si="6"/>
        <v>0.68384879725085912</v>
      </c>
      <c r="AH31" s="14"/>
      <c r="AI31" s="14">
        <f t="shared" si="7"/>
        <v>0.625</v>
      </c>
    </row>
    <row r="32" spans="3:35" x14ac:dyDescent="0.25">
      <c r="V32" s="2">
        <v>25</v>
      </c>
      <c r="W32" s="17">
        <f t="shared" si="8"/>
        <v>3</v>
      </c>
      <c r="X32" s="17"/>
      <c r="Y32" s="2">
        <f>IF(COUNTIFS(DATA!$A:$A,"&gt;=" &amp; W32, DATA!AB:AB, "="&amp;DATA!$AB$2)=0, "", COUNTIFS(DATA!$A:$A,"&gt;=" &amp; W32, DATA!AB:AB, "="&amp;DATA!$AB$2))</f>
        <v>83</v>
      </c>
      <c r="Z32" s="2">
        <f>COUNTIFS('DATA Pruess'!$A:$A,"&gt;=" &amp; W32, 'DATA Pruess'!AB:AB, "="&amp;'DATA Pruess'!$AB$2)</f>
        <v>223</v>
      </c>
      <c r="AA32" s="2">
        <f>COUNTIFS(DATA!$A:$A,"&gt;=" &amp; W32, DATA!AB:AB, "="&amp;DATA!$AB$6)</f>
        <v>199</v>
      </c>
      <c r="AB32" s="2"/>
      <c r="AC32" s="2">
        <f t="shared" si="11"/>
        <v>505</v>
      </c>
      <c r="AE32" s="14">
        <f t="shared" si="4"/>
        <v>0.60144927536231885</v>
      </c>
      <c r="AF32" s="14">
        <f t="shared" si="5"/>
        <v>0.58839050131926118</v>
      </c>
      <c r="AG32" s="14">
        <f t="shared" si="6"/>
        <v>0.68384879725085912</v>
      </c>
      <c r="AH32" s="14"/>
      <c r="AI32" s="14">
        <f t="shared" si="7"/>
        <v>0.625</v>
      </c>
    </row>
    <row r="33" spans="22:35" x14ac:dyDescent="0.25">
      <c r="V33" s="2">
        <v>26</v>
      </c>
      <c r="W33" s="17">
        <f t="shared" si="8"/>
        <v>2</v>
      </c>
      <c r="X33" s="17"/>
      <c r="Y33" s="2">
        <f>IF(COUNTIFS(DATA!$A:$A,"&gt;=" &amp; W33, DATA!AB:AB, "="&amp;DATA!$AB$2)=0, "", COUNTIFS(DATA!$A:$A,"&gt;=" &amp; W33, DATA!AB:AB, "="&amp;DATA!$AB$2))</f>
        <v>93</v>
      </c>
      <c r="Z33" s="2">
        <f>COUNTIFS('DATA Pruess'!$A:$A,"&gt;=" &amp; W33, 'DATA Pruess'!AB:AB, "="&amp;'DATA Pruess'!$AB$2)</f>
        <v>244</v>
      </c>
      <c r="AA33" s="2">
        <f>COUNTIFS(DATA!$A:$A,"&gt;=" &amp; W33, DATA!AB:AB, "="&amp;DATA!$AB$6)</f>
        <v>221</v>
      </c>
      <c r="AB33" s="2"/>
      <c r="AC33" s="2">
        <f t="shared" ref="AC33:AC37" si="12">IF(Y33="", 0, Y33)+IF(Z33="", 0, Z33)+IF(AA33="", 0, AA33)</f>
        <v>558</v>
      </c>
      <c r="AE33" s="14">
        <f t="shared" ref="AE33:AE37" si="13">IFERROR(Y33/Y$5, "")</f>
        <v>0.67391304347826086</v>
      </c>
      <c r="AF33" s="14">
        <f t="shared" ref="AF33:AF37" si="14">IFERROR(Z33/Z$5, "")</f>
        <v>0.64379947229551449</v>
      </c>
      <c r="AG33" s="14">
        <f t="shared" ref="AG33:AG37" si="15">IFERROR(AA33/AA$5, "")</f>
        <v>0.75945017182130581</v>
      </c>
      <c r="AH33" s="14"/>
      <c r="AI33" s="14">
        <f t="shared" si="7"/>
        <v>0.69059405940594054</v>
      </c>
    </row>
    <row r="34" spans="22:35" x14ac:dyDescent="0.25">
      <c r="V34" s="2">
        <v>27</v>
      </c>
      <c r="W34" s="17">
        <f t="shared" si="8"/>
        <v>2</v>
      </c>
      <c r="X34" s="17"/>
      <c r="Y34" s="2">
        <f>IF(COUNTIFS(DATA!$A:$A,"&gt;=" &amp; W34, DATA!AB:AB, "="&amp;DATA!$AB$2)=0, "", COUNTIFS(DATA!$A:$A,"&gt;=" &amp; W34, DATA!AB:AB, "="&amp;DATA!$AB$2))</f>
        <v>93</v>
      </c>
      <c r="Z34" s="2">
        <f>COUNTIFS('DATA Pruess'!$A:$A,"&gt;=" &amp; W34, 'DATA Pruess'!AB:AB, "="&amp;'DATA Pruess'!$AB$2)</f>
        <v>244</v>
      </c>
      <c r="AA34" s="2">
        <f>COUNTIFS(DATA!$A:$A,"&gt;=" &amp; W34, DATA!AB:AB, "="&amp;DATA!$AB$6)</f>
        <v>221</v>
      </c>
      <c r="AB34" s="2"/>
      <c r="AC34" s="2">
        <f t="shared" si="12"/>
        <v>558</v>
      </c>
      <c r="AE34" s="14">
        <f t="shared" si="13"/>
        <v>0.67391304347826086</v>
      </c>
      <c r="AF34" s="14">
        <f t="shared" si="14"/>
        <v>0.64379947229551449</v>
      </c>
      <c r="AG34" s="14">
        <f t="shared" si="15"/>
        <v>0.75945017182130581</v>
      </c>
      <c r="AH34" s="14"/>
      <c r="AI34" s="14">
        <f t="shared" si="7"/>
        <v>0.69059405940594054</v>
      </c>
    </row>
    <row r="35" spans="22:35" x14ac:dyDescent="0.25">
      <c r="V35" s="2">
        <v>28</v>
      </c>
      <c r="W35" s="17">
        <f t="shared" si="8"/>
        <v>2</v>
      </c>
      <c r="X35" s="17"/>
      <c r="Y35" s="2">
        <f>IF(COUNTIFS(DATA!$A:$A,"&gt;=" &amp; W35, DATA!AB:AB, "="&amp;DATA!$AB$2)=0, "", COUNTIFS(DATA!$A:$A,"&gt;=" &amp; W35, DATA!AB:AB, "="&amp;DATA!$AB$2))</f>
        <v>93</v>
      </c>
      <c r="Z35" s="2">
        <f>COUNTIFS('DATA Pruess'!$A:$A,"&gt;=" &amp; W35, 'DATA Pruess'!AB:AB, "="&amp;'DATA Pruess'!$AB$2)</f>
        <v>244</v>
      </c>
      <c r="AA35" s="2">
        <f>COUNTIFS(DATA!$A:$A,"&gt;=" &amp; W35, DATA!AB:AB, "="&amp;DATA!$AB$6)</f>
        <v>221</v>
      </c>
      <c r="AB35" s="2"/>
      <c r="AC35" s="2">
        <f t="shared" si="12"/>
        <v>558</v>
      </c>
      <c r="AE35" s="14">
        <f t="shared" si="13"/>
        <v>0.67391304347826086</v>
      </c>
      <c r="AF35" s="14">
        <f t="shared" si="14"/>
        <v>0.64379947229551449</v>
      </c>
      <c r="AG35" s="14">
        <f t="shared" si="15"/>
        <v>0.75945017182130581</v>
      </c>
      <c r="AH35" s="14"/>
      <c r="AI35" s="14">
        <f t="shared" si="7"/>
        <v>0.69059405940594054</v>
      </c>
    </row>
    <row r="36" spans="22:35" x14ac:dyDescent="0.25">
      <c r="V36" s="2">
        <v>29</v>
      </c>
      <c r="W36" s="17">
        <f t="shared" si="8"/>
        <v>1</v>
      </c>
      <c r="X36" s="17"/>
      <c r="Y36" s="2">
        <f>IF(COUNTIFS(DATA!$A:$A,"&gt;=" &amp; W36, DATA!AB:AB, "="&amp;DATA!$AB$2)=0, "", COUNTIFS(DATA!$A:$A,"&gt;=" &amp; W36, DATA!AB:AB, "="&amp;DATA!$AB$2))</f>
        <v>108</v>
      </c>
      <c r="Z36" s="2">
        <f>COUNTIFS('DATA Pruess'!$A:$A,"&gt;=" &amp; W36, 'DATA Pruess'!AB:AB, "="&amp;'DATA Pruess'!$AB$2)</f>
        <v>277</v>
      </c>
      <c r="AA36" s="2">
        <f>COUNTIFS(DATA!$A:$A,"&gt;=" &amp; W36, DATA!AB:AB, "="&amp;DATA!$AB$6)</f>
        <v>242</v>
      </c>
      <c r="AB36" s="2"/>
      <c r="AC36" s="2">
        <f t="shared" si="12"/>
        <v>627</v>
      </c>
      <c r="AE36" s="14">
        <f t="shared" si="13"/>
        <v>0.78260869565217395</v>
      </c>
      <c r="AF36" s="14">
        <f t="shared" si="14"/>
        <v>0.73087071240105539</v>
      </c>
      <c r="AG36" s="14">
        <f t="shared" si="15"/>
        <v>0.83161512027491413</v>
      </c>
      <c r="AH36" s="14"/>
      <c r="AI36" s="14">
        <f t="shared" si="7"/>
        <v>0.77599009900990101</v>
      </c>
    </row>
    <row r="37" spans="22:35" x14ac:dyDescent="0.25">
      <c r="V37" s="2">
        <v>30</v>
      </c>
      <c r="W37" s="17">
        <f t="shared" si="8"/>
        <v>1</v>
      </c>
      <c r="X37" s="17"/>
      <c r="Y37" s="2">
        <f>IF(COUNTIFS(DATA!$A:$A,"&gt;=" &amp; W37, DATA!AB:AB, "="&amp;DATA!$AB$2)=0, "", COUNTIFS(DATA!$A:$A,"&gt;=" &amp; W37, DATA!AB:AB, "="&amp;DATA!$AB$2))</f>
        <v>108</v>
      </c>
      <c r="Z37" s="2">
        <f>COUNTIFS('DATA Pruess'!$A:$A,"&gt;=" &amp; W37, 'DATA Pruess'!AB:AB, "="&amp;'DATA Pruess'!$AB$2)</f>
        <v>277</v>
      </c>
      <c r="AA37" s="2">
        <f>COUNTIFS(DATA!$A:$A,"&gt;=" &amp; W37, DATA!AB:AB, "="&amp;DATA!$AB$6)</f>
        <v>242</v>
      </c>
      <c r="AB37" s="2"/>
      <c r="AC37" s="2">
        <f t="shared" si="12"/>
        <v>627</v>
      </c>
      <c r="AE37" s="14">
        <f t="shared" si="13"/>
        <v>0.78260869565217395</v>
      </c>
      <c r="AF37" s="14">
        <f t="shared" si="14"/>
        <v>0.73087071240105539</v>
      </c>
      <c r="AG37" s="14">
        <f t="shared" si="15"/>
        <v>0.83161512027491413</v>
      </c>
      <c r="AH37" s="14"/>
      <c r="AI37" s="14">
        <f t="shared" si="7"/>
        <v>0.77599009900990101</v>
      </c>
    </row>
    <row r="38" spans="22:35" x14ac:dyDescent="0.25">
      <c r="V38" s="2"/>
      <c r="W38" s="16"/>
      <c r="X38" s="16"/>
      <c r="Y38" s="2"/>
      <c r="Z38" s="2"/>
      <c r="AA38" s="2"/>
      <c r="AB38" s="2"/>
      <c r="AC38" s="2"/>
      <c r="AE38" s="14"/>
      <c r="AF38" s="14"/>
      <c r="AG38" s="14"/>
      <c r="AH38" s="14"/>
      <c r="AI38" s="14"/>
    </row>
  </sheetData>
  <mergeCells count="4">
    <mergeCell ref="D30:E30"/>
    <mergeCell ref="C29:C30"/>
    <mergeCell ref="AE2:AI2"/>
    <mergeCell ref="Y2:AC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1122-D20E-42B5-8794-E454A2F032E3}">
  <dimension ref="B2:AC107"/>
  <sheetViews>
    <sheetView tabSelected="1" topLeftCell="H4" workbookViewId="0">
      <selection activeCell="M44" sqref="M44"/>
    </sheetView>
  </sheetViews>
  <sheetFormatPr defaultRowHeight="15" x14ac:dyDescent="0.25"/>
  <cols>
    <col min="3" max="6" width="9.140625" style="2"/>
    <col min="7" max="7" width="9.140625" style="19"/>
    <col min="8" max="8" width="2" style="2" customWidth="1"/>
    <col min="9" max="10" width="9.140625" style="2"/>
    <col min="12" max="12" width="2" customWidth="1"/>
    <col min="13" max="13" width="9.140625" style="2"/>
    <col min="17" max="17" width="9.140625" style="2"/>
  </cols>
  <sheetData>
    <row r="2" spans="2:13" ht="18" customHeight="1" x14ac:dyDescent="0.25">
      <c r="B2" s="27" t="s">
        <v>3036</v>
      </c>
      <c r="C2" s="26" t="str">
        <f>I3</f>
        <v>Saar, Randolph, Adams, Bielicki</v>
      </c>
      <c r="D2" s="26" t="str">
        <f>J3</f>
        <v>Gurgenci, Rudolph, Atrens</v>
      </c>
      <c r="E2" s="26" t="str">
        <f>K3</f>
        <v>China University of Petroleum-Beijing</v>
      </c>
      <c r="F2" s="20"/>
      <c r="G2" s="27" t="s">
        <v>3038</v>
      </c>
      <c r="H2" s="21"/>
      <c r="I2" s="28" t="s">
        <v>5684</v>
      </c>
      <c r="J2" s="28"/>
      <c r="K2" s="28"/>
      <c r="L2" s="2"/>
    </row>
    <row r="3" spans="2:13" ht="45" x14ac:dyDescent="0.25">
      <c r="B3" s="27"/>
      <c r="C3" s="26"/>
      <c r="D3" s="26"/>
      <c r="E3" s="26"/>
      <c r="F3" s="21"/>
      <c r="G3" s="27"/>
      <c r="H3" s="21"/>
      <c r="I3" s="22" t="str">
        <f>E72</f>
        <v>Saar, Randolph, Adams, Bielicki</v>
      </c>
      <c r="J3" s="22" t="str">
        <f>I72</f>
        <v>Gurgenci, Rudolph, Atrens</v>
      </c>
      <c r="K3" s="22" t="str">
        <f>M43</f>
        <v>China University of Petroleum-Beijing</v>
      </c>
      <c r="L3" s="18"/>
      <c r="M3" s="20" t="s">
        <v>5683</v>
      </c>
    </row>
    <row r="4" spans="2:13" x14ac:dyDescent="0.25">
      <c r="G4" s="10"/>
      <c r="I4"/>
    </row>
    <row r="5" spans="2:13" x14ac:dyDescent="0.25">
      <c r="B5" s="2">
        <v>2000</v>
      </c>
      <c r="C5" s="2">
        <f t="shared" ref="C5:C27" si="0">E46+F46-G46</f>
        <v>0</v>
      </c>
      <c r="D5" s="2">
        <f t="shared" ref="D5:D20" si="1">I46+J46-K46</f>
        <v>0</v>
      </c>
      <c r="E5" s="2">
        <f>M46+N46-O46</f>
        <v>0</v>
      </c>
      <c r="G5" s="10">
        <f>C107</f>
        <v>0</v>
      </c>
      <c r="I5" s="10">
        <f>E107+F107-G107</f>
        <v>36</v>
      </c>
      <c r="J5" s="10">
        <f>I107+J107-K107</f>
        <v>15</v>
      </c>
      <c r="K5" s="10">
        <f>M107+N107-O107</f>
        <v>22</v>
      </c>
      <c r="L5" s="10"/>
      <c r="M5" s="10">
        <f>Analysis!AC5</f>
        <v>808</v>
      </c>
    </row>
    <row r="6" spans="2:13" x14ac:dyDescent="0.25">
      <c r="B6" s="2">
        <v>2001</v>
      </c>
      <c r="C6" s="2">
        <f t="shared" si="0"/>
        <v>0</v>
      </c>
      <c r="D6" s="2">
        <f t="shared" si="1"/>
        <v>0</v>
      </c>
      <c r="E6" s="2">
        <f t="shared" ref="E6:E27" si="2">M47+N47-O47</f>
        <v>0</v>
      </c>
      <c r="I6"/>
    </row>
    <row r="7" spans="2:13" x14ac:dyDescent="0.25">
      <c r="B7" s="2">
        <v>2002</v>
      </c>
      <c r="C7" s="2">
        <f t="shared" si="0"/>
        <v>0</v>
      </c>
      <c r="D7" s="2">
        <f t="shared" si="1"/>
        <v>0</v>
      </c>
      <c r="E7" s="2">
        <f t="shared" si="2"/>
        <v>0</v>
      </c>
      <c r="G7" s="19">
        <f t="shared" ref="G7:G37" si="3">C75</f>
        <v>500</v>
      </c>
      <c r="I7" s="15" t="str">
        <f t="shared" ref="I7:I37" si="4">IF((E75+F75-G75)=0, "", (E75+F75-G75)/$I$5)</f>
        <v/>
      </c>
      <c r="J7" s="15" t="str">
        <f t="shared" ref="J7:J37" si="5">IF((I75+J75-K75)=0, "", (I75+J75-K75)/$J$5)</f>
        <v/>
      </c>
      <c r="K7" s="15" t="str">
        <f>IF((M75+N75-O75)=0, "", (M75+N75-O75)/$K$5)</f>
        <v/>
      </c>
      <c r="L7" s="15"/>
      <c r="M7" s="15">
        <f>Analysis!AC7/Analysis!$AC$5</f>
        <v>2.4752475247524753E-3</v>
      </c>
    </row>
    <row r="8" spans="2:13" x14ac:dyDescent="0.25">
      <c r="B8" s="2">
        <v>2003</v>
      </c>
      <c r="C8" s="2">
        <f t="shared" si="0"/>
        <v>0</v>
      </c>
      <c r="D8" s="2">
        <f t="shared" si="1"/>
        <v>0</v>
      </c>
      <c r="E8" s="2">
        <f t="shared" si="2"/>
        <v>0</v>
      </c>
      <c r="G8" s="19">
        <f t="shared" si="3"/>
        <v>406</v>
      </c>
      <c r="I8" s="15" t="str">
        <f t="shared" si="4"/>
        <v/>
      </c>
      <c r="J8" s="15" t="str">
        <f t="shared" si="5"/>
        <v/>
      </c>
      <c r="K8" s="15" t="str">
        <f t="shared" ref="K8:K37" si="6">IF((M76+N76-O76)=0, "", (M76+N76-O76)/$K$5)</f>
        <v/>
      </c>
      <c r="L8" s="15"/>
      <c r="M8" s="15">
        <f>Analysis!AC8/Analysis!$AC$5</f>
        <v>6.1881188118811884E-3</v>
      </c>
    </row>
    <row r="9" spans="2:13" x14ac:dyDescent="0.25">
      <c r="B9" s="2">
        <v>2004</v>
      </c>
      <c r="C9" s="2">
        <f t="shared" si="0"/>
        <v>0</v>
      </c>
      <c r="D9" s="2">
        <f t="shared" si="1"/>
        <v>0</v>
      </c>
      <c r="E9" s="2">
        <f t="shared" si="2"/>
        <v>0</v>
      </c>
      <c r="G9" s="19">
        <f t="shared" si="3"/>
        <v>330</v>
      </c>
      <c r="I9" s="15" t="str">
        <f t="shared" si="4"/>
        <v/>
      </c>
      <c r="J9" s="15" t="str">
        <f t="shared" si="5"/>
        <v/>
      </c>
      <c r="K9" s="15" t="str">
        <f t="shared" si="6"/>
        <v/>
      </c>
      <c r="L9" s="15"/>
      <c r="M9" s="15">
        <f>Analysis!AC9/Analysis!$AC$5</f>
        <v>7.4257425742574254E-3</v>
      </c>
    </row>
    <row r="10" spans="2:13" x14ac:dyDescent="0.25">
      <c r="B10" s="2">
        <v>2005</v>
      </c>
      <c r="C10" s="2">
        <f t="shared" si="0"/>
        <v>0</v>
      </c>
      <c r="D10" s="2">
        <f t="shared" si="1"/>
        <v>0</v>
      </c>
      <c r="E10" s="2">
        <f t="shared" si="2"/>
        <v>0</v>
      </c>
      <c r="G10" s="19">
        <f t="shared" si="3"/>
        <v>269</v>
      </c>
      <c r="I10" s="15" t="str">
        <f t="shared" si="4"/>
        <v/>
      </c>
      <c r="J10" s="15" t="str">
        <f t="shared" si="5"/>
        <v/>
      </c>
      <c r="K10" s="15" t="str">
        <f t="shared" si="6"/>
        <v/>
      </c>
      <c r="L10" s="15"/>
      <c r="M10" s="15">
        <f>Analysis!AC10/Analysis!$AC$5</f>
        <v>1.2376237623762377E-2</v>
      </c>
    </row>
    <row r="11" spans="2:13" x14ac:dyDescent="0.25">
      <c r="B11" s="2">
        <v>2006</v>
      </c>
      <c r="C11" s="2">
        <f t="shared" si="0"/>
        <v>0</v>
      </c>
      <c r="D11" s="2">
        <f t="shared" si="1"/>
        <v>0</v>
      </c>
      <c r="E11" s="2">
        <f t="shared" si="2"/>
        <v>0</v>
      </c>
      <c r="G11" s="19">
        <f t="shared" si="3"/>
        <v>218</v>
      </c>
      <c r="I11" s="15" t="str">
        <f t="shared" si="4"/>
        <v/>
      </c>
      <c r="J11" s="15" t="str">
        <f t="shared" si="5"/>
        <v/>
      </c>
      <c r="K11" s="15" t="str">
        <f t="shared" si="6"/>
        <v/>
      </c>
      <c r="L11" s="15"/>
      <c r="M11" s="15">
        <f>Analysis!AC11/Analysis!$AC$5</f>
        <v>1.4851485148514851E-2</v>
      </c>
    </row>
    <row r="12" spans="2:13" x14ac:dyDescent="0.25">
      <c r="B12" s="2">
        <v>2007</v>
      </c>
      <c r="C12" s="2">
        <f t="shared" si="0"/>
        <v>0</v>
      </c>
      <c r="D12" s="2">
        <f t="shared" si="1"/>
        <v>0</v>
      </c>
      <c r="E12" s="2">
        <f t="shared" si="2"/>
        <v>0</v>
      </c>
      <c r="G12" s="19">
        <f t="shared" si="3"/>
        <v>177</v>
      </c>
      <c r="I12" s="15">
        <f t="shared" si="4"/>
        <v>5.5555555555555552E-2</v>
      </c>
      <c r="J12" s="15" t="str">
        <f t="shared" si="5"/>
        <v/>
      </c>
      <c r="K12" s="15" t="str">
        <f t="shared" si="6"/>
        <v/>
      </c>
      <c r="L12" s="15"/>
      <c r="M12" s="15">
        <f>Analysis!AC12/Analysis!$AC$5</f>
        <v>1.9801980198019802E-2</v>
      </c>
    </row>
    <row r="13" spans="2:13" x14ac:dyDescent="0.25">
      <c r="B13" s="2">
        <v>2008</v>
      </c>
      <c r="C13" s="2">
        <f t="shared" si="0"/>
        <v>0</v>
      </c>
      <c r="D13" s="2">
        <f t="shared" si="1"/>
        <v>2</v>
      </c>
      <c r="E13" s="2">
        <f t="shared" si="2"/>
        <v>0</v>
      </c>
      <c r="G13" s="19">
        <f t="shared" si="3"/>
        <v>144</v>
      </c>
      <c r="I13" s="15">
        <f t="shared" si="4"/>
        <v>5.5555555555555552E-2</v>
      </c>
      <c r="J13" s="15" t="str">
        <f t="shared" si="5"/>
        <v/>
      </c>
      <c r="K13" s="15" t="str">
        <f t="shared" si="6"/>
        <v/>
      </c>
      <c r="L13" s="15"/>
      <c r="M13" s="15">
        <f>Analysis!AC13/Analysis!$AC$5</f>
        <v>3.094059405940594E-2</v>
      </c>
    </row>
    <row r="14" spans="2:13" x14ac:dyDescent="0.25">
      <c r="B14" s="2">
        <v>2009</v>
      </c>
      <c r="C14" s="2">
        <f t="shared" si="0"/>
        <v>0</v>
      </c>
      <c r="D14" s="2">
        <f t="shared" si="1"/>
        <v>3</v>
      </c>
      <c r="E14" s="2">
        <f t="shared" si="2"/>
        <v>0</v>
      </c>
      <c r="G14" s="19">
        <f t="shared" si="3"/>
        <v>117</v>
      </c>
      <c r="I14" s="15">
        <f t="shared" si="4"/>
        <v>0.1111111111111111</v>
      </c>
      <c r="J14" s="15">
        <f t="shared" si="5"/>
        <v>0.13333333333333333</v>
      </c>
      <c r="K14" s="15">
        <f t="shared" si="6"/>
        <v>4.5454545454545456E-2</v>
      </c>
      <c r="L14" s="15"/>
      <c r="M14" s="15">
        <f>Analysis!AC14/Analysis!$AC$5</f>
        <v>4.5792079207920791E-2</v>
      </c>
    </row>
    <row r="15" spans="2:13" x14ac:dyDescent="0.25">
      <c r="B15" s="2">
        <v>2010</v>
      </c>
      <c r="C15" s="2">
        <f t="shared" si="0"/>
        <v>1</v>
      </c>
      <c r="D15" s="2">
        <f t="shared" si="1"/>
        <v>2</v>
      </c>
      <c r="E15" s="2">
        <f t="shared" si="2"/>
        <v>0</v>
      </c>
      <c r="G15" s="19">
        <f t="shared" si="3"/>
        <v>95</v>
      </c>
      <c r="I15" s="15">
        <f t="shared" si="4"/>
        <v>0.1111111111111111</v>
      </c>
      <c r="J15" s="15">
        <f t="shared" si="5"/>
        <v>0.13333333333333333</v>
      </c>
      <c r="K15" s="15">
        <f t="shared" si="6"/>
        <v>4.5454545454545456E-2</v>
      </c>
      <c r="L15" s="15"/>
      <c r="M15" s="15">
        <f>Analysis!AC15/Analysis!$AC$5</f>
        <v>5.0742574257425746E-2</v>
      </c>
    </row>
    <row r="16" spans="2:13" x14ac:dyDescent="0.25">
      <c r="B16" s="2">
        <v>2011</v>
      </c>
      <c r="C16" s="2">
        <f t="shared" si="0"/>
        <v>4</v>
      </c>
      <c r="D16" s="2">
        <f t="shared" si="1"/>
        <v>2</v>
      </c>
      <c r="E16" s="2">
        <f t="shared" si="2"/>
        <v>0</v>
      </c>
      <c r="G16" s="19">
        <f t="shared" si="3"/>
        <v>77</v>
      </c>
      <c r="I16" s="15">
        <f t="shared" si="4"/>
        <v>0.16666666666666666</v>
      </c>
      <c r="J16" s="15">
        <f t="shared" si="5"/>
        <v>0.13333333333333333</v>
      </c>
      <c r="K16" s="15">
        <f t="shared" si="6"/>
        <v>4.5454545454545456E-2</v>
      </c>
      <c r="L16" s="15"/>
      <c r="M16" s="15">
        <f>Analysis!AC16/Analysis!$AC$5</f>
        <v>7.1782178217821777E-2</v>
      </c>
    </row>
    <row r="17" spans="2:13" x14ac:dyDescent="0.25">
      <c r="B17" s="2">
        <v>2012</v>
      </c>
      <c r="C17" s="2">
        <f t="shared" si="0"/>
        <v>1</v>
      </c>
      <c r="D17" s="2">
        <f t="shared" si="1"/>
        <v>0</v>
      </c>
      <c r="E17" s="2">
        <f t="shared" si="2"/>
        <v>0</v>
      </c>
      <c r="G17" s="19">
        <f t="shared" si="3"/>
        <v>63</v>
      </c>
      <c r="I17" s="15">
        <f t="shared" si="4"/>
        <v>0.16666666666666666</v>
      </c>
      <c r="J17" s="15">
        <f t="shared" si="5"/>
        <v>0.13333333333333333</v>
      </c>
      <c r="K17" s="15">
        <f t="shared" si="6"/>
        <v>4.5454545454545456E-2</v>
      </c>
      <c r="L17" s="15"/>
      <c r="M17" s="15">
        <f>Analysis!AC17/Analysis!$AC$5</f>
        <v>9.5297029702970298E-2</v>
      </c>
    </row>
    <row r="18" spans="2:13" x14ac:dyDescent="0.25">
      <c r="B18" s="2">
        <v>2013</v>
      </c>
      <c r="C18" s="2">
        <f t="shared" si="0"/>
        <v>2</v>
      </c>
      <c r="D18" s="2">
        <f t="shared" si="1"/>
        <v>1</v>
      </c>
      <c r="E18" s="2">
        <f t="shared" si="2"/>
        <v>0</v>
      </c>
      <c r="G18" s="19">
        <f t="shared" si="3"/>
        <v>51</v>
      </c>
      <c r="I18" s="15">
        <f t="shared" si="4"/>
        <v>0.22222222222222221</v>
      </c>
      <c r="J18" s="15">
        <f t="shared" si="5"/>
        <v>0.2</v>
      </c>
      <c r="K18" s="15">
        <f t="shared" si="6"/>
        <v>4.5454545454545456E-2</v>
      </c>
      <c r="L18" s="15"/>
      <c r="M18" s="15">
        <f>Analysis!AC18/Analysis!$AC$5</f>
        <v>0.12623762376237624</v>
      </c>
    </row>
    <row r="19" spans="2:13" x14ac:dyDescent="0.25">
      <c r="B19" s="2">
        <v>2014</v>
      </c>
      <c r="C19" s="2">
        <f t="shared" si="0"/>
        <v>4</v>
      </c>
      <c r="D19" s="2">
        <f t="shared" si="1"/>
        <v>1</v>
      </c>
      <c r="E19" s="2">
        <f t="shared" si="2"/>
        <v>0</v>
      </c>
      <c r="G19" s="19">
        <f t="shared" si="3"/>
        <v>42</v>
      </c>
      <c r="I19" s="15">
        <f t="shared" si="4"/>
        <v>0.25</v>
      </c>
      <c r="J19" s="15">
        <f t="shared" si="5"/>
        <v>0.2</v>
      </c>
      <c r="K19" s="15">
        <f t="shared" si="6"/>
        <v>4.5454545454545456E-2</v>
      </c>
      <c r="L19" s="15"/>
      <c r="M19" s="15">
        <f>Analysis!AC19/Analysis!$AC$5</f>
        <v>0.1547029702970297</v>
      </c>
    </row>
    <row r="20" spans="2:13" x14ac:dyDescent="0.25">
      <c r="B20" s="2">
        <v>2015</v>
      </c>
      <c r="C20" s="2">
        <f t="shared" si="0"/>
        <v>6</v>
      </c>
      <c r="D20" s="2">
        <f t="shared" si="1"/>
        <v>4</v>
      </c>
      <c r="E20" s="2">
        <f t="shared" si="2"/>
        <v>0</v>
      </c>
      <c r="G20" s="19">
        <f t="shared" si="3"/>
        <v>34</v>
      </c>
      <c r="I20" s="15">
        <f t="shared" si="4"/>
        <v>0.25</v>
      </c>
      <c r="J20" s="15">
        <f t="shared" si="5"/>
        <v>0.2</v>
      </c>
      <c r="K20" s="15">
        <f t="shared" si="6"/>
        <v>4.5454545454545456E-2</v>
      </c>
      <c r="L20" s="15"/>
      <c r="M20" s="15">
        <f>Analysis!AC20/Analysis!$AC$5</f>
        <v>0.18935643564356436</v>
      </c>
    </row>
    <row r="21" spans="2:13" x14ac:dyDescent="0.25">
      <c r="B21" s="2">
        <v>2016</v>
      </c>
      <c r="C21" s="2">
        <f t="shared" si="0"/>
        <v>2</v>
      </c>
      <c r="D21" s="2">
        <f t="shared" ref="D21:D27" si="7">I62+J62-K62</f>
        <v>0</v>
      </c>
      <c r="E21" s="2">
        <f t="shared" si="2"/>
        <v>1</v>
      </c>
      <c r="G21" s="19">
        <f t="shared" si="3"/>
        <v>28</v>
      </c>
      <c r="I21" s="15">
        <f t="shared" si="4"/>
        <v>0.33333333333333331</v>
      </c>
      <c r="J21" s="15">
        <f t="shared" si="5"/>
        <v>0.2</v>
      </c>
      <c r="K21" s="15">
        <f t="shared" si="6"/>
        <v>9.0909090909090912E-2</v>
      </c>
      <c r="L21" s="15"/>
      <c r="M21" s="15">
        <f>Analysis!AC21/Analysis!$AC$5</f>
        <v>0.21905940594059406</v>
      </c>
    </row>
    <row r="22" spans="2:13" x14ac:dyDescent="0.25">
      <c r="B22" s="2">
        <v>2017</v>
      </c>
      <c r="C22" s="2">
        <f t="shared" si="0"/>
        <v>2</v>
      </c>
      <c r="D22" s="2">
        <f t="shared" si="7"/>
        <v>0</v>
      </c>
      <c r="E22" s="2">
        <f t="shared" si="2"/>
        <v>0</v>
      </c>
      <c r="G22" s="19">
        <f t="shared" si="3"/>
        <v>22</v>
      </c>
      <c r="I22" s="15">
        <f t="shared" si="4"/>
        <v>0.44444444444444442</v>
      </c>
      <c r="J22" s="15">
        <f t="shared" si="5"/>
        <v>0.26666666666666666</v>
      </c>
      <c r="K22" s="15">
        <f t="shared" si="6"/>
        <v>9.0909090909090912E-2</v>
      </c>
      <c r="L22" s="15"/>
      <c r="M22" s="15">
        <f>Analysis!AC22/Analysis!$AC$5</f>
        <v>0.25742574257425743</v>
      </c>
    </row>
    <row r="23" spans="2:13" x14ac:dyDescent="0.25">
      <c r="B23" s="2">
        <v>2018</v>
      </c>
      <c r="C23" s="2">
        <f t="shared" si="0"/>
        <v>0</v>
      </c>
      <c r="D23" s="2">
        <f t="shared" si="7"/>
        <v>0</v>
      </c>
      <c r="E23" s="2">
        <f t="shared" si="2"/>
        <v>2</v>
      </c>
      <c r="G23" s="19">
        <f t="shared" si="3"/>
        <v>18</v>
      </c>
      <c r="I23" s="15">
        <f t="shared" si="4"/>
        <v>0.44444444444444442</v>
      </c>
      <c r="J23" s="15">
        <f t="shared" si="5"/>
        <v>0.26666666666666666</v>
      </c>
      <c r="K23" s="15">
        <f t="shared" si="6"/>
        <v>0.18181818181818182</v>
      </c>
      <c r="L23" s="15"/>
      <c r="M23" s="15">
        <f>Analysis!AC23/Analysis!$AC$5</f>
        <v>0.28712871287128711</v>
      </c>
    </row>
    <row r="24" spans="2:13" x14ac:dyDescent="0.25">
      <c r="B24" s="2">
        <v>2019</v>
      </c>
      <c r="C24" s="2">
        <f t="shared" si="0"/>
        <v>2</v>
      </c>
      <c r="D24" s="2">
        <f t="shared" si="7"/>
        <v>0</v>
      </c>
      <c r="E24" s="2">
        <f t="shared" si="2"/>
        <v>3</v>
      </c>
      <c r="G24" s="19">
        <f t="shared" si="3"/>
        <v>15</v>
      </c>
      <c r="I24" s="15">
        <f t="shared" si="4"/>
        <v>0.52777777777777779</v>
      </c>
      <c r="J24" s="15">
        <f t="shared" si="5"/>
        <v>0.26666666666666666</v>
      </c>
      <c r="K24" s="15">
        <f t="shared" si="6"/>
        <v>0.18181818181818182</v>
      </c>
      <c r="L24" s="15"/>
      <c r="M24" s="15">
        <f>Analysis!AC24/Analysis!$AC$5</f>
        <v>0.31435643564356436</v>
      </c>
    </row>
    <row r="25" spans="2:13" x14ac:dyDescent="0.25">
      <c r="B25" s="2">
        <v>2020</v>
      </c>
      <c r="C25" s="2">
        <f t="shared" si="0"/>
        <v>4</v>
      </c>
      <c r="D25" s="2">
        <f t="shared" si="7"/>
        <v>0</v>
      </c>
      <c r="E25" s="2">
        <f t="shared" si="2"/>
        <v>2</v>
      </c>
      <c r="G25" s="19">
        <f t="shared" si="3"/>
        <v>12</v>
      </c>
      <c r="I25" s="15">
        <f t="shared" si="4"/>
        <v>0.55555555555555558</v>
      </c>
      <c r="J25" s="15">
        <f t="shared" si="5"/>
        <v>0.26666666666666666</v>
      </c>
      <c r="K25" s="15">
        <f t="shared" si="6"/>
        <v>0.18181818181818182</v>
      </c>
      <c r="L25" s="15"/>
      <c r="M25" s="15">
        <f>Analysis!AC25/Analysis!$AC$5</f>
        <v>0.34900990099009899</v>
      </c>
    </row>
    <row r="26" spans="2:13" x14ac:dyDescent="0.25">
      <c r="B26" s="2">
        <v>2021</v>
      </c>
      <c r="C26" s="2">
        <f t="shared" si="0"/>
        <v>5</v>
      </c>
      <c r="D26" s="2">
        <f t="shared" si="7"/>
        <v>0</v>
      </c>
      <c r="E26" s="2">
        <f t="shared" si="2"/>
        <v>6</v>
      </c>
      <c r="G26" s="19">
        <f t="shared" si="3"/>
        <v>10</v>
      </c>
      <c r="I26" s="15">
        <f t="shared" si="4"/>
        <v>0.61111111111111116</v>
      </c>
      <c r="J26" s="15">
        <f t="shared" si="5"/>
        <v>0.33333333333333331</v>
      </c>
      <c r="K26" s="15">
        <f t="shared" si="6"/>
        <v>0.22727272727272727</v>
      </c>
      <c r="L26" s="15"/>
      <c r="M26" s="15">
        <f>Analysis!AC26/Analysis!$AC$5</f>
        <v>0.3910891089108911</v>
      </c>
    </row>
    <row r="27" spans="2:13" x14ac:dyDescent="0.25">
      <c r="B27" s="2">
        <v>2022</v>
      </c>
      <c r="C27" s="2">
        <f t="shared" si="0"/>
        <v>3</v>
      </c>
      <c r="D27" s="2">
        <f t="shared" si="7"/>
        <v>0</v>
      </c>
      <c r="E27" s="2">
        <f t="shared" si="2"/>
        <v>8</v>
      </c>
      <c r="F27" s="11"/>
      <c r="G27" s="19">
        <f t="shared" si="3"/>
        <v>8</v>
      </c>
      <c r="I27" s="15">
        <f t="shared" si="4"/>
        <v>0.63888888888888884</v>
      </c>
      <c r="J27" s="15">
        <f t="shared" si="5"/>
        <v>0.4</v>
      </c>
      <c r="K27" s="15">
        <f t="shared" si="6"/>
        <v>0.27272727272727271</v>
      </c>
      <c r="L27" s="15"/>
      <c r="M27" s="15">
        <f>Analysis!AC27/Analysis!$AC$5</f>
        <v>0.4344059405940594</v>
      </c>
    </row>
    <row r="28" spans="2:13" x14ac:dyDescent="0.25">
      <c r="B28" s="13"/>
      <c r="C28" s="11"/>
      <c r="D28" s="11"/>
      <c r="E28" s="11"/>
      <c r="F28" s="10"/>
      <c r="G28" s="19">
        <f t="shared" si="3"/>
        <v>6</v>
      </c>
      <c r="I28" s="15">
        <f t="shared" si="4"/>
        <v>0.75</v>
      </c>
      <c r="J28" s="15">
        <f t="shared" si="5"/>
        <v>0.53333333333333333</v>
      </c>
      <c r="K28" s="15">
        <f t="shared" si="6"/>
        <v>0.31818181818181818</v>
      </c>
      <c r="L28" s="15"/>
      <c r="M28" s="15">
        <f>Analysis!AC28/Analysis!$AC$5</f>
        <v>0.49257425742574257</v>
      </c>
    </row>
    <row r="29" spans="2:13" x14ac:dyDescent="0.25">
      <c r="B29" s="12" t="s">
        <v>3037</v>
      </c>
      <c r="C29" s="10">
        <f>SUM(C5:C27)</f>
        <v>36</v>
      </c>
      <c r="D29" s="10">
        <f>SUM(D5:D27)</f>
        <v>15</v>
      </c>
      <c r="E29" s="10">
        <f>SUM(E5:E27)</f>
        <v>22</v>
      </c>
      <c r="G29" s="19">
        <f t="shared" si="3"/>
        <v>5</v>
      </c>
      <c r="I29" s="15">
        <f t="shared" si="4"/>
        <v>0.80555555555555558</v>
      </c>
      <c r="J29" s="15">
        <f t="shared" si="5"/>
        <v>0.53333333333333333</v>
      </c>
      <c r="K29" s="15">
        <f t="shared" si="6"/>
        <v>0.36363636363636365</v>
      </c>
      <c r="L29" s="15"/>
      <c r="M29" s="15">
        <f>Analysis!AC29/Analysis!$AC$5</f>
        <v>0.52970297029702973</v>
      </c>
    </row>
    <row r="30" spans="2:13" x14ac:dyDescent="0.25">
      <c r="G30" s="19">
        <f t="shared" si="3"/>
        <v>4</v>
      </c>
      <c r="I30" s="15">
        <f t="shared" si="4"/>
        <v>0.83333333333333337</v>
      </c>
      <c r="J30" s="15">
        <f t="shared" si="5"/>
        <v>0.6</v>
      </c>
      <c r="K30" s="15">
        <f t="shared" si="6"/>
        <v>0.40909090909090912</v>
      </c>
      <c r="L30" s="15"/>
      <c r="M30" s="15">
        <f>Analysis!AC30/Analysis!$AC$5</f>
        <v>0.56806930693069302</v>
      </c>
    </row>
    <row r="31" spans="2:13" x14ac:dyDescent="0.25">
      <c r="G31" s="19">
        <f t="shared" si="3"/>
        <v>3</v>
      </c>
      <c r="I31" s="15">
        <f t="shared" si="4"/>
        <v>0.86111111111111116</v>
      </c>
      <c r="J31" s="15">
        <f t="shared" si="5"/>
        <v>0.66666666666666663</v>
      </c>
      <c r="K31" s="15">
        <f t="shared" si="6"/>
        <v>0.40909090909090912</v>
      </c>
      <c r="L31" s="15"/>
      <c r="M31" s="15">
        <f>Analysis!AC31/Analysis!$AC$5</f>
        <v>0.625</v>
      </c>
    </row>
    <row r="32" spans="2:13" x14ac:dyDescent="0.25">
      <c r="G32" s="19">
        <f t="shared" si="3"/>
        <v>3</v>
      </c>
      <c r="I32" s="15">
        <f t="shared" si="4"/>
        <v>0.86111111111111116</v>
      </c>
      <c r="J32" s="15">
        <f t="shared" si="5"/>
        <v>0.66666666666666663</v>
      </c>
      <c r="K32" s="15">
        <f t="shared" si="6"/>
        <v>0.40909090909090912</v>
      </c>
      <c r="L32" s="15"/>
      <c r="M32" s="15">
        <f>Analysis!AC32/Analysis!$AC$5</f>
        <v>0.625</v>
      </c>
    </row>
    <row r="33" spans="2:29" x14ac:dyDescent="0.25">
      <c r="G33" s="19">
        <f t="shared" si="3"/>
        <v>2</v>
      </c>
      <c r="I33" s="15">
        <f t="shared" si="4"/>
        <v>0.88888888888888884</v>
      </c>
      <c r="J33" s="15">
        <f t="shared" si="5"/>
        <v>0.66666666666666663</v>
      </c>
      <c r="K33" s="15">
        <f t="shared" si="6"/>
        <v>0.5</v>
      </c>
      <c r="L33" s="15"/>
      <c r="M33" s="15">
        <f>Analysis!AC33/Analysis!$AC$5</f>
        <v>0.69059405940594054</v>
      </c>
    </row>
    <row r="34" spans="2:29" x14ac:dyDescent="0.25">
      <c r="G34" s="19">
        <f t="shared" si="3"/>
        <v>2</v>
      </c>
      <c r="I34" s="15">
        <f t="shared" si="4"/>
        <v>0.88888888888888884</v>
      </c>
      <c r="J34" s="15">
        <f t="shared" si="5"/>
        <v>0.66666666666666663</v>
      </c>
      <c r="K34" s="15">
        <f t="shared" si="6"/>
        <v>0.5</v>
      </c>
      <c r="L34" s="15"/>
      <c r="M34" s="15">
        <f>Analysis!AC34/Analysis!$AC$5</f>
        <v>0.69059405940594054</v>
      </c>
    </row>
    <row r="35" spans="2:29" x14ac:dyDescent="0.25">
      <c r="G35" s="19">
        <f t="shared" si="3"/>
        <v>2</v>
      </c>
      <c r="I35" s="15">
        <f t="shared" si="4"/>
        <v>0.88888888888888884</v>
      </c>
      <c r="J35" s="15">
        <f t="shared" si="5"/>
        <v>0.66666666666666663</v>
      </c>
      <c r="K35" s="15">
        <f t="shared" si="6"/>
        <v>0.5</v>
      </c>
      <c r="L35" s="15"/>
      <c r="M35" s="15">
        <f>Analysis!AC35/Analysis!$AC$5</f>
        <v>0.69059405940594054</v>
      </c>
    </row>
    <row r="36" spans="2:29" x14ac:dyDescent="0.25">
      <c r="G36" s="19">
        <f t="shared" si="3"/>
        <v>1</v>
      </c>
      <c r="I36" s="15">
        <f t="shared" si="4"/>
        <v>0.91666666666666663</v>
      </c>
      <c r="J36" s="15">
        <f t="shared" si="5"/>
        <v>0.8</v>
      </c>
      <c r="K36" s="15">
        <f t="shared" si="6"/>
        <v>0.59090909090909094</v>
      </c>
      <c r="L36" s="15"/>
      <c r="M36" s="15">
        <f>Analysis!AC36/Analysis!$AC$5</f>
        <v>0.77599009900990101</v>
      </c>
    </row>
    <row r="37" spans="2:29" x14ac:dyDescent="0.25">
      <c r="G37" s="19">
        <f t="shared" si="3"/>
        <v>1</v>
      </c>
      <c r="I37" s="15">
        <f t="shared" si="4"/>
        <v>0.91666666666666663</v>
      </c>
      <c r="J37" s="15">
        <f t="shared" si="5"/>
        <v>0.8</v>
      </c>
      <c r="K37" s="15">
        <f t="shared" si="6"/>
        <v>0.59090909090909094</v>
      </c>
      <c r="L37" s="15"/>
      <c r="M37" s="15">
        <f>Analysis!AC37/Analysis!$AC$5</f>
        <v>0.77599009900990101</v>
      </c>
    </row>
    <row r="38" spans="2:29" x14ac:dyDescent="0.25">
      <c r="K38" s="2"/>
      <c r="L38" s="2"/>
      <c r="N38" s="2"/>
      <c r="O38" s="2"/>
      <c r="P38" s="2"/>
      <c r="R38" s="2"/>
      <c r="S38" s="2"/>
      <c r="U38" s="15"/>
      <c r="V38" s="15"/>
      <c r="W38" s="15"/>
    </row>
    <row r="39" spans="2:29" x14ac:dyDescent="0.25">
      <c r="K39" s="2"/>
      <c r="L39" s="2"/>
      <c r="N39" s="2"/>
      <c r="O39" s="2"/>
      <c r="P39" s="2"/>
      <c r="R39" s="2"/>
      <c r="S39" s="2"/>
      <c r="U39" s="15"/>
      <c r="V39" s="15"/>
      <c r="W39" s="15"/>
    </row>
    <row r="41" spans="2:29" x14ac:dyDescent="0.25">
      <c r="L41" s="4"/>
    </row>
    <row r="43" spans="2:29" x14ac:dyDescent="0.25">
      <c r="B43" s="2"/>
      <c r="C43"/>
      <c r="E43" s="25" t="s">
        <v>5688</v>
      </c>
      <c r="F43" s="25"/>
      <c r="G43" s="25"/>
      <c r="I43" s="25" t="s">
        <v>5682</v>
      </c>
      <c r="J43" s="25"/>
      <c r="K43" s="25"/>
      <c r="M43" s="25" t="s">
        <v>5690</v>
      </c>
      <c r="N43" s="25"/>
      <c r="O43" s="25"/>
    </row>
    <row r="44" spans="2:29" ht="18" x14ac:dyDescent="0.35">
      <c r="C44" s="4" t="s">
        <v>3036</v>
      </c>
      <c r="E44" s="4" t="s">
        <v>5657</v>
      </c>
      <c r="F44" s="4" t="s">
        <v>5658</v>
      </c>
      <c r="G44" s="4" t="s">
        <v>5659</v>
      </c>
      <c r="I44" s="4" t="s">
        <v>5657</v>
      </c>
      <c r="J44" s="4" t="s">
        <v>5658</v>
      </c>
      <c r="K44" s="4" t="s">
        <v>5659</v>
      </c>
      <c r="M44" s="4" t="s">
        <v>5657</v>
      </c>
      <c r="N44" s="4" t="s">
        <v>5658</v>
      </c>
      <c r="O44" s="4" t="s">
        <v>5659</v>
      </c>
      <c r="V44" s="4"/>
    </row>
    <row r="45" spans="2:29" x14ac:dyDescent="0.25">
      <c r="C45"/>
      <c r="F45"/>
      <c r="G45"/>
      <c r="I45"/>
      <c r="J45"/>
      <c r="AA45" s="2"/>
    </row>
    <row r="46" spans="2:29" x14ac:dyDescent="0.25">
      <c r="C46" s="2">
        <f t="shared" ref="C46:C68" si="8">B5</f>
        <v>2000</v>
      </c>
      <c r="E46" s="2">
        <f>COUNTIFS(DATA!$D:$D,$C46, DATA!AE:AE, "&lt;&gt;-1") + COUNTIFS(DATA!$D:$D,$C46, DATA!AF:AF, "&lt;&gt;-1")+COUNTIFS(DATA!$D:$D,$C46, DATA!AG:AG, "&lt;&gt;-1")+COUNTIFS(DATA!$D:$D,$C46, DATA!AH:AH, "&lt;&gt;-1")-SUMIFS(DATA!AI:AI, DATA!$D:$D,$C46, DATA!AI:AI, "&gt;0")</f>
        <v>0</v>
      </c>
      <c r="F46" s="2">
        <f xml:space="preserve"> COUNTIFS('DATA Pruess'!$D:$D,$C46, 'DATA Pruess'!AE:AE, "&lt;&gt;-1") + COUNTIFS('DATA Pruess'!$D:$D,$C46, 'DATA Pruess'!AF:AF, "&lt;&gt;-1") + COUNTIFS('DATA Pruess'!$D:$D,$C46, 'DATA Pruess'!AG:AG, "&lt;&gt;-1")+COUNTIFS('DATA Pruess'!$D:$D,$C46, 'DATA Pruess'!AH:AH, "&lt;&gt;-1")-SUMIFS('DATA Pruess'!AI:AI, 'DATA Pruess'!$D:$D,$C46, 'DATA Pruess'!AI:AI, "&gt;0")</f>
        <v>0</v>
      </c>
      <c r="G46" s="2">
        <f xml:space="preserve">  COUNTIFS('DATA Pruess'!$D:$D,$C46, 'DATA Pruess'!AE:AE, "&lt;&gt;-1", 'DATA Pruess'!AB:AB, "=1") + COUNTIFS('DATA Pruess'!$D:$D,$C46, 'DATA Pruess'!AF:AF, "&lt;&gt;-1", 'DATA Pruess'!AB:AB, "=1") + COUNTIFS('DATA Pruess'!$D:$D,$C46, 'DATA Pruess'!AG:AG, "&lt;&gt;-1", 'DATA Pruess'!AB:AB, "=1") + COUNTIFS('DATA Pruess'!$D:$D,$C46, 'DATA Pruess'!AH:AH, "&lt;&gt;-1", 'DATA Pruess'!AB:AB, "=1")-SUMIFS('DATA Pruess'!AI:AI, 'DATA Pruess'!$D:$D, $C46, 'DATA Pruess'!AI:AI, "&gt;0", 'DATA Pruess'!AB:AB, "=1")</f>
        <v>0</v>
      </c>
      <c r="I46" s="2">
        <f>COUNTIFS(DATA!$D:$D,$C46, DATA!AK:AK, "&lt;&gt;-1")+COUNTIFS(DATA!$D:$D,$C46, DATA!AL:AL, "&lt;&gt;-1")+COUNTIFS(DATA!$D:$D,$C46, DATA!AM:AM, "&lt;&gt;-1")-SUMIFS(DATA!AN:AN, DATA!$D:$D,$C46, DATA!AN:AN, "&gt;0")</f>
        <v>0</v>
      </c>
      <c r="J46" s="2">
        <f xml:space="preserve"> COUNTIFS('DATA Pruess'!$D:$D,$C46, 'DATA Pruess'!AK:AK, "&lt;&gt;-1") + COUNTIFS('DATA Pruess'!$D:$D,$C46, 'DATA Pruess'!AL:AL, "&lt;&gt;-1")+COUNTIFS('DATA Pruess'!$D:$D,$C46, 'DATA Pruess'!AM:AM, "&lt;&gt;-1")-SUMIFS('DATA Pruess'!AN:AN, 'DATA Pruess'!$D:$D, $C46, 'DATA Pruess'!AN:AN, "&gt;0")</f>
        <v>0</v>
      </c>
      <c r="K46" s="2">
        <f xml:space="preserve"> COUNTIFS('DATA Pruess'!$D:$D,$C46, 'DATA Pruess'!AK:AK, "&lt;&gt;-1", 'DATA Pruess'!$AB:$AB, "=1") + COUNTIFS('DATA Pruess'!$D:$D,$C46, 'DATA Pruess'!AL:AL, "&lt;&gt;-1", 'DATA Pruess'!$AB:$AB, "=1") + COUNTIFS('DATA Pruess'!$D:$D,$C46, 'DATA Pruess'!AM:AM, "&lt;&gt;-1", 'DATA Pruess'!$AB:$AB, "=1")-SUMIFS('DATA Pruess'!AN:AN, 'DATA Pruess'!$D:$D, $C46, 'DATA Pruess'!AN:AN, "&gt;0", 'DATA Pruess'!$AB:$AB, "=1")</f>
        <v>0</v>
      </c>
      <c r="M46" s="2">
        <f>COUNTIFS(DATA!$D:$D,$C46, DATA!AP:AP, "&lt;&gt;-1")+COUNTIFS(DATA!$D:$D,$C46, DATA!AQ:AQ, "&lt;&gt;-1")+COUNTIFS(DATA!$D:$D,$C46, DATA!AR:AR, "&lt;&gt;-1")-SUMIFS(DATA!AS:AS, DATA!$D:$D,$C46, DATA!AS:AS, "&gt;0")</f>
        <v>0</v>
      </c>
      <c r="N46" s="2">
        <f xml:space="preserve"> COUNTIFS('DATA Pruess'!$D:$D,$C46, 'DATA Pruess'!AP:AP, "&lt;&gt;-1") + COUNTIFS('DATA Pruess'!$D:$D,$C46, 'DATA Pruess'!AQ:AQ, "&lt;&gt;-1")+COUNTIFS('DATA Pruess'!$D:$D,$C46, 'DATA Pruess'!AR:AR, "&lt;&gt;-1")-SUMIFS('DATA Pruess'!AS:AS, 'DATA Pruess'!$D:$D,$C46, 'DATA Pruess'!AS:AS, "&gt;0")</f>
        <v>0</v>
      </c>
      <c r="O46" s="2">
        <f xml:space="preserve"> COUNTIFS('DATA Pruess'!$D:$D,$C46, 'DATA Pruess'!AP:AP, "&lt;&gt;-1", 'DATA Pruess'!$AB:$AB, "=1") + COUNTIFS('DATA Pruess'!$D:$D,$C46, 'DATA Pruess'!AQ:AQ, "&lt;&gt;-1", 'DATA Pruess'!$AB:$AB, "=1") + COUNTIFS('DATA Pruess'!$D:$D,$C46, 'DATA Pruess'!AR:AR, "&lt;&gt;-1", 'DATA Pruess'!$AB:$AB, "=1")-SUMIFS('DATA Pruess'!AS:AS, 'DATA Pruess'!$D:$D, $C46, 'DATA Pruess'!AS:AS, "&gt;0", 'DATA Pruess'!$AB:$AB, "=1")</f>
        <v>0</v>
      </c>
      <c r="V46" s="2"/>
      <c r="AA46" s="2"/>
      <c r="AB46" s="2"/>
      <c r="AC46" s="2"/>
    </row>
    <row r="47" spans="2:29" x14ac:dyDescent="0.25">
      <c r="C47" s="2">
        <f t="shared" si="8"/>
        <v>2001</v>
      </c>
      <c r="E47" s="2">
        <f>COUNTIFS(DATA!$D:$D,$C47, DATA!AE:AE, "&lt;&gt;-1") + COUNTIFS(DATA!$D:$D,$C47, DATA!AF:AF, "&lt;&gt;-1")+COUNTIFS(DATA!$D:$D,$C47, DATA!AG:AG, "&lt;&gt;-1")+COUNTIFS(DATA!$D:$D,$C47, DATA!AH:AH, "&lt;&gt;-1")-SUMIFS(DATA!AI:AI, DATA!$D:$D,$C47, DATA!AI:AI, "&gt;0")</f>
        <v>0</v>
      </c>
      <c r="F47" s="2">
        <f xml:space="preserve"> COUNTIFS('DATA Pruess'!$D:$D,$C47, 'DATA Pruess'!AE:AE, "&lt;&gt;-1") + COUNTIFS('DATA Pruess'!$D:$D,$C47, 'DATA Pruess'!AF:AF, "&lt;&gt;-1") + COUNTIFS('DATA Pruess'!$D:$D,$C47, 'DATA Pruess'!AG:AG, "&lt;&gt;-1")+COUNTIFS('DATA Pruess'!$D:$D,$C47, 'DATA Pruess'!AH:AH, "&lt;&gt;-1")-SUMIFS('DATA Pruess'!AI:AI, 'DATA Pruess'!$D:$D,$C47, 'DATA Pruess'!AI:AI, "&gt;0")</f>
        <v>0</v>
      </c>
      <c r="G47" s="2">
        <f xml:space="preserve">  COUNTIFS('DATA Pruess'!$D:$D,$C47, 'DATA Pruess'!AE:AE, "&lt;&gt;-1", 'DATA Pruess'!AB:AB, "=1") + COUNTIFS('DATA Pruess'!$D:$D,$C47, 'DATA Pruess'!AF:AF, "&lt;&gt;-1", 'DATA Pruess'!AB:AB, "=1") + COUNTIFS('DATA Pruess'!$D:$D,$C47, 'DATA Pruess'!AG:AG, "&lt;&gt;-1", 'DATA Pruess'!AB:AB, "=1") + COUNTIFS('DATA Pruess'!$D:$D,$C47, 'DATA Pruess'!AH:AH, "&lt;&gt;-1", 'DATA Pruess'!AB:AB, "=1")-SUMIFS('DATA Pruess'!AI:AI, 'DATA Pruess'!$D:$D, $C47, 'DATA Pruess'!AI:AI, "&gt;0", 'DATA Pruess'!AB:AB, "=1")</f>
        <v>0</v>
      </c>
      <c r="I47" s="2">
        <f>COUNTIFS(DATA!$D:$D,$C47, DATA!AK:AK, "&lt;&gt;-1")+COUNTIFS(DATA!$D:$D,$C47, DATA!AL:AL, "&lt;&gt;-1")+COUNTIFS(DATA!$D:$D,$C47, DATA!AM:AM, "&lt;&gt;-1")-SUMIFS(DATA!AN:AN, DATA!$D:$D,$C47, DATA!AN:AN, "&gt;0")</f>
        <v>0</v>
      </c>
      <c r="J47" s="2">
        <f xml:space="preserve"> COUNTIFS('DATA Pruess'!$D:$D,$C47, 'DATA Pruess'!AK:AK, "&lt;&gt;-1") + COUNTIFS('DATA Pruess'!$D:$D,$C47, 'DATA Pruess'!AL:AL, "&lt;&gt;-1")+COUNTIFS('DATA Pruess'!$D:$D,$C47, 'DATA Pruess'!AM:AM, "&lt;&gt;-1")-SUMIFS('DATA Pruess'!AN:AN, 'DATA Pruess'!$D:$D, $C47, 'DATA Pruess'!AN:AN, "&gt;0")</f>
        <v>0</v>
      </c>
      <c r="K47" s="2">
        <f xml:space="preserve"> COUNTIFS('DATA Pruess'!$D:$D,$C47, 'DATA Pruess'!AK:AK, "&lt;&gt;-1", 'DATA Pruess'!$AB:$AB, "=1") + COUNTIFS('DATA Pruess'!$D:$D,$C47, 'DATA Pruess'!AL:AL, "&lt;&gt;-1", 'DATA Pruess'!$AB:$AB, "=1") + COUNTIFS('DATA Pruess'!$D:$D,$C47, 'DATA Pruess'!AM:AM, "&lt;&gt;-1", 'DATA Pruess'!$AB:$AB, "=1")-SUMIFS('DATA Pruess'!AN:AN, 'DATA Pruess'!$D:$D, $C47, 'DATA Pruess'!AN:AN, "&gt;0", 'DATA Pruess'!$AB:$AB, "=1")</f>
        <v>0</v>
      </c>
      <c r="M47" s="2">
        <f>COUNTIFS(DATA!$D:$D,$C47, DATA!AP:AP, "&lt;&gt;-1")+COUNTIFS(DATA!$D:$D,$C47, DATA!AQ:AQ, "&lt;&gt;-1")+COUNTIFS(DATA!$D:$D,$C47, DATA!AR:AR, "&lt;&gt;-1")-SUMIFS(DATA!AS:AS, DATA!$D:$D,$C47, DATA!AS:AS, "&gt;0")</f>
        <v>0</v>
      </c>
      <c r="N47" s="2">
        <f xml:space="preserve"> COUNTIFS('DATA Pruess'!$D:$D,$C47, 'DATA Pruess'!AP:AP, "&lt;&gt;-1") + COUNTIFS('DATA Pruess'!$D:$D,$C47, 'DATA Pruess'!AQ:AQ, "&lt;&gt;-1")+COUNTIFS('DATA Pruess'!$D:$D,$C47, 'DATA Pruess'!AR:AR, "&lt;&gt;-1")-SUMIFS('DATA Pruess'!AS:AS, 'DATA Pruess'!$D:$D,$C47, 'DATA Pruess'!AS:AS, "&gt;0")</f>
        <v>0</v>
      </c>
      <c r="O47" s="2">
        <f xml:space="preserve"> COUNTIFS('DATA Pruess'!$D:$D,$C47, 'DATA Pruess'!AP:AP, "&lt;&gt;-1", 'DATA Pruess'!$AB:$AB, "=1") + COUNTIFS('DATA Pruess'!$D:$D,$C47, 'DATA Pruess'!AQ:AQ, "&lt;&gt;-1", 'DATA Pruess'!$AB:$AB, "=1") + COUNTIFS('DATA Pruess'!$D:$D,$C47, 'DATA Pruess'!AR:AR, "&lt;&gt;-1", 'DATA Pruess'!$AB:$AB, "=1")-SUMIFS('DATA Pruess'!AS:AS, 'DATA Pruess'!$D:$D, $C47, 'DATA Pruess'!AS:AS, "&gt;0", 'DATA Pruess'!$AB:$AB, "=1")</f>
        <v>0</v>
      </c>
      <c r="P47" s="2"/>
      <c r="V47" s="2"/>
      <c r="AA47" s="2"/>
    </row>
    <row r="48" spans="2:29" x14ac:dyDescent="0.25">
      <c r="C48" s="2">
        <f t="shared" si="8"/>
        <v>2002</v>
      </c>
      <c r="E48" s="2">
        <f>COUNTIFS(DATA!$D:$D,$C48, DATA!AE:AE, "&lt;&gt;-1") + COUNTIFS(DATA!$D:$D,$C48, DATA!AF:AF, "&lt;&gt;-1")+COUNTIFS(DATA!$D:$D,$C48, DATA!AG:AG, "&lt;&gt;-1")+COUNTIFS(DATA!$D:$D,$C48, DATA!AH:AH, "&lt;&gt;-1")-SUMIFS(DATA!AI:AI, DATA!$D:$D,$C48, DATA!AI:AI, "&gt;0")</f>
        <v>0</v>
      </c>
      <c r="F48" s="2">
        <f xml:space="preserve"> COUNTIFS('DATA Pruess'!$D:$D,$C48, 'DATA Pruess'!AE:AE, "&lt;&gt;-1") + COUNTIFS('DATA Pruess'!$D:$D,$C48, 'DATA Pruess'!AF:AF, "&lt;&gt;-1") + COUNTIFS('DATA Pruess'!$D:$D,$C48, 'DATA Pruess'!AG:AG, "&lt;&gt;-1")+COUNTIFS('DATA Pruess'!$D:$D,$C48, 'DATA Pruess'!AH:AH, "&lt;&gt;-1")-SUMIFS('DATA Pruess'!AI:AI, 'DATA Pruess'!$D:$D,$C48, 'DATA Pruess'!AI:AI, "&gt;0")</f>
        <v>0</v>
      </c>
      <c r="G48" s="2">
        <f xml:space="preserve">  COUNTIFS('DATA Pruess'!$D:$D,$C48, 'DATA Pruess'!AE:AE, "&lt;&gt;-1", 'DATA Pruess'!AB:AB, "=1") + COUNTIFS('DATA Pruess'!$D:$D,$C48, 'DATA Pruess'!AF:AF, "&lt;&gt;-1", 'DATA Pruess'!AB:AB, "=1") + COUNTIFS('DATA Pruess'!$D:$D,$C48, 'DATA Pruess'!AG:AG, "&lt;&gt;-1", 'DATA Pruess'!AB:AB, "=1") + COUNTIFS('DATA Pruess'!$D:$D,$C48, 'DATA Pruess'!AH:AH, "&lt;&gt;-1", 'DATA Pruess'!AB:AB, "=1")-SUMIFS('DATA Pruess'!AI:AI, 'DATA Pruess'!$D:$D, $C48, 'DATA Pruess'!AI:AI, "&gt;0", 'DATA Pruess'!AB:AB, "=1")</f>
        <v>0</v>
      </c>
      <c r="I48" s="2">
        <f>COUNTIFS(DATA!$D:$D,$C48, DATA!AK:AK, "&lt;&gt;-1")+COUNTIFS(DATA!$D:$D,$C48, DATA!AL:AL, "&lt;&gt;-1")+COUNTIFS(DATA!$D:$D,$C48, DATA!AM:AM, "&lt;&gt;-1")-SUMIFS(DATA!AN:AN, DATA!$D:$D,$C48, DATA!AN:AN, "&gt;0")</f>
        <v>0</v>
      </c>
      <c r="J48" s="2">
        <f xml:space="preserve"> COUNTIFS('DATA Pruess'!$D:$D,$C48, 'DATA Pruess'!AK:AK, "&lt;&gt;-1") + COUNTIFS('DATA Pruess'!$D:$D,$C48, 'DATA Pruess'!AL:AL, "&lt;&gt;-1")+COUNTIFS('DATA Pruess'!$D:$D,$C48, 'DATA Pruess'!AM:AM, "&lt;&gt;-1")-SUMIFS('DATA Pruess'!AN:AN, 'DATA Pruess'!$D:$D, $C48, 'DATA Pruess'!AN:AN, "&gt;0")</f>
        <v>0</v>
      </c>
      <c r="K48" s="2">
        <f xml:space="preserve"> COUNTIFS('DATA Pruess'!$D:$D,$C48, 'DATA Pruess'!AK:AK, "&lt;&gt;-1", 'DATA Pruess'!$AB:$AB, "=1") + COUNTIFS('DATA Pruess'!$D:$D,$C48, 'DATA Pruess'!AL:AL, "&lt;&gt;-1", 'DATA Pruess'!$AB:$AB, "=1") + COUNTIFS('DATA Pruess'!$D:$D,$C48, 'DATA Pruess'!AM:AM, "&lt;&gt;-1", 'DATA Pruess'!$AB:$AB, "=1")-SUMIFS('DATA Pruess'!AN:AN, 'DATA Pruess'!$D:$D, $C48, 'DATA Pruess'!AN:AN, "&gt;0", 'DATA Pruess'!$AB:$AB, "=1")</f>
        <v>0</v>
      </c>
      <c r="M48" s="2">
        <f>COUNTIFS(DATA!$D:$D,$C48, DATA!AP:AP, "&lt;&gt;-1")+COUNTIFS(DATA!$D:$D,$C48, DATA!AQ:AQ, "&lt;&gt;-1")+COUNTIFS(DATA!$D:$D,$C48, DATA!AR:AR, "&lt;&gt;-1")-SUMIFS(DATA!AS:AS, DATA!$D:$D,$C48, DATA!AS:AS, "&gt;0")</f>
        <v>0</v>
      </c>
      <c r="N48" s="2">
        <f xml:space="preserve"> COUNTIFS('DATA Pruess'!$D:$D,$C48, 'DATA Pruess'!AP:AP, "&lt;&gt;-1") + COUNTIFS('DATA Pruess'!$D:$D,$C48, 'DATA Pruess'!AQ:AQ, "&lt;&gt;-1")+COUNTIFS('DATA Pruess'!$D:$D,$C48, 'DATA Pruess'!AR:AR, "&lt;&gt;-1")-SUMIFS('DATA Pruess'!AS:AS, 'DATA Pruess'!$D:$D,$C48, 'DATA Pruess'!AS:AS, "&gt;0")</f>
        <v>0</v>
      </c>
      <c r="O48" s="2">
        <f xml:space="preserve"> COUNTIFS('DATA Pruess'!$D:$D,$C48, 'DATA Pruess'!AP:AP, "&lt;&gt;-1", 'DATA Pruess'!$AB:$AB, "=1") + COUNTIFS('DATA Pruess'!$D:$D,$C48, 'DATA Pruess'!AQ:AQ, "&lt;&gt;-1", 'DATA Pruess'!$AB:$AB, "=1") + COUNTIFS('DATA Pruess'!$D:$D,$C48, 'DATA Pruess'!AR:AR, "&lt;&gt;-1", 'DATA Pruess'!$AB:$AB, "=1")-SUMIFS('DATA Pruess'!AS:AS, 'DATA Pruess'!$D:$D, $C48, 'DATA Pruess'!AS:AS, "&gt;0", 'DATA Pruess'!$AB:$AB, "=1")</f>
        <v>0</v>
      </c>
      <c r="P48" s="2"/>
      <c r="V48" s="2"/>
      <c r="AA48" s="2"/>
    </row>
    <row r="49" spans="3:27" x14ac:dyDescent="0.25">
      <c r="C49" s="2">
        <f t="shared" si="8"/>
        <v>2003</v>
      </c>
      <c r="E49" s="2">
        <f>COUNTIFS(DATA!$D:$D,$C49, DATA!AE:AE, "&lt;&gt;-1") + COUNTIFS(DATA!$D:$D,$C49, DATA!AF:AF, "&lt;&gt;-1")+COUNTIFS(DATA!$D:$D,$C49, DATA!AG:AG, "&lt;&gt;-1")+COUNTIFS(DATA!$D:$D,$C49, DATA!AH:AH, "&lt;&gt;-1")-SUMIFS(DATA!AI:AI, DATA!$D:$D,$C49, DATA!AI:AI, "&gt;0")</f>
        <v>0</v>
      </c>
      <c r="F49" s="2">
        <f xml:space="preserve"> COUNTIFS('DATA Pruess'!$D:$D,$C49, 'DATA Pruess'!AE:AE, "&lt;&gt;-1") + COUNTIFS('DATA Pruess'!$D:$D,$C49, 'DATA Pruess'!AF:AF, "&lt;&gt;-1") + COUNTIFS('DATA Pruess'!$D:$D,$C49, 'DATA Pruess'!AG:AG, "&lt;&gt;-1")+COUNTIFS('DATA Pruess'!$D:$D,$C49, 'DATA Pruess'!AH:AH, "&lt;&gt;-1")-SUMIFS('DATA Pruess'!AI:AI, 'DATA Pruess'!$D:$D,$C49, 'DATA Pruess'!AI:AI, "&gt;0")</f>
        <v>0</v>
      </c>
      <c r="G49" s="2">
        <f xml:space="preserve">  COUNTIFS('DATA Pruess'!$D:$D,$C49, 'DATA Pruess'!AE:AE, "&lt;&gt;-1", 'DATA Pruess'!AB:AB, "=1") + COUNTIFS('DATA Pruess'!$D:$D,$C49, 'DATA Pruess'!AF:AF, "&lt;&gt;-1", 'DATA Pruess'!AB:AB, "=1") + COUNTIFS('DATA Pruess'!$D:$D,$C49, 'DATA Pruess'!AG:AG, "&lt;&gt;-1", 'DATA Pruess'!AB:AB, "=1") + COUNTIFS('DATA Pruess'!$D:$D,$C49, 'DATA Pruess'!AH:AH, "&lt;&gt;-1", 'DATA Pruess'!AB:AB, "=1")-SUMIFS('DATA Pruess'!AI:AI, 'DATA Pruess'!$D:$D, $C49, 'DATA Pruess'!AI:AI, "&gt;0", 'DATA Pruess'!AB:AB, "=1")</f>
        <v>0</v>
      </c>
      <c r="I49" s="2">
        <f>COUNTIFS(DATA!$D:$D,$C49, DATA!AK:AK, "&lt;&gt;-1")+COUNTIFS(DATA!$D:$D,$C49, DATA!AL:AL, "&lt;&gt;-1")+COUNTIFS(DATA!$D:$D,$C49, DATA!AM:AM, "&lt;&gt;-1")-SUMIFS(DATA!AN:AN, DATA!$D:$D,$C49, DATA!AN:AN, "&gt;0")</f>
        <v>0</v>
      </c>
      <c r="J49" s="2">
        <f xml:space="preserve"> COUNTIFS('DATA Pruess'!$D:$D,$C49, 'DATA Pruess'!AK:AK, "&lt;&gt;-1") + COUNTIFS('DATA Pruess'!$D:$D,$C49, 'DATA Pruess'!AL:AL, "&lt;&gt;-1")+COUNTIFS('DATA Pruess'!$D:$D,$C49, 'DATA Pruess'!AM:AM, "&lt;&gt;-1")-SUMIFS('DATA Pruess'!AN:AN, 'DATA Pruess'!$D:$D, $C49, 'DATA Pruess'!AN:AN, "&gt;0")</f>
        <v>0</v>
      </c>
      <c r="K49" s="2">
        <f xml:space="preserve"> COUNTIFS('DATA Pruess'!$D:$D,$C49, 'DATA Pruess'!AK:AK, "&lt;&gt;-1", 'DATA Pruess'!$AB:$AB, "=1") + COUNTIFS('DATA Pruess'!$D:$D,$C49, 'DATA Pruess'!AL:AL, "&lt;&gt;-1", 'DATA Pruess'!$AB:$AB, "=1") + COUNTIFS('DATA Pruess'!$D:$D,$C49, 'DATA Pruess'!AM:AM, "&lt;&gt;-1", 'DATA Pruess'!$AB:$AB, "=1")-SUMIFS('DATA Pruess'!AN:AN, 'DATA Pruess'!$D:$D, $C49, 'DATA Pruess'!AN:AN, "&gt;0", 'DATA Pruess'!$AB:$AB, "=1")</f>
        <v>0</v>
      </c>
      <c r="M49" s="2">
        <f>COUNTIFS(DATA!$D:$D,$C49, DATA!AP:AP, "&lt;&gt;-1")+COUNTIFS(DATA!$D:$D,$C49, DATA!AQ:AQ, "&lt;&gt;-1")+COUNTIFS(DATA!$D:$D,$C49, DATA!AR:AR, "&lt;&gt;-1")-SUMIFS(DATA!AS:AS, DATA!$D:$D,$C49, DATA!AS:AS, "&gt;0")</f>
        <v>0</v>
      </c>
      <c r="N49" s="2">
        <f xml:space="preserve"> COUNTIFS('DATA Pruess'!$D:$D,$C49, 'DATA Pruess'!AP:AP, "&lt;&gt;-1") + COUNTIFS('DATA Pruess'!$D:$D,$C49, 'DATA Pruess'!AQ:AQ, "&lt;&gt;-1")+COUNTIFS('DATA Pruess'!$D:$D,$C49, 'DATA Pruess'!AR:AR, "&lt;&gt;-1")-SUMIFS('DATA Pruess'!AS:AS, 'DATA Pruess'!$D:$D,$C49, 'DATA Pruess'!AS:AS, "&gt;0")</f>
        <v>0</v>
      </c>
      <c r="O49" s="2">
        <f xml:space="preserve"> COUNTIFS('DATA Pruess'!$D:$D,$C49, 'DATA Pruess'!AP:AP, "&lt;&gt;-1", 'DATA Pruess'!$AB:$AB, "=1") + COUNTIFS('DATA Pruess'!$D:$D,$C49, 'DATA Pruess'!AQ:AQ, "&lt;&gt;-1", 'DATA Pruess'!$AB:$AB, "=1") + COUNTIFS('DATA Pruess'!$D:$D,$C49, 'DATA Pruess'!AR:AR, "&lt;&gt;-1", 'DATA Pruess'!$AB:$AB, "=1")-SUMIFS('DATA Pruess'!AS:AS, 'DATA Pruess'!$D:$D, $C49, 'DATA Pruess'!AS:AS, "&gt;0", 'DATA Pruess'!$AB:$AB, "=1")</f>
        <v>0</v>
      </c>
      <c r="P49" s="2"/>
      <c r="V49" s="2"/>
      <c r="AA49" s="2"/>
    </row>
    <row r="50" spans="3:27" x14ac:dyDescent="0.25">
      <c r="C50" s="2">
        <f t="shared" si="8"/>
        <v>2004</v>
      </c>
      <c r="E50" s="2">
        <f>COUNTIFS(DATA!$D:$D,$C50, DATA!AE:AE, "&lt;&gt;-1") + COUNTIFS(DATA!$D:$D,$C50, DATA!AF:AF, "&lt;&gt;-1")+COUNTIFS(DATA!$D:$D,$C50, DATA!AG:AG, "&lt;&gt;-1")+COUNTIFS(DATA!$D:$D,$C50, DATA!AH:AH, "&lt;&gt;-1")-SUMIFS(DATA!AI:AI, DATA!$D:$D,$C50, DATA!AI:AI, "&gt;0")</f>
        <v>0</v>
      </c>
      <c r="F50" s="2">
        <f xml:space="preserve"> COUNTIFS('DATA Pruess'!$D:$D,$C50, 'DATA Pruess'!AE:AE, "&lt;&gt;-1") + COUNTIFS('DATA Pruess'!$D:$D,$C50, 'DATA Pruess'!AF:AF, "&lt;&gt;-1") + COUNTIFS('DATA Pruess'!$D:$D,$C50, 'DATA Pruess'!AG:AG, "&lt;&gt;-1")+COUNTIFS('DATA Pruess'!$D:$D,$C50, 'DATA Pruess'!AH:AH, "&lt;&gt;-1")-SUMIFS('DATA Pruess'!AI:AI, 'DATA Pruess'!$D:$D,$C50, 'DATA Pruess'!AI:AI, "&gt;0")</f>
        <v>0</v>
      </c>
      <c r="G50" s="2">
        <f xml:space="preserve">  COUNTIFS('DATA Pruess'!$D:$D,$C50, 'DATA Pruess'!AE:AE, "&lt;&gt;-1", 'DATA Pruess'!AB:AB, "=1") + COUNTIFS('DATA Pruess'!$D:$D,$C50, 'DATA Pruess'!AF:AF, "&lt;&gt;-1", 'DATA Pruess'!AB:AB, "=1") + COUNTIFS('DATA Pruess'!$D:$D,$C50, 'DATA Pruess'!AG:AG, "&lt;&gt;-1", 'DATA Pruess'!AB:AB, "=1") + COUNTIFS('DATA Pruess'!$D:$D,$C50, 'DATA Pruess'!AH:AH, "&lt;&gt;-1", 'DATA Pruess'!AB:AB, "=1")-SUMIFS('DATA Pruess'!AI:AI, 'DATA Pruess'!$D:$D, $C50, 'DATA Pruess'!AI:AI, "&gt;0", 'DATA Pruess'!AB:AB, "=1")</f>
        <v>0</v>
      </c>
      <c r="I50" s="2">
        <f>COUNTIFS(DATA!$D:$D,$C50, DATA!AK:AK, "&lt;&gt;-1")+COUNTIFS(DATA!$D:$D,$C50, DATA!AL:AL, "&lt;&gt;-1")+COUNTIFS(DATA!$D:$D,$C50, DATA!AM:AM, "&lt;&gt;-1")-SUMIFS(DATA!AN:AN, DATA!$D:$D,$C50, DATA!AN:AN, "&gt;0")</f>
        <v>0</v>
      </c>
      <c r="J50" s="2">
        <f xml:space="preserve"> COUNTIFS('DATA Pruess'!$D:$D,$C50, 'DATA Pruess'!AK:AK, "&lt;&gt;-1") + COUNTIFS('DATA Pruess'!$D:$D,$C50, 'DATA Pruess'!AL:AL, "&lt;&gt;-1")+COUNTIFS('DATA Pruess'!$D:$D,$C50, 'DATA Pruess'!AM:AM, "&lt;&gt;-1")-SUMIFS('DATA Pruess'!AN:AN, 'DATA Pruess'!$D:$D, $C50, 'DATA Pruess'!AN:AN, "&gt;0")</f>
        <v>0</v>
      </c>
      <c r="K50" s="2">
        <f xml:space="preserve"> COUNTIFS('DATA Pruess'!$D:$D,$C50, 'DATA Pruess'!AK:AK, "&lt;&gt;-1", 'DATA Pruess'!$AB:$AB, "=1") + COUNTIFS('DATA Pruess'!$D:$D,$C50, 'DATA Pruess'!AL:AL, "&lt;&gt;-1", 'DATA Pruess'!$AB:$AB, "=1") + COUNTIFS('DATA Pruess'!$D:$D,$C50, 'DATA Pruess'!AM:AM, "&lt;&gt;-1", 'DATA Pruess'!$AB:$AB, "=1")-SUMIFS('DATA Pruess'!AN:AN, 'DATA Pruess'!$D:$D, $C50, 'DATA Pruess'!AN:AN, "&gt;0", 'DATA Pruess'!$AB:$AB, "=1")</f>
        <v>0</v>
      </c>
      <c r="M50" s="2">
        <f>COUNTIFS(DATA!$D:$D,$C50, DATA!AP:AP, "&lt;&gt;-1")+COUNTIFS(DATA!$D:$D,$C50, DATA!AQ:AQ, "&lt;&gt;-1")+COUNTIFS(DATA!$D:$D,$C50, DATA!AR:AR, "&lt;&gt;-1")-SUMIFS(DATA!AS:AS, DATA!$D:$D,$C50, DATA!AS:AS, "&gt;0")</f>
        <v>0</v>
      </c>
      <c r="N50" s="2">
        <f xml:space="preserve"> COUNTIFS('DATA Pruess'!$D:$D,$C50, 'DATA Pruess'!AP:AP, "&lt;&gt;-1") + COUNTIFS('DATA Pruess'!$D:$D,$C50, 'DATA Pruess'!AQ:AQ, "&lt;&gt;-1")+COUNTIFS('DATA Pruess'!$D:$D,$C50, 'DATA Pruess'!AR:AR, "&lt;&gt;-1")-SUMIFS('DATA Pruess'!AS:AS, 'DATA Pruess'!$D:$D,$C50, 'DATA Pruess'!AS:AS, "&gt;0")</f>
        <v>0</v>
      </c>
      <c r="O50" s="2">
        <f xml:space="preserve"> COUNTIFS('DATA Pruess'!$D:$D,$C50, 'DATA Pruess'!AP:AP, "&lt;&gt;-1", 'DATA Pruess'!$AB:$AB, "=1") + COUNTIFS('DATA Pruess'!$D:$D,$C50, 'DATA Pruess'!AQ:AQ, "&lt;&gt;-1", 'DATA Pruess'!$AB:$AB, "=1") + COUNTIFS('DATA Pruess'!$D:$D,$C50, 'DATA Pruess'!AR:AR, "&lt;&gt;-1", 'DATA Pruess'!$AB:$AB, "=1")-SUMIFS('DATA Pruess'!AS:AS, 'DATA Pruess'!$D:$D, $C50, 'DATA Pruess'!AS:AS, "&gt;0", 'DATA Pruess'!$AB:$AB, "=1")</f>
        <v>0</v>
      </c>
      <c r="P50" s="2"/>
      <c r="V50" s="2"/>
      <c r="AA50" s="2"/>
    </row>
    <row r="51" spans="3:27" x14ac:dyDescent="0.25">
      <c r="C51" s="2">
        <f t="shared" si="8"/>
        <v>2005</v>
      </c>
      <c r="E51" s="2">
        <f>COUNTIFS(DATA!$D:$D,$C51, DATA!AE:AE, "&lt;&gt;-1") + COUNTIFS(DATA!$D:$D,$C51, DATA!AF:AF, "&lt;&gt;-1")+COUNTIFS(DATA!$D:$D,$C51, DATA!AG:AG, "&lt;&gt;-1")+COUNTIFS(DATA!$D:$D,$C51, DATA!AH:AH, "&lt;&gt;-1")-SUMIFS(DATA!AI:AI, DATA!$D:$D,$C51, DATA!AI:AI, "&gt;0")</f>
        <v>0</v>
      </c>
      <c r="F51" s="2">
        <f xml:space="preserve"> COUNTIFS('DATA Pruess'!$D:$D,$C51, 'DATA Pruess'!AE:AE, "&lt;&gt;-1") + COUNTIFS('DATA Pruess'!$D:$D,$C51, 'DATA Pruess'!AF:AF, "&lt;&gt;-1") + COUNTIFS('DATA Pruess'!$D:$D,$C51, 'DATA Pruess'!AG:AG, "&lt;&gt;-1")+COUNTIFS('DATA Pruess'!$D:$D,$C51, 'DATA Pruess'!AH:AH, "&lt;&gt;-1")-SUMIFS('DATA Pruess'!AI:AI, 'DATA Pruess'!$D:$D,$C51, 'DATA Pruess'!AI:AI, "&gt;0")</f>
        <v>0</v>
      </c>
      <c r="G51" s="2">
        <f xml:space="preserve">  COUNTIFS('DATA Pruess'!$D:$D,$C51, 'DATA Pruess'!AE:AE, "&lt;&gt;-1", 'DATA Pruess'!AB:AB, "=1") + COUNTIFS('DATA Pruess'!$D:$D,$C51, 'DATA Pruess'!AF:AF, "&lt;&gt;-1", 'DATA Pruess'!AB:AB, "=1") + COUNTIFS('DATA Pruess'!$D:$D,$C51, 'DATA Pruess'!AG:AG, "&lt;&gt;-1", 'DATA Pruess'!AB:AB, "=1") + COUNTIFS('DATA Pruess'!$D:$D,$C51, 'DATA Pruess'!AH:AH, "&lt;&gt;-1", 'DATA Pruess'!AB:AB, "=1")-SUMIFS('DATA Pruess'!AI:AI, 'DATA Pruess'!$D:$D, $C51, 'DATA Pruess'!AI:AI, "&gt;0", 'DATA Pruess'!AB:AB, "=1")</f>
        <v>0</v>
      </c>
      <c r="I51" s="2">
        <f>COUNTIFS(DATA!$D:$D,$C51, DATA!AK:AK, "&lt;&gt;-1")+COUNTIFS(DATA!$D:$D,$C51, DATA!AL:AL, "&lt;&gt;-1")+COUNTIFS(DATA!$D:$D,$C51, DATA!AM:AM, "&lt;&gt;-1")-SUMIFS(DATA!AN:AN, DATA!$D:$D,$C51, DATA!AN:AN, "&gt;0")</f>
        <v>0</v>
      </c>
      <c r="J51" s="2">
        <f xml:space="preserve"> COUNTIFS('DATA Pruess'!$D:$D,$C51, 'DATA Pruess'!AK:AK, "&lt;&gt;-1") + COUNTIFS('DATA Pruess'!$D:$D,$C51, 'DATA Pruess'!AL:AL, "&lt;&gt;-1")+COUNTIFS('DATA Pruess'!$D:$D,$C51, 'DATA Pruess'!AM:AM, "&lt;&gt;-1")-SUMIFS('DATA Pruess'!AN:AN, 'DATA Pruess'!$D:$D, $C51, 'DATA Pruess'!AN:AN, "&gt;0")</f>
        <v>0</v>
      </c>
      <c r="K51" s="2">
        <f xml:space="preserve"> COUNTIFS('DATA Pruess'!$D:$D,$C51, 'DATA Pruess'!AK:AK, "&lt;&gt;-1", 'DATA Pruess'!$AB:$AB, "=1") + COUNTIFS('DATA Pruess'!$D:$D,$C51, 'DATA Pruess'!AL:AL, "&lt;&gt;-1", 'DATA Pruess'!$AB:$AB, "=1") + COUNTIFS('DATA Pruess'!$D:$D,$C51, 'DATA Pruess'!AM:AM, "&lt;&gt;-1", 'DATA Pruess'!$AB:$AB, "=1")-SUMIFS('DATA Pruess'!AN:AN, 'DATA Pruess'!$D:$D, $C51, 'DATA Pruess'!AN:AN, "&gt;0", 'DATA Pruess'!$AB:$AB, "=1")</f>
        <v>0</v>
      </c>
      <c r="M51" s="2">
        <f>COUNTIFS(DATA!$D:$D,$C51, DATA!AP:AP, "&lt;&gt;-1")+COUNTIFS(DATA!$D:$D,$C51, DATA!AQ:AQ, "&lt;&gt;-1")+COUNTIFS(DATA!$D:$D,$C51, DATA!AR:AR, "&lt;&gt;-1")-SUMIFS(DATA!AS:AS, DATA!$D:$D,$C51, DATA!AS:AS, "&gt;0")</f>
        <v>0</v>
      </c>
      <c r="N51" s="2">
        <f xml:space="preserve"> COUNTIFS('DATA Pruess'!$D:$D,$C51, 'DATA Pruess'!AP:AP, "&lt;&gt;-1") + COUNTIFS('DATA Pruess'!$D:$D,$C51, 'DATA Pruess'!AQ:AQ, "&lt;&gt;-1")+COUNTIFS('DATA Pruess'!$D:$D,$C51, 'DATA Pruess'!AR:AR, "&lt;&gt;-1")-SUMIFS('DATA Pruess'!AS:AS, 'DATA Pruess'!$D:$D,$C51, 'DATA Pruess'!AS:AS, "&gt;0")</f>
        <v>0</v>
      </c>
      <c r="O51" s="2">
        <f xml:space="preserve"> COUNTIFS('DATA Pruess'!$D:$D,$C51, 'DATA Pruess'!AP:AP, "&lt;&gt;-1", 'DATA Pruess'!$AB:$AB, "=1") + COUNTIFS('DATA Pruess'!$D:$D,$C51, 'DATA Pruess'!AQ:AQ, "&lt;&gt;-1", 'DATA Pruess'!$AB:$AB, "=1") + COUNTIFS('DATA Pruess'!$D:$D,$C51, 'DATA Pruess'!AR:AR, "&lt;&gt;-1", 'DATA Pruess'!$AB:$AB, "=1")-SUMIFS('DATA Pruess'!AS:AS, 'DATA Pruess'!$D:$D, $C51, 'DATA Pruess'!AS:AS, "&gt;0", 'DATA Pruess'!$AB:$AB, "=1")</f>
        <v>0</v>
      </c>
      <c r="P51" s="2"/>
      <c r="V51" s="2"/>
      <c r="AA51" s="2"/>
    </row>
    <row r="52" spans="3:27" x14ac:dyDescent="0.25">
      <c r="C52" s="2">
        <f t="shared" si="8"/>
        <v>2006</v>
      </c>
      <c r="E52" s="2">
        <f>COUNTIFS(DATA!$D:$D,$C52, DATA!AE:AE, "&lt;&gt;-1") + COUNTIFS(DATA!$D:$D,$C52, DATA!AF:AF, "&lt;&gt;-1")+COUNTIFS(DATA!$D:$D,$C52, DATA!AG:AG, "&lt;&gt;-1")+COUNTIFS(DATA!$D:$D,$C52, DATA!AH:AH, "&lt;&gt;-1")-SUMIFS(DATA!AI:AI, DATA!$D:$D,$C52, DATA!AI:AI, "&gt;0")</f>
        <v>0</v>
      </c>
      <c r="F52" s="2">
        <f xml:space="preserve"> COUNTIFS('DATA Pruess'!$D:$D,$C52, 'DATA Pruess'!AE:AE, "&lt;&gt;-1") + COUNTIFS('DATA Pruess'!$D:$D,$C52, 'DATA Pruess'!AF:AF, "&lt;&gt;-1") + COUNTIFS('DATA Pruess'!$D:$D,$C52, 'DATA Pruess'!AG:AG, "&lt;&gt;-1")+COUNTIFS('DATA Pruess'!$D:$D,$C52, 'DATA Pruess'!AH:AH, "&lt;&gt;-1")-SUMIFS('DATA Pruess'!AI:AI, 'DATA Pruess'!$D:$D,$C52, 'DATA Pruess'!AI:AI, "&gt;0")</f>
        <v>0</v>
      </c>
      <c r="G52" s="2">
        <f xml:space="preserve">  COUNTIFS('DATA Pruess'!$D:$D,$C52, 'DATA Pruess'!AE:AE, "&lt;&gt;-1", 'DATA Pruess'!AB:AB, "=1") + COUNTIFS('DATA Pruess'!$D:$D,$C52, 'DATA Pruess'!AF:AF, "&lt;&gt;-1", 'DATA Pruess'!AB:AB, "=1") + COUNTIFS('DATA Pruess'!$D:$D,$C52, 'DATA Pruess'!AG:AG, "&lt;&gt;-1", 'DATA Pruess'!AB:AB, "=1") + COUNTIFS('DATA Pruess'!$D:$D,$C52, 'DATA Pruess'!AH:AH, "&lt;&gt;-1", 'DATA Pruess'!AB:AB, "=1")-SUMIFS('DATA Pruess'!AI:AI, 'DATA Pruess'!$D:$D, $C52, 'DATA Pruess'!AI:AI, "&gt;0", 'DATA Pruess'!AB:AB, "=1")</f>
        <v>0</v>
      </c>
      <c r="I52" s="2">
        <f>COUNTIFS(DATA!$D:$D,$C52, DATA!AK:AK, "&lt;&gt;-1")+COUNTIFS(DATA!$D:$D,$C52, DATA!AL:AL, "&lt;&gt;-1")+COUNTIFS(DATA!$D:$D,$C52, DATA!AM:AM, "&lt;&gt;-1")-SUMIFS(DATA!AN:AN, DATA!$D:$D,$C52, DATA!AN:AN, "&gt;0")</f>
        <v>0</v>
      </c>
      <c r="J52" s="2">
        <f xml:space="preserve"> COUNTIFS('DATA Pruess'!$D:$D,$C52, 'DATA Pruess'!AK:AK, "&lt;&gt;-1") + COUNTIFS('DATA Pruess'!$D:$D,$C52, 'DATA Pruess'!AL:AL, "&lt;&gt;-1")+COUNTIFS('DATA Pruess'!$D:$D,$C52, 'DATA Pruess'!AM:AM, "&lt;&gt;-1")-SUMIFS('DATA Pruess'!AN:AN, 'DATA Pruess'!$D:$D, $C52, 'DATA Pruess'!AN:AN, "&gt;0")</f>
        <v>0</v>
      </c>
      <c r="K52" s="2">
        <f xml:space="preserve"> COUNTIFS('DATA Pruess'!$D:$D,$C52, 'DATA Pruess'!AK:AK, "&lt;&gt;-1", 'DATA Pruess'!$AB:$AB, "=1") + COUNTIFS('DATA Pruess'!$D:$D,$C52, 'DATA Pruess'!AL:AL, "&lt;&gt;-1", 'DATA Pruess'!$AB:$AB, "=1") + COUNTIFS('DATA Pruess'!$D:$D,$C52, 'DATA Pruess'!AM:AM, "&lt;&gt;-1", 'DATA Pruess'!$AB:$AB, "=1")-SUMIFS('DATA Pruess'!AN:AN, 'DATA Pruess'!$D:$D, $C52, 'DATA Pruess'!AN:AN, "&gt;0", 'DATA Pruess'!$AB:$AB, "=1")</f>
        <v>0</v>
      </c>
      <c r="M52" s="2">
        <f>COUNTIFS(DATA!$D:$D,$C52, DATA!AP:AP, "&lt;&gt;-1")+COUNTIFS(DATA!$D:$D,$C52, DATA!AQ:AQ, "&lt;&gt;-1")+COUNTIFS(DATA!$D:$D,$C52, DATA!AR:AR, "&lt;&gt;-1")-SUMIFS(DATA!AS:AS, DATA!$D:$D,$C52, DATA!AS:AS, "&gt;0")</f>
        <v>0</v>
      </c>
      <c r="N52" s="2">
        <f xml:space="preserve"> COUNTIFS('DATA Pruess'!$D:$D,$C52, 'DATA Pruess'!AP:AP, "&lt;&gt;-1") + COUNTIFS('DATA Pruess'!$D:$D,$C52, 'DATA Pruess'!AQ:AQ, "&lt;&gt;-1")+COUNTIFS('DATA Pruess'!$D:$D,$C52, 'DATA Pruess'!AR:AR, "&lt;&gt;-1")-SUMIFS('DATA Pruess'!AS:AS, 'DATA Pruess'!$D:$D,$C52, 'DATA Pruess'!AS:AS, "&gt;0")</f>
        <v>0</v>
      </c>
      <c r="O52" s="2">
        <f xml:space="preserve"> COUNTIFS('DATA Pruess'!$D:$D,$C52, 'DATA Pruess'!AP:AP, "&lt;&gt;-1", 'DATA Pruess'!$AB:$AB, "=1") + COUNTIFS('DATA Pruess'!$D:$D,$C52, 'DATA Pruess'!AQ:AQ, "&lt;&gt;-1", 'DATA Pruess'!$AB:$AB, "=1") + COUNTIFS('DATA Pruess'!$D:$D,$C52, 'DATA Pruess'!AR:AR, "&lt;&gt;-1", 'DATA Pruess'!$AB:$AB, "=1")-SUMIFS('DATA Pruess'!AS:AS, 'DATA Pruess'!$D:$D, $C52, 'DATA Pruess'!AS:AS, "&gt;0", 'DATA Pruess'!$AB:$AB, "=1")</f>
        <v>0</v>
      </c>
      <c r="P52" s="2"/>
      <c r="V52" s="2"/>
      <c r="AA52" s="2"/>
    </row>
    <row r="53" spans="3:27" x14ac:dyDescent="0.25">
      <c r="C53" s="2">
        <f t="shared" si="8"/>
        <v>2007</v>
      </c>
      <c r="E53" s="2">
        <f>COUNTIFS(DATA!$D:$D,$C53, DATA!AE:AE, "&lt;&gt;-1") + COUNTIFS(DATA!$D:$D,$C53, DATA!AF:AF, "&lt;&gt;-1")+COUNTIFS(DATA!$D:$D,$C53, DATA!AG:AG, "&lt;&gt;-1")+COUNTIFS(DATA!$D:$D,$C53, DATA!AH:AH, "&lt;&gt;-1")-SUMIFS(DATA!AI:AI, DATA!$D:$D,$C53, DATA!AI:AI, "&gt;0")</f>
        <v>0</v>
      </c>
      <c r="F53" s="2">
        <f xml:space="preserve"> COUNTIFS('DATA Pruess'!$D:$D,$C53, 'DATA Pruess'!AE:AE, "&lt;&gt;-1") + COUNTIFS('DATA Pruess'!$D:$D,$C53, 'DATA Pruess'!AF:AF, "&lt;&gt;-1") + COUNTIFS('DATA Pruess'!$D:$D,$C53, 'DATA Pruess'!AG:AG, "&lt;&gt;-1")+COUNTIFS('DATA Pruess'!$D:$D,$C53, 'DATA Pruess'!AH:AH, "&lt;&gt;-1")-SUMIFS('DATA Pruess'!AI:AI, 'DATA Pruess'!$D:$D,$C53, 'DATA Pruess'!AI:AI, "&gt;0")</f>
        <v>0</v>
      </c>
      <c r="G53" s="2">
        <f xml:space="preserve">  COUNTIFS('DATA Pruess'!$D:$D,$C53, 'DATA Pruess'!AE:AE, "&lt;&gt;-1", 'DATA Pruess'!AB:AB, "=1") + COUNTIFS('DATA Pruess'!$D:$D,$C53, 'DATA Pruess'!AF:AF, "&lt;&gt;-1", 'DATA Pruess'!AB:AB, "=1") + COUNTIFS('DATA Pruess'!$D:$D,$C53, 'DATA Pruess'!AG:AG, "&lt;&gt;-1", 'DATA Pruess'!AB:AB, "=1") + COUNTIFS('DATA Pruess'!$D:$D,$C53, 'DATA Pruess'!AH:AH, "&lt;&gt;-1", 'DATA Pruess'!AB:AB, "=1")-SUMIFS('DATA Pruess'!AI:AI, 'DATA Pruess'!$D:$D, $C53, 'DATA Pruess'!AI:AI, "&gt;0", 'DATA Pruess'!AB:AB, "=1")</f>
        <v>0</v>
      </c>
      <c r="I53" s="2">
        <f>COUNTIFS(DATA!$D:$D,$C53, DATA!AK:AK, "&lt;&gt;-1")+COUNTIFS(DATA!$D:$D,$C53, DATA!AL:AL, "&lt;&gt;-1")+COUNTIFS(DATA!$D:$D,$C53, DATA!AM:AM, "&lt;&gt;-1")-SUMIFS(DATA!AN:AN, DATA!$D:$D,$C53, DATA!AN:AN, "&gt;0")</f>
        <v>0</v>
      </c>
      <c r="J53" s="2">
        <f xml:space="preserve"> COUNTIFS('DATA Pruess'!$D:$D,$C53, 'DATA Pruess'!AK:AK, "&lt;&gt;-1") + COUNTIFS('DATA Pruess'!$D:$D,$C53, 'DATA Pruess'!AL:AL, "&lt;&gt;-1")+COUNTIFS('DATA Pruess'!$D:$D,$C53, 'DATA Pruess'!AM:AM, "&lt;&gt;-1")-SUMIFS('DATA Pruess'!AN:AN, 'DATA Pruess'!$D:$D, $C53, 'DATA Pruess'!AN:AN, "&gt;0")</f>
        <v>0</v>
      </c>
      <c r="K53" s="2">
        <f xml:space="preserve"> COUNTIFS('DATA Pruess'!$D:$D,$C53, 'DATA Pruess'!AK:AK, "&lt;&gt;-1", 'DATA Pruess'!$AB:$AB, "=1") + COUNTIFS('DATA Pruess'!$D:$D,$C53, 'DATA Pruess'!AL:AL, "&lt;&gt;-1", 'DATA Pruess'!$AB:$AB, "=1") + COUNTIFS('DATA Pruess'!$D:$D,$C53, 'DATA Pruess'!AM:AM, "&lt;&gt;-1", 'DATA Pruess'!$AB:$AB, "=1")-SUMIFS('DATA Pruess'!AN:AN, 'DATA Pruess'!$D:$D, $C53, 'DATA Pruess'!AN:AN, "&gt;0", 'DATA Pruess'!$AB:$AB, "=1")</f>
        <v>0</v>
      </c>
      <c r="M53" s="2">
        <f>COUNTIFS(DATA!$D:$D,$C53, DATA!AP:AP, "&lt;&gt;-1")+COUNTIFS(DATA!$D:$D,$C53, DATA!AQ:AQ, "&lt;&gt;-1")+COUNTIFS(DATA!$D:$D,$C53, DATA!AR:AR, "&lt;&gt;-1")-SUMIFS(DATA!AS:AS, DATA!$D:$D,$C53, DATA!AS:AS, "&gt;0")</f>
        <v>0</v>
      </c>
      <c r="N53" s="2">
        <f xml:space="preserve"> COUNTIFS('DATA Pruess'!$D:$D,$C53, 'DATA Pruess'!AP:AP, "&lt;&gt;-1") + COUNTIFS('DATA Pruess'!$D:$D,$C53, 'DATA Pruess'!AQ:AQ, "&lt;&gt;-1")+COUNTIFS('DATA Pruess'!$D:$D,$C53, 'DATA Pruess'!AR:AR, "&lt;&gt;-1")-SUMIFS('DATA Pruess'!AS:AS, 'DATA Pruess'!$D:$D,$C53, 'DATA Pruess'!AS:AS, "&gt;0")</f>
        <v>0</v>
      </c>
      <c r="O53" s="2">
        <f xml:space="preserve"> COUNTIFS('DATA Pruess'!$D:$D,$C53, 'DATA Pruess'!AP:AP, "&lt;&gt;-1", 'DATA Pruess'!$AB:$AB, "=1") + COUNTIFS('DATA Pruess'!$D:$D,$C53, 'DATA Pruess'!AQ:AQ, "&lt;&gt;-1", 'DATA Pruess'!$AB:$AB, "=1") + COUNTIFS('DATA Pruess'!$D:$D,$C53, 'DATA Pruess'!AR:AR, "&lt;&gt;-1", 'DATA Pruess'!$AB:$AB, "=1")-SUMIFS('DATA Pruess'!AS:AS, 'DATA Pruess'!$D:$D, $C53, 'DATA Pruess'!AS:AS, "&gt;0", 'DATA Pruess'!$AB:$AB, "=1")</f>
        <v>0</v>
      </c>
      <c r="P53" s="2"/>
      <c r="V53" s="2"/>
      <c r="AA53" s="2"/>
    </row>
    <row r="54" spans="3:27" x14ac:dyDescent="0.25">
      <c r="C54" s="2">
        <f t="shared" si="8"/>
        <v>2008</v>
      </c>
      <c r="E54" s="2">
        <f>COUNTIFS(DATA!$D:$D,$C54, DATA!AE:AE, "&lt;&gt;-1") + COUNTIFS(DATA!$D:$D,$C54, DATA!AF:AF, "&lt;&gt;-1")+COUNTIFS(DATA!$D:$D,$C54, DATA!AG:AG, "&lt;&gt;-1")+COUNTIFS(DATA!$D:$D,$C54, DATA!AH:AH, "&lt;&gt;-1")-SUMIFS(DATA!AI:AI, DATA!$D:$D,$C54, DATA!AI:AI, "&gt;0")</f>
        <v>0</v>
      </c>
      <c r="F54" s="2">
        <f xml:space="preserve"> COUNTIFS('DATA Pruess'!$D:$D,$C54, 'DATA Pruess'!AE:AE, "&lt;&gt;-1") + COUNTIFS('DATA Pruess'!$D:$D,$C54, 'DATA Pruess'!AF:AF, "&lt;&gt;-1") + COUNTIFS('DATA Pruess'!$D:$D,$C54, 'DATA Pruess'!AG:AG, "&lt;&gt;-1")+COUNTIFS('DATA Pruess'!$D:$D,$C54, 'DATA Pruess'!AH:AH, "&lt;&gt;-1")-SUMIFS('DATA Pruess'!AI:AI, 'DATA Pruess'!$D:$D,$C54, 'DATA Pruess'!AI:AI, "&gt;0")</f>
        <v>0</v>
      </c>
      <c r="G54" s="2">
        <f xml:space="preserve">  COUNTIFS('DATA Pruess'!$D:$D,$C54, 'DATA Pruess'!AE:AE, "&lt;&gt;-1", 'DATA Pruess'!AB:AB, "=1") + COUNTIFS('DATA Pruess'!$D:$D,$C54, 'DATA Pruess'!AF:AF, "&lt;&gt;-1", 'DATA Pruess'!AB:AB, "=1") + COUNTIFS('DATA Pruess'!$D:$D,$C54, 'DATA Pruess'!AG:AG, "&lt;&gt;-1", 'DATA Pruess'!AB:AB, "=1") + COUNTIFS('DATA Pruess'!$D:$D,$C54, 'DATA Pruess'!AH:AH, "&lt;&gt;-1", 'DATA Pruess'!AB:AB, "=1")-SUMIFS('DATA Pruess'!AI:AI, 'DATA Pruess'!$D:$D, $C54, 'DATA Pruess'!AI:AI, "&gt;0", 'DATA Pruess'!AB:AB, "=1")</f>
        <v>0</v>
      </c>
      <c r="I54" s="2">
        <f>COUNTIFS(DATA!$D:$D,$C54, DATA!AK:AK, "&lt;&gt;-1")+COUNTIFS(DATA!$D:$D,$C54, DATA!AL:AL, "&lt;&gt;-1")+COUNTIFS(DATA!$D:$D,$C54, DATA!AM:AM, "&lt;&gt;-1")-SUMIFS(DATA!AN:AN, DATA!$D:$D,$C54, DATA!AN:AN, "&gt;0")</f>
        <v>2</v>
      </c>
      <c r="J54" s="2">
        <f xml:space="preserve"> COUNTIFS('DATA Pruess'!$D:$D,$C54, 'DATA Pruess'!AK:AK, "&lt;&gt;-1") + COUNTIFS('DATA Pruess'!$D:$D,$C54, 'DATA Pruess'!AL:AL, "&lt;&gt;-1")+COUNTIFS('DATA Pruess'!$D:$D,$C54, 'DATA Pruess'!AM:AM, "&lt;&gt;-1")-SUMIFS('DATA Pruess'!AN:AN, 'DATA Pruess'!$D:$D, $C54, 'DATA Pruess'!AN:AN, "&gt;0")</f>
        <v>2</v>
      </c>
      <c r="K54" s="2">
        <f xml:space="preserve"> COUNTIFS('DATA Pruess'!$D:$D,$C54, 'DATA Pruess'!AK:AK, "&lt;&gt;-1", 'DATA Pruess'!$AB:$AB, "=1") + COUNTIFS('DATA Pruess'!$D:$D,$C54, 'DATA Pruess'!AL:AL, "&lt;&gt;-1", 'DATA Pruess'!$AB:$AB, "=1") + COUNTIFS('DATA Pruess'!$D:$D,$C54, 'DATA Pruess'!AM:AM, "&lt;&gt;-1", 'DATA Pruess'!$AB:$AB, "=1")-SUMIFS('DATA Pruess'!AN:AN, 'DATA Pruess'!$D:$D, $C54, 'DATA Pruess'!AN:AN, "&gt;0", 'DATA Pruess'!$AB:$AB, "=1")</f>
        <v>2</v>
      </c>
      <c r="M54" s="2">
        <f>COUNTIFS(DATA!$D:$D,$C54, DATA!AP:AP, "&lt;&gt;-1")+COUNTIFS(DATA!$D:$D,$C54, DATA!AQ:AQ, "&lt;&gt;-1")+COUNTIFS(DATA!$D:$D,$C54, DATA!AR:AR, "&lt;&gt;-1")-SUMIFS(DATA!AS:AS, DATA!$D:$D,$C54, DATA!AS:AS, "&gt;0")</f>
        <v>0</v>
      </c>
      <c r="N54" s="2">
        <f xml:space="preserve"> COUNTIFS('DATA Pruess'!$D:$D,$C54, 'DATA Pruess'!AP:AP, "&lt;&gt;-1") + COUNTIFS('DATA Pruess'!$D:$D,$C54, 'DATA Pruess'!AQ:AQ, "&lt;&gt;-1")+COUNTIFS('DATA Pruess'!$D:$D,$C54, 'DATA Pruess'!AR:AR, "&lt;&gt;-1")-SUMIFS('DATA Pruess'!AS:AS, 'DATA Pruess'!$D:$D,$C54, 'DATA Pruess'!AS:AS, "&gt;0")</f>
        <v>0</v>
      </c>
      <c r="O54" s="2">
        <f xml:space="preserve"> COUNTIFS('DATA Pruess'!$D:$D,$C54, 'DATA Pruess'!AP:AP, "&lt;&gt;-1", 'DATA Pruess'!$AB:$AB, "=1") + COUNTIFS('DATA Pruess'!$D:$D,$C54, 'DATA Pruess'!AQ:AQ, "&lt;&gt;-1", 'DATA Pruess'!$AB:$AB, "=1") + COUNTIFS('DATA Pruess'!$D:$D,$C54, 'DATA Pruess'!AR:AR, "&lt;&gt;-1", 'DATA Pruess'!$AB:$AB, "=1")-SUMIFS('DATA Pruess'!AS:AS, 'DATA Pruess'!$D:$D, $C54, 'DATA Pruess'!AS:AS, "&gt;0", 'DATA Pruess'!$AB:$AB, "=1")</f>
        <v>0</v>
      </c>
      <c r="P54" s="2"/>
      <c r="V54" s="2"/>
      <c r="AA54" s="2"/>
    </row>
    <row r="55" spans="3:27" x14ac:dyDescent="0.25">
      <c r="C55" s="2">
        <f t="shared" si="8"/>
        <v>2009</v>
      </c>
      <c r="E55" s="2">
        <f>COUNTIFS(DATA!$D:$D,$C55, DATA!AE:AE, "&lt;&gt;-1") + COUNTIFS(DATA!$D:$D,$C55, DATA!AF:AF, "&lt;&gt;-1")+COUNTIFS(DATA!$D:$D,$C55, DATA!AG:AG, "&lt;&gt;-1")+COUNTIFS(DATA!$D:$D,$C55, DATA!AH:AH, "&lt;&gt;-1")-SUMIFS(DATA!AI:AI, DATA!$D:$D,$C55, DATA!AI:AI, "&gt;0")</f>
        <v>0</v>
      </c>
      <c r="F55" s="2">
        <f xml:space="preserve"> COUNTIFS('DATA Pruess'!$D:$D,$C55, 'DATA Pruess'!AE:AE, "&lt;&gt;-1") + COUNTIFS('DATA Pruess'!$D:$D,$C55, 'DATA Pruess'!AF:AF, "&lt;&gt;-1") + COUNTIFS('DATA Pruess'!$D:$D,$C55, 'DATA Pruess'!AG:AG, "&lt;&gt;-1")+COUNTIFS('DATA Pruess'!$D:$D,$C55, 'DATA Pruess'!AH:AH, "&lt;&gt;-1")-SUMIFS('DATA Pruess'!AI:AI, 'DATA Pruess'!$D:$D,$C55, 'DATA Pruess'!AI:AI, "&gt;0")</f>
        <v>0</v>
      </c>
      <c r="G55" s="2">
        <f xml:space="preserve">  COUNTIFS('DATA Pruess'!$D:$D,$C55, 'DATA Pruess'!AE:AE, "&lt;&gt;-1", 'DATA Pruess'!AB:AB, "=1") + COUNTIFS('DATA Pruess'!$D:$D,$C55, 'DATA Pruess'!AF:AF, "&lt;&gt;-1", 'DATA Pruess'!AB:AB, "=1") + COUNTIFS('DATA Pruess'!$D:$D,$C55, 'DATA Pruess'!AG:AG, "&lt;&gt;-1", 'DATA Pruess'!AB:AB, "=1") + COUNTIFS('DATA Pruess'!$D:$D,$C55, 'DATA Pruess'!AH:AH, "&lt;&gt;-1", 'DATA Pruess'!AB:AB, "=1")-SUMIFS('DATA Pruess'!AI:AI, 'DATA Pruess'!$D:$D, $C55, 'DATA Pruess'!AI:AI, "&gt;0", 'DATA Pruess'!AB:AB, "=1")</f>
        <v>0</v>
      </c>
      <c r="I55" s="2">
        <f>COUNTIFS(DATA!$D:$D,$C55, DATA!AK:AK, "&lt;&gt;-1")+COUNTIFS(DATA!$D:$D,$C55, DATA!AL:AL, "&lt;&gt;-1")+COUNTIFS(DATA!$D:$D,$C55, DATA!AM:AM, "&lt;&gt;-1")-SUMIFS(DATA!AN:AN, DATA!$D:$D,$C55, DATA!AN:AN, "&gt;0")</f>
        <v>1</v>
      </c>
      <c r="J55" s="2">
        <f xml:space="preserve"> COUNTIFS('DATA Pruess'!$D:$D,$C55, 'DATA Pruess'!AK:AK, "&lt;&gt;-1") + COUNTIFS('DATA Pruess'!$D:$D,$C55, 'DATA Pruess'!AL:AL, "&lt;&gt;-1")+COUNTIFS('DATA Pruess'!$D:$D,$C55, 'DATA Pruess'!AM:AM, "&lt;&gt;-1")-SUMIFS('DATA Pruess'!AN:AN, 'DATA Pruess'!$D:$D, $C55, 'DATA Pruess'!AN:AN, "&gt;0")</f>
        <v>3</v>
      </c>
      <c r="K55" s="2">
        <f xml:space="preserve"> COUNTIFS('DATA Pruess'!$D:$D,$C55, 'DATA Pruess'!AK:AK, "&lt;&gt;-1", 'DATA Pruess'!$AB:$AB, "=1") + COUNTIFS('DATA Pruess'!$D:$D,$C55, 'DATA Pruess'!AL:AL, "&lt;&gt;-1", 'DATA Pruess'!$AB:$AB, "=1") + COUNTIFS('DATA Pruess'!$D:$D,$C55, 'DATA Pruess'!AM:AM, "&lt;&gt;-1", 'DATA Pruess'!$AB:$AB, "=1")-SUMIFS('DATA Pruess'!AN:AN, 'DATA Pruess'!$D:$D, $C55, 'DATA Pruess'!AN:AN, "&gt;0", 'DATA Pruess'!$AB:$AB, "=1")</f>
        <v>1</v>
      </c>
      <c r="M55" s="2">
        <f>COUNTIFS(DATA!$D:$D,$C55, DATA!AP:AP, "&lt;&gt;-1")+COUNTIFS(DATA!$D:$D,$C55, DATA!AQ:AQ, "&lt;&gt;-1")+COUNTIFS(DATA!$D:$D,$C55, DATA!AR:AR, "&lt;&gt;-1")-SUMIFS(DATA!AS:AS, DATA!$D:$D,$C55, DATA!AS:AS, "&gt;0")</f>
        <v>0</v>
      </c>
      <c r="N55" s="2">
        <f xml:space="preserve"> COUNTIFS('DATA Pruess'!$D:$D,$C55, 'DATA Pruess'!AP:AP, "&lt;&gt;-1") + COUNTIFS('DATA Pruess'!$D:$D,$C55, 'DATA Pruess'!AQ:AQ, "&lt;&gt;-1")+COUNTIFS('DATA Pruess'!$D:$D,$C55, 'DATA Pruess'!AR:AR, "&lt;&gt;-1")-SUMIFS('DATA Pruess'!AS:AS, 'DATA Pruess'!$D:$D,$C55, 'DATA Pruess'!AS:AS, "&gt;0")</f>
        <v>0</v>
      </c>
      <c r="O55" s="2">
        <f xml:space="preserve"> COUNTIFS('DATA Pruess'!$D:$D,$C55, 'DATA Pruess'!AP:AP, "&lt;&gt;-1", 'DATA Pruess'!$AB:$AB, "=1") + COUNTIFS('DATA Pruess'!$D:$D,$C55, 'DATA Pruess'!AQ:AQ, "&lt;&gt;-1", 'DATA Pruess'!$AB:$AB, "=1") + COUNTIFS('DATA Pruess'!$D:$D,$C55, 'DATA Pruess'!AR:AR, "&lt;&gt;-1", 'DATA Pruess'!$AB:$AB, "=1")-SUMIFS('DATA Pruess'!AS:AS, 'DATA Pruess'!$D:$D, $C55, 'DATA Pruess'!AS:AS, "&gt;0", 'DATA Pruess'!$AB:$AB, "=1")</f>
        <v>0</v>
      </c>
      <c r="P55" s="2"/>
      <c r="V55" s="2"/>
      <c r="AA55" s="2"/>
    </row>
    <row r="56" spans="3:27" x14ac:dyDescent="0.25">
      <c r="C56" s="2">
        <f t="shared" si="8"/>
        <v>2010</v>
      </c>
      <c r="E56" s="2">
        <f>COUNTIFS(DATA!$D:$D,$C56, DATA!AE:AE, "&lt;&gt;-1") + COUNTIFS(DATA!$D:$D,$C56, DATA!AF:AF, "&lt;&gt;-1")+COUNTIFS(DATA!$D:$D,$C56, DATA!AG:AG, "&lt;&gt;-1")+COUNTIFS(DATA!$D:$D,$C56, DATA!AH:AH, "&lt;&gt;-1")-SUMIFS(DATA!AI:AI, DATA!$D:$D,$C56, DATA!AI:AI, "&gt;0")</f>
        <v>1</v>
      </c>
      <c r="F56" s="2">
        <f xml:space="preserve"> COUNTIFS('DATA Pruess'!$D:$D,$C56, 'DATA Pruess'!AE:AE, "&lt;&gt;-1") + COUNTIFS('DATA Pruess'!$D:$D,$C56, 'DATA Pruess'!AF:AF, "&lt;&gt;-1") + COUNTIFS('DATA Pruess'!$D:$D,$C56, 'DATA Pruess'!AG:AG, "&lt;&gt;-1")+COUNTIFS('DATA Pruess'!$D:$D,$C56, 'DATA Pruess'!AH:AH, "&lt;&gt;-1")-SUMIFS('DATA Pruess'!AI:AI, 'DATA Pruess'!$D:$D,$C56, 'DATA Pruess'!AI:AI, "&gt;0")</f>
        <v>0</v>
      </c>
      <c r="G56" s="2">
        <f xml:space="preserve">  COUNTIFS('DATA Pruess'!$D:$D,$C56, 'DATA Pruess'!AE:AE, "&lt;&gt;-1", 'DATA Pruess'!AB:AB, "=1") + COUNTIFS('DATA Pruess'!$D:$D,$C56, 'DATA Pruess'!AF:AF, "&lt;&gt;-1", 'DATA Pruess'!AB:AB, "=1") + COUNTIFS('DATA Pruess'!$D:$D,$C56, 'DATA Pruess'!AG:AG, "&lt;&gt;-1", 'DATA Pruess'!AB:AB, "=1") + COUNTIFS('DATA Pruess'!$D:$D,$C56, 'DATA Pruess'!AH:AH, "&lt;&gt;-1", 'DATA Pruess'!AB:AB, "=1")-SUMIFS('DATA Pruess'!AI:AI, 'DATA Pruess'!$D:$D, $C56, 'DATA Pruess'!AI:AI, "&gt;0", 'DATA Pruess'!AB:AB, "=1")</f>
        <v>0</v>
      </c>
      <c r="I56" s="2">
        <f>COUNTIFS(DATA!$D:$D,$C56, DATA!AK:AK, "&lt;&gt;-1")+COUNTIFS(DATA!$D:$D,$C56, DATA!AL:AL, "&lt;&gt;-1")+COUNTIFS(DATA!$D:$D,$C56, DATA!AM:AM, "&lt;&gt;-1")-SUMIFS(DATA!AN:AN, DATA!$D:$D,$C56, DATA!AN:AN, "&gt;0")</f>
        <v>2</v>
      </c>
      <c r="J56" s="2">
        <f xml:space="preserve"> COUNTIFS('DATA Pruess'!$D:$D,$C56, 'DATA Pruess'!AK:AK, "&lt;&gt;-1") + COUNTIFS('DATA Pruess'!$D:$D,$C56, 'DATA Pruess'!AL:AL, "&lt;&gt;-1")+COUNTIFS('DATA Pruess'!$D:$D,$C56, 'DATA Pruess'!AM:AM, "&lt;&gt;-1")-SUMIFS('DATA Pruess'!AN:AN, 'DATA Pruess'!$D:$D, $C56, 'DATA Pruess'!AN:AN, "&gt;0")</f>
        <v>2</v>
      </c>
      <c r="K56" s="2">
        <f xml:space="preserve"> COUNTIFS('DATA Pruess'!$D:$D,$C56, 'DATA Pruess'!AK:AK, "&lt;&gt;-1", 'DATA Pruess'!$AB:$AB, "=1") + COUNTIFS('DATA Pruess'!$D:$D,$C56, 'DATA Pruess'!AL:AL, "&lt;&gt;-1", 'DATA Pruess'!$AB:$AB, "=1") + COUNTIFS('DATA Pruess'!$D:$D,$C56, 'DATA Pruess'!AM:AM, "&lt;&gt;-1", 'DATA Pruess'!$AB:$AB, "=1")-SUMIFS('DATA Pruess'!AN:AN, 'DATA Pruess'!$D:$D, $C56, 'DATA Pruess'!AN:AN, "&gt;0", 'DATA Pruess'!$AB:$AB, "=1")</f>
        <v>2</v>
      </c>
      <c r="M56" s="2">
        <f>COUNTIFS(DATA!$D:$D,$C56, DATA!AP:AP, "&lt;&gt;-1")+COUNTIFS(DATA!$D:$D,$C56, DATA!AQ:AQ, "&lt;&gt;-1")+COUNTIFS(DATA!$D:$D,$C56, DATA!AR:AR, "&lt;&gt;-1")-SUMIFS(DATA!AS:AS, DATA!$D:$D,$C56, DATA!AS:AS, "&gt;0")</f>
        <v>0</v>
      </c>
      <c r="N56" s="2">
        <f xml:space="preserve"> COUNTIFS('DATA Pruess'!$D:$D,$C56, 'DATA Pruess'!AP:AP, "&lt;&gt;-1") + COUNTIFS('DATA Pruess'!$D:$D,$C56, 'DATA Pruess'!AQ:AQ, "&lt;&gt;-1")+COUNTIFS('DATA Pruess'!$D:$D,$C56, 'DATA Pruess'!AR:AR, "&lt;&gt;-1")-SUMIFS('DATA Pruess'!AS:AS, 'DATA Pruess'!$D:$D,$C56, 'DATA Pruess'!AS:AS, "&gt;0")</f>
        <v>0</v>
      </c>
      <c r="O56" s="2">
        <f xml:space="preserve"> COUNTIFS('DATA Pruess'!$D:$D,$C56, 'DATA Pruess'!AP:AP, "&lt;&gt;-1", 'DATA Pruess'!$AB:$AB, "=1") + COUNTIFS('DATA Pruess'!$D:$D,$C56, 'DATA Pruess'!AQ:AQ, "&lt;&gt;-1", 'DATA Pruess'!$AB:$AB, "=1") + COUNTIFS('DATA Pruess'!$D:$D,$C56, 'DATA Pruess'!AR:AR, "&lt;&gt;-1", 'DATA Pruess'!$AB:$AB, "=1")-SUMIFS('DATA Pruess'!AS:AS, 'DATA Pruess'!$D:$D, $C56, 'DATA Pruess'!AS:AS, "&gt;0", 'DATA Pruess'!$AB:$AB, "=1")</f>
        <v>0</v>
      </c>
      <c r="P56" s="2"/>
      <c r="V56" s="2"/>
      <c r="AA56" s="2"/>
    </row>
    <row r="57" spans="3:27" x14ac:dyDescent="0.25">
      <c r="C57" s="2">
        <f t="shared" si="8"/>
        <v>2011</v>
      </c>
      <c r="E57" s="2">
        <f>COUNTIFS(DATA!$D:$D,$C57, DATA!AE:AE, "&lt;&gt;-1") + COUNTIFS(DATA!$D:$D,$C57, DATA!AF:AF, "&lt;&gt;-1")+COUNTIFS(DATA!$D:$D,$C57, DATA!AG:AG, "&lt;&gt;-1")+COUNTIFS(DATA!$D:$D,$C57, DATA!AH:AH, "&lt;&gt;-1")-SUMIFS(DATA!AI:AI, DATA!$D:$D,$C57, DATA!AI:AI, "&gt;0")</f>
        <v>4</v>
      </c>
      <c r="F57" s="2">
        <f xml:space="preserve"> COUNTIFS('DATA Pruess'!$D:$D,$C57, 'DATA Pruess'!AE:AE, "&lt;&gt;-1") + COUNTIFS('DATA Pruess'!$D:$D,$C57, 'DATA Pruess'!AF:AF, "&lt;&gt;-1") + COUNTIFS('DATA Pruess'!$D:$D,$C57, 'DATA Pruess'!AG:AG, "&lt;&gt;-1")+COUNTIFS('DATA Pruess'!$D:$D,$C57, 'DATA Pruess'!AH:AH, "&lt;&gt;-1")-SUMIFS('DATA Pruess'!AI:AI, 'DATA Pruess'!$D:$D,$C57, 'DATA Pruess'!AI:AI, "&gt;0")</f>
        <v>3</v>
      </c>
      <c r="G57" s="2">
        <f xml:space="preserve">  COUNTIFS('DATA Pruess'!$D:$D,$C57, 'DATA Pruess'!AE:AE, "&lt;&gt;-1", 'DATA Pruess'!AB:AB, "=1") + COUNTIFS('DATA Pruess'!$D:$D,$C57, 'DATA Pruess'!AF:AF, "&lt;&gt;-1", 'DATA Pruess'!AB:AB, "=1") + COUNTIFS('DATA Pruess'!$D:$D,$C57, 'DATA Pruess'!AG:AG, "&lt;&gt;-1", 'DATA Pruess'!AB:AB, "=1") + COUNTIFS('DATA Pruess'!$D:$D,$C57, 'DATA Pruess'!AH:AH, "&lt;&gt;-1", 'DATA Pruess'!AB:AB, "=1")-SUMIFS('DATA Pruess'!AI:AI, 'DATA Pruess'!$D:$D, $C57, 'DATA Pruess'!AI:AI, "&gt;0", 'DATA Pruess'!AB:AB, "=1")</f>
        <v>3</v>
      </c>
      <c r="I57" s="2">
        <f>COUNTIFS(DATA!$D:$D,$C57, DATA!AK:AK, "&lt;&gt;-1")+COUNTIFS(DATA!$D:$D,$C57, DATA!AL:AL, "&lt;&gt;-1")+COUNTIFS(DATA!$D:$D,$C57, DATA!AM:AM, "&lt;&gt;-1")-SUMIFS(DATA!AN:AN, DATA!$D:$D,$C57, DATA!AN:AN, "&gt;0")</f>
        <v>1</v>
      </c>
      <c r="J57" s="2">
        <f xml:space="preserve"> COUNTIFS('DATA Pruess'!$D:$D,$C57, 'DATA Pruess'!AK:AK, "&lt;&gt;-1") + COUNTIFS('DATA Pruess'!$D:$D,$C57, 'DATA Pruess'!AL:AL, "&lt;&gt;-1")+COUNTIFS('DATA Pruess'!$D:$D,$C57, 'DATA Pruess'!AM:AM, "&lt;&gt;-1")-SUMIFS('DATA Pruess'!AN:AN, 'DATA Pruess'!$D:$D, $C57, 'DATA Pruess'!AN:AN, "&gt;0")</f>
        <v>2</v>
      </c>
      <c r="K57" s="2">
        <f xml:space="preserve"> COUNTIFS('DATA Pruess'!$D:$D,$C57, 'DATA Pruess'!AK:AK, "&lt;&gt;-1", 'DATA Pruess'!$AB:$AB, "=1") + COUNTIFS('DATA Pruess'!$D:$D,$C57, 'DATA Pruess'!AL:AL, "&lt;&gt;-1", 'DATA Pruess'!$AB:$AB, "=1") + COUNTIFS('DATA Pruess'!$D:$D,$C57, 'DATA Pruess'!AM:AM, "&lt;&gt;-1", 'DATA Pruess'!$AB:$AB, "=1")-SUMIFS('DATA Pruess'!AN:AN, 'DATA Pruess'!$D:$D, $C57, 'DATA Pruess'!AN:AN, "&gt;0", 'DATA Pruess'!$AB:$AB, "=1")</f>
        <v>1</v>
      </c>
      <c r="M57" s="2">
        <f>COUNTIFS(DATA!$D:$D,$C57, DATA!AP:AP, "&lt;&gt;-1")+COUNTIFS(DATA!$D:$D,$C57, DATA!AQ:AQ, "&lt;&gt;-1")+COUNTIFS(DATA!$D:$D,$C57, DATA!AR:AR, "&lt;&gt;-1")-SUMIFS(DATA!AS:AS, DATA!$D:$D,$C57, DATA!AS:AS, "&gt;0")</f>
        <v>0</v>
      </c>
      <c r="N57" s="2">
        <f xml:space="preserve"> COUNTIFS('DATA Pruess'!$D:$D,$C57, 'DATA Pruess'!AP:AP, "&lt;&gt;-1") + COUNTIFS('DATA Pruess'!$D:$D,$C57, 'DATA Pruess'!AQ:AQ, "&lt;&gt;-1")+COUNTIFS('DATA Pruess'!$D:$D,$C57, 'DATA Pruess'!AR:AR, "&lt;&gt;-1")-SUMIFS('DATA Pruess'!AS:AS, 'DATA Pruess'!$D:$D,$C57, 'DATA Pruess'!AS:AS, "&gt;0")</f>
        <v>0</v>
      </c>
      <c r="O57" s="2">
        <f xml:space="preserve"> COUNTIFS('DATA Pruess'!$D:$D,$C57, 'DATA Pruess'!AP:AP, "&lt;&gt;-1", 'DATA Pruess'!$AB:$AB, "=1") + COUNTIFS('DATA Pruess'!$D:$D,$C57, 'DATA Pruess'!AQ:AQ, "&lt;&gt;-1", 'DATA Pruess'!$AB:$AB, "=1") + COUNTIFS('DATA Pruess'!$D:$D,$C57, 'DATA Pruess'!AR:AR, "&lt;&gt;-1", 'DATA Pruess'!$AB:$AB, "=1")-SUMIFS('DATA Pruess'!AS:AS, 'DATA Pruess'!$D:$D, $C57, 'DATA Pruess'!AS:AS, "&gt;0", 'DATA Pruess'!$AB:$AB, "=1")</f>
        <v>0</v>
      </c>
      <c r="P57" s="2"/>
      <c r="V57" s="2"/>
      <c r="AA57" s="2"/>
    </row>
    <row r="58" spans="3:27" x14ac:dyDescent="0.25">
      <c r="C58" s="2">
        <f t="shared" si="8"/>
        <v>2012</v>
      </c>
      <c r="E58" s="2">
        <f>COUNTIFS(DATA!$D:$D,$C58, DATA!AE:AE, "&lt;&gt;-1") + COUNTIFS(DATA!$D:$D,$C58, DATA!AF:AF, "&lt;&gt;-1")+COUNTIFS(DATA!$D:$D,$C58, DATA!AG:AG, "&lt;&gt;-1")+COUNTIFS(DATA!$D:$D,$C58, DATA!AH:AH, "&lt;&gt;-1")-SUMIFS(DATA!AI:AI, DATA!$D:$D,$C58, DATA!AI:AI, "&gt;0")</f>
        <v>1</v>
      </c>
      <c r="F58" s="2">
        <f xml:space="preserve"> COUNTIFS('DATA Pruess'!$D:$D,$C58, 'DATA Pruess'!AE:AE, "&lt;&gt;-1") + COUNTIFS('DATA Pruess'!$D:$D,$C58, 'DATA Pruess'!AF:AF, "&lt;&gt;-1") + COUNTIFS('DATA Pruess'!$D:$D,$C58, 'DATA Pruess'!AG:AG, "&lt;&gt;-1")+COUNTIFS('DATA Pruess'!$D:$D,$C58, 'DATA Pruess'!AH:AH, "&lt;&gt;-1")-SUMIFS('DATA Pruess'!AI:AI, 'DATA Pruess'!$D:$D,$C58, 'DATA Pruess'!AI:AI, "&gt;0")</f>
        <v>1</v>
      </c>
      <c r="G58" s="2">
        <f xml:space="preserve">  COUNTIFS('DATA Pruess'!$D:$D,$C58, 'DATA Pruess'!AE:AE, "&lt;&gt;-1", 'DATA Pruess'!AB:AB, "=1") + COUNTIFS('DATA Pruess'!$D:$D,$C58, 'DATA Pruess'!AF:AF, "&lt;&gt;-1", 'DATA Pruess'!AB:AB, "=1") + COUNTIFS('DATA Pruess'!$D:$D,$C58, 'DATA Pruess'!AG:AG, "&lt;&gt;-1", 'DATA Pruess'!AB:AB, "=1") + COUNTIFS('DATA Pruess'!$D:$D,$C58, 'DATA Pruess'!AH:AH, "&lt;&gt;-1", 'DATA Pruess'!AB:AB, "=1")-SUMIFS('DATA Pruess'!AI:AI, 'DATA Pruess'!$D:$D, $C58, 'DATA Pruess'!AI:AI, "&gt;0", 'DATA Pruess'!AB:AB, "=1")</f>
        <v>1</v>
      </c>
      <c r="I58" s="2">
        <f>COUNTIFS(DATA!$D:$D,$C58, DATA!AK:AK, "&lt;&gt;-1")+COUNTIFS(DATA!$D:$D,$C58, DATA!AL:AL, "&lt;&gt;-1")+COUNTIFS(DATA!$D:$D,$C58, DATA!AM:AM, "&lt;&gt;-1")-SUMIFS(DATA!AN:AN, DATA!$D:$D,$C58, DATA!AN:AN, "&gt;0")</f>
        <v>0</v>
      </c>
      <c r="J58" s="2">
        <f xml:space="preserve"> COUNTIFS('DATA Pruess'!$D:$D,$C58, 'DATA Pruess'!AK:AK, "&lt;&gt;-1") + COUNTIFS('DATA Pruess'!$D:$D,$C58, 'DATA Pruess'!AL:AL, "&lt;&gt;-1")+COUNTIFS('DATA Pruess'!$D:$D,$C58, 'DATA Pruess'!AM:AM, "&lt;&gt;-1")-SUMIFS('DATA Pruess'!AN:AN, 'DATA Pruess'!$D:$D, $C58, 'DATA Pruess'!AN:AN, "&gt;0")</f>
        <v>0</v>
      </c>
      <c r="K58" s="2">
        <f xml:space="preserve"> COUNTIFS('DATA Pruess'!$D:$D,$C58, 'DATA Pruess'!AK:AK, "&lt;&gt;-1", 'DATA Pruess'!$AB:$AB, "=1") + COUNTIFS('DATA Pruess'!$D:$D,$C58, 'DATA Pruess'!AL:AL, "&lt;&gt;-1", 'DATA Pruess'!$AB:$AB, "=1") + COUNTIFS('DATA Pruess'!$D:$D,$C58, 'DATA Pruess'!AM:AM, "&lt;&gt;-1", 'DATA Pruess'!$AB:$AB, "=1")-SUMIFS('DATA Pruess'!AN:AN, 'DATA Pruess'!$D:$D, $C58, 'DATA Pruess'!AN:AN, "&gt;0", 'DATA Pruess'!$AB:$AB, "=1")</f>
        <v>0</v>
      </c>
      <c r="M58" s="2">
        <f>COUNTIFS(DATA!$D:$D,$C58, DATA!AP:AP, "&lt;&gt;-1")+COUNTIFS(DATA!$D:$D,$C58, DATA!AQ:AQ, "&lt;&gt;-1")+COUNTIFS(DATA!$D:$D,$C58, DATA!AR:AR, "&lt;&gt;-1")-SUMIFS(DATA!AS:AS, DATA!$D:$D,$C58, DATA!AS:AS, "&gt;0")</f>
        <v>0</v>
      </c>
      <c r="N58" s="2">
        <f xml:space="preserve"> COUNTIFS('DATA Pruess'!$D:$D,$C58, 'DATA Pruess'!AP:AP, "&lt;&gt;-1") + COUNTIFS('DATA Pruess'!$D:$D,$C58, 'DATA Pruess'!AQ:AQ, "&lt;&gt;-1")+COUNTIFS('DATA Pruess'!$D:$D,$C58, 'DATA Pruess'!AR:AR, "&lt;&gt;-1")-SUMIFS('DATA Pruess'!AS:AS, 'DATA Pruess'!$D:$D,$C58, 'DATA Pruess'!AS:AS, "&gt;0")</f>
        <v>0</v>
      </c>
      <c r="O58" s="2">
        <f xml:space="preserve"> COUNTIFS('DATA Pruess'!$D:$D,$C58, 'DATA Pruess'!AP:AP, "&lt;&gt;-1", 'DATA Pruess'!$AB:$AB, "=1") + COUNTIFS('DATA Pruess'!$D:$D,$C58, 'DATA Pruess'!AQ:AQ, "&lt;&gt;-1", 'DATA Pruess'!$AB:$AB, "=1") + COUNTIFS('DATA Pruess'!$D:$D,$C58, 'DATA Pruess'!AR:AR, "&lt;&gt;-1", 'DATA Pruess'!$AB:$AB, "=1")-SUMIFS('DATA Pruess'!AS:AS, 'DATA Pruess'!$D:$D, $C58, 'DATA Pruess'!AS:AS, "&gt;0", 'DATA Pruess'!$AB:$AB, "=1")</f>
        <v>0</v>
      </c>
      <c r="P58" s="2"/>
      <c r="V58" s="2"/>
      <c r="AA58" s="2"/>
    </row>
    <row r="59" spans="3:27" x14ac:dyDescent="0.25">
      <c r="C59" s="2">
        <f t="shared" si="8"/>
        <v>2013</v>
      </c>
      <c r="E59" s="2">
        <f>COUNTIFS(DATA!$D:$D,$C59, DATA!AE:AE, "&lt;&gt;-1") + COUNTIFS(DATA!$D:$D,$C59, DATA!AF:AF, "&lt;&gt;-1")+COUNTIFS(DATA!$D:$D,$C59, DATA!AG:AG, "&lt;&gt;-1")+COUNTIFS(DATA!$D:$D,$C59, DATA!AH:AH, "&lt;&gt;-1")-SUMIFS(DATA!AI:AI, DATA!$D:$D,$C59, DATA!AI:AI, "&gt;0")</f>
        <v>2</v>
      </c>
      <c r="F59" s="2">
        <f xml:space="preserve"> COUNTIFS('DATA Pruess'!$D:$D,$C59, 'DATA Pruess'!AE:AE, "&lt;&gt;-1") + COUNTIFS('DATA Pruess'!$D:$D,$C59, 'DATA Pruess'!AF:AF, "&lt;&gt;-1") + COUNTIFS('DATA Pruess'!$D:$D,$C59, 'DATA Pruess'!AG:AG, "&lt;&gt;-1")+COUNTIFS('DATA Pruess'!$D:$D,$C59, 'DATA Pruess'!AH:AH, "&lt;&gt;-1")-SUMIFS('DATA Pruess'!AI:AI, 'DATA Pruess'!$D:$D,$C59, 'DATA Pruess'!AI:AI, "&gt;0")</f>
        <v>2</v>
      </c>
      <c r="G59" s="2">
        <f xml:space="preserve">  COUNTIFS('DATA Pruess'!$D:$D,$C59, 'DATA Pruess'!AE:AE, "&lt;&gt;-1", 'DATA Pruess'!AB:AB, "=1") + COUNTIFS('DATA Pruess'!$D:$D,$C59, 'DATA Pruess'!AF:AF, "&lt;&gt;-1", 'DATA Pruess'!AB:AB, "=1") + COUNTIFS('DATA Pruess'!$D:$D,$C59, 'DATA Pruess'!AG:AG, "&lt;&gt;-1", 'DATA Pruess'!AB:AB, "=1") + COUNTIFS('DATA Pruess'!$D:$D,$C59, 'DATA Pruess'!AH:AH, "&lt;&gt;-1", 'DATA Pruess'!AB:AB, "=1")-SUMIFS('DATA Pruess'!AI:AI, 'DATA Pruess'!$D:$D, $C59, 'DATA Pruess'!AI:AI, "&gt;0", 'DATA Pruess'!AB:AB, "=1")</f>
        <v>2</v>
      </c>
      <c r="I59" s="2">
        <f>COUNTIFS(DATA!$D:$D,$C59, DATA!AK:AK, "&lt;&gt;-1")+COUNTIFS(DATA!$D:$D,$C59, DATA!AL:AL, "&lt;&gt;-1")+COUNTIFS(DATA!$D:$D,$C59, DATA!AM:AM, "&lt;&gt;-1")-SUMIFS(DATA!AN:AN, DATA!$D:$D,$C59, DATA!AN:AN, "&gt;0")</f>
        <v>1</v>
      </c>
      <c r="J59" s="2">
        <f xml:space="preserve"> COUNTIFS('DATA Pruess'!$D:$D,$C59, 'DATA Pruess'!AK:AK, "&lt;&gt;-1") + COUNTIFS('DATA Pruess'!$D:$D,$C59, 'DATA Pruess'!AL:AL, "&lt;&gt;-1")+COUNTIFS('DATA Pruess'!$D:$D,$C59, 'DATA Pruess'!AM:AM, "&lt;&gt;-1")-SUMIFS('DATA Pruess'!AN:AN, 'DATA Pruess'!$D:$D, $C59, 'DATA Pruess'!AN:AN, "&gt;0")</f>
        <v>1</v>
      </c>
      <c r="K59" s="2">
        <f xml:space="preserve"> COUNTIFS('DATA Pruess'!$D:$D,$C59, 'DATA Pruess'!AK:AK, "&lt;&gt;-1", 'DATA Pruess'!$AB:$AB, "=1") + COUNTIFS('DATA Pruess'!$D:$D,$C59, 'DATA Pruess'!AL:AL, "&lt;&gt;-1", 'DATA Pruess'!$AB:$AB, "=1") + COUNTIFS('DATA Pruess'!$D:$D,$C59, 'DATA Pruess'!AM:AM, "&lt;&gt;-1", 'DATA Pruess'!$AB:$AB, "=1")-SUMIFS('DATA Pruess'!AN:AN, 'DATA Pruess'!$D:$D, $C59, 'DATA Pruess'!AN:AN, "&gt;0", 'DATA Pruess'!$AB:$AB, "=1")</f>
        <v>1</v>
      </c>
      <c r="M59" s="2">
        <f>COUNTIFS(DATA!$D:$D,$C59, DATA!AP:AP, "&lt;&gt;-1")+COUNTIFS(DATA!$D:$D,$C59, DATA!AQ:AQ, "&lt;&gt;-1")+COUNTIFS(DATA!$D:$D,$C59, DATA!AR:AR, "&lt;&gt;-1")-SUMIFS(DATA!AS:AS, DATA!$D:$D,$C59, DATA!AS:AS, "&gt;0")</f>
        <v>0</v>
      </c>
      <c r="N59" s="2">
        <f xml:space="preserve"> COUNTIFS('DATA Pruess'!$D:$D,$C59, 'DATA Pruess'!AP:AP, "&lt;&gt;-1") + COUNTIFS('DATA Pruess'!$D:$D,$C59, 'DATA Pruess'!AQ:AQ, "&lt;&gt;-1")+COUNTIFS('DATA Pruess'!$D:$D,$C59, 'DATA Pruess'!AR:AR, "&lt;&gt;-1")-SUMIFS('DATA Pruess'!AS:AS, 'DATA Pruess'!$D:$D,$C59, 'DATA Pruess'!AS:AS, "&gt;0")</f>
        <v>0</v>
      </c>
      <c r="O59" s="2">
        <f xml:space="preserve"> COUNTIFS('DATA Pruess'!$D:$D,$C59, 'DATA Pruess'!AP:AP, "&lt;&gt;-1", 'DATA Pruess'!$AB:$AB, "=1") + COUNTIFS('DATA Pruess'!$D:$D,$C59, 'DATA Pruess'!AQ:AQ, "&lt;&gt;-1", 'DATA Pruess'!$AB:$AB, "=1") + COUNTIFS('DATA Pruess'!$D:$D,$C59, 'DATA Pruess'!AR:AR, "&lt;&gt;-1", 'DATA Pruess'!$AB:$AB, "=1")-SUMIFS('DATA Pruess'!AS:AS, 'DATA Pruess'!$D:$D, $C59, 'DATA Pruess'!AS:AS, "&gt;0", 'DATA Pruess'!$AB:$AB, "=1")</f>
        <v>0</v>
      </c>
      <c r="P59" s="2"/>
      <c r="V59" s="2"/>
      <c r="AA59" s="2"/>
    </row>
    <row r="60" spans="3:27" x14ac:dyDescent="0.25">
      <c r="C60" s="2">
        <f t="shared" si="8"/>
        <v>2014</v>
      </c>
      <c r="E60" s="2">
        <f>COUNTIFS(DATA!$D:$D,$C60, DATA!AE:AE, "&lt;&gt;-1") + COUNTIFS(DATA!$D:$D,$C60, DATA!AF:AF, "&lt;&gt;-1")+COUNTIFS(DATA!$D:$D,$C60, DATA!AG:AG, "&lt;&gt;-1")+COUNTIFS(DATA!$D:$D,$C60, DATA!AH:AH, "&lt;&gt;-1")-SUMIFS(DATA!AI:AI, DATA!$D:$D,$C60, DATA!AI:AI, "&gt;0")</f>
        <v>4</v>
      </c>
      <c r="F60" s="2">
        <f xml:space="preserve"> COUNTIFS('DATA Pruess'!$D:$D,$C60, 'DATA Pruess'!AE:AE, "&lt;&gt;-1") + COUNTIFS('DATA Pruess'!$D:$D,$C60, 'DATA Pruess'!AF:AF, "&lt;&gt;-1") + COUNTIFS('DATA Pruess'!$D:$D,$C60, 'DATA Pruess'!AG:AG, "&lt;&gt;-1")+COUNTIFS('DATA Pruess'!$D:$D,$C60, 'DATA Pruess'!AH:AH, "&lt;&gt;-1")-SUMIFS('DATA Pruess'!AI:AI, 'DATA Pruess'!$D:$D,$C60, 'DATA Pruess'!AI:AI, "&gt;0")</f>
        <v>3</v>
      </c>
      <c r="G60" s="2">
        <f xml:space="preserve">  COUNTIFS('DATA Pruess'!$D:$D,$C60, 'DATA Pruess'!AE:AE, "&lt;&gt;-1", 'DATA Pruess'!AB:AB, "=1") + COUNTIFS('DATA Pruess'!$D:$D,$C60, 'DATA Pruess'!AF:AF, "&lt;&gt;-1", 'DATA Pruess'!AB:AB, "=1") + COUNTIFS('DATA Pruess'!$D:$D,$C60, 'DATA Pruess'!AG:AG, "&lt;&gt;-1", 'DATA Pruess'!AB:AB, "=1") + COUNTIFS('DATA Pruess'!$D:$D,$C60, 'DATA Pruess'!AH:AH, "&lt;&gt;-1", 'DATA Pruess'!AB:AB, "=1")-SUMIFS('DATA Pruess'!AI:AI, 'DATA Pruess'!$D:$D, $C60, 'DATA Pruess'!AI:AI, "&gt;0", 'DATA Pruess'!AB:AB, "=1")</f>
        <v>3</v>
      </c>
      <c r="I60" s="2">
        <f>COUNTIFS(DATA!$D:$D,$C60, DATA!AK:AK, "&lt;&gt;-1")+COUNTIFS(DATA!$D:$D,$C60, DATA!AL:AL, "&lt;&gt;-1")+COUNTIFS(DATA!$D:$D,$C60, DATA!AM:AM, "&lt;&gt;-1")-SUMIFS(DATA!AN:AN, DATA!$D:$D,$C60, DATA!AN:AN, "&gt;0")</f>
        <v>0</v>
      </c>
      <c r="J60" s="2">
        <f xml:space="preserve"> COUNTIFS('DATA Pruess'!$D:$D,$C60, 'DATA Pruess'!AK:AK, "&lt;&gt;-1") + COUNTIFS('DATA Pruess'!$D:$D,$C60, 'DATA Pruess'!AL:AL, "&lt;&gt;-1")+COUNTIFS('DATA Pruess'!$D:$D,$C60, 'DATA Pruess'!AM:AM, "&lt;&gt;-1")-SUMIFS('DATA Pruess'!AN:AN, 'DATA Pruess'!$D:$D, $C60, 'DATA Pruess'!AN:AN, "&gt;0")</f>
        <v>1</v>
      </c>
      <c r="K60" s="2">
        <f xml:space="preserve"> COUNTIFS('DATA Pruess'!$D:$D,$C60, 'DATA Pruess'!AK:AK, "&lt;&gt;-1", 'DATA Pruess'!$AB:$AB, "=1") + COUNTIFS('DATA Pruess'!$D:$D,$C60, 'DATA Pruess'!AL:AL, "&lt;&gt;-1", 'DATA Pruess'!$AB:$AB, "=1") + COUNTIFS('DATA Pruess'!$D:$D,$C60, 'DATA Pruess'!AM:AM, "&lt;&gt;-1", 'DATA Pruess'!$AB:$AB, "=1")-SUMIFS('DATA Pruess'!AN:AN, 'DATA Pruess'!$D:$D, $C60, 'DATA Pruess'!AN:AN, "&gt;0", 'DATA Pruess'!$AB:$AB, "=1")</f>
        <v>0</v>
      </c>
      <c r="M60" s="2">
        <f>COUNTIFS(DATA!$D:$D,$C60, DATA!AP:AP, "&lt;&gt;-1")+COUNTIFS(DATA!$D:$D,$C60, DATA!AQ:AQ, "&lt;&gt;-1")+COUNTIFS(DATA!$D:$D,$C60, DATA!AR:AR, "&lt;&gt;-1")-SUMIFS(DATA!AS:AS, DATA!$D:$D,$C60, DATA!AS:AS, "&gt;0")</f>
        <v>0</v>
      </c>
      <c r="N60" s="2">
        <f xml:space="preserve"> COUNTIFS('DATA Pruess'!$D:$D,$C60, 'DATA Pruess'!AP:AP, "&lt;&gt;-1") + COUNTIFS('DATA Pruess'!$D:$D,$C60, 'DATA Pruess'!AQ:AQ, "&lt;&gt;-1")+COUNTIFS('DATA Pruess'!$D:$D,$C60, 'DATA Pruess'!AR:AR, "&lt;&gt;-1")-SUMIFS('DATA Pruess'!AS:AS, 'DATA Pruess'!$D:$D,$C60, 'DATA Pruess'!AS:AS, "&gt;0")</f>
        <v>0</v>
      </c>
      <c r="O60" s="2">
        <f xml:space="preserve"> COUNTIFS('DATA Pruess'!$D:$D,$C60, 'DATA Pruess'!AP:AP, "&lt;&gt;-1", 'DATA Pruess'!$AB:$AB, "=1") + COUNTIFS('DATA Pruess'!$D:$D,$C60, 'DATA Pruess'!AQ:AQ, "&lt;&gt;-1", 'DATA Pruess'!$AB:$AB, "=1") + COUNTIFS('DATA Pruess'!$D:$D,$C60, 'DATA Pruess'!AR:AR, "&lt;&gt;-1", 'DATA Pruess'!$AB:$AB, "=1")-SUMIFS('DATA Pruess'!AS:AS, 'DATA Pruess'!$D:$D, $C60, 'DATA Pruess'!AS:AS, "&gt;0", 'DATA Pruess'!$AB:$AB, "=1")</f>
        <v>0</v>
      </c>
      <c r="P60" s="2"/>
      <c r="V60" s="2"/>
      <c r="AA60" s="2"/>
    </row>
    <row r="61" spans="3:27" x14ac:dyDescent="0.25">
      <c r="C61" s="2">
        <f t="shared" si="8"/>
        <v>2015</v>
      </c>
      <c r="E61" s="2">
        <f>COUNTIFS(DATA!$D:$D,$C61, DATA!AE:AE, "&lt;&gt;-1") + COUNTIFS(DATA!$D:$D,$C61, DATA!AF:AF, "&lt;&gt;-1")+COUNTIFS(DATA!$D:$D,$C61, DATA!AG:AG, "&lt;&gt;-1")+COUNTIFS(DATA!$D:$D,$C61, DATA!AH:AH, "&lt;&gt;-1")-SUMIFS(DATA!AI:AI, DATA!$D:$D,$C61, DATA!AI:AI, "&gt;0")</f>
        <v>3</v>
      </c>
      <c r="F61" s="2">
        <f xml:space="preserve"> COUNTIFS('DATA Pruess'!$D:$D,$C61, 'DATA Pruess'!AE:AE, "&lt;&gt;-1") + COUNTIFS('DATA Pruess'!$D:$D,$C61, 'DATA Pruess'!AF:AF, "&lt;&gt;-1") + COUNTIFS('DATA Pruess'!$D:$D,$C61, 'DATA Pruess'!AG:AG, "&lt;&gt;-1")+COUNTIFS('DATA Pruess'!$D:$D,$C61, 'DATA Pruess'!AH:AH, "&lt;&gt;-1")-SUMIFS('DATA Pruess'!AI:AI, 'DATA Pruess'!$D:$D,$C61, 'DATA Pruess'!AI:AI, "&gt;0")</f>
        <v>6</v>
      </c>
      <c r="G61" s="2">
        <f xml:space="preserve">  COUNTIFS('DATA Pruess'!$D:$D,$C61, 'DATA Pruess'!AE:AE, "&lt;&gt;-1", 'DATA Pruess'!AB:AB, "=1") + COUNTIFS('DATA Pruess'!$D:$D,$C61, 'DATA Pruess'!AF:AF, "&lt;&gt;-1", 'DATA Pruess'!AB:AB, "=1") + COUNTIFS('DATA Pruess'!$D:$D,$C61, 'DATA Pruess'!AG:AG, "&lt;&gt;-1", 'DATA Pruess'!AB:AB, "=1") + COUNTIFS('DATA Pruess'!$D:$D,$C61, 'DATA Pruess'!AH:AH, "&lt;&gt;-1", 'DATA Pruess'!AB:AB, "=1")-SUMIFS('DATA Pruess'!AI:AI, 'DATA Pruess'!$D:$D, $C61, 'DATA Pruess'!AI:AI, "&gt;0", 'DATA Pruess'!AB:AB, "=1")</f>
        <v>3</v>
      </c>
      <c r="I61" s="2">
        <f>COUNTIFS(DATA!$D:$D,$C61, DATA!AK:AK, "&lt;&gt;-1")+COUNTIFS(DATA!$D:$D,$C61, DATA!AL:AL, "&lt;&gt;-1")+COUNTIFS(DATA!$D:$D,$C61, DATA!AM:AM, "&lt;&gt;-1")-SUMIFS(DATA!AN:AN, DATA!$D:$D,$C61, DATA!AN:AN, "&gt;0")</f>
        <v>3</v>
      </c>
      <c r="J61" s="2">
        <f xml:space="preserve"> COUNTIFS('DATA Pruess'!$D:$D,$C61, 'DATA Pruess'!AK:AK, "&lt;&gt;-1") + COUNTIFS('DATA Pruess'!$D:$D,$C61, 'DATA Pruess'!AL:AL, "&lt;&gt;-1")+COUNTIFS('DATA Pruess'!$D:$D,$C61, 'DATA Pruess'!AM:AM, "&lt;&gt;-1")-SUMIFS('DATA Pruess'!AN:AN, 'DATA Pruess'!$D:$D, $C61, 'DATA Pruess'!AN:AN, "&gt;0")</f>
        <v>3</v>
      </c>
      <c r="K61" s="2">
        <f xml:space="preserve"> COUNTIFS('DATA Pruess'!$D:$D,$C61, 'DATA Pruess'!AK:AK, "&lt;&gt;-1", 'DATA Pruess'!$AB:$AB, "=1") + COUNTIFS('DATA Pruess'!$D:$D,$C61, 'DATA Pruess'!AL:AL, "&lt;&gt;-1", 'DATA Pruess'!$AB:$AB, "=1") + COUNTIFS('DATA Pruess'!$D:$D,$C61, 'DATA Pruess'!AM:AM, "&lt;&gt;-1", 'DATA Pruess'!$AB:$AB, "=1")-SUMIFS('DATA Pruess'!AN:AN, 'DATA Pruess'!$D:$D, $C61, 'DATA Pruess'!AN:AN, "&gt;0", 'DATA Pruess'!$AB:$AB, "=1")</f>
        <v>2</v>
      </c>
      <c r="M61" s="2">
        <f>COUNTIFS(DATA!$D:$D,$C61, DATA!AP:AP, "&lt;&gt;-1")+COUNTIFS(DATA!$D:$D,$C61, DATA!AQ:AQ, "&lt;&gt;-1")+COUNTIFS(DATA!$D:$D,$C61, DATA!AR:AR, "&lt;&gt;-1")-SUMIFS(DATA!AS:AS, DATA!$D:$D,$C61, DATA!AS:AS, "&gt;0")</f>
        <v>0</v>
      </c>
      <c r="N61" s="2">
        <f xml:space="preserve"> COUNTIFS('DATA Pruess'!$D:$D,$C61, 'DATA Pruess'!AP:AP, "&lt;&gt;-1") + COUNTIFS('DATA Pruess'!$D:$D,$C61, 'DATA Pruess'!AQ:AQ, "&lt;&gt;-1")+COUNTIFS('DATA Pruess'!$D:$D,$C61, 'DATA Pruess'!AR:AR, "&lt;&gt;-1")-SUMIFS('DATA Pruess'!AS:AS, 'DATA Pruess'!$D:$D,$C61, 'DATA Pruess'!AS:AS, "&gt;0")</f>
        <v>0</v>
      </c>
      <c r="O61" s="2">
        <f xml:space="preserve"> COUNTIFS('DATA Pruess'!$D:$D,$C61, 'DATA Pruess'!AP:AP, "&lt;&gt;-1", 'DATA Pruess'!$AB:$AB, "=1") + COUNTIFS('DATA Pruess'!$D:$D,$C61, 'DATA Pruess'!AQ:AQ, "&lt;&gt;-1", 'DATA Pruess'!$AB:$AB, "=1") + COUNTIFS('DATA Pruess'!$D:$D,$C61, 'DATA Pruess'!AR:AR, "&lt;&gt;-1", 'DATA Pruess'!$AB:$AB, "=1")-SUMIFS('DATA Pruess'!AS:AS, 'DATA Pruess'!$D:$D, $C61, 'DATA Pruess'!AS:AS, "&gt;0", 'DATA Pruess'!$AB:$AB, "=1")</f>
        <v>0</v>
      </c>
      <c r="P61" s="2"/>
      <c r="V61" s="2"/>
      <c r="AA61" s="2"/>
    </row>
    <row r="62" spans="3:27" x14ac:dyDescent="0.25">
      <c r="C62" s="2">
        <f t="shared" si="8"/>
        <v>2016</v>
      </c>
      <c r="E62" s="2">
        <f>COUNTIFS(DATA!$D:$D,$C62, DATA!AE:AE, "&lt;&gt;-1") + COUNTIFS(DATA!$D:$D,$C62, DATA!AF:AF, "&lt;&gt;-1")+COUNTIFS(DATA!$D:$D,$C62, DATA!AG:AG, "&lt;&gt;-1")+COUNTIFS(DATA!$D:$D,$C62, DATA!AH:AH, "&lt;&gt;-1")-SUMIFS(DATA!AI:AI, DATA!$D:$D,$C62, DATA!AI:AI, "&gt;0")</f>
        <v>2</v>
      </c>
      <c r="F62" s="2">
        <f xml:space="preserve"> COUNTIFS('DATA Pruess'!$D:$D,$C62, 'DATA Pruess'!AE:AE, "&lt;&gt;-1") + COUNTIFS('DATA Pruess'!$D:$D,$C62, 'DATA Pruess'!AF:AF, "&lt;&gt;-1") + COUNTIFS('DATA Pruess'!$D:$D,$C62, 'DATA Pruess'!AG:AG, "&lt;&gt;-1")+COUNTIFS('DATA Pruess'!$D:$D,$C62, 'DATA Pruess'!AH:AH, "&lt;&gt;-1")-SUMIFS('DATA Pruess'!AI:AI, 'DATA Pruess'!$D:$D,$C62, 'DATA Pruess'!AI:AI, "&gt;0")</f>
        <v>1</v>
      </c>
      <c r="G62" s="2">
        <f xml:space="preserve">  COUNTIFS('DATA Pruess'!$D:$D,$C62, 'DATA Pruess'!AE:AE, "&lt;&gt;-1", 'DATA Pruess'!AB:AB, "=1") + COUNTIFS('DATA Pruess'!$D:$D,$C62, 'DATA Pruess'!AF:AF, "&lt;&gt;-1", 'DATA Pruess'!AB:AB, "=1") + COUNTIFS('DATA Pruess'!$D:$D,$C62, 'DATA Pruess'!AG:AG, "&lt;&gt;-1", 'DATA Pruess'!AB:AB, "=1") + COUNTIFS('DATA Pruess'!$D:$D,$C62, 'DATA Pruess'!AH:AH, "&lt;&gt;-1", 'DATA Pruess'!AB:AB, "=1")-SUMIFS('DATA Pruess'!AI:AI, 'DATA Pruess'!$D:$D, $C62, 'DATA Pruess'!AI:AI, "&gt;0", 'DATA Pruess'!AB:AB, "=1")</f>
        <v>1</v>
      </c>
      <c r="I62" s="2">
        <f>COUNTIFS(DATA!$D:$D,$C62, DATA!AK:AK, "&lt;&gt;-1")+COUNTIFS(DATA!$D:$D,$C62, DATA!AL:AL, "&lt;&gt;-1")+COUNTIFS(DATA!$D:$D,$C62, DATA!AM:AM, "&lt;&gt;-1")-SUMIFS(DATA!AN:AN, DATA!$D:$D,$C62, DATA!AN:AN, "&gt;0")</f>
        <v>0</v>
      </c>
      <c r="J62" s="2">
        <f xml:space="preserve"> COUNTIFS('DATA Pruess'!$D:$D,$C62, 'DATA Pruess'!AK:AK, "&lt;&gt;-1") + COUNTIFS('DATA Pruess'!$D:$D,$C62, 'DATA Pruess'!AL:AL, "&lt;&gt;-1")+COUNTIFS('DATA Pruess'!$D:$D,$C62, 'DATA Pruess'!AM:AM, "&lt;&gt;-1")-SUMIFS('DATA Pruess'!AN:AN, 'DATA Pruess'!$D:$D, $C62, 'DATA Pruess'!AN:AN, "&gt;0")</f>
        <v>0</v>
      </c>
      <c r="K62" s="2">
        <f xml:space="preserve"> COUNTIFS('DATA Pruess'!$D:$D,$C62, 'DATA Pruess'!AK:AK, "&lt;&gt;-1", 'DATA Pruess'!$AB:$AB, "=1") + COUNTIFS('DATA Pruess'!$D:$D,$C62, 'DATA Pruess'!AL:AL, "&lt;&gt;-1", 'DATA Pruess'!$AB:$AB, "=1") + COUNTIFS('DATA Pruess'!$D:$D,$C62, 'DATA Pruess'!AM:AM, "&lt;&gt;-1", 'DATA Pruess'!$AB:$AB, "=1")-SUMIFS('DATA Pruess'!AN:AN, 'DATA Pruess'!$D:$D, $C62, 'DATA Pruess'!AN:AN, "&gt;0", 'DATA Pruess'!$AB:$AB, "=1")</f>
        <v>0</v>
      </c>
      <c r="M62" s="2">
        <f>COUNTIFS(DATA!$D:$D,$C62, DATA!AP:AP, "&lt;&gt;-1")+COUNTIFS(DATA!$D:$D,$C62, DATA!AQ:AQ, "&lt;&gt;-1")+COUNTIFS(DATA!$D:$D,$C62, DATA!AR:AR, "&lt;&gt;-1")-SUMIFS(DATA!AS:AS, DATA!$D:$D,$C62, DATA!AS:AS, "&gt;0")</f>
        <v>1</v>
      </c>
      <c r="N62" s="2">
        <f xml:space="preserve"> COUNTIFS('DATA Pruess'!$D:$D,$C62, 'DATA Pruess'!AP:AP, "&lt;&gt;-1") + COUNTIFS('DATA Pruess'!$D:$D,$C62, 'DATA Pruess'!AQ:AQ, "&lt;&gt;-1")+COUNTIFS('DATA Pruess'!$D:$D,$C62, 'DATA Pruess'!AR:AR, "&lt;&gt;-1")-SUMIFS('DATA Pruess'!AS:AS, 'DATA Pruess'!$D:$D,$C62, 'DATA Pruess'!AS:AS, "&gt;0")</f>
        <v>0</v>
      </c>
      <c r="O62" s="2">
        <f xml:space="preserve"> COUNTIFS('DATA Pruess'!$D:$D,$C62, 'DATA Pruess'!AP:AP, "&lt;&gt;-1", 'DATA Pruess'!$AB:$AB, "=1") + COUNTIFS('DATA Pruess'!$D:$D,$C62, 'DATA Pruess'!AQ:AQ, "&lt;&gt;-1", 'DATA Pruess'!$AB:$AB, "=1") + COUNTIFS('DATA Pruess'!$D:$D,$C62, 'DATA Pruess'!AR:AR, "&lt;&gt;-1", 'DATA Pruess'!$AB:$AB, "=1")-SUMIFS('DATA Pruess'!AS:AS, 'DATA Pruess'!$D:$D, $C62, 'DATA Pruess'!AS:AS, "&gt;0", 'DATA Pruess'!$AB:$AB, "=1")</f>
        <v>0</v>
      </c>
      <c r="P62" s="2"/>
      <c r="V62" s="2"/>
      <c r="AA62" s="2"/>
    </row>
    <row r="63" spans="3:27" x14ac:dyDescent="0.25">
      <c r="C63" s="2">
        <f t="shared" si="8"/>
        <v>2017</v>
      </c>
      <c r="E63" s="2">
        <f>COUNTIFS(DATA!$D:$D,$C63, DATA!AE:AE, "&lt;&gt;-1") + COUNTIFS(DATA!$D:$D,$C63, DATA!AF:AF, "&lt;&gt;-1")+COUNTIFS(DATA!$D:$D,$C63, DATA!AG:AG, "&lt;&gt;-1")+COUNTIFS(DATA!$D:$D,$C63, DATA!AH:AH, "&lt;&gt;-1")-SUMIFS(DATA!AI:AI, DATA!$D:$D,$C63, DATA!AI:AI, "&gt;0")</f>
        <v>2</v>
      </c>
      <c r="F63" s="2">
        <f xml:space="preserve"> COUNTIFS('DATA Pruess'!$D:$D,$C63, 'DATA Pruess'!AE:AE, "&lt;&gt;-1") + COUNTIFS('DATA Pruess'!$D:$D,$C63, 'DATA Pruess'!AF:AF, "&lt;&gt;-1") + COUNTIFS('DATA Pruess'!$D:$D,$C63, 'DATA Pruess'!AG:AG, "&lt;&gt;-1")+COUNTIFS('DATA Pruess'!$D:$D,$C63, 'DATA Pruess'!AH:AH, "&lt;&gt;-1")-SUMIFS('DATA Pruess'!AI:AI, 'DATA Pruess'!$D:$D,$C63, 'DATA Pruess'!AI:AI, "&gt;0")</f>
        <v>2</v>
      </c>
      <c r="G63" s="2">
        <f xml:space="preserve">  COUNTIFS('DATA Pruess'!$D:$D,$C63, 'DATA Pruess'!AE:AE, "&lt;&gt;-1", 'DATA Pruess'!AB:AB, "=1") + COUNTIFS('DATA Pruess'!$D:$D,$C63, 'DATA Pruess'!AF:AF, "&lt;&gt;-1", 'DATA Pruess'!AB:AB, "=1") + COUNTIFS('DATA Pruess'!$D:$D,$C63, 'DATA Pruess'!AG:AG, "&lt;&gt;-1", 'DATA Pruess'!AB:AB, "=1") + COUNTIFS('DATA Pruess'!$D:$D,$C63, 'DATA Pruess'!AH:AH, "&lt;&gt;-1", 'DATA Pruess'!AB:AB, "=1")-SUMIFS('DATA Pruess'!AI:AI, 'DATA Pruess'!$D:$D, $C63, 'DATA Pruess'!AI:AI, "&gt;0", 'DATA Pruess'!AB:AB, "=1")</f>
        <v>2</v>
      </c>
      <c r="I63" s="2">
        <f>COUNTIFS(DATA!$D:$D,$C63, DATA!AK:AK, "&lt;&gt;-1")+COUNTIFS(DATA!$D:$D,$C63, DATA!AL:AL, "&lt;&gt;-1")+COUNTIFS(DATA!$D:$D,$C63, DATA!AM:AM, "&lt;&gt;-1")-SUMIFS(DATA!AN:AN, DATA!$D:$D,$C63, DATA!AN:AN, "&gt;0")</f>
        <v>0</v>
      </c>
      <c r="J63" s="2">
        <f xml:space="preserve"> COUNTIFS('DATA Pruess'!$D:$D,$C63, 'DATA Pruess'!AK:AK, "&lt;&gt;-1") + COUNTIFS('DATA Pruess'!$D:$D,$C63, 'DATA Pruess'!AL:AL, "&lt;&gt;-1")+COUNTIFS('DATA Pruess'!$D:$D,$C63, 'DATA Pruess'!AM:AM, "&lt;&gt;-1")-SUMIFS('DATA Pruess'!AN:AN, 'DATA Pruess'!$D:$D, $C63, 'DATA Pruess'!AN:AN, "&gt;0")</f>
        <v>0</v>
      </c>
      <c r="K63" s="2">
        <f xml:space="preserve"> COUNTIFS('DATA Pruess'!$D:$D,$C63, 'DATA Pruess'!AK:AK, "&lt;&gt;-1", 'DATA Pruess'!$AB:$AB, "=1") + COUNTIFS('DATA Pruess'!$D:$D,$C63, 'DATA Pruess'!AL:AL, "&lt;&gt;-1", 'DATA Pruess'!$AB:$AB, "=1") + COUNTIFS('DATA Pruess'!$D:$D,$C63, 'DATA Pruess'!AM:AM, "&lt;&gt;-1", 'DATA Pruess'!$AB:$AB, "=1")-SUMIFS('DATA Pruess'!AN:AN, 'DATA Pruess'!$D:$D, $C63, 'DATA Pruess'!AN:AN, "&gt;0", 'DATA Pruess'!$AB:$AB, "=1")</f>
        <v>0</v>
      </c>
      <c r="M63" s="2">
        <f>COUNTIFS(DATA!$D:$D,$C63, DATA!AP:AP, "&lt;&gt;-1")+COUNTIFS(DATA!$D:$D,$C63, DATA!AQ:AQ, "&lt;&gt;-1")+COUNTIFS(DATA!$D:$D,$C63, DATA!AR:AR, "&lt;&gt;-1")-SUMIFS(DATA!AS:AS, DATA!$D:$D,$C63, DATA!AS:AS, "&gt;0")</f>
        <v>0</v>
      </c>
      <c r="N63" s="2">
        <f xml:space="preserve"> COUNTIFS('DATA Pruess'!$D:$D,$C63, 'DATA Pruess'!AP:AP, "&lt;&gt;-1") + COUNTIFS('DATA Pruess'!$D:$D,$C63, 'DATA Pruess'!AQ:AQ, "&lt;&gt;-1")+COUNTIFS('DATA Pruess'!$D:$D,$C63, 'DATA Pruess'!AR:AR, "&lt;&gt;-1")-SUMIFS('DATA Pruess'!AS:AS, 'DATA Pruess'!$D:$D,$C63, 'DATA Pruess'!AS:AS, "&gt;0")</f>
        <v>0</v>
      </c>
      <c r="O63" s="2">
        <f xml:space="preserve"> COUNTIFS('DATA Pruess'!$D:$D,$C63, 'DATA Pruess'!AP:AP, "&lt;&gt;-1", 'DATA Pruess'!$AB:$AB, "=1") + COUNTIFS('DATA Pruess'!$D:$D,$C63, 'DATA Pruess'!AQ:AQ, "&lt;&gt;-1", 'DATA Pruess'!$AB:$AB, "=1") + COUNTIFS('DATA Pruess'!$D:$D,$C63, 'DATA Pruess'!AR:AR, "&lt;&gt;-1", 'DATA Pruess'!$AB:$AB, "=1")-SUMIFS('DATA Pruess'!AS:AS, 'DATA Pruess'!$D:$D, $C63, 'DATA Pruess'!AS:AS, "&gt;0", 'DATA Pruess'!$AB:$AB, "=1")</f>
        <v>0</v>
      </c>
      <c r="P63" s="2"/>
      <c r="V63" s="2"/>
      <c r="AA63" s="2"/>
    </row>
    <row r="64" spans="3:27" x14ac:dyDescent="0.25">
      <c r="C64" s="2">
        <f t="shared" si="8"/>
        <v>2018</v>
      </c>
      <c r="E64" s="2">
        <f>COUNTIFS(DATA!$D:$D,$C64, DATA!AE:AE, "&lt;&gt;-1") + COUNTIFS(DATA!$D:$D,$C64, DATA!AF:AF, "&lt;&gt;-1")+COUNTIFS(DATA!$D:$D,$C64, DATA!AG:AG, "&lt;&gt;-1")+COUNTIFS(DATA!$D:$D,$C64, DATA!AH:AH, "&lt;&gt;-1")-SUMIFS(DATA!AI:AI, DATA!$D:$D,$C64, DATA!AI:AI, "&gt;0")</f>
        <v>0</v>
      </c>
      <c r="F64" s="2">
        <f xml:space="preserve"> COUNTIFS('DATA Pruess'!$D:$D,$C64, 'DATA Pruess'!AE:AE, "&lt;&gt;-1") + COUNTIFS('DATA Pruess'!$D:$D,$C64, 'DATA Pruess'!AF:AF, "&lt;&gt;-1") + COUNTIFS('DATA Pruess'!$D:$D,$C64, 'DATA Pruess'!AG:AG, "&lt;&gt;-1")+COUNTIFS('DATA Pruess'!$D:$D,$C64, 'DATA Pruess'!AH:AH, "&lt;&gt;-1")-SUMIFS('DATA Pruess'!AI:AI, 'DATA Pruess'!$D:$D,$C64, 'DATA Pruess'!AI:AI, "&gt;0")</f>
        <v>0</v>
      </c>
      <c r="G64" s="2">
        <f xml:space="preserve">  COUNTIFS('DATA Pruess'!$D:$D,$C64, 'DATA Pruess'!AE:AE, "&lt;&gt;-1", 'DATA Pruess'!AB:AB, "=1") + COUNTIFS('DATA Pruess'!$D:$D,$C64, 'DATA Pruess'!AF:AF, "&lt;&gt;-1", 'DATA Pruess'!AB:AB, "=1") + COUNTIFS('DATA Pruess'!$D:$D,$C64, 'DATA Pruess'!AG:AG, "&lt;&gt;-1", 'DATA Pruess'!AB:AB, "=1") + COUNTIFS('DATA Pruess'!$D:$D,$C64, 'DATA Pruess'!AH:AH, "&lt;&gt;-1", 'DATA Pruess'!AB:AB, "=1")-SUMIFS('DATA Pruess'!AI:AI, 'DATA Pruess'!$D:$D, $C64, 'DATA Pruess'!AI:AI, "&gt;0", 'DATA Pruess'!AB:AB, "=1")</f>
        <v>0</v>
      </c>
      <c r="I64" s="2">
        <f>COUNTIFS(DATA!$D:$D,$C64, DATA!AK:AK, "&lt;&gt;-1")+COUNTIFS(DATA!$D:$D,$C64, DATA!AL:AL, "&lt;&gt;-1")+COUNTIFS(DATA!$D:$D,$C64, DATA!AM:AM, "&lt;&gt;-1")-SUMIFS(DATA!AN:AN, DATA!$D:$D,$C64, DATA!AN:AN, "&gt;0")</f>
        <v>0</v>
      </c>
      <c r="J64" s="2">
        <f xml:space="preserve"> COUNTIFS('DATA Pruess'!$D:$D,$C64, 'DATA Pruess'!AK:AK, "&lt;&gt;-1") + COUNTIFS('DATA Pruess'!$D:$D,$C64, 'DATA Pruess'!AL:AL, "&lt;&gt;-1")+COUNTIFS('DATA Pruess'!$D:$D,$C64, 'DATA Pruess'!AM:AM, "&lt;&gt;-1")-SUMIFS('DATA Pruess'!AN:AN, 'DATA Pruess'!$D:$D, $C64, 'DATA Pruess'!AN:AN, "&gt;0")</f>
        <v>0</v>
      </c>
      <c r="K64" s="2">
        <f xml:space="preserve"> COUNTIFS('DATA Pruess'!$D:$D,$C64, 'DATA Pruess'!AK:AK, "&lt;&gt;-1", 'DATA Pruess'!$AB:$AB, "=1") + COUNTIFS('DATA Pruess'!$D:$D,$C64, 'DATA Pruess'!AL:AL, "&lt;&gt;-1", 'DATA Pruess'!$AB:$AB, "=1") + COUNTIFS('DATA Pruess'!$D:$D,$C64, 'DATA Pruess'!AM:AM, "&lt;&gt;-1", 'DATA Pruess'!$AB:$AB, "=1")-SUMIFS('DATA Pruess'!AN:AN, 'DATA Pruess'!$D:$D, $C64, 'DATA Pruess'!AN:AN, "&gt;0", 'DATA Pruess'!$AB:$AB, "=1")</f>
        <v>0</v>
      </c>
      <c r="M64" s="2">
        <f>COUNTIFS(DATA!$D:$D,$C64, DATA!AP:AP, "&lt;&gt;-1")+COUNTIFS(DATA!$D:$D,$C64, DATA!AQ:AQ, "&lt;&gt;-1")+COUNTIFS(DATA!$D:$D,$C64, DATA!AR:AR, "&lt;&gt;-1")-SUMIFS(DATA!AS:AS, DATA!$D:$D,$C64, DATA!AS:AS, "&gt;0")</f>
        <v>0</v>
      </c>
      <c r="N64" s="2">
        <f xml:space="preserve"> COUNTIFS('DATA Pruess'!$D:$D,$C64, 'DATA Pruess'!AP:AP, "&lt;&gt;-1") + COUNTIFS('DATA Pruess'!$D:$D,$C64, 'DATA Pruess'!AQ:AQ, "&lt;&gt;-1")+COUNTIFS('DATA Pruess'!$D:$D,$C64, 'DATA Pruess'!AR:AR, "&lt;&gt;-1")-SUMIFS('DATA Pruess'!AS:AS, 'DATA Pruess'!$D:$D,$C64, 'DATA Pruess'!AS:AS, "&gt;0")</f>
        <v>5</v>
      </c>
      <c r="O64" s="2">
        <f xml:space="preserve"> COUNTIFS('DATA Pruess'!$D:$D,$C64, 'DATA Pruess'!AP:AP, "&lt;&gt;-1", 'DATA Pruess'!$AB:$AB, "=1") + COUNTIFS('DATA Pruess'!$D:$D,$C64, 'DATA Pruess'!AQ:AQ, "&lt;&gt;-1", 'DATA Pruess'!$AB:$AB, "=1") + COUNTIFS('DATA Pruess'!$D:$D,$C64, 'DATA Pruess'!AR:AR, "&lt;&gt;-1", 'DATA Pruess'!$AB:$AB, "=1")-SUMIFS('DATA Pruess'!AS:AS, 'DATA Pruess'!$D:$D, $C64, 'DATA Pruess'!AS:AS, "&gt;0", 'DATA Pruess'!$AB:$AB, "=1")</f>
        <v>3</v>
      </c>
      <c r="P64" s="2"/>
      <c r="V64" s="2"/>
      <c r="AA64" s="2"/>
    </row>
    <row r="65" spans="3:27" x14ac:dyDescent="0.25">
      <c r="C65" s="2">
        <f t="shared" si="8"/>
        <v>2019</v>
      </c>
      <c r="E65" s="2">
        <f>COUNTIFS(DATA!$D:$D,$C65, DATA!AE:AE, "&lt;&gt;-1") + COUNTIFS(DATA!$D:$D,$C65, DATA!AF:AF, "&lt;&gt;-1")+COUNTIFS(DATA!$D:$D,$C65, DATA!AG:AG, "&lt;&gt;-1")+COUNTIFS(DATA!$D:$D,$C65, DATA!AH:AH, "&lt;&gt;-1")-SUMIFS(DATA!AI:AI, DATA!$D:$D,$C65, DATA!AI:AI, "&gt;0")</f>
        <v>0</v>
      </c>
      <c r="F65" s="2">
        <f xml:space="preserve"> COUNTIFS('DATA Pruess'!$D:$D,$C65, 'DATA Pruess'!AE:AE, "&lt;&gt;-1") + COUNTIFS('DATA Pruess'!$D:$D,$C65, 'DATA Pruess'!AF:AF, "&lt;&gt;-1") + COUNTIFS('DATA Pruess'!$D:$D,$C65, 'DATA Pruess'!AG:AG, "&lt;&gt;-1")+COUNTIFS('DATA Pruess'!$D:$D,$C65, 'DATA Pruess'!AH:AH, "&lt;&gt;-1")-SUMIFS('DATA Pruess'!AI:AI, 'DATA Pruess'!$D:$D,$C65, 'DATA Pruess'!AI:AI, "&gt;0")</f>
        <v>2</v>
      </c>
      <c r="G65" s="2">
        <f xml:space="preserve">  COUNTIFS('DATA Pruess'!$D:$D,$C65, 'DATA Pruess'!AE:AE, "&lt;&gt;-1", 'DATA Pruess'!AB:AB, "=1") + COUNTIFS('DATA Pruess'!$D:$D,$C65, 'DATA Pruess'!AF:AF, "&lt;&gt;-1", 'DATA Pruess'!AB:AB, "=1") + COUNTIFS('DATA Pruess'!$D:$D,$C65, 'DATA Pruess'!AG:AG, "&lt;&gt;-1", 'DATA Pruess'!AB:AB, "=1") + COUNTIFS('DATA Pruess'!$D:$D,$C65, 'DATA Pruess'!AH:AH, "&lt;&gt;-1", 'DATA Pruess'!AB:AB, "=1")-SUMIFS('DATA Pruess'!AI:AI, 'DATA Pruess'!$D:$D, $C65, 'DATA Pruess'!AI:AI, "&gt;0", 'DATA Pruess'!AB:AB, "=1")</f>
        <v>0</v>
      </c>
      <c r="I65" s="2">
        <f>COUNTIFS(DATA!$D:$D,$C65, DATA!AK:AK, "&lt;&gt;-1")+COUNTIFS(DATA!$D:$D,$C65, DATA!AL:AL, "&lt;&gt;-1")+COUNTIFS(DATA!$D:$D,$C65, DATA!AM:AM, "&lt;&gt;-1")-SUMIFS(DATA!AN:AN, DATA!$D:$D,$C65, DATA!AN:AN, "&gt;0")</f>
        <v>0</v>
      </c>
      <c r="J65" s="2">
        <f xml:space="preserve"> COUNTIFS('DATA Pruess'!$D:$D,$C65, 'DATA Pruess'!AK:AK, "&lt;&gt;-1") + COUNTIFS('DATA Pruess'!$D:$D,$C65, 'DATA Pruess'!AL:AL, "&lt;&gt;-1")+COUNTIFS('DATA Pruess'!$D:$D,$C65, 'DATA Pruess'!AM:AM, "&lt;&gt;-1")-SUMIFS('DATA Pruess'!AN:AN, 'DATA Pruess'!$D:$D, $C65, 'DATA Pruess'!AN:AN, "&gt;0")</f>
        <v>0</v>
      </c>
      <c r="K65" s="2">
        <f xml:space="preserve"> COUNTIFS('DATA Pruess'!$D:$D,$C65, 'DATA Pruess'!AK:AK, "&lt;&gt;-1", 'DATA Pruess'!$AB:$AB, "=1") + COUNTIFS('DATA Pruess'!$D:$D,$C65, 'DATA Pruess'!AL:AL, "&lt;&gt;-1", 'DATA Pruess'!$AB:$AB, "=1") + COUNTIFS('DATA Pruess'!$D:$D,$C65, 'DATA Pruess'!AM:AM, "&lt;&gt;-1", 'DATA Pruess'!$AB:$AB, "=1")-SUMIFS('DATA Pruess'!AN:AN, 'DATA Pruess'!$D:$D, $C65, 'DATA Pruess'!AN:AN, "&gt;0", 'DATA Pruess'!$AB:$AB, "=1")</f>
        <v>0</v>
      </c>
      <c r="M65" s="2">
        <f>COUNTIFS(DATA!$D:$D,$C65, DATA!AP:AP, "&lt;&gt;-1")+COUNTIFS(DATA!$D:$D,$C65, DATA!AQ:AQ, "&lt;&gt;-1")+COUNTIFS(DATA!$D:$D,$C65, DATA!AR:AR, "&lt;&gt;-1")-SUMIFS(DATA!AS:AS, DATA!$D:$D,$C65, DATA!AS:AS, "&gt;0")</f>
        <v>2</v>
      </c>
      <c r="N65" s="2">
        <f xml:space="preserve"> COUNTIFS('DATA Pruess'!$D:$D,$C65, 'DATA Pruess'!AP:AP, "&lt;&gt;-1") + COUNTIFS('DATA Pruess'!$D:$D,$C65, 'DATA Pruess'!AQ:AQ, "&lt;&gt;-1")+COUNTIFS('DATA Pruess'!$D:$D,$C65, 'DATA Pruess'!AR:AR, "&lt;&gt;-1")-SUMIFS('DATA Pruess'!AS:AS, 'DATA Pruess'!$D:$D,$C65, 'DATA Pruess'!AS:AS, "&gt;0")</f>
        <v>3</v>
      </c>
      <c r="O65" s="2">
        <f xml:space="preserve"> COUNTIFS('DATA Pruess'!$D:$D,$C65, 'DATA Pruess'!AP:AP, "&lt;&gt;-1", 'DATA Pruess'!$AB:$AB, "=1") + COUNTIFS('DATA Pruess'!$D:$D,$C65, 'DATA Pruess'!AQ:AQ, "&lt;&gt;-1", 'DATA Pruess'!$AB:$AB, "=1") + COUNTIFS('DATA Pruess'!$D:$D,$C65, 'DATA Pruess'!AR:AR, "&lt;&gt;-1", 'DATA Pruess'!$AB:$AB, "=1")-SUMIFS('DATA Pruess'!AS:AS, 'DATA Pruess'!$D:$D, $C65, 'DATA Pruess'!AS:AS, "&gt;0", 'DATA Pruess'!$AB:$AB, "=1")</f>
        <v>2</v>
      </c>
      <c r="P65" s="2"/>
      <c r="V65" s="2"/>
      <c r="AA65" s="2"/>
    </row>
    <row r="66" spans="3:27" x14ac:dyDescent="0.25">
      <c r="C66" s="2">
        <f t="shared" si="8"/>
        <v>2020</v>
      </c>
      <c r="E66" s="2">
        <f>COUNTIFS(DATA!$D:$D,$C66, DATA!AE:AE, "&lt;&gt;-1") + COUNTIFS(DATA!$D:$D,$C66, DATA!AF:AF, "&lt;&gt;-1")+COUNTIFS(DATA!$D:$D,$C66, DATA!AG:AG, "&lt;&gt;-1")+COUNTIFS(DATA!$D:$D,$C66, DATA!AH:AH, "&lt;&gt;-1")-SUMIFS(DATA!AI:AI, DATA!$D:$D,$C66, DATA!AI:AI, "&gt;0")</f>
        <v>3</v>
      </c>
      <c r="F66" s="2">
        <f xml:space="preserve"> COUNTIFS('DATA Pruess'!$D:$D,$C66, 'DATA Pruess'!AE:AE, "&lt;&gt;-1") + COUNTIFS('DATA Pruess'!$D:$D,$C66, 'DATA Pruess'!AF:AF, "&lt;&gt;-1") + COUNTIFS('DATA Pruess'!$D:$D,$C66, 'DATA Pruess'!AG:AG, "&lt;&gt;-1")+COUNTIFS('DATA Pruess'!$D:$D,$C66, 'DATA Pruess'!AH:AH, "&lt;&gt;-1")-SUMIFS('DATA Pruess'!AI:AI, 'DATA Pruess'!$D:$D,$C66, 'DATA Pruess'!AI:AI, "&gt;0")</f>
        <v>4</v>
      </c>
      <c r="G66" s="2">
        <f xml:space="preserve">  COUNTIFS('DATA Pruess'!$D:$D,$C66, 'DATA Pruess'!AE:AE, "&lt;&gt;-1", 'DATA Pruess'!AB:AB, "=1") + COUNTIFS('DATA Pruess'!$D:$D,$C66, 'DATA Pruess'!AF:AF, "&lt;&gt;-1", 'DATA Pruess'!AB:AB, "=1") + COUNTIFS('DATA Pruess'!$D:$D,$C66, 'DATA Pruess'!AG:AG, "&lt;&gt;-1", 'DATA Pruess'!AB:AB, "=1") + COUNTIFS('DATA Pruess'!$D:$D,$C66, 'DATA Pruess'!AH:AH, "&lt;&gt;-1", 'DATA Pruess'!AB:AB, "=1")-SUMIFS('DATA Pruess'!AI:AI, 'DATA Pruess'!$D:$D, $C66, 'DATA Pruess'!AI:AI, "&gt;0", 'DATA Pruess'!AB:AB, "=1")</f>
        <v>3</v>
      </c>
      <c r="I66" s="2">
        <f>COUNTIFS(DATA!$D:$D,$C66, DATA!AK:AK, "&lt;&gt;-1")+COUNTIFS(DATA!$D:$D,$C66, DATA!AL:AL, "&lt;&gt;-1")+COUNTIFS(DATA!$D:$D,$C66, DATA!AM:AM, "&lt;&gt;-1")-SUMIFS(DATA!AN:AN, DATA!$D:$D,$C66, DATA!AN:AN, "&gt;0")</f>
        <v>0</v>
      </c>
      <c r="J66" s="2">
        <f xml:space="preserve"> COUNTIFS('DATA Pruess'!$D:$D,$C66, 'DATA Pruess'!AK:AK, "&lt;&gt;-1") + COUNTIFS('DATA Pruess'!$D:$D,$C66, 'DATA Pruess'!AL:AL, "&lt;&gt;-1")+COUNTIFS('DATA Pruess'!$D:$D,$C66, 'DATA Pruess'!AM:AM, "&lt;&gt;-1")-SUMIFS('DATA Pruess'!AN:AN, 'DATA Pruess'!$D:$D, $C66, 'DATA Pruess'!AN:AN, "&gt;0")</f>
        <v>0</v>
      </c>
      <c r="K66" s="2">
        <f xml:space="preserve"> COUNTIFS('DATA Pruess'!$D:$D,$C66, 'DATA Pruess'!AK:AK, "&lt;&gt;-1", 'DATA Pruess'!$AB:$AB, "=1") + COUNTIFS('DATA Pruess'!$D:$D,$C66, 'DATA Pruess'!AL:AL, "&lt;&gt;-1", 'DATA Pruess'!$AB:$AB, "=1") + COUNTIFS('DATA Pruess'!$D:$D,$C66, 'DATA Pruess'!AM:AM, "&lt;&gt;-1", 'DATA Pruess'!$AB:$AB, "=1")-SUMIFS('DATA Pruess'!AN:AN, 'DATA Pruess'!$D:$D, $C66, 'DATA Pruess'!AN:AN, "&gt;0", 'DATA Pruess'!$AB:$AB, "=1")</f>
        <v>0</v>
      </c>
      <c r="M66" s="2">
        <f>COUNTIFS(DATA!$D:$D,$C66, DATA!AP:AP, "&lt;&gt;-1")+COUNTIFS(DATA!$D:$D,$C66, DATA!AQ:AQ, "&lt;&gt;-1")+COUNTIFS(DATA!$D:$D,$C66, DATA!AR:AR, "&lt;&gt;-1")-SUMIFS(DATA!AS:AS, DATA!$D:$D,$C66, DATA!AS:AS, "&gt;0")</f>
        <v>1</v>
      </c>
      <c r="N66" s="2">
        <f xml:space="preserve"> COUNTIFS('DATA Pruess'!$D:$D,$C66, 'DATA Pruess'!AP:AP, "&lt;&gt;-1") + COUNTIFS('DATA Pruess'!$D:$D,$C66, 'DATA Pruess'!AQ:AQ, "&lt;&gt;-1")+COUNTIFS('DATA Pruess'!$D:$D,$C66, 'DATA Pruess'!AR:AR, "&lt;&gt;-1")-SUMIFS('DATA Pruess'!AS:AS, 'DATA Pruess'!$D:$D,$C66, 'DATA Pruess'!AS:AS, "&gt;0")</f>
        <v>2</v>
      </c>
      <c r="O66" s="2">
        <f xml:space="preserve"> COUNTIFS('DATA Pruess'!$D:$D,$C66, 'DATA Pruess'!AP:AP, "&lt;&gt;-1", 'DATA Pruess'!$AB:$AB, "=1") + COUNTIFS('DATA Pruess'!$D:$D,$C66, 'DATA Pruess'!AQ:AQ, "&lt;&gt;-1", 'DATA Pruess'!$AB:$AB, "=1") + COUNTIFS('DATA Pruess'!$D:$D,$C66, 'DATA Pruess'!AR:AR, "&lt;&gt;-1", 'DATA Pruess'!$AB:$AB, "=1")-SUMIFS('DATA Pruess'!AS:AS, 'DATA Pruess'!$D:$D, $C66, 'DATA Pruess'!AS:AS, "&gt;0", 'DATA Pruess'!$AB:$AB, "=1")</f>
        <v>1</v>
      </c>
      <c r="P66" s="2"/>
      <c r="V66" s="2"/>
      <c r="AA66" s="2"/>
    </row>
    <row r="67" spans="3:27" x14ac:dyDescent="0.25">
      <c r="C67" s="2">
        <f t="shared" si="8"/>
        <v>2021</v>
      </c>
      <c r="E67" s="2">
        <f>COUNTIFS(DATA!$D:$D,$C67, DATA!AE:AE, "&lt;&gt;-1") + COUNTIFS(DATA!$D:$D,$C67, DATA!AF:AF, "&lt;&gt;-1")+COUNTIFS(DATA!$D:$D,$C67, DATA!AG:AG, "&lt;&gt;-1")+COUNTIFS(DATA!$D:$D,$C67, DATA!AH:AH, "&lt;&gt;-1")-SUMIFS(DATA!AI:AI, DATA!$D:$D,$C67, DATA!AI:AI, "&gt;0")</f>
        <v>5</v>
      </c>
      <c r="F67" s="2">
        <f xml:space="preserve"> COUNTIFS('DATA Pruess'!$D:$D,$C67, 'DATA Pruess'!AE:AE, "&lt;&gt;-1") + COUNTIFS('DATA Pruess'!$D:$D,$C67, 'DATA Pruess'!AF:AF, "&lt;&gt;-1") + COUNTIFS('DATA Pruess'!$D:$D,$C67, 'DATA Pruess'!AG:AG, "&lt;&gt;-1")+COUNTIFS('DATA Pruess'!$D:$D,$C67, 'DATA Pruess'!AH:AH, "&lt;&gt;-1")-SUMIFS('DATA Pruess'!AI:AI, 'DATA Pruess'!$D:$D,$C67, 'DATA Pruess'!AI:AI, "&gt;0")</f>
        <v>3</v>
      </c>
      <c r="G67" s="2">
        <f xml:space="preserve">  COUNTIFS('DATA Pruess'!$D:$D,$C67, 'DATA Pruess'!AE:AE, "&lt;&gt;-1", 'DATA Pruess'!AB:AB, "=1") + COUNTIFS('DATA Pruess'!$D:$D,$C67, 'DATA Pruess'!AF:AF, "&lt;&gt;-1", 'DATA Pruess'!AB:AB, "=1") + COUNTIFS('DATA Pruess'!$D:$D,$C67, 'DATA Pruess'!AG:AG, "&lt;&gt;-1", 'DATA Pruess'!AB:AB, "=1") + COUNTIFS('DATA Pruess'!$D:$D,$C67, 'DATA Pruess'!AH:AH, "&lt;&gt;-1", 'DATA Pruess'!AB:AB, "=1")-SUMIFS('DATA Pruess'!AI:AI, 'DATA Pruess'!$D:$D, $C67, 'DATA Pruess'!AI:AI, "&gt;0", 'DATA Pruess'!AB:AB, "=1")</f>
        <v>3</v>
      </c>
      <c r="I67" s="2">
        <f>COUNTIFS(DATA!$D:$D,$C67, DATA!AK:AK, "&lt;&gt;-1")+COUNTIFS(DATA!$D:$D,$C67, DATA!AL:AL, "&lt;&gt;-1")+COUNTIFS(DATA!$D:$D,$C67, DATA!AM:AM, "&lt;&gt;-1")-SUMIFS(DATA!AN:AN, DATA!$D:$D,$C67, DATA!AN:AN, "&gt;0")</f>
        <v>0</v>
      </c>
      <c r="J67" s="2">
        <f xml:space="preserve"> COUNTIFS('DATA Pruess'!$D:$D,$C67, 'DATA Pruess'!AK:AK, "&lt;&gt;-1") + COUNTIFS('DATA Pruess'!$D:$D,$C67, 'DATA Pruess'!AL:AL, "&lt;&gt;-1")+COUNTIFS('DATA Pruess'!$D:$D,$C67, 'DATA Pruess'!AM:AM, "&lt;&gt;-1")-SUMIFS('DATA Pruess'!AN:AN, 'DATA Pruess'!$D:$D, $C67, 'DATA Pruess'!AN:AN, "&gt;0")</f>
        <v>0</v>
      </c>
      <c r="K67" s="2">
        <f xml:space="preserve"> COUNTIFS('DATA Pruess'!$D:$D,$C67, 'DATA Pruess'!AK:AK, "&lt;&gt;-1", 'DATA Pruess'!$AB:$AB, "=1") + COUNTIFS('DATA Pruess'!$D:$D,$C67, 'DATA Pruess'!AL:AL, "&lt;&gt;-1", 'DATA Pruess'!$AB:$AB, "=1") + COUNTIFS('DATA Pruess'!$D:$D,$C67, 'DATA Pruess'!AM:AM, "&lt;&gt;-1", 'DATA Pruess'!$AB:$AB, "=1")-SUMIFS('DATA Pruess'!AN:AN, 'DATA Pruess'!$D:$D, $C67, 'DATA Pruess'!AN:AN, "&gt;0", 'DATA Pruess'!$AB:$AB, "=1")</f>
        <v>0</v>
      </c>
      <c r="M67" s="2">
        <f>COUNTIFS(DATA!$D:$D,$C67, DATA!AP:AP, "&lt;&gt;-1")+COUNTIFS(DATA!$D:$D,$C67, DATA!AQ:AQ, "&lt;&gt;-1")+COUNTIFS(DATA!$D:$D,$C67, DATA!AR:AR, "&lt;&gt;-1")-SUMIFS(DATA!AS:AS, DATA!$D:$D,$C67, DATA!AS:AS, "&gt;0")</f>
        <v>1</v>
      </c>
      <c r="N67" s="2">
        <f xml:space="preserve"> COUNTIFS('DATA Pruess'!$D:$D,$C67, 'DATA Pruess'!AP:AP, "&lt;&gt;-1") + COUNTIFS('DATA Pruess'!$D:$D,$C67, 'DATA Pruess'!AQ:AQ, "&lt;&gt;-1")+COUNTIFS('DATA Pruess'!$D:$D,$C67, 'DATA Pruess'!AR:AR, "&lt;&gt;-1")-SUMIFS('DATA Pruess'!AS:AS, 'DATA Pruess'!$D:$D,$C67, 'DATA Pruess'!AS:AS, "&gt;0")</f>
        <v>6</v>
      </c>
      <c r="O67" s="2">
        <f xml:space="preserve"> COUNTIFS('DATA Pruess'!$D:$D,$C67, 'DATA Pruess'!AP:AP, "&lt;&gt;-1", 'DATA Pruess'!$AB:$AB, "=1") + COUNTIFS('DATA Pruess'!$D:$D,$C67, 'DATA Pruess'!AQ:AQ, "&lt;&gt;-1", 'DATA Pruess'!$AB:$AB, "=1") + COUNTIFS('DATA Pruess'!$D:$D,$C67, 'DATA Pruess'!AR:AR, "&lt;&gt;-1", 'DATA Pruess'!$AB:$AB, "=1")-SUMIFS('DATA Pruess'!AS:AS, 'DATA Pruess'!$D:$D, $C67, 'DATA Pruess'!AS:AS, "&gt;0", 'DATA Pruess'!$AB:$AB, "=1")</f>
        <v>1</v>
      </c>
      <c r="P67" s="2"/>
      <c r="V67" s="2"/>
      <c r="AA67" s="2"/>
    </row>
    <row r="68" spans="3:27" x14ac:dyDescent="0.25">
      <c r="C68" s="2">
        <f t="shared" si="8"/>
        <v>2022</v>
      </c>
      <c r="E68" s="2">
        <f>COUNTIFS(DATA!$D:$D,$C68, DATA!AE:AE, "&lt;&gt;-1") + COUNTIFS(DATA!$D:$D,$C68, DATA!AF:AF, "&lt;&gt;-1")+COUNTIFS(DATA!$D:$D,$C68, DATA!AG:AG, "&lt;&gt;-1")+COUNTIFS(DATA!$D:$D,$C68, DATA!AH:AH, "&lt;&gt;-1")-SUMIFS(DATA!AI:AI, DATA!$D:$D,$C68, DATA!AI:AI, "&gt;0")</f>
        <v>3</v>
      </c>
      <c r="F68" s="2">
        <f xml:space="preserve"> COUNTIFS('DATA Pruess'!$D:$D,$C68, 'DATA Pruess'!AE:AE, "&lt;&gt;-1") + COUNTIFS('DATA Pruess'!$D:$D,$C68, 'DATA Pruess'!AF:AF, "&lt;&gt;-1") + COUNTIFS('DATA Pruess'!$D:$D,$C68, 'DATA Pruess'!AG:AG, "&lt;&gt;-1")+COUNTIFS('DATA Pruess'!$D:$D,$C68, 'DATA Pruess'!AH:AH, "&lt;&gt;-1")-SUMIFS('DATA Pruess'!AI:AI, 'DATA Pruess'!$D:$D,$C68, 'DATA Pruess'!AI:AI, "&gt;0")</f>
        <v>3</v>
      </c>
      <c r="G68" s="2">
        <f xml:space="preserve">  COUNTIFS('DATA Pruess'!$D:$D,$C68, 'DATA Pruess'!AE:AE, "&lt;&gt;-1", 'DATA Pruess'!AB:AB, "=1") + COUNTIFS('DATA Pruess'!$D:$D,$C68, 'DATA Pruess'!AF:AF, "&lt;&gt;-1", 'DATA Pruess'!AB:AB, "=1") + COUNTIFS('DATA Pruess'!$D:$D,$C68, 'DATA Pruess'!AG:AG, "&lt;&gt;-1", 'DATA Pruess'!AB:AB, "=1") + COUNTIFS('DATA Pruess'!$D:$D,$C68, 'DATA Pruess'!AH:AH, "&lt;&gt;-1", 'DATA Pruess'!AB:AB, "=1")-SUMIFS('DATA Pruess'!AI:AI, 'DATA Pruess'!$D:$D, $C68, 'DATA Pruess'!AI:AI, "&gt;0", 'DATA Pruess'!AB:AB, "=1")</f>
        <v>3</v>
      </c>
      <c r="I68" s="2">
        <f>COUNTIFS(DATA!$D:$D,$C68, DATA!AK:AK, "&lt;&gt;-1")+COUNTIFS(DATA!$D:$D,$C68, DATA!AL:AL, "&lt;&gt;-1")+COUNTIFS(DATA!$D:$D,$C68, DATA!AM:AM, "&lt;&gt;-1")-SUMIFS(DATA!AN:AN, DATA!$D:$D,$C68, DATA!AN:AN, "&gt;0")</f>
        <v>0</v>
      </c>
      <c r="J68" s="2">
        <f xml:space="preserve"> COUNTIFS('DATA Pruess'!$D:$D,$C68, 'DATA Pruess'!AK:AK, "&lt;&gt;-1") + COUNTIFS('DATA Pruess'!$D:$D,$C68, 'DATA Pruess'!AL:AL, "&lt;&gt;-1")+COUNTIFS('DATA Pruess'!$D:$D,$C68, 'DATA Pruess'!AM:AM, "&lt;&gt;-1")-SUMIFS('DATA Pruess'!AN:AN, 'DATA Pruess'!$D:$D, $C68, 'DATA Pruess'!AN:AN, "&gt;0")</f>
        <v>0</v>
      </c>
      <c r="K68" s="2">
        <f xml:space="preserve"> COUNTIFS('DATA Pruess'!$D:$D,$C68, 'DATA Pruess'!AK:AK, "&lt;&gt;-1", 'DATA Pruess'!$AB:$AB, "=1") + COUNTIFS('DATA Pruess'!$D:$D,$C68, 'DATA Pruess'!AL:AL, "&lt;&gt;-1", 'DATA Pruess'!$AB:$AB, "=1") + COUNTIFS('DATA Pruess'!$D:$D,$C68, 'DATA Pruess'!AM:AM, "&lt;&gt;-1", 'DATA Pruess'!$AB:$AB, "=1")-SUMIFS('DATA Pruess'!AN:AN, 'DATA Pruess'!$D:$D, $C68, 'DATA Pruess'!AN:AN, "&gt;0", 'DATA Pruess'!$AB:$AB, "=1")</f>
        <v>0</v>
      </c>
      <c r="M68" s="2">
        <f>COUNTIFS(DATA!$D:$D,$C68, DATA!AP:AP, "&lt;&gt;-1")+COUNTIFS(DATA!$D:$D,$C68, DATA!AQ:AQ, "&lt;&gt;-1")+COUNTIFS(DATA!$D:$D,$C68, DATA!AR:AR, "&lt;&gt;-1")-SUMIFS(DATA!AS:AS, DATA!$D:$D,$C68, DATA!AS:AS, "&gt;0")</f>
        <v>0</v>
      </c>
      <c r="N68" s="2">
        <f xml:space="preserve"> COUNTIFS('DATA Pruess'!$D:$D,$C68, 'DATA Pruess'!AP:AP, "&lt;&gt;-1") + COUNTIFS('DATA Pruess'!$D:$D,$C68, 'DATA Pruess'!AQ:AQ, "&lt;&gt;-1")+COUNTIFS('DATA Pruess'!$D:$D,$C68, 'DATA Pruess'!AR:AR, "&lt;&gt;-1")-SUMIFS('DATA Pruess'!AS:AS, 'DATA Pruess'!$D:$D,$C68, 'DATA Pruess'!AS:AS, "&gt;0")</f>
        <v>8</v>
      </c>
      <c r="O68" s="2">
        <f xml:space="preserve"> COUNTIFS('DATA Pruess'!$D:$D,$C68, 'DATA Pruess'!AP:AP, "&lt;&gt;-1", 'DATA Pruess'!$AB:$AB, "=1") + COUNTIFS('DATA Pruess'!$D:$D,$C68, 'DATA Pruess'!AQ:AQ, "&lt;&gt;-1", 'DATA Pruess'!$AB:$AB, "=1") + COUNTIFS('DATA Pruess'!$D:$D,$C68, 'DATA Pruess'!AR:AR, "&lt;&gt;-1", 'DATA Pruess'!$AB:$AB, "=1")-SUMIFS('DATA Pruess'!AS:AS, 'DATA Pruess'!$D:$D, $C68, 'DATA Pruess'!AS:AS, "&gt;0", 'DATA Pruess'!$AB:$AB, "=1")</f>
        <v>0</v>
      </c>
      <c r="P68" s="2"/>
      <c r="V68" s="2"/>
      <c r="AA68" s="2"/>
    </row>
    <row r="69" spans="3:27" x14ac:dyDescent="0.25">
      <c r="C69" s="12" t="s">
        <v>3037</v>
      </c>
      <c r="E69" s="10">
        <f>SUM(E46:E68)</f>
        <v>30</v>
      </c>
      <c r="F69" s="10">
        <f>SUM(F46:F68)</f>
        <v>30</v>
      </c>
      <c r="G69" s="10">
        <f>SUM(G46:G68)</f>
        <v>24</v>
      </c>
      <c r="I69" s="10">
        <f>SUM(I46:I68)</f>
        <v>10</v>
      </c>
      <c r="J69" s="10">
        <f>SUM(J46:J68)</f>
        <v>14</v>
      </c>
      <c r="K69" s="10">
        <f>SUM(K46:K68)</f>
        <v>9</v>
      </c>
      <c r="M69" s="10">
        <f>SUM(M46:M68)</f>
        <v>5</v>
      </c>
      <c r="N69" s="10">
        <f>SUM(N46:N68)</f>
        <v>24</v>
      </c>
      <c r="O69" s="10">
        <f>SUM(O46:O68)</f>
        <v>7</v>
      </c>
      <c r="V69" s="10"/>
      <c r="AA69" s="2"/>
    </row>
    <row r="70" spans="3:27" x14ac:dyDescent="0.25">
      <c r="E70"/>
      <c r="F70"/>
      <c r="G70"/>
      <c r="H70"/>
      <c r="I70"/>
      <c r="J70"/>
    </row>
    <row r="71" spans="3:27" x14ac:dyDescent="0.25">
      <c r="C71"/>
      <c r="E71"/>
      <c r="F71"/>
      <c r="G71"/>
      <c r="I71"/>
      <c r="J71"/>
    </row>
    <row r="72" spans="3:27" x14ac:dyDescent="0.25">
      <c r="E72" s="25" t="str">
        <f>E43</f>
        <v>Saar, Randolph, Adams, Bielicki</v>
      </c>
      <c r="F72" s="25"/>
      <c r="G72" s="25"/>
      <c r="I72" s="25" t="str">
        <f>I43</f>
        <v>Gurgenci, Rudolph, Atrens</v>
      </c>
      <c r="J72" s="25"/>
      <c r="K72" s="25"/>
      <c r="M72" s="25" t="str">
        <f>M43</f>
        <v>China University of Petroleum-Beijing</v>
      </c>
      <c r="N72" s="25"/>
      <c r="O72" s="25"/>
    </row>
    <row r="73" spans="3:27" ht="18" x14ac:dyDescent="0.35">
      <c r="C73" s="4" t="s">
        <v>3038</v>
      </c>
      <c r="E73" s="4" t="s">
        <v>5657</v>
      </c>
      <c r="F73" s="4" t="s">
        <v>5658</v>
      </c>
      <c r="G73" s="4" t="s">
        <v>5659</v>
      </c>
      <c r="I73" s="4" t="s">
        <v>5657</v>
      </c>
      <c r="J73" s="4" t="s">
        <v>5658</v>
      </c>
      <c r="K73" s="4" t="s">
        <v>5659</v>
      </c>
      <c r="M73" s="4" t="s">
        <v>5657</v>
      </c>
      <c r="N73" s="4" t="s">
        <v>5658</v>
      </c>
      <c r="O73" s="4" t="s">
        <v>5659</v>
      </c>
      <c r="V73" s="2"/>
    </row>
    <row r="74" spans="3:27" x14ac:dyDescent="0.25">
      <c r="F74"/>
      <c r="G74"/>
      <c r="J74"/>
      <c r="V74" s="2"/>
    </row>
    <row r="75" spans="3:27" x14ac:dyDescent="0.25">
      <c r="C75" s="2">
        <f>Analysis!W7</f>
        <v>500</v>
      </c>
      <c r="E75" s="2">
        <f>COUNTIFS(DATA!$A:$A,"&gt;=" &amp; C75, DATA!AE:AE, "&lt;&gt;-1") + COUNTIFS(DATA!$A:$A,"&gt;=" &amp; C75, DATA!AF:AF, "&lt;&gt;-1") + COUNTIFS(DATA!$A:$A,"&gt;=" &amp; C75, DATA!AG:AG, "&lt;&gt;-1") + COUNTIFS(DATA!$A:$A,"&gt;=" &amp; C75, DATA!AH:AH, "&lt;&gt;-1") - SUMIFS(DATA!AI:AI, DATA!$A:$A,"&gt;=" &amp; C75, DATA!AI:AI, "&gt;0")</f>
        <v>0</v>
      </c>
      <c r="F75" s="2">
        <f>COUNTIFS('DATA Pruess'!A:A,"&gt;=" &amp; C75, 'DATA Pruess'!AE:AE, "&lt;&gt;-1") + COUNTIFS('DATA Pruess'!A:A,"&gt;=" &amp; C75, 'DATA Pruess'!AF:AF, "&lt;&gt;-1") + COUNTIFS('DATA Pruess'!A:A,"&gt;=" &amp; C75, 'DATA Pruess'!AG:AG, "&lt;&gt;-1")+ COUNTIFS('DATA Pruess'!A:A,"&gt;=" &amp; C75, 'DATA Pruess'!AH:AH, "&lt;&gt;-1") - SUMIFS('DATA Pruess'!AI:AI, 'DATA Pruess'!A:A,"&gt;=" &amp; C75, 'DATA Pruess'!AI:AI, "&gt;0")</f>
        <v>0</v>
      </c>
      <c r="G75" s="2">
        <f>COUNTIFS('DATA Pruess'!A:A,"&gt;=" &amp; C75, 'DATA Pruess'!AE:AE, "&lt;&gt;-1", 'DATA Pruess'!AB:AB, "=1") + COUNTIFS('DATA Pruess'!A:A,"&gt;=" &amp; C75, 'DATA Pruess'!AF:AF, "&lt;&gt;-1", 'DATA Pruess'!AB:AB, "=1") + COUNTIFS('DATA Pruess'!A:A,"&gt;=" &amp; C75, 'DATA Pruess'!AG:AG, "&lt;&gt;-1", 'DATA Pruess'!AB:AB, "=1")+ COUNTIFS('DATA Pruess'!A:A,"&gt;=" &amp; C75, 'DATA Pruess'!AH:AH, "&lt;&gt;-1", 'DATA Pruess'!AB:AB, "=1") - SUMIFS('DATA Pruess'!AI:AI, 'DATA Pruess'!A:A,"&gt;=" &amp; C75, 'DATA Pruess'!AI:AI, "&gt;0", 'DATA Pruess'!AB:AB, "=1")</f>
        <v>0</v>
      </c>
      <c r="I75" s="2">
        <f>COUNTIFS(DATA!$A:$A,"&gt;=" &amp; $C75, DATA!AK:AK, "&lt;&gt;-1") + COUNTIFS(DATA!$A:$A,"&gt;=" &amp; $C75, DATA!AL:AL, "&lt;&gt;-1") + COUNTIFS(DATA!$A:$A,"&gt;=" &amp; $C75, DATA!AM:AM, "&lt;&gt;-1") - SUMIFS(DATA!AN:AN, DATA!$A:$A,"&gt;=" &amp; $C75, DATA!AN:AN, "&gt;0")</f>
        <v>0</v>
      </c>
      <c r="J75" s="2">
        <f>COUNTIFS('DATA Pruess'!$A:$A,"&gt;=" &amp; $C75, 'DATA Pruess'!AK:AK, "&lt;&gt;-1") + COUNTIFS('DATA Pruess'!$A:$A,"&gt;=" &amp; $C75, 'DATA Pruess'!AL:AL, "&lt;&gt;-1")+ COUNTIFS('DATA Pruess'!$A:$A,"&gt;=" &amp; $C75, 'DATA Pruess'!AM:AM, "&lt;&gt;-1") - SUMIFS('DATA Pruess'!AN:AN, 'DATA Pruess'!$A:$A,"&gt;=" &amp; $C75, 'DATA Pruess'!AN:AN, "&gt;0")</f>
        <v>0</v>
      </c>
      <c r="K75" s="2">
        <f>COUNTIFS('DATA Pruess'!$A:$A,"&gt;=" &amp; $C75, 'DATA Pruess'!AK:AK, "&lt;&gt;-1", 'DATA Pruess'!$AB:$AB, "=1") + COUNTIFS('DATA Pruess'!$A:$A,"&gt;=" &amp; $C75, 'DATA Pruess'!AL:AL, "&lt;&gt;-1", 'DATA Pruess'!$AB:$AB, "=1")+ COUNTIFS('DATA Pruess'!$A:$A,"&gt;=" &amp; $C75, 'DATA Pruess'!AM:AM, "&lt;&gt;-1", 'DATA Pruess'!$AB:$AB, "=1") - SUMIFS('DATA Pruess'!AN:AN, 'DATA Pruess'!$A:$A,"&gt;=" &amp; $C75, 'DATA Pruess'!AN:AN, "&gt;0", 'DATA Pruess'!$AB:$AB, "=1")</f>
        <v>0</v>
      </c>
      <c r="M75" s="2">
        <f>COUNTIFS(DATA!$A:$A,"&gt;=" &amp; $C75, DATA!AP:AP, "&lt;&gt;-1") + COUNTIFS(DATA!$A:$A,"&gt;=" &amp; $C75, DATA!AQ:AQ, "&lt;&gt;-1") + COUNTIFS(DATA!$A:$A,"&gt;=" &amp; $C75, DATA!AR:AR, "&lt;&gt;-1") - SUMIFS(DATA!AS:AS, DATA!$A:$A,"&gt;=" &amp; $C75, DATA!AS:AS, "&gt;0")</f>
        <v>0</v>
      </c>
      <c r="N75" s="2">
        <f>COUNTIFS('DATA Pruess'!$A:$A,"&gt;=" &amp; $C75, 'DATA Pruess'!AP:AP, "&lt;&gt;-1") + COUNTIFS('DATA Pruess'!$A:$A,"&gt;=" &amp; $C75, 'DATA Pruess'!AQ:AQ, "&lt;&gt;-1")+ COUNTIFS('DATA Pruess'!$A:$A,"&gt;=" &amp; $C75, 'DATA Pruess'!AR:AR, "&lt;&gt;-1") - SUMIFS('DATA Pruess'!AS:AS, 'DATA Pruess'!$A:$A,"&gt;=" &amp; $C75, 'DATA Pruess'!AS:AS, "&gt;0")</f>
        <v>0</v>
      </c>
      <c r="O75" s="2">
        <f>COUNTIFS('DATA Pruess'!$A:$A,"&gt;=" &amp; $C75, 'DATA Pruess'!AP:AP, "&lt;&gt;-1", 'DATA Pruess'!$AB:$AB, "=1") + COUNTIFS('DATA Pruess'!$A:$A,"&gt;=" &amp; $C75, 'DATA Pruess'!AQ:AQ, "&lt;&gt;-1", 'DATA Pruess'!$AB:$AB, "=1")+ COUNTIFS('DATA Pruess'!$A:$A,"&gt;=" &amp; $C75, 'DATA Pruess'!AR:AR, "&lt;&gt;-1", 'DATA Pruess'!$AB:$AB, "=1") - SUMIFS('DATA Pruess'!AS:AS, 'DATA Pruess'!$A:$A,"&gt;=" &amp; $C75, 'DATA Pruess'!AS:AS, "&gt;0", 'DATA Pruess'!$AB:$AB, "=1")</f>
        <v>0</v>
      </c>
      <c r="V75" s="2"/>
    </row>
    <row r="76" spans="3:27" x14ac:dyDescent="0.25">
      <c r="C76" s="2">
        <f>Analysis!W8</f>
        <v>406</v>
      </c>
      <c r="E76" s="2">
        <f>COUNTIFS(DATA!$A:$A,"&gt;=" &amp; C76, DATA!AE:AE, "&lt;&gt;-1") + COUNTIFS(DATA!$A:$A,"&gt;=" &amp; C76, DATA!AF:AF, "&lt;&gt;-1") + COUNTIFS(DATA!$A:$A,"&gt;=" &amp; C76, DATA!AG:AG, "&lt;&gt;-1") + COUNTIFS(DATA!$A:$A,"&gt;=" &amp; C76, DATA!AH:AH, "&lt;&gt;-1") - SUMIFS(DATA!AI:AI, DATA!$A:$A,"&gt;=" &amp; C76, DATA!AI:AI, "&gt;0")</f>
        <v>0</v>
      </c>
      <c r="F76" s="2">
        <f>COUNTIFS('DATA Pruess'!A:A,"&gt;=" &amp; C76, 'DATA Pruess'!AE:AE, "&lt;&gt;-1") + COUNTIFS('DATA Pruess'!A:A,"&gt;=" &amp; C76, 'DATA Pruess'!AF:AF, "&lt;&gt;-1") + COUNTIFS('DATA Pruess'!A:A,"&gt;=" &amp; C76, 'DATA Pruess'!AG:AG, "&lt;&gt;-1")+ COUNTIFS('DATA Pruess'!A:A,"&gt;=" &amp; C76, 'DATA Pruess'!AH:AH, "&lt;&gt;-1") - SUMIFS('DATA Pruess'!AI:AI, 'DATA Pruess'!A:A,"&gt;=" &amp; C76, 'DATA Pruess'!AI:AI, "&gt;0")</f>
        <v>0</v>
      </c>
      <c r="G76" s="2">
        <f>COUNTIFS('DATA Pruess'!A:A,"&gt;=" &amp; C76, 'DATA Pruess'!AE:AE, "&lt;&gt;-1", 'DATA Pruess'!AB:AB, "=1") + COUNTIFS('DATA Pruess'!A:A,"&gt;=" &amp; C76, 'DATA Pruess'!AF:AF, "&lt;&gt;-1", 'DATA Pruess'!AB:AB, "=1") + COUNTIFS('DATA Pruess'!A:A,"&gt;=" &amp; C76, 'DATA Pruess'!AG:AG, "&lt;&gt;-1", 'DATA Pruess'!AB:AB, "=1")+ COUNTIFS('DATA Pruess'!A:A,"&gt;=" &amp; C76, 'DATA Pruess'!AH:AH, "&lt;&gt;-1", 'DATA Pruess'!AB:AB, "=1") - SUMIFS('DATA Pruess'!AI:AI, 'DATA Pruess'!A:A,"&gt;=" &amp; C76, 'DATA Pruess'!AI:AI, "&gt;0", 'DATA Pruess'!AB:AB, "=1")</f>
        <v>0</v>
      </c>
      <c r="I76" s="2">
        <f>COUNTIFS(DATA!$A:$A,"&gt;=" &amp; $C76, DATA!AK:AK, "&lt;&gt;-1") + COUNTIFS(DATA!$A:$A,"&gt;=" &amp; $C76, DATA!AL:AL, "&lt;&gt;-1") + COUNTIFS(DATA!$A:$A,"&gt;=" &amp; $C76, DATA!AM:AM, "&lt;&gt;-1") - SUMIFS(DATA!AN:AN, DATA!$A:$A,"&gt;=" &amp; $C76, DATA!AN:AN, "&gt;0")</f>
        <v>0</v>
      </c>
      <c r="J76" s="2">
        <f>COUNTIFS('DATA Pruess'!$A:$A,"&gt;=" &amp; $C76, 'DATA Pruess'!AK:AK, "&lt;&gt;-1") + COUNTIFS('DATA Pruess'!$A:$A,"&gt;=" &amp; $C76, 'DATA Pruess'!AL:AL, "&lt;&gt;-1")+ COUNTIFS('DATA Pruess'!$A:$A,"&gt;=" &amp; $C76, 'DATA Pruess'!AM:AM, "&lt;&gt;-1") - SUMIFS('DATA Pruess'!AN:AN, 'DATA Pruess'!$A:$A,"&gt;=" &amp; $C76, 'DATA Pruess'!AN:AN, "&gt;0")</f>
        <v>0</v>
      </c>
      <c r="K76" s="2">
        <f>COUNTIFS('DATA Pruess'!$A:$A,"&gt;=" &amp; $C76, 'DATA Pruess'!AK:AK, "&lt;&gt;-1", 'DATA Pruess'!$AB:$AB, "=1") + COUNTIFS('DATA Pruess'!$A:$A,"&gt;=" &amp; $C76, 'DATA Pruess'!AL:AL, "&lt;&gt;-1", 'DATA Pruess'!$AB:$AB, "=1")+ COUNTIFS('DATA Pruess'!$A:$A,"&gt;=" &amp; $C76, 'DATA Pruess'!AM:AM, "&lt;&gt;-1", 'DATA Pruess'!$AB:$AB, "=1") - SUMIFS('DATA Pruess'!AN:AN, 'DATA Pruess'!$A:$A,"&gt;=" &amp; $C76, 'DATA Pruess'!AN:AN, "&gt;0", 'DATA Pruess'!$AB:$AB, "=1")</f>
        <v>0</v>
      </c>
      <c r="M76" s="2">
        <f>COUNTIFS(DATA!$A:$A,"&gt;=" &amp; $C76, DATA!AP:AP, "&lt;&gt;-1") + COUNTIFS(DATA!$A:$A,"&gt;=" &amp; $C76, DATA!AQ:AQ, "&lt;&gt;-1") + COUNTIFS(DATA!$A:$A,"&gt;=" &amp; $C76, DATA!AR:AR, "&lt;&gt;-1") - SUMIFS(DATA!AS:AS, DATA!$A:$A,"&gt;=" &amp; $C76, DATA!AS:AS, "&gt;0")</f>
        <v>0</v>
      </c>
      <c r="N76" s="2">
        <f>COUNTIFS('DATA Pruess'!$A:$A,"&gt;=" &amp; $C76, 'DATA Pruess'!AP:AP, "&lt;&gt;-1") + COUNTIFS('DATA Pruess'!$A:$A,"&gt;=" &amp; $C76, 'DATA Pruess'!AQ:AQ, "&lt;&gt;-1")+ COUNTIFS('DATA Pruess'!$A:$A,"&gt;=" &amp; $C76, 'DATA Pruess'!AR:AR, "&lt;&gt;-1") - SUMIFS('DATA Pruess'!AS:AS, 'DATA Pruess'!$A:$A,"&gt;=" &amp; $C76, 'DATA Pruess'!AS:AS, "&gt;0")</f>
        <v>0</v>
      </c>
      <c r="O76" s="2">
        <f>COUNTIFS('DATA Pruess'!$A:$A,"&gt;=" &amp; $C76, 'DATA Pruess'!AP:AP, "&lt;&gt;-1", 'DATA Pruess'!$AB:$AB, "=1") + COUNTIFS('DATA Pruess'!$A:$A,"&gt;=" &amp; $C76, 'DATA Pruess'!AQ:AQ, "&lt;&gt;-1", 'DATA Pruess'!$AB:$AB, "=1")+ COUNTIFS('DATA Pruess'!$A:$A,"&gt;=" &amp; $C76, 'DATA Pruess'!AR:AR, "&lt;&gt;-1", 'DATA Pruess'!$AB:$AB, "=1") - SUMIFS('DATA Pruess'!AS:AS, 'DATA Pruess'!$A:$A,"&gt;=" &amp; $C76, 'DATA Pruess'!AS:AS, "&gt;0", 'DATA Pruess'!$AB:$AB, "=1")</f>
        <v>0</v>
      </c>
      <c r="V76" s="2"/>
    </row>
    <row r="77" spans="3:27" x14ac:dyDescent="0.25">
      <c r="C77" s="2">
        <f>Analysis!W9</f>
        <v>330</v>
      </c>
      <c r="E77" s="2">
        <f>COUNTIFS(DATA!$A:$A,"&gt;=" &amp; C77, DATA!AE:AE, "&lt;&gt;-1") + COUNTIFS(DATA!$A:$A,"&gt;=" &amp; C77, DATA!AF:AF, "&lt;&gt;-1") + COUNTIFS(DATA!$A:$A,"&gt;=" &amp; C77, DATA!AG:AG, "&lt;&gt;-1") + COUNTIFS(DATA!$A:$A,"&gt;=" &amp; C77, DATA!AH:AH, "&lt;&gt;-1") - SUMIFS(DATA!AI:AI, DATA!$A:$A,"&gt;=" &amp; C77, DATA!AI:AI, "&gt;0")</f>
        <v>0</v>
      </c>
      <c r="F77" s="2">
        <f>COUNTIFS('DATA Pruess'!A:A,"&gt;=" &amp; C77, 'DATA Pruess'!AE:AE, "&lt;&gt;-1") + COUNTIFS('DATA Pruess'!A:A,"&gt;=" &amp; C77, 'DATA Pruess'!AF:AF, "&lt;&gt;-1") + COUNTIFS('DATA Pruess'!A:A,"&gt;=" &amp; C77, 'DATA Pruess'!AG:AG, "&lt;&gt;-1")+ COUNTIFS('DATA Pruess'!A:A,"&gt;=" &amp; C77, 'DATA Pruess'!AH:AH, "&lt;&gt;-1") - SUMIFS('DATA Pruess'!AI:AI, 'DATA Pruess'!A:A,"&gt;=" &amp; C77, 'DATA Pruess'!AI:AI, "&gt;0")</f>
        <v>0</v>
      </c>
      <c r="G77" s="2">
        <f>COUNTIFS('DATA Pruess'!A:A,"&gt;=" &amp; C77, 'DATA Pruess'!AE:AE, "&lt;&gt;-1", 'DATA Pruess'!AB:AB, "=1") + COUNTIFS('DATA Pruess'!A:A,"&gt;=" &amp; C77, 'DATA Pruess'!AF:AF, "&lt;&gt;-1", 'DATA Pruess'!AB:AB, "=1") + COUNTIFS('DATA Pruess'!A:A,"&gt;=" &amp; C77, 'DATA Pruess'!AG:AG, "&lt;&gt;-1", 'DATA Pruess'!AB:AB, "=1")+ COUNTIFS('DATA Pruess'!A:A,"&gt;=" &amp; C77, 'DATA Pruess'!AH:AH, "&lt;&gt;-1", 'DATA Pruess'!AB:AB, "=1") - SUMIFS('DATA Pruess'!AI:AI, 'DATA Pruess'!A:A,"&gt;=" &amp; C77, 'DATA Pruess'!AI:AI, "&gt;0", 'DATA Pruess'!AB:AB, "=1")</f>
        <v>0</v>
      </c>
      <c r="I77" s="2">
        <f>COUNTIFS(DATA!$A:$A,"&gt;=" &amp; $C77, DATA!AK:AK, "&lt;&gt;-1") + COUNTIFS(DATA!$A:$A,"&gt;=" &amp; $C77, DATA!AL:AL, "&lt;&gt;-1") + COUNTIFS(DATA!$A:$A,"&gt;=" &amp; $C77, DATA!AM:AM, "&lt;&gt;-1") - SUMIFS(DATA!AN:AN, DATA!$A:$A,"&gt;=" &amp; $C77, DATA!AN:AN, "&gt;0")</f>
        <v>0</v>
      </c>
      <c r="J77" s="2">
        <f>COUNTIFS('DATA Pruess'!$A:$A,"&gt;=" &amp; $C77, 'DATA Pruess'!AK:AK, "&lt;&gt;-1") + COUNTIFS('DATA Pruess'!$A:$A,"&gt;=" &amp; $C77, 'DATA Pruess'!AL:AL, "&lt;&gt;-1")+ COUNTIFS('DATA Pruess'!$A:$A,"&gt;=" &amp; $C77, 'DATA Pruess'!AM:AM, "&lt;&gt;-1") - SUMIFS('DATA Pruess'!AN:AN, 'DATA Pruess'!$A:$A,"&gt;=" &amp; $C77, 'DATA Pruess'!AN:AN, "&gt;0")</f>
        <v>0</v>
      </c>
      <c r="K77" s="2">
        <f>COUNTIFS('DATA Pruess'!$A:$A,"&gt;=" &amp; $C77, 'DATA Pruess'!AK:AK, "&lt;&gt;-1", 'DATA Pruess'!$AB:$AB, "=1") + COUNTIFS('DATA Pruess'!$A:$A,"&gt;=" &amp; $C77, 'DATA Pruess'!AL:AL, "&lt;&gt;-1", 'DATA Pruess'!$AB:$AB, "=1")+ COUNTIFS('DATA Pruess'!$A:$A,"&gt;=" &amp; $C77, 'DATA Pruess'!AM:AM, "&lt;&gt;-1", 'DATA Pruess'!$AB:$AB, "=1") - SUMIFS('DATA Pruess'!AN:AN, 'DATA Pruess'!$A:$A,"&gt;=" &amp; $C77, 'DATA Pruess'!AN:AN, "&gt;0", 'DATA Pruess'!$AB:$AB, "=1")</f>
        <v>0</v>
      </c>
      <c r="M77" s="2">
        <f>COUNTIFS(DATA!$A:$A,"&gt;=" &amp; $C77, DATA!AP:AP, "&lt;&gt;-1") + COUNTIFS(DATA!$A:$A,"&gt;=" &amp; $C77, DATA!AQ:AQ, "&lt;&gt;-1") + COUNTIFS(DATA!$A:$A,"&gt;=" &amp; $C77, DATA!AR:AR, "&lt;&gt;-1") - SUMIFS(DATA!AS:AS, DATA!$A:$A,"&gt;=" &amp; $C77, DATA!AS:AS, "&gt;0")</f>
        <v>0</v>
      </c>
      <c r="N77" s="2">
        <f>COUNTIFS('DATA Pruess'!$A:$A,"&gt;=" &amp; $C77, 'DATA Pruess'!AP:AP, "&lt;&gt;-1") + COUNTIFS('DATA Pruess'!$A:$A,"&gt;=" &amp; $C77, 'DATA Pruess'!AQ:AQ, "&lt;&gt;-1")+ COUNTIFS('DATA Pruess'!$A:$A,"&gt;=" &amp; $C77, 'DATA Pruess'!AR:AR, "&lt;&gt;-1") - SUMIFS('DATA Pruess'!AS:AS, 'DATA Pruess'!$A:$A,"&gt;=" &amp; $C77, 'DATA Pruess'!AS:AS, "&gt;0")</f>
        <v>0</v>
      </c>
      <c r="O77" s="2">
        <f>COUNTIFS('DATA Pruess'!$A:$A,"&gt;=" &amp; $C77, 'DATA Pruess'!AP:AP, "&lt;&gt;-1", 'DATA Pruess'!$AB:$AB, "=1") + COUNTIFS('DATA Pruess'!$A:$A,"&gt;=" &amp; $C77, 'DATA Pruess'!AQ:AQ, "&lt;&gt;-1", 'DATA Pruess'!$AB:$AB, "=1")+ COUNTIFS('DATA Pruess'!$A:$A,"&gt;=" &amp; $C77, 'DATA Pruess'!AR:AR, "&lt;&gt;-1", 'DATA Pruess'!$AB:$AB, "=1") - SUMIFS('DATA Pruess'!AS:AS, 'DATA Pruess'!$A:$A,"&gt;=" &amp; $C77, 'DATA Pruess'!AS:AS, "&gt;0", 'DATA Pruess'!$AB:$AB, "=1")</f>
        <v>0</v>
      </c>
      <c r="V77" s="2"/>
    </row>
    <row r="78" spans="3:27" x14ac:dyDescent="0.25">
      <c r="C78" s="2">
        <f>Analysis!W10</f>
        <v>269</v>
      </c>
      <c r="E78" s="2">
        <f>COUNTIFS(DATA!$A:$A,"&gt;=" &amp; C78, DATA!AE:AE, "&lt;&gt;-1") + COUNTIFS(DATA!$A:$A,"&gt;=" &amp; C78, DATA!AF:AF, "&lt;&gt;-1") + COUNTIFS(DATA!$A:$A,"&gt;=" &amp; C78, DATA!AG:AG, "&lt;&gt;-1") + COUNTIFS(DATA!$A:$A,"&gt;=" &amp; C78, DATA!AH:AH, "&lt;&gt;-1") - SUMIFS(DATA!AI:AI, DATA!$A:$A,"&gt;=" &amp; C78, DATA!AI:AI, "&gt;0")</f>
        <v>0</v>
      </c>
      <c r="F78" s="2">
        <f>COUNTIFS('DATA Pruess'!A:A,"&gt;=" &amp; C78, 'DATA Pruess'!AE:AE, "&lt;&gt;-1") + COUNTIFS('DATA Pruess'!A:A,"&gt;=" &amp; C78, 'DATA Pruess'!AF:AF, "&lt;&gt;-1") + COUNTIFS('DATA Pruess'!A:A,"&gt;=" &amp; C78, 'DATA Pruess'!AG:AG, "&lt;&gt;-1")+ COUNTIFS('DATA Pruess'!A:A,"&gt;=" &amp; C78, 'DATA Pruess'!AH:AH, "&lt;&gt;-1") - SUMIFS('DATA Pruess'!AI:AI, 'DATA Pruess'!A:A,"&gt;=" &amp; C78, 'DATA Pruess'!AI:AI, "&gt;0")</f>
        <v>0</v>
      </c>
      <c r="G78" s="2">
        <f>COUNTIFS('DATA Pruess'!A:A,"&gt;=" &amp; C78, 'DATA Pruess'!AE:AE, "&lt;&gt;-1", 'DATA Pruess'!AB:AB, "=1") + COUNTIFS('DATA Pruess'!A:A,"&gt;=" &amp; C78, 'DATA Pruess'!AF:AF, "&lt;&gt;-1", 'DATA Pruess'!AB:AB, "=1") + COUNTIFS('DATA Pruess'!A:A,"&gt;=" &amp; C78, 'DATA Pruess'!AG:AG, "&lt;&gt;-1", 'DATA Pruess'!AB:AB, "=1")+ COUNTIFS('DATA Pruess'!A:A,"&gt;=" &amp; C78, 'DATA Pruess'!AH:AH, "&lt;&gt;-1", 'DATA Pruess'!AB:AB, "=1") - SUMIFS('DATA Pruess'!AI:AI, 'DATA Pruess'!A:A,"&gt;=" &amp; C78, 'DATA Pruess'!AI:AI, "&gt;0", 'DATA Pruess'!AB:AB, "=1")</f>
        <v>0</v>
      </c>
      <c r="I78" s="2">
        <f>COUNTIFS(DATA!$A:$A,"&gt;=" &amp; $C78, DATA!AK:AK, "&lt;&gt;-1") + COUNTIFS(DATA!$A:$A,"&gt;=" &amp; $C78, DATA!AL:AL, "&lt;&gt;-1") + COUNTIFS(DATA!$A:$A,"&gt;=" &amp; $C78, DATA!AM:AM, "&lt;&gt;-1") - SUMIFS(DATA!AN:AN, DATA!$A:$A,"&gt;=" &amp; $C78, DATA!AN:AN, "&gt;0")</f>
        <v>0</v>
      </c>
      <c r="J78" s="2">
        <f>COUNTIFS('DATA Pruess'!$A:$A,"&gt;=" &amp; $C78, 'DATA Pruess'!AK:AK, "&lt;&gt;-1") + COUNTIFS('DATA Pruess'!$A:$A,"&gt;=" &amp; $C78, 'DATA Pruess'!AL:AL, "&lt;&gt;-1")+ COUNTIFS('DATA Pruess'!$A:$A,"&gt;=" &amp; $C78, 'DATA Pruess'!AM:AM, "&lt;&gt;-1") - SUMIFS('DATA Pruess'!AN:AN, 'DATA Pruess'!$A:$A,"&gt;=" &amp; $C78, 'DATA Pruess'!AN:AN, "&gt;0")</f>
        <v>0</v>
      </c>
      <c r="K78" s="2">
        <f>COUNTIFS('DATA Pruess'!$A:$A,"&gt;=" &amp; $C78, 'DATA Pruess'!AK:AK, "&lt;&gt;-1", 'DATA Pruess'!$AB:$AB, "=1") + COUNTIFS('DATA Pruess'!$A:$A,"&gt;=" &amp; $C78, 'DATA Pruess'!AL:AL, "&lt;&gt;-1", 'DATA Pruess'!$AB:$AB, "=1")+ COUNTIFS('DATA Pruess'!$A:$A,"&gt;=" &amp; $C78, 'DATA Pruess'!AM:AM, "&lt;&gt;-1", 'DATA Pruess'!$AB:$AB, "=1") - SUMIFS('DATA Pruess'!AN:AN, 'DATA Pruess'!$A:$A,"&gt;=" &amp; $C78, 'DATA Pruess'!AN:AN, "&gt;0", 'DATA Pruess'!$AB:$AB, "=1")</f>
        <v>0</v>
      </c>
      <c r="M78" s="2">
        <f>COUNTIFS(DATA!$A:$A,"&gt;=" &amp; $C78, DATA!AP:AP, "&lt;&gt;-1") + COUNTIFS(DATA!$A:$A,"&gt;=" &amp; $C78, DATA!AQ:AQ, "&lt;&gt;-1") + COUNTIFS(DATA!$A:$A,"&gt;=" &amp; $C78, DATA!AR:AR, "&lt;&gt;-1") - SUMIFS(DATA!AS:AS, DATA!$A:$A,"&gt;=" &amp; $C78, DATA!AS:AS, "&gt;0")</f>
        <v>0</v>
      </c>
      <c r="N78" s="2">
        <f>COUNTIFS('DATA Pruess'!$A:$A,"&gt;=" &amp; $C78, 'DATA Pruess'!AP:AP, "&lt;&gt;-1") + COUNTIFS('DATA Pruess'!$A:$A,"&gt;=" &amp; $C78, 'DATA Pruess'!AQ:AQ, "&lt;&gt;-1")+ COUNTIFS('DATA Pruess'!$A:$A,"&gt;=" &amp; $C78, 'DATA Pruess'!AR:AR, "&lt;&gt;-1") - SUMIFS('DATA Pruess'!AS:AS, 'DATA Pruess'!$A:$A,"&gt;=" &amp; $C78, 'DATA Pruess'!AS:AS, "&gt;0")</f>
        <v>0</v>
      </c>
      <c r="O78" s="2">
        <f>COUNTIFS('DATA Pruess'!$A:$A,"&gt;=" &amp; $C78, 'DATA Pruess'!AP:AP, "&lt;&gt;-1", 'DATA Pruess'!$AB:$AB, "=1") + COUNTIFS('DATA Pruess'!$A:$A,"&gt;=" &amp; $C78, 'DATA Pruess'!AQ:AQ, "&lt;&gt;-1", 'DATA Pruess'!$AB:$AB, "=1")+ COUNTIFS('DATA Pruess'!$A:$A,"&gt;=" &amp; $C78, 'DATA Pruess'!AR:AR, "&lt;&gt;-1", 'DATA Pruess'!$AB:$AB, "=1") - SUMIFS('DATA Pruess'!AS:AS, 'DATA Pruess'!$A:$A,"&gt;=" &amp; $C78, 'DATA Pruess'!AS:AS, "&gt;0", 'DATA Pruess'!$AB:$AB, "=1")</f>
        <v>0</v>
      </c>
      <c r="V78" s="2"/>
    </row>
    <row r="79" spans="3:27" x14ac:dyDescent="0.25">
      <c r="C79" s="2">
        <f>Analysis!W11</f>
        <v>218</v>
      </c>
      <c r="E79" s="2">
        <f>COUNTIFS(DATA!$A:$A,"&gt;=" &amp; C79, DATA!AE:AE, "&lt;&gt;-1") + COUNTIFS(DATA!$A:$A,"&gt;=" &amp; C79, DATA!AF:AF, "&lt;&gt;-1") + COUNTIFS(DATA!$A:$A,"&gt;=" &amp; C79, DATA!AG:AG, "&lt;&gt;-1") + COUNTIFS(DATA!$A:$A,"&gt;=" &amp; C79, DATA!AH:AH, "&lt;&gt;-1") - SUMIFS(DATA!AI:AI, DATA!$A:$A,"&gt;=" &amp; C79, DATA!AI:AI, "&gt;0")</f>
        <v>0</v>
      </c>
      <c r="F79" s="2">
        <f>COUNTIFS('DATA Pruess'!A:A,"&gt;=" &amp; C79, 'DATA Pruess'!AE:AE, "&lt;&gt;-1") + COUNTIFS('DATA Pruess'!A:A,"&gt;=" &amp; C79, 'DATA Pruess'!AF:AF, "&lt;&gt;-1") + COUNTIFS('DATA Pruess'!A:A,"&gt;=" &amp; C79, 'DATA Pruess'!AG:AG, "&lt;&gt;-1")+ COUNTIFS('DATA Pruess'!A:A,"&gt;=" &amp; C79, 'DATA Pruess'!AH:AH, "&lt;&gt;-1") - SUMIFS('DATA Pruess'!AI:AI, 'DATA Pruess'!A:A,"&gt;=" &amp; C79, 'DATA Pruess'!AI:AI, "&gt;0")</f>
        <v>0</v>
      </c>
      <c r="G79" s="2">
        <f>COUNTIFS('DATA Pruess'!A:A,"&gt;=" &amp; C79, 'DATA Pruess'!AE:AE, "&lt;&gt;-1", 'DATA Pruess'!AB:AB, "=1") + COUNTIFS('DATA Pruess'!A:A,"&gt;=" &amp; C79, 'DATA Pruess'!AF:AF, "&lt;&gt;-1", 'DATA Pruess'!AB:AB, "=1") + COUNTIFS('DATA Pruess'!A:A,"&gt;=" &amp; C79, 'DATA Pruess'!AG:AG, "&lt;&gt;-1", 'DATA Pruess'!AB:AB, "=1")+ COUNTIFS('DATA Pruess'!A:A,"&gt;=" &amp; C79, 'DATA Pruess'!AH:AH, "&lt;&gt;-1", 'DATA Pruess'!AB:AB, "=1") - SUMIFS('DATA Pruess'!AI:AI, 'DATA Pruess'!A:A,"&gt;=" &amp; C79, 'DATA Pruess'!AI:AI, "&gt;0", 'DATA Pruess'!AB:AB, "=1")</f>
        <v>0</v>
      </c>
      <c r="I79" s="2">
        <f>COUNTIFS(DATA!$A:$A,"&gt;=" &amp; $C79, DATA!AK:AK, "&lt;&gt;-1") + COUNTIFS(DATA!$A:$A,"&gt;=" &amp; $C79, DATA!AL:AL, "&lt;&gt;-1") + COUNTIFS(DATA!$A:$A,"&gt;=" &amp; $C79, DATA!AM:AM, "&lt;&gt;-1") - SUMIFS(DATA!AN:AN, DATA!$A:$A,"&gt;=" &amp; $C79, DATA!AN:AN, "&gt;0")</f>
        <v>0</v>
      </c>
      <c r="J79" s="2">
        <f>COUNTIFS('DATA Pruess'!$A:$A,"&gt;=" &amp; $C79, 'DATA Pruess'!AK:AK, "&lt;&gt;-1") + COUNTIFS('DATA Pruess'!$A:$A,"&gt;=" &amp; $C79, 'DATA Pruess'!AL:AL, "&lt;&gt;-1")+ COUNTIFS('DATA Pruess'!$A:$A,"&gt;=" &amp; $C79, 'DATA Pruess'!AM:AM, "&lt;&gt;-1") - SUMIFS('DATA Pruess'!AN:AN, 'DATA Pruess'!$A:$A,"&gt;=" &amp; $C79, 'DATA Pruess'!AN:AN, "&gt;0")</f>
        <v>0</v>
      </c>
      <c r="K79" s="2">
        <f>COUNTIFS('DATA Pruess'!$A:$A,"&gt;=" &amp; $C79, 'DATA Pruess'!AK:AK, "&lt;&gt;-1", 'DATA Pruess'!$AB:$AB, "=1") + COUNTIFS('DATA Pruess'!$A:$A,"&gt;=" &amp; $C79, 'DATA Pruess'!AL:AL, "&lt;&gt;-1", 'DATA Pruess'!$AB:$AB, "=1")+ COUNTIFS('DATA Pruess'!$A:$A,"&gt;=" &amp; $C79, 'DATA Pruess'!AM:AM, "&lt;&gt;-1", 'DATA Pruess'!$AB:$AB, "=1") - SUMIFS('DATA Pruess'!AN:AN, 'DATA Pruess'!$A:$A,"&gt;=" &amp; $C79, 'DATA Pruess'!AN:AN, "&gt;0", 'DATA Pruess'!$AB:$AB, "=1")</f>
        <v>0</v>
      </c>
      <c r="M79" s="2">
        <f>COUNTIFS(DATA!$A:$A,"&gt;=" &amp; $C79, DATA!AP:AP, "&lt;&gt;-1") + COUNTIFS(DATA!$A:$A,"&gt;=" &amp; $C79, DATA!AQ:AQ, "&lt;&gt;-1") + COUNTIFS(DATA!$A:$A,"&gt;=" &amp; $C79, DATA!AR:AR, "&lt;&gt;-1") - SUMIFS(DATA!AS:AS, DATA!$A:$A,"&gt;=" &amp; $C79, DATA!AS:AS, "&gt;0")</f>
        <v>0</v>
      </c>
      <c r="N79" s="2">
        <f>COUNTIFS('DATA Pruess'!$A:$A,"&gt;=" &amp; $C79, 'DATA Pruess'!AP:AP, "&lt;&gt;-1") + COUNTIFS('DATA Pruess'!$A:$A,"&gt;=" &amp; $C79, 'DATA Pruess'!AQ:AQ, "&lt;&gt;-1")+ COUNTIFS('DATA Pruess'!$A:$A,"&gt;=" &amp; $C79, 'DATA Pruess'!AR:AR, "&lt;&gt;-1") - SUMIFS('DATA Pruess'!AS:AS, 'DATA Pruess'!$A:$A,"&gt;=" &amp; $C79, 'DATA Pruess'!AS:AS, "&gt;0")</f>
        <v>0</v>
      </c>
      <c r="O79" s="2">
        <f>COUNTIFS('DATA Pruess'!$A:$A,"&gt;=" &amp; $C79, 'DATA Pruess'!AP:AP, "&lt;&gt;-1", 'DATA Pruess'!$AB:$AB, "=1") + COUNTIFS('DATA Pruess'!$A:$A,"&gt;=" &amp; $C79, 'DATA Pruess'!AQ:AQ, "&lt;&gt;-1", 'DATA Pruess'!$AB:$AB, "=1")+ COUNTIFS('DATA Pruess'!$A:$A,"&gt;=" &amp; $C79, 'DATA Pruess'!AR:AR, "&lt;&gt;-1", 'DATA Pruess'!$AB:$AB, "=1") - SUMIFS('DATA Pruess'!AS:AS, 'DATA Pruess'!$A:$A,"&gt;=" &amp; $C79, 'DATA Pruess'!AS:AS, "&gt;0", 'DATA Pruess'!$AB:$AB, "=1")</f>
        <v>0</v>
      </c>
      <c r="V79" s="2"/>
    </row>
    <row r="80" spans="3:27" x14ac:dyDescent="0.25">
      <c r="C80" s="2">
        <f>Analysis!W12</f>
        <v>177</v>
      </c>
      <c r="E80" s="2">
        <f>COUNTIFS(DATA!$A:$A,"&gt;=" &amp; C80, DATA!AE:AE, "&lt;&gt;-1") + COUNTIFS(DATA!$A:$A,"&gt;=" &amp; C80, DATA!AF:AF, "&lt;&gt;-1") + COUNTIFS(DATA!$A:$A,"&gt;=" &amp; C80, DATA!AG:AG, "&lt;&gt;-1") + COUNTIFS(DATA!$A:$A,"&gt;=" &amp; C80, DATA!AH:AH, "&lt;&gt;-1") - SUMIFS(DATA!AI:AI, DATA!$A:$A,"&gt;=" &amp; C80, DATA!AI:AI, "&gt;0")</f>
        <v>2</v>
      </c>
      <c r="F80" s="2">
        <f>COUNTIFS('DATA Pruess'!A:A,"&gt;=" &amp; C80, 'DATA Pruess'!AE:AE, "&lt;&gt;-1") + COUNTIFS('DATA Pruess'!A:A,"&gt;=" &amp; C80, 'DATA Pruess'!AF:AF, "&lt;&gt;-1") + COUNTIFS('DATA Pruess'!A:A,"&gt;=" &amp; C80, 'DATA Pruess'!AG:AG, "&lt;&gt;-1")+ COUNTIFS('DATA Pruess'!A:A,"&gt;=" &amp; C80, 'DATA Pruess'!AH:AH, "&lt;&gt;-1") - SUMIFS('DATA Pruess'!AI:AI, 'DATA Pruess'!A:A,"&gt;=" &amp; C80, 'DATA Pruess'!AI:AI, "&gt;0")</f>
        <v>2</v>
      </c>
      <c r="G80" s="2">
        <f>COUNTIFS('DATA Pruess'!A:A,"&gt;=" &amp; C80, 'DATA Pruess'!AE:AE, "&lt;&gt;-1", 'DATA Pruess'!AB:AB, "=1") + COUNTIFS('DATA Pruess'!A:A,"&gt;=" &amp; C80, 'DATA Pruess'!AF:AF, "&lt;&gt;-1", 'DATA Pruess'!AB:AB, "=1") + COUNTIFS('DATA Pruess'!A:A,"&gt;=" &amp; C80, 'DATA Pruess'!AG:AG, "&lt;&gt;-1", 'DATA Pruess'!AB:AB, "=1")+ COUNTIFS('DATA Pruess'!A:A,"&gt;=" &amp; C80, 'DATA Pruess'!AH:AH, "&lt;&gt;-1", 'DATA Pruess'!AB:AB, "=1") - SUMIFS('DATA Pruess'!AI:AI, 'DATA Pruess'!A:A,"&gt;=" &amp; C80, 'DATA Pruess'!AI:AI, "&gt;0", 'DATA Pruess'!AB:AB, "=1")</f>
        <v>2</v>
      </c>
      <c r="I80" s="2">
        <f>COUNTIFS(DATA!$A:$A,"&gt;=" &amp; $C80, DATA!AK:AK, "&lt;&gt;-1") + COUNTIFS(DATA!$A:$A,"&gt;=" &amp; $C80, DATA!AL:AL, "&lt;&gt;-1") + COUNTIFS(DATA!$A:$A,"&gt;=" &amp; $C80, DATA!AM:AM, "&lt;&gt;-1") - SUMIFS(DATA!AN:AN, DATA!$A:$A,"&gt;=" &amp; $C80, DATA!AN:AN, "&gt;0")</f>
        <v>0</v>
      </c>
      <c r="J80" s="2">
        <f>COUNTIFS('DATA Pruess'!$A:$A,"&gt;=" &amp; $C80, 'DATA Pruess'!AK:AK, "&lt;&gt;-1") + COUNTIFS('DATA Pruess'!$A:$A,"&gt;=" &amp; $C80, 'DATA Pruess'!AL:AL, "&lt;&gt;-1")+ COUNTIFS('DATA Pruess'!$A:$A,"&gt;=" &amp; $C80, 'DATA Pruess'!AM:AM, "&lt;&gt;-1") - SUMIFS('DATA Pruess'!AN:AN, 'DATA Pruess'!$A:$A,"&gt;=" &amp; $C80, 'DATA Pruess'!AN:AN, "&gt;0")</f>
        <v>0</v>
      </c>
      <c r="K80" s="2">
        <f>COUNTIFS('DATA Pruess'!$A:$A,"&gt;=" &amp; $C80, 'DATA Pruess'!AK:AK, "&lt;&gt;-1", 'DATA Pruess'!$AB:$AB, "=1") + COUNTIFS('DATA Pruess'!$A:$A,"&gt;=" &amp; $C80, 'DATA Pruess'!AL:AL, "&lt;&gt;-1", 'DATA Pruess'!$AB:$AB, "=1")+ COUNTIFS('DATA Pruess'!$A:$A,"&gt;=" &amp; $C80, 'DATA Pruess'!AM:AM, "&lt;&gt;-1", 'DATA Pruess'!$AB:$AB, "=1") - SUMIFS('DATA Pruess'!AN:AN, 'DATA Pruess'!$A:$A,"&gt;=" &amp; $C80, 'DATA Pruess'!AN:AN, "&gt;0", 'DATA Pruess'!$AB:$AB, "=1")</f>
        <v>0</v>
      </c>
      <c r="M80" s="2">
        <f>COUNTIFS(DATA!$A:$A,"&gt;=" &amp; $C80, DATA!AP:AP, "&lt;&gt;-1") + COUNTIFS(DATA!$A:$A,"&gt;=" &amp; $C80, DATA!AQ:AQ, "&lt;&gt;-1") + COUNTIFS(DATA!$A:$A,"&gt;=" &amp; $C80, DATA!AR:AR, "&lt;&gt;-1") - SUMIFS(DATA!AS:AS, DATA!$A:$A,"&gt;=" &amp; $C80, DATA!AS:AS, "&gt;0")</f>
        <v>0</v>
      </c>
      <c r="N80" s="2">
        <f>COUNTIFS('DATA Pruess'!$A:$A,"&gt;=" &amp; $C80, 'DATA Pruess'!AP:AP, "&lt;&gt;-1") + COUNTIFS('DATA Pruess'!$A:$A,"&gt;=" &amp; $C80, 'DATA Pruess'!AQ:AQ, "&lt;&gt;-1")+ COUNTIFS('DATA Pruess'!$A:$A,"&gt;=" &amp; $C80, 'DATA Pruess'!AR:AR, "&lt;&gt;-1") - SUMIFS('DATA Pruess'!AS:AS, 'DATA Pruess'!$A:$A,"&gt;=" &amp; $C80, 'DATA Pruess'!AS:AS, "&gt;0")</f>
        <v>0</v>
      </c>
      <c r="O80" s="2">
        <f>COUNTIFS('DATA Pruess'!$A:$A,"&gt;=" &amp; $C80, 'DATA Pruess'!AP:AP, "&lt;&gt;-1", 'DATA Pruess'!$AB:$AB, "=1") + COUNTIFS('DATA Pruess'!$A:$A,"&gt;=" &amp; $C80, 'DATA Pruess'!AQ:AQ, "&lt;&gt;-1", 'DATA Pruess'!$AB:$AB, "=1")+ COUNTIFS('DATA Pruess'!$A:$A,"&gt;=" &amp; $C80, 'DATA Pruess'!AR:AR, "&lt;&gt;-1", 'DATA Pruess'!$AB:$AB, "=1") - SUMIFS('DATA Pruess'!AS:AS, 'DATA Pruess'!$A:$A,"&gt;=" &amp; $C80, 'DATA Pruess'!AS:AS, "&gt;0", 'DATA Pruess'!$AB:$AB, "=1")</f>
        <v>0</v>
      </c>
      <c r="V80" s="2"/>
    </row>
    <row r="81" spans="3:22" x14ac:dyDescent="0.25">
      <c r="C81" s="2">
        <f>Analysis!W13</f>
        <v>144</v>
      </c>
      <c r="E81" s="2">
        <f>COUNTIFS(DATA!$A:$A,"&gt;=" &amp; C81, DATA!AE:AE, "&lt;&gt;-1") + COUNTIFS(DATA!$A:$A,"&gt;=" &amp; C81, DATA!AF:AF, "&lt;&gt;-1") + COUNTIFS(DATA!$A:$A,"&gt;=" &amp; C81, DATA!AG:AG, "&lt;&gt;-1") + COUNTIFS(DATA!$A:$A,"&gt;=" &amp; C81, DATA!AH:AH, "&lt;&gt;-1") - SUMIFS(DATA!AI:AI, DATA!$A:$A,"&gt;=" &amp; C81, DATA!AI:AI, "&gt;0")</f>
        <v>2</v>
      </c>
      <c r="F81" s="2">
        <f>COUNTIFS('DATA Pruess'!A:A,"&gt;=" &amp; C81, 'DATA Pruess'!AE:AE, "&lt;&gt;-1") + COUNTIFS('DATA Pruess'!A:A,"&gt;=" &amp; C81, 'DATA Pruess'!AF:AF, "&lt;&gt;-1") + COUNTIFS('DATA Pruess'!A:A,"&gt;=" &amp; C81, 'DATA Pruess'!AG:AG, "&lt;&gt;-1")+ COUNTIFS('DATA Pruess'!A:A,"&gt;=" &amp; C81, 'DATA Pruess'!AH:AH, "&lt;&gt;-1") - SUMIFS('DATA Pruess'!AI:AI, 'DATA Pruess'!A:A,"&gt;=" &amp; C81, 'DATA Pruess'!AI:AI, "&gt;0")</f>
        <v>2</v>
      </c>
      <c r="G81" s="2">
        <f>COUNTIFS('DATA Pruess'!A:A,"&gt;=" &amp; C81, 'DATA Pruess'!AE:AE, "&lt;&gt;-1", 'DATA Pruess'!AB:AB, "=1") + COUNTIFS('DATA Pruess'!A:A,"&gt;=" &amp; C81, 'DATA Pruess'!AF:AF, "&lt;&gt;-1", 'DATA Pruess'!AB:AB, "=1") + COUNTIFS('DATA Pruess'!A:A,"&gt;=" &amp; C81, 'DATA Pruess'!AG:AG, "&lt;&gt;-1", 'DATA Pruess'!AB:AB, "=1")+ COUNTIFS('DATA Pruess'!A:A,"&gt;=" &amp; C81, 'DATA Pruess'!AH:AH, "&lt;&gt;-1", 'DATA Pruess'!AB:AB, "=1") - SUMIFS('DATA Pruess'!AI:AI, 'DATA Pruess'!A:A,"&gt;=" &amp; C81, 'DATA Pruess'!AI:AI, "&gt;0", 'DATA Pruess'!AB:AB, "=1")</f>
        <v>2</v>
      </c>
      <c r="I81" s="2">
        <f>COUNTIFS(DATA!$A:$A,"&gt;=" &amp; $C81, DATA!AK:AK, "&lt;&gt;-1") + COUNTIFS(DATA!$A:$A,"&gt;=" &amp; $C81, DATA!AL:AL, "&lt;&gt;-1") + COUNTIFS(DATA!$A:$A,"&gt;=" &amp; $C81, DATA!AM:AM, "&lt;&gt;-1") - SUMIFS(DATA!AN:AN, DATA!$A:$A,"&gt;=" &amp; $C81, DATA!AN:AN, "&gt;0")</f>
        <v>0</v>
      </c>
      <c r="J81" s="2">
        <f>COUNTIFS('DATA Pruess'!$A:$A,"&gt;=" &amp; $C81, 'DATA Pruess'!AK:AK, "&lt;&gt;-1") + COUNTIFS('DATA Pruess'!$A:$A,"&gt;=" &amp; $C81, 'DATA Pruess'!AL:AL, "&lt;&gt;-1")+ COUNTIFS('DATA Pruess'!$A:$A,"&gt;=" &amp; $C81, 'DATA Pruess'!AM:AM, "&lt;&gt;-1") - SUMIFS('DATA Pruess'!AN:AN, 'DATA Pruess'!$A:$A,"&gt;=" &amp; $C81, 'DATA Pruess'!AN:AN, "&gt;0")</f>
        <v>0</v>
      </c>
      <c r="K81" s="2">
        <f>COUNTIFS('DATA Pruess'!$A:$A,"&gt;=" &amp; $C81, 'DATA Pruess'!AK:AK, "&lt;&gt;-1", 'DATA Pruess'!$AB:$AB, "=1") + COUNTIFS('DATA Pruess'!$A:$A,"&gt;=" &amp; $C81, 'DATA Pruess'!AL:AL, "&lt;&gt;-1", 'DATA Pruess'!$AB:$AB, "=1")+ COUNTIFS('DATA Pruess'!$A:$A,"&gt;=" &amp; $C81, 'DATA Pruess'!AM:AM, "&lt;&gt;-1", 'DATA Pruess'!$AB:$AB, "=1") - SUMIFS('DATA Pruess'!AN:AN, 'DATA Pruess'!$A:$A,"&gt;=" &amp; $C81, 'DATA Pruess'!AN:AN, "&gt;0", 'DATA Pruess'!$AB:$AB, "=1")</f>
        <v>0</v>
      </c>
      <c r="M81" s="2">
        <f>COUNTIFS(DATA!$A:$A,"&gt;=" &amp; $C81, DATA!AP:AP, "&lt;&gt;-1") + COUNTIFS(DATA!$A:$A,"&gt;=" &amp; $C81, DATA!AQ:AQ, "&lt;&gt;-1") + COUNTIFS(DATA!$A:$A,"&gt;=" &amp; $C81, DATA!AR:AR, "&lt;&gt;-1") - SUMIFS(DATA!AS:AS, DATA!$A:$A,"&gt;=" &amp; $C81, DATA!AS:AS, "&gt;0")</f>
        <v>0</v>
      </c>
      <c r="N81" s="2">
        <f>COUNTIFS('DATA Pruess'!$A:$A,"&gt;=" &amp; $C81, 'DATA Pruess'!AP:AP, "&lt;&gt;-1") + COUNTIFS('DATA Pruess'!$A:$A,"&gt;=" &amp; $C81, 'DATA Pruess'!AQ:AQ, "&lt;&gt;-1")+ COUNTIFS('DATA Pruess'!$A:$A,"&gt;=" &amp; $C81, 'DATA Pruess'!AR:AR, "&lt;&gt;-1") - SUMIFS('DATA Pruess'!AS:AS, 'DATA Pruess'!$A:$A,"&gt;=" &amp; $C81, 'DATA Pruess'!AS:AS, "&gt;0")</f>
        <v>0</v>
      </c>
      <c r="O81" s="2">
        <f>COUNTIFS('DATA Pruess'!$A:$A,"&gt;=" &amp; $C81, 'DATA Pruess'!AP:AP, "&lt;&gt;-1", 'DATA Pruess'!$AB:$AB, "=1") + COUNTIFS('DATA Pruess'!$A:$A,"&gt;=" &amp; $C81, 'DATA Pruess'!AQ:AQ, "&lt;&gt;-1", 'DATA Pruess'!$AB:$AB, "=1")+ COUNTIFS('DATA Pruess'!$A:$A,"&gt;=" &amp; $C81, 'DATA Pruess'!AR:AR, "&lt;&gt;-1", 'DATA Pruess'!$AB:$AB, "=1") - SUMIFS('DATA Pruess'!AS:AS, 'DATA Pruess'!$A:$A,"&gt;=" &amp; $C81, 'DATA Pruess'!AS:AS, "&gt;0", 'DATA Pruess'!$AB:$AB, "=1")</f>
        <v>0</v>
      </c>
      <c r="V81" s="2"/>
    </row>
    <row r="82" spans="3:22" x14ac:dyDescent="0.25">
      <c r="C82" s="2">
        <f>Analysis!W14</f>
        <v>117</v>
      </c>
      <c r="E82" s="2">
        <f>COUNTIFS(DATA!$A:$A,"&gt;=" &amp; C82, DATA!AE:AE, "&lt;&gt;-1") + COUNTIFS(DATA!$A:$A,"&gt;=" &amp; C82, DATA!AF:AF, "&lt;&gt;-1") + COUNTIFS(DATA!$A:$A,"&gt;=" &amp; C82, DATA!AG:AG, "&lt;&gt;-1") + COUNTIFS(DATA!$A:$A,"&gt;=" &amp; C82, DATA!AH:AH, "&lt;&gt;-1") - SUMIFS(DATA!AI:AI, DATA!$A:$A,"&gt;=" &amp; C82, DATA!AI:AI, "&gt;0")</f>
        <v>4</v>
      </c>
      <c r="F82" s="2">
        <f>COUNTIFS('DATA Pruess'!A:A,"&gt;=" &amp; C82, 'DATA Pruess'!AE:AE, "&lt;&gt;-1") + COUNTIFS('DATA Pruess'!A:A,"&gt;=" &amp; C82, 'DATA Pruess'!AF:AF, "&lt;&gt;-1") + COUNTIFS('DATA Pruess'!A:A,"&gt;=" &amp; C82, 'DATA Pruess'!AG:AG, "&lt;&gt;-1")+ COUNTIFS('DATA Pruess'!A:A,"&gt;=" &amp; C82, 'DATA Pruess'!AH:AH, "&lt;&gt;-1") - SUMIFS('DATA Pruess'!AI:AI, 'DATA Pruess'!A:A,"&gt;=" &amp; C82, 'DATA Pruess'!AI:AI, "&gt;0")</f>
        <v>4</v>
      </c>
      <c r="G82" s="2">
        <f>COUNTIFS('DATA Pruess'!A:A,"&gt;=" &amp; C82, 'DATA Pruess'!AE:AE, "&lt;&gt;-1", 'DATA Pruess'!AB:AB, "=1") + COUNTIFS('DATA Pruess'!A:A,"&gt;=" &amp; C82, 'DATA Pruess'!AF:AF, "&lt;&gt;-1", 'DATA Pruess'!AB:AB, "=1") + COUNTIFS('DATA Pruess'!A:A,"&gt;=" &amp; C82, 'DATA Pruess'!AG:AG, "&lt;&gt;-1", 'DATA Pruess'!AB:AB, "=1")+ COUNTIFS('DATA Pruess'!A:A,"&gt;=" &amp; C82, 'DATA Pruess'!AH:AH, "&lt;&gt;-1", 'DATA Pruess'!AB:AB, "=1") - SUMIFS('DATA Pruess'!AI:AI, 'DATA Pruess'!A:A,"&gt;=" &amp; C82, 'DATA Pruess'!AI:AI, "&gt;0", 'DATA Pruess'!AB:AB, "=1")</f>
        <v>4</v>
      </c>
      <c r="I82" s="2">
        <f>COUNTIFS(DATA!$A:$A,"&gt;=" &amp; $C82, DATA!AK:AK, "&lt;&gt;-1") + COUNTIFS(DATA!$A:$A,"&gt;=" &amp; $C82, DATA!AL:AL, "&lt;&gt;-1") + COUNTIFS(DATA!$A:$A,"&gt;=" &amp; $C82, DATA!AM:AM, "&lt;&gt;-1") - SUMIFS(DATA!AN:AN, DATA!$A:$A,"&gt;=" &amp; $C82, DATA!AN:AN, "&gt;0")</f>
        <v>1</v>
      </c>
      <c r="J82" s="2">
        <f>COUNTIFS('DATA Pruess'!$A:$A,"&gt;=" &amp; $C82, 'DATA Pruess'!AK:AK, "&lt;&gt;-1") + COUNTIFS('DATA Pruess'!$A:$A,"&gt;=" &amp; $C82, 'DATA Pruess'!AL:AL, "&lt;&gt;-1")+ COUNTIFS('DATA Pruess'!$A:$A,"&gt;=" &amp; $C82, 'DATA Pruess'!AM:AM, "&lt;&gt;-1") - SUMIFS('DATA Pruess'!AN:AN, 'DATA Pruess'!$A:$A,"&gt;=" &amp; $C82, 'DATA Pruess'!AN:AN, "&gt;0")</f>
        <v>2</v>
      </c>
      <c r="K82" s="2">
        <f>COUNTIFS('DATA Pruess'!$A:$A,"&gt;=" &amp; $C82, 'DATA Pruess'!AK:AK, "&lt;&gt;-1", 'DATA Pruess'!$AB:$AB, "=1") + COUNTIFS('DATA Pruess'!$A:$A,"&gt;=" &amp; $C82, 'DATA Pruess'!AL:AL, "&lt;&gt;-1", 'DATA Pruess'!$AB:$AB, "=1")+ COUNTIFS('DATA Pruess'!$A:$A,"&gt;=" &amp; $C82, 'DATA Pruess'!AM:AM, "&lt;&gt;-1", 'DATA Pruess'!$AB:$AB, "=1") - SUMIFS('DATA Pruess'!AN:AN, 'DATA Pruess'!$A:$A,"&gt;=" &amp; $C82, 'DATA Pruess'!AN:AN, "&gt;0", 'DATA Pruess'!$AB:$AB, "=1")</f>
        <v>1</v>
      </c>
      <c r="M82" s="2">
        <f>COUNTIFS(DATA!$A:$A,"&gt;=" &amp; $C82, DATA!AP:AP, "&lt;&gt;-1") + COUNTIFS(DATA!$A:$A,"&gt;=" &amp; $C82, DATA!AQ:AQ, "&lt;&gt;-1") + COUNTIFS(DATA!$A:$A,"&gt;=" &amp; $C82, DATA!AR:AR, "&lt;&gt;-1") - SUMIFS(DATA!AS:AS, DATA!$A:$A,"&gt;=" &amp; $C82, DATA!AS:AS, "&gt;0")</f>
        <v>0</v>
      </c>
      <c r="N82" s="2">
        <f>COUNTIFS('DATA Pruess'!$A:$A,"&gt;=" &amp; $C82, 'DATA Pruess'!AP:AP, "&lt;&gt;-1") + COUNTIFS('DATA Pruess'!$A:$A,"&gt;=" &amp; $C82, 'DATA Pruess'!AQ:AQ, "&lt;&gt;-1")+ COUNTIFS('DATA Pruess'!$A:$A,"&gt;=" &amp; $C82, 'DATA Pruess'!AR:AR, "&lt;&gt;-1") - SUMIFS('DATA Pruess'!AS:AS, 'DATA Pruess'!$A:$A,"&gt;=" &amp; $C82, 'DATA Pruess'!AS:AS, "&gt;0")</f>
        <v>1</v>
      </c>
      <c r="O82" s="2">
        <f>COUNTIFS('DATA Pruess'!$A:$A,"&gt;=" &amp; $C82, 'DATA Pruess'!AP:AP, "&lt;&gt;-1", 'DATA Pruess'!$AB:$AB, "=1") + COUNTIFS('DATA Pruess'!$A:$A,"&gt;=" &amp; $C82, 'DATA Pruess'!AQ:AQ, "&lt;&gt;-1", 'DATA Pruess'!$AB:$AB, "=1")+ COUNTIFS('DATA Pruess'!$A:$A,"&gt;=" &amp; $C82, 'DATA Pruess'!AR:AR, "&lt;&gt;-1", 'DATA Pruess'!$AB:$AB, "=1") - SUMIFS('DATA Pruess'!AS:AS, 'DATA Pruess'!$A:$A,"&gt;=" &amp; $C82, 'DATA Pruess'!AS:AS, "&gt;0", 'DATA Pruess'!$AB:$AB, "=1")</f>
        <v>0</v>
      </c>
      <c r="V82" s="2"/>
    </row>
    <row r="83" spans="3:22" x14ac:dyDescent="0.25">
      <c r="C83" s="2">
        <f>Analysis!W15</f>
        <v>95</v>
      </c>
      <c r="E83" s="2">
        <f>COUNTIFS(DATA!$A:$A,"&gt;=" &amp; C83, DATA!AE:AE, "&lt;&gt;-1") + COUNTIFS(DATA!$A:$A,"&gt;=" &amp; C83, DATA!AF:AF, "&lt;&gt;-1") + COUNTIFS(DATA!$A:$A,"&gt;=" &amp; C83, DATA!AG:AG, "&lt;&gt;-1") + COUNTIFS(DATA!$A:$A,"&gt;=" &amp; C83, DATA!AH:AH, "&lt;&gt;-1") - SUMIFS(DATA!AI:AI, DATA!$A:$A,"&gt;=" &amp; C83, DATA!AI:AI, "&gt;0")</f>
        <v>4</v>
      </c>
      <c r="F83" s="2">
        <f>COUNTIFS('DATA Pruess'!A:A,"&gt;=" &amp; C83, 'DATA Pruess'!AE:AE, "&lt;&gt;-1") + COUNTIFS('DATA Pruess'!A:A,"&gt;=" &amp; C83, 'DATA Pruess'!AF:AF, "&lt;&gt;-1") + COUNTIFS('DATA Pruess'!A:A,"&gt;=" &amp; C83, 'DATA Pruess'!AG:AG, "&lt;&gt;-1")+ COUNTIFS('DATA Pruess'!A:A,"&gt;=" &amp; C83, 'DATA Pruess'!AH:AH, "&lt;&gt;-1") - SUMIFS('DATA Pruess'!AI:AI, 'DATA Pruess'!A:A,"&gt;=" &amp; C83, 'DATA Pruess'!AI:AI, "&gt;0")</f>
        <v>4</v>
      </c>
      <c r="G83" s="2">
        <f>COUNTIFS('DATA Pruess'!A:A,"&gt;=" &amp; C83, 'DATA Pruess'!AE:AE, "&lt;&gt;-1", 'DATA Pruess'!AB:AB, "=1") + COUNTIFS('DATA Pruess'!A:A,"&gt;=" &amp; C83, 'DATA Pruess'!AF:AF, "&lt;&gt;-1", 'DATA Pruess'!AB:AB, "=1") + COUNTIFS('DATA Pruess'!A:A,"&gt;=" &amp; C83, 'DATA Pruess'!AG:AG, "&lt;&gt;-1", 'DATA Pruess'!AB:AB, "=1")+ COUNTIFS('DATA Pruess'!A:A,"&gt;=" &amp; C83, 'DATA Pruess'!AH:AH, "&lt;&gt;-1", 'DATA Pruess'!AB:AB, "=1") - SUMIFS('DATA Pruess'!AI:AI, 'DATA Pruess'!A:A,"&gt;=" &amp; C83, 'DATA Pruess'!AI:AI, "&gt;0", 'DATA Pruess'!AB:AB, "=1")</f>
        <v>4</v>
      </c>
      <c r="I83" s="2">
        <f>COUNTIFS(DATA!$A:$A,"&gt;=" &amp; $C83, DATA!AK:AK, "&lt;&gt;-1") + COUNTIFS(DATA!$A:$A,"&gt;=" &amp; $C83, DATA!AL:AL, "&lt;&gt;-1") + COUNTIFS(DATA!$A:$A,"&gt;=" &amp; $C83, DATA!AM:AM, "&lt;&gt;-1") - SUMIFS(DATA!AN:AN, DATA!$A:$A,"&gt;=" &amp; $C83, DATA!AN:AN, "&gt;0")</f>
        <v>1</v>
      </c>
      <c r="J83" s="2">
        <f>COUNTIFS('DATA Pruess'!$A:$A,"&gt;=" &amp; $C83, 'DATA Pruess'!AK:AK, "&lt;&gt;-1") + COUNTIFS('DATA Pruess'!$A:$A,"&gt;=" &amp; $C83, 'DATA Pruess'!AL:AL, "&lt;&gt;-1")+ COUNTIFS('DATA Pruess'!$A:$A,"&gt;=" &amp; $C83, 'DATA Pruess'!AM:AM, "&lt;&gt;-1") - SUMIFS('DATA Pruess'!AN:AN, 'DATA Pruess'!$A:$A,"&gt;=" &amp; $C83, 'DATA Pruess'!AN:AN, "&gt;0")</f>
        <v>2</v>
      </c>
      <c r="K83" s="2">
        <f>COUNTIFS('DATA Pruess'!$A:$A,"&gt;=" &amp; $C83, 'DATA Pruess'!AK:AK, "&lt;&gt;-1", 'DATA Pruess'!$AB:$AB, "=1") + COUNTIFS('DATA Pruess'!$A:$A,"&gt;=" &amp; $C83, 'DATA Pruess'!AL:AL, "&lt;&gt;-1", 'DATA Pruess'!$AB:$AB, "=1")+ COUNTIFS('DATA Pruess'!$A:$A,"&gt;=" &amp; $C83, 'DATA Pruess'!AM:AM, "&lt;&gt;-1", 'DATA Pruess'!$AB:$AB, "=1") - SUMIFS('DATA Pruess'!AN:AN, 'DATA Pruess'!$A:$A,"&gt;=" &amp; $C83, 'DATA Pruess'!AN:AN, "&gt;0", 'DATA Pruess'!$AB:$AB, "=1")</f>
        <v>1</v>
      </c>
      <c r="M83" s="2">
        <f>COUNTIFS(DATA!$A:$A,"&gt;=" &amp; $C83, DATA!AP:AP, "&lt;&gt;-1") + COUNTIFS(DATA!$A:$A,"&gt;=" &amp; $C83, DATA!AQ:AQ, "&lt;&gt;-1") + COUNTIFS(DATA!$A:$A,"&gt;=" &amp; $C83, DATA!AR:AR, "&lt;&gt;-1") - SUMIFS(DATA!AS:AS, DATA!$A:$A,"&gt;=" &amp; $C83, DATA!AS:AS, "&gt;0")</f>
        <v>0</v>
      </c>
      <c r="N83" s="2">
        <f>COUNTIFS('DATA Pruess'!$A:$A,"&gt;=" &amp; $C83, 'DATA Pruess'!AP:AP, "&lt;&gt;-1") + COUNTIFS('DATA Pruess'!$A:$A,"&gt;=" &amp; $C83, 'DATA Pruess'!AQ:AQ, "&lt;&gt;-1")+ COUNTIFS('DATA Pruess'!$A:$A,"&gt;=" &amp; $C83, 'DATA Pruess'!AR:AR, "&lt;&gt;-1") - SUMIFS('DATA Pruess'!AS:AS, 'DATA Pruess'!$A:$A,"&gt;=" &amp; $C83, 'DATA Pruess'!AS:AS, "&gt;0")</f>
        <v>3</v>
      </c>
      <c r="O83" s="2">
        <f>COUNTIFS('DATA Pruess'!$A:$A,"&gt;=" &amp; $C83, 'DATA Pruess'!AP:AP, "&lt;&gt;-1", 'DATA Pruess'!$AB:$AB, "=1") + COUNTIFS('DATA Pruess'!$A:$A,"&gt;=" &amp; $C83, 'DATA Pruess'!AQ:AQ, "&lt;&gt;-1", 'DATA Pruess'!$AB:$AB, "=1")+ COUNTIFS('DATA Pruess'!$A:$A,"&gt;=" &amp; $C83, 'DATA Pruess'!AR:AR, "&lt;&gt;-1", 'DATA Pruess'!$AB:$AB, "=1") - SUMIFS('DATA Pruess'!AS:AS, 'DATA Pruess'!$A:$A,"&gt;=" &amp; $C83, 'DATA Pruess'!AS:AS, "&gt;0", 'DATA Pruess'!$AB:$AB, "=1")</f>
        <v>2</v>
      </c>
      <c r="V83" s="2"/>
    </row>
    <row r="84" spans="3:22" x14ac:dyDescent="0.25">
      <c r="C84" s="2">
        <f>Analysis!W16</f>
        <v>77</v>
      </c>
      <c r="E84" s="2">
        <f>COUNTIFS(DATA!$A:$A,"&gt;=" &amp; C84, DATA!AE:AE, "&lt;&gt;-1") + COUNTIFS(DATA!$A:$A,"&gt;=" &amp; C84, DATA!AF:AF, "&lt;&gt;-1") + COUNTIFS(DATA!$A:$A,"&gt;=" &amp; C84, DATA!AG:AG, "&lt;&gt;-1") + COUNTIFS(DATA!$A:$A,"&gt;=" &amp; C84, DATA!AH:AH, "&lt;&gt;-1") - SUMIFS(DATA!AI:AI, DATA!$A:$A,"&gt;=" &amp; C84, DATA!AI:AI, "&gt;0")</f>
        <v>5</v>
      </c>
      <c r="F84" s="2">
        <f>COUNTIFS('DATA Pruess'!A:A,"&gt;=" &amp; C84, 'DATA Pruess'!AE:AE, "&lt;&gt;-1") + COUNTIFS('DATA Pruess'!A:A,"&gt;=" &amp; C84, 'DATA Pruess'!AF:AF, "&lt;&gt;-1") + COUNTIFS('DATA Pruess'!A:A,"&gt;=" &amp; C84, 'DATA Pruess'!AG:AG, "&lt;&gt;-1")+ COUNTIFS('DATA Pruess'!A:A,"&gt;=" &amp; C84, 'DATA Pruess'!AH:AH, "&lt;&gt;-1") - SUMIFS('DATA Pruess'!AI:AI, 'DATA Pruess'!A:A,"&gt;=" &amp; C84, 'DATA Pruess'!AI:AI, "&gt;0")</f>
        <v>6</v>
      </c>
      <c r="G84" s="2">
        <f>COUNTIFS('DATA Pruess'!A:A,"&gt;=" &amp; C84, 'DATA Pruess'!AE:AE, "&lt;&gt;-1", 'DATA Pruess'!AB:AB, "=1") + COUNTIFS('DATA Pruess'!A:A,"&gt;=" &amp; C84, 'DATA Pruess'!AF:AF, "&lt;&gt;-1", 'DATA Pruess'!AB:AB, "=1") + COUNTIFS('DATA Pruess'!A:A,"&gt;=" &amp; C84, 'DATA Pruess'!AG:AG, "&lt;&gt;-1", 'DATA Pruess'!AB:AB, "=1")+ COUNTIFS('DATA Pruess'!A:A,"&gt;=" &amp; C84, 'DATA Pruess'!AH:AH, "&lt;&gt;-1", 'DATA Pruess'!AB:AB, "=1") - SUMIFS('DATA Pruess'!AI:AI, 'DATA Pruess'!A:A,"&gt;=" &amp; C84, 'DATA Pruess'!AI:AI, "&gt;0", 'DATA Pruess'!AB:AB, "=1")</f>
        <v>5</v>
      </c>
      <c r="I84" s="2">
        <f>COUNTIFS(DATA!$A:$A,"&gt;=" &amp; $C84, DATA!AK:AK, "&lt;&gt;-1") + COUNTIFS(DATA!$A:$A,"&gt;=" &amp; $C84, DATA!AL:AL, "&lt;&gt;-1") + COUNTIFS(DATA!$A:$A,"&gt;=" &amp; $C84, DATA!AM:AM, "&lt;&gt;-1") - SUMIFS(DATA!AN:AN, DATA!$A:$A,"&gt;=" &amp; $C84, DATA!AN:AN, "&gt;0")</f>
        <v>1</v>
      </c>
      <c r="J84" s="2">
        <f>COUNTIFS('DATA Pruess'!$A:$A,"&gt;=" &amp; $C84, 'DATA Pruess'!AK:AK, "&lt;&gt;-1") + COUNTIFS('DATA Pruess'!$A:$A,"&gt;=" &amp; $C84, 'DATA Pruess'!AL:AL, "&lt;&gt;-1")+ COUNTIFS('DATA Pruess'!$A:$A,"&gt;=" &amp; $C84, 'DATA Pruess'!AM:AM, "&lt;&gt;-1") - SUMIFS('DATA Pruess'!AN:AN, 'DATA Pruess'!$A:$A,"&gt;=" &amp; $C84, 'DATA Pruess'!AN:AN, "&gt;0")</f>
        <v>2</v>
      </c>
      <c r="K84" s="2">
        <f>COUNTIFS('DATA Pruess'!$A:$A,"&gt;=" &amp; $C84, 'DATA Pruess'!AK:AK, "&lt;&gt;-1", 'DATA Pruess'!$AB:$AB, "=1") + COUNTIFS('DATA Pruess'!$A:$A,"&gt;=" &amp; $C84, 'DATA Pruess'!AL:AL, "&lt;&gt;-1", 'DATA Pruess'!$AB:$AB, "=1")+ COUNTIFS('DATA Pruess'!$A:$A,"&gt;=" &amp; $C84, 'DATA Pruess'!AM:AM, "&lt;&gt;-1", 'DATA Pruess'!$AB:$AB, "=1") - SUMIFS('DATA Pruess'!AN:AN, 'DATA Pruess'!$A:$A,"&gt;=" &amp; $C84, 'DATA Pruess'!AN:AN, "&gt;0", 'DATA Pruess'!$AB:$AB, "=1")</f>
        <v>1</v>
      </c>
      <c r="M84" s="2">
        <f>COUNTIFS(DATA!$A:$A,"&gt;=" &amp; $C84, DATA!AP:AP, "&lt;&gt;-1") + COUNTIFS(DATA!$A:$A,"&gt;=" &amp; $C84, DATA!AQ:AQ, "&lt;&gt;-1") + COUNTIFS(DATA!$A:$A,"&gt;=" &amp; $C84, DATA!AR:AR, "&lt;&gt;-1") - SUMIFS(DATA!AS:AS, DATA!$A:$A,"&gt;=" &amp; $C84, DATA!AS:AS, "&gt;0")</f>
        <v>0</v>
      </c>
      <c r="N84" s="2">
        <f>COUNTIFS('DATA Pruess'!$A:$A,"&gt;=" &amp; $C84, 'DATA Pruess'!AP:AP, "&lt;&gt;-1") + COUNTIFS('DATA Pruess'!$A:$A,"&gt;=" &amp; $C84, 'DATA Pruess'!AQ:AQ, "&lt;&gt;-1")+ COUNTIFS('DATA Pruess'!$A:$A,"&gt;=" &amp; $C84, 'DATA Pruess'!AR:AR, "&lt;&gt;-1") - SUMIFS('DATA Pruess'!AS:AS, 'DATA Pruess'!$A:$A,"&gt;=" &amp; $C84, 'DATA Pruess'!AS:AS, "&gt;0")</f>
        <v>4</v>
      </c>
      <c r="O84" s="2">
        <f>COUNTIFS('DATA Pruess'!$A:$A,"&gt;=" &amp; $C84, 'DATA Pruess'!AP:AP, "&lt;&gt;-1", 'DATA Pruess'!$AB:$AB, "=1") + COUNTIFS('DATA Pruess'!$A:$A,"&gt;=" &amp; $C84, 'DATA Pruess'!AQ:AQ, "&lt;&gt;-1", 'DATA Pruess'!$AB:$AB, "=1")+ COUNTIFS('DATA Pruess'!$A:$A,"&gt;=" &amp; $C84, 'DATA Pruess'!AR:AR, "&lt;&gt;-1", 'DATA Pruess'!$AB:$AB, "=1") - SUMIFS('DATA Pruess'!AS:AS, 'DATA Pruess'!$A:$A,"&gt;=" &amp; $C84, 'DATA Pruess'!AS:AS, "&gt;0", 'DATA Pruess'!$AB:$AB, "=1")</f>
        <v>3</v>
      </c>
      <c r="V84" s="2"/>
    </row>
    <row r="85" spans="3:22" x14ac:dyDescent="0.25">
      <c r="C85" s="2">
        <f>Analysis!W17</f>
        <v>63</v>
      </c>
      <c r="E85" s="2">
        <f>COUNTIFS(DATA!$A:$A,"&gt;=" &amp; C85, DATA!AE:AE, "&lt;&gt;-1") + COUNTIFS(DATA!$A:$A,"&gt;=" &amp; C85, DATA!AF:AF, "&lt;&gt;-1") + COUNTIFS(DATA!$A:$A,"&gt;=" &amp; C85, DATA!AG:AG, "&lt;&gt;-1") + COUNTIFS(DATA!$A:$A,"&gt;=" &amp; C85, DATA!AH:AH, "&lt;&gt;-1") - SUMIFS(DATA!AI:AI, DATA!$A:$A,"&gt;=" &amp; C85, DATA!AI:AI, "&gt;0")</f>
        <v>5</v>
      </c>
      <c r="F85" s="2">
        <f>COUNTIFS('DATA Pruess'!A:A,"&gt;=" &amp; C85, 'DATA Pruess'!AE:AE, "&lt;&gt;-1") + COUNTIFS('DATA Pruess'!A:A,"&gt;=" &amp; C85, 'DATA Pruess'!AF:AF, "&lt;&gt;-1") + COUNTIFS('DATA Pruess'!A:A,"&gt;=" &amp; C85, 'DATA Pruess'!AG:AG, "&lt;&gt;-1")+ COUNTIFS('DATA Pruess'!A:A,"&gt;=" &amp; C85, 'DATA Pruess'!AH:AH, "&lt;&gt;-1") - SUMIFS('DATA Pruess'!AI:AI, 'DATA Pruess'!A:A,"&gt;=" &amp; C85, 'DATA Pruess'!AI:AI, "&gt;0")</f>
        <v>6</v>
      </c>
      <c r="G85" s="2">
        <f>COUNTIFS('DATA Pruess'!A:A,"&gt;=" &amp; C85, 'DATA Pruess'!AE:AE, "&lt;&gt;-1", 'DATA Pruess'!AB:AB, "=1") + COUNTIFS('DATA Pruess'!A:A,"&gt;=" &amp; C85, 'DATA Pruess'!AF:AF, "&lt;&gt;-1", 'DATA Pruess'!AB:AB, "=1") + COUNTIFS('DATA Pruess'!A:A,"&gt;=" &amp; C85, 'DATA Pruess'!AG:AG, "&lt;&gt;-1", 'DATA Pruess'!AB:AB, "=1")+ COUNTIFS('DATA Pruess'!A:A,"&gt;=" &amp; C85, 'DATA Pruess'!AH:AH, "&lt;&gt;-1", 'DATA Pruess'!AB:AB, "=1") - SUMIFS('DATA Pruess'!AI:AI, 'DATA Pruess'!A:A,"&gt;=" &amp; C85, 'DATA Pruess'!AI:AI, "&gt;0", 'DATA Pruess'!AB:AB, "=1")</f>
        <v>5</v>
      </c>
      <c r="I85" s="2">
        <f>COUNTIFS(DATA!$A:$A,"&gt;=" &amp; $C85, DATA!AK:AK, "&lt;&gt;-1") + COUNTIFS(DATA!$A:$A,"&gt;=" &amp; $C85, DATA!AL:AL, "&lt;&gt;-1") + COUNTIFS(DATA!$A:$A,"&gt;=" &amp; $C85, DATA!AM:AM, "&lt;&gt;-1") - SUMIFS(DATA!AN:AN, DATA!$A:$A,"&gt;=" &amp; $C85, DATA!AN:AN, "&gt;0")</f>
        <v>1</v>
      </c>
      <c r="J85" s="2">
        <f>COUNTIFS('DATA Pruess'!$A:$A,"&gt;=" &amp; $C85, 'DATA Pruess'!AK:AK, "&lt;&gt;-1") + COUNTIFS('DATA Pruess'!$A:$A,"&gt;=" &amp; $C85, 'DATA Pruess'!AL:AL, "&lt;&gt;-1")+ COUNTIFS('DATA Pruess'!$A:$A,"&gt;=" &amp; $C85, 'DATA Pruess'!AM:AM, "&lt;&gt;-1") - SUMIFS('DATA Pruess'!AN:AN, 'DATA Pruess'!$A:$A,"&gt;=" &amp; $C85, 'DATA Pruess'!AN:AN, "&gt;0")</f>
        <v>2</v>
      </c>
      <c r="K85" s="2">
        <f>COUNTIFS('DATA Pruess'!$A:$A,"&gt;=" &amp; $C85, 'DATA Pruess'!AK:AK, "&lt;&gt;-1", 'DATA Pruess'!$AB:$AB, "=1") + COUNTIFS('DATA Pruess'!$A:$A,"&gt;=" &amp; $C85, 'DATA Pruess'!AL:AL, "&lt;&gt;-1", 'DATA Pruess'!$AB:$AB, "=1")+ COUNTIFS('DATA Pruess'!$A:$A,"&gt;=" &amp; $C85, 'DATA Pruess'!AM:AM, "&lt;&gt;-1", 'DATA Pruess'!$AB:$AB, "=1") - SUMIFS('DATA Pruess'!AN:AN, 'DATA Pruess'!$A:$A,"&gt;=" &amp; $C85, 'DATA Pruess'!AN:AN, "&gt;0", 'DATA Pruess'!$AB:$AB, "=1")</f>
        <v>1</v>
      </c>
      <c r="M85" s="2">
        <f>COUNTIFS(DATA!$A:$A,"&gt;=" &amp; $C85, DATA!AP:AP, "&lt;&gt;-1") + COUNTIFS(DATA!$A:$A,"&gt;=" &amp; $C85, DATA!AQ:AQ, "&lt;&gt;-1") + COUNTIFS(DATA!$A:$A,"&gt;=" &amp; $C85, DATA!AR:AR, "&lt;&gt;-1") - SUMIFS(DATA!AS:AS, DATA!$A:$A,"&gt;=" &amp; $C85, DATA!AS:AS, "&gt;0")</f>
        <v>0</v>
      </c>
      <c r="N85" s="2">
        <f>COUNTIFS('DATA Pruess'!$A:$A,"&gt;=" &amp; $C85, 'DATA Pruess'!AP:AP, "&lt;&gt;-1") + COUNTIFS('DATA Pruess'!$A:$A,"&gt;=" &amp; $C85, 'DATA Pruess'!AQ:AQ, "&lt;&gt;-1")+ COUNTIFS('DATA Pruess'!$A:$A,"&gt;=" &amp; $C85, 'DATA Pruess'!AR:AR, "&lt;&gt;-1") - SUMIFS('DATA Pruess'!AS:AS, 'DATA Pruess'!$A:$A,"&gt;=" &amp; $C85, 'DATA Pruess'!AS:AS, "&gt;0")</f>
        <v>4</v>
      </c>
      <c r="O85" s="2">
        <f>COUNTIFS('DATA Pruess'!$A:$A,"&gt;=" &amp; $C85, 'DATA Pruess'!AP:AP, "&lt;&gt;-1", 'DATA Pruess'!$AB:$AB, "=1") + COUNTIFS('DATA Pruess'!$A:$A,"&gt;=" &amp; $C85, 'DATA Pruess'!AQ:AQ, "&lt;&gt;-1", 'DATA Pruess'!$AB:$AB, "=1")+ COUNTIFS('DATA Pruess'!$A:$A,"&gt;=" &amp; $C85, 'DATA Pruess'!AR:AR, "&lt;&gt;-1", 'DATA Pruess'!$AB:$AB, "=1") - SUMIFS('DATA Pruess'!AS:AS, 'DATA Pruess'!$A:$A,"&gt;=" &amp; $C85, 'DATA Pruess'!AS:AS, "&gt;0", 'DATA Pruess'!$AB:$AB, "=1")</f>
        <v>3</v>
      </c>
      <c r="V85" s="2"/>
    </row>
    <row r="86" spans="3:22" x14ac:dyDescent="0.25">
      <c r="C86" s="2">
        <f>Analysis!W18</f>
        <v>51</v>
      </c>
      <c r="E86" s="2">
        <f>COUNTIFS(DATA!$A:$A,"&gt;=" &amp; C86, DATA!AE:AE, "&lt;&gt;-1") + COUNTIFS(DATA!$A:$A,"&gt;=" &amp; C86, DATA!AF:AF, "&lt;&gt;-1") + COUNTIFS(DATA!$A:$A,"&gt;=" &amp; C86, DATA!AG:AG, "&lt;&gt;-1") + COUNTIFS(DATA!$A:$A,"&gt;=" &amp; C86, DATA!AH:AH, "&lt;&gt;-1") - SUMIFS(DATA!AI:AI, DATA!$A:$A,"&gt;=" &amp; C86, DATA!AI:AI, "&gt;0")</f>
        <v>6</v>
      </c>
      <c r="F86" s="2">
        <f>COUNTIFS('DATA Pruess'!A:A,"&gt;=" &amp; C86, 'DATA Pruess'!AE:AE, "&lt;&gt;-1") + COUNTIFS('DATA Pruess'!A:A,"&gt;=" &amp; C86, 'DATA Pruess'!AF:AF, "&lt;&gt;-1") + COUNTIFS('DATA Pruess'!A:A,"&gt;=" &amp; C86, 'DATA Pruess'!AG:AG, "&lt;&gt;-1")+ COUNTIFS('DATA Pruess'!A:A,"&gt;=" &amp; C86, 'DATA Pruess'!AH:AH, "&lt;&gt;-1") - SUMIFS('DATA Pruess'!AI:AI, 'DATA Pruess'!A:A,"&gt;=" &amp; C86, 'DATA Pruess'!AI:AI, "&gt;0")</f>
        <v>8</v>
      </c>
      <c r="G86" s="2">
        <f>COUNTIFS('DATA Pruess'!A:A,"&gt;=" &amp; C86, 'DATA Pruess'!AE:AE, "&lt;&gt;-1", 'DATA Pruess'!AB:AB, "=1") + COUNTIFS('DATA Pruess'!A:A,"&gt;=" &amp; C86, 'DATA Pruess'!AF:AF, "&lt;&gt;-1", 'DATA Pruess'!AB:AB, "=1") + COUNTIFS('DATA Pruess'!A:A,"&gt;=" &amp; C86, 'DATA Pruess'!AG:AG, "&lt;&gt;-1", 'DATA Pruess'!AB:AB, "=1")+ COUNTIFS('DATA Pruess'!A:A,"&gt;=" &amp; C86, 'DATA Pruess'!AH:AH, "&lt;&gt;-1", 'DATA Pruess'!AB:AB, "=1") - SUMIFS('DATA Pruess'!AI:AI, 'DATA Pruess'!A:A,"&gt;=" &amp; C86, 'DATA Pruess'!AI:AI, "&gt;0", 'DATA Pruess'!AB:AB, "=1")</f>
        <v>6</v>
      </c>
      <c r="I86" s="2">
        <f>COUNTIFS(DATA!$A:$A,"&gt;=" &amp; $C86, DATA!AK:AK, "&lt;&gt;-1") + COUNTIFS(DATA!$A:$A,"&gt;=" &amp; $C86, DATA!AL:AL, "&lt;&gt;-1") + COUNTIFS(DATA!$A:$A,"&gt;=" &amp; $C86, DATA!AM:AM, "&lt;&gt;-1") - SUMIFS(DATA!AN:AN, DATA!$A:$A,"&gt;=" &amp; $C86, DATA!AN:AN, "&gt;0")</f>
        <v>1</v>
      </c>
      <c r="J86" s="2">
        <f>COUNTIFS('DATA Pruess'!$A:$A,"&gt;=" &amp; $C86, 'DATA Pruess'!AK:AK, "&lt;&gt;-1") + COUNTIFS('DATA Pruess'!$A:$A,"&gt;=" &amp; $C86, 'DATA Pruess'!AL:AL, "&lt;&gt;-1")+ COUNTIFS('DATA Pruess'!$A:$A,"&gt;=" &amp; $C86, 'DATA Pruess'!AM:AM, "&lt;&gt;-1") - SUMIFS('DATA Pruess'!AN:AN, 'DATA Pruess'!$A:$A,"&gt;=" &amp; $C86, 'DATA Pruess'!AN:AN, "&gt;0")</f>
        <v>3</v>
      </c>
      <c r="K86" s="2">
        <f>COUNTIFS('DATA Pruess'!$A:$A,"&gt;=" &amp; $C86, 'DATA Pruess'!AK:AK, "&lt;&gt;-1", 'DATA Pruess'!$AB:$AB, "=1") + COUNTIFS('DATA Pruess'!$A:$A,"&gt;=" &amp; $C86, 'DATA Pruess'!AL:AL, "&lt;&gt;-1", 'DATA Pruess'!$AB:$AB, "=1")+ COUNTIFS('DATA Pruess'!$A:$A,"&gt;=" &amp; $C86, 'DATA Pruess'!AM:AM, "&lt;&gt;-1", 'DATA Pruess'!$AB:$AB, "=1") - SUMIFS('DATA Pruess'!AN:AN, 'DATA Pruess'!$A:$A,"&gt;=" &amp; $C86, 'DATA Pruess'!AN:AN, "&gt;0", 'DATA Pruess'!$AB:$AB, "=1")</f>
        <v>1</v>
      </c>
      <c r="M86" s="2">
        <f>COUNTIFS(DATA!$A:$A,"&gt;=" &amp; $C86, DATA!AP:AP, "&lt;&gt;-1") + COUNTIFS(DATA!$A:$A,"&gt;=" &amp; $C86, DATA!AQ:AQ, "&lt;&gt;-1") + COUNTIFS(DATA!$A:$A,"&gt;=" &amp; $C86, DATA!AR:AR, "&lt;&gt;-1") - SUMIFS(DATA!AS:AS, DATA!$A:$A,"&gt;=" &amp; $C86, DATA!AS:AS, "&gt;0")</f>
        <v>0</v>
      </c>
      <c r="N86" s="2">
        <f>COUNTIFS('DATA Pruess'!$A:$A,"&gt;=" &amp; $C86, 'DATA Pruess'!AP:AP, "&lt;&gt;-1") + COUNTIFS('DATA Pruess'!$A:$A,"&gt;=" &amp; $C86, 'DATA Pruess'!AQ:AQ, "&lt;&gt;-1")+ COUNTIFS('DATA Pruess'!$A:$A,"&gt;=" &amp; $C86, 'DATA Pruess'!AR:AR, "&lt;&gt;-1") - SUMIFS('DATA Pruess'!AS:AS, 'DATA Pruess'!$A:$A,"&gt;=" &amp; $C86, 'DATA Pruess'!AS:AS, "&gt;0")</f>
        <v>4</v>
      </c>
      <c r="O86" s="2">
        <f>COUNTIFS('DATA Pruess'!$A:$A,"&gt;=" &amp; $C86, 'DATA Pruess'!AP:AP, "&lt;&gt;-1", 'DATA Pruess'!$AB:$AB, "=1") + COUNTIFS('DATA Pruess'!$A:$A,"&gt;=" &amp; $C86, 'DATA Pruess'!AQ:AQ, "&lt;&gt;-1", 'DATA Pruess'!$AB:$AB, "=1")+ COUNTIFS('DATA Pruess'!$A:$A,"&gt;=" &amp; $C86, 'DATA Pruess'!AR:AR, "&lt;&gt;-1", 'DATA Pruess'!$AB:$AB, "=1") - SUMIFS('DATA Pruess'!AS:AS, 'DATA Pruess'!$A:$A,"&gt;=" &amp; $C86, 'DATA Pruess'!AS:AS, "&gt;0", 'DATA Pruess'!$AB:$AB, "=1")</f>
        <v>3</v>
      </c>
      <c r="V86" s="2"/>
    </row>
    <row r="87" spans="3:22" x14ac:dyDescent="0.25">
      <c r="C87" s="2">
        <f>Analysis!W19</f>
        <v>42</v>
      </c>
      <c r="E87" s="2">
        <f>COUNTIFS(DATA!$A:$A,"&gt;=" &amp; C87, DATA!AE:AE, "&lt;&gt;-1") + COUNTIFS(DATA!$A:$A,"&gt;=" &amp; C87, DATA!AF:AF, "&lt;&gt;-1") + COUNTIFS(DATA!$A:$A,"&gt;=" &amp; C87, DATA!AG:AG, "&lt;&gt;-1") + COUNTIFS(DATA!$A:$A,"&gt;=" &amp; C87, DATA!AH:AH, "&lt;&gt;-1") - SUMIFS(DATA!AI:AI, DATA!$A:$A,"&gt;=" &amp; C87, DATA!AI:AI, "&gt;0")</f>
        <v>7</v>
      </c>
      <c r="F87" s="2">
        <f>COUNTIFS('DATA Pruess'!A:A,"&gt;=" &amp; C87, 'DATA Pruess'!AE:AE, "&lt;&gt;-1") + COUNTIFS('DATA Pruess'!A:A,"&gt;=" &amp; C87, 'DATA Pruess'!AF:AF, "&lt;&gt;-1") + COUNTIFS('DATA Pruess'!A:A,"&gt;=" &amp; C87, 'DATA Pruess'!AG:AG, "&lt;&gt;-1")+ COUNTIFS('DATA Pruess'!A:A,"&gt;=" &amp; C87, 'DATA Pruess'!AH:AH, "&lt;&gt;-1") - SUMIFS('DATA Pruess'!AI:AI, 'DATA Pruess'!A:A,"&gt;=" &amp; C87, 'DATA Pruess'!AI:AI, "&gt;0")</f>
        <v>8</v>
      </c>
      <c r="G87" s="2">
        <f>COUNTIFS('DATA Pruess'!A:A,"&gt;=" &amp; C87, 'DATA Pruess'!AE:AE, "&lt;&gt;-1", 'DATA Pruess'!AB:AB, "=1") + COUNTIFS('DATA Pruess'!A:A,"&gt;=" &amp; C87, 'DATA Pruess'!AF:AF, "&lt;&gt;-1", 'DATA Pruess'!AB:AB, "=1") + COUNTIFS('DATA Pruess'!A:A,"&gt;=" &amp; C87, 'DATA Pruess'!AG:AG, "&lt;&gt;-1", 'DATA Pruess'!AB:AB, "=1")+ COUNTIFS('DATA Pruess'!A:A,"&gt;=" &amp; C87, 'DATA Pruess'!AH:AH, "&lt;&gt;-1", 'DATA Pruess'!AB:AB, "=1") - SUMIFS('DATA Pruess'!AI:AI, 'DATA Pruess'!A:A,"&gt;=" &amp; C87, 'DATA Pruess'!AI:AI, "&gt;0", 'DATA Pruess'!AB:AB, "=1")</f>
        <v>6</v>
      </c>
      <c r="I87" s="2">
        <f>COUNTIFS(DATA!$A:$A,"&gt;=" &amp; $C87, DATA!AK:AK, "&lt;&gt;-1") + COUNTIFS(DATA!$A:$A,"&gt;=" &amp; $C87, DATA!AL:AL, "&lt;&gt;-1") + COUNTIFS(DATA!$A:$A,"&gt;=" &amp; $C87, DATA!AM:AM, "&lt;&gt;-1") - SUMIFS(DATA!AN:AN, DATA!$A:$A,"&gt;=" &amp; $C87, DATA!AN:AN, "&gt;0")</f>
        <v>1</v>
      </c>
      <c r="J87" s="2">
        <f>COUNTIFS('DATA Pruess'!$A:$A,"&gt;=" &amp; $C87, 'DATA Pruess'!AK:AK, "&lt;&gt;-1") + COUNTIFS('DATA Pruess'!$A:$A,"&gt;=" &amp; $C87, 'DATA Pruess'!AL:AL, "&lt;&gt;-1")+ COUNTIFS('DATA Pruess'!$A:$A,"&gt;=" &amp; $C87, 'DATA Pruess'!AM:AM, "&lt;&gt;-1") - SUMIFS('DATA Pruess'!AN:AN, 'DATA Pruess'!$A:$A,"&gt;=" &amp; $C87, 'DATA Pruess'!AN:AN, "&gt;0")</f>
        <v>3</v>
      </c>
      <c r="K87" s="2">
        <f>COUNTIFS('DATA Pruess'!$A:$A,"&gt;=" &amp; $C87, 'DATA Pruess'!AK:AK, "&lt;&gt;-1", 'DATA Pruess'!$AB:$AB, "=1") + COUNTIFS('DATA Pruess'!$A:$A,"&gt;=" &amp; $C87, 'DATA Pruess'!AL:AL, "&lt;&gt;-1", 'DATA Pruess'!$AB:$AB, "=1")+ COUNTIFS('DATA Pruess'!$A:$A,"&gt;=" &amp; $C87, 'DATA Pruess'!AM:AM, "&lt;&gt;-1", 'DATA Pruess'!$AB:$AB, "=1") - SUMIFS('DATA Pruess'!AN:AN, 'DATA Pruess'!$A:$A,"&gt;=" &amp; $C87, 'DATA Pruess'!AN:AN, "&gt;0", 'DATA Pruess'!$AB:$AB, "=1")</f>
        <v>1</v>
      </c>
      <c r="M87" s="2">
        <f>COUNTIFS(DATA!$A:$A,"&gt;=" &amp; $C87, DATA!AP:AP, "&lt;&gt;-1") + COUNTIFS(DATA!$A:$A,"&gt;=" &amp; $C87, DATA!AQ:AQ, "&lt;&gt;-1") + COUNTIFS(DATA!$A:$A,"&gt;=" &amp; $C87, DATA!AR:AR, "&lt;&gt;-1") - SUMIFS(DATA!AS:AS, DATA!$A:$A,"&gt;=" &amp; $C87, DATA!AS:AS, "&gt;0")</f>
        <v>0</v>
      </c>
      <c r="N87" s="2">
        <f>COUNTIFS('DATA Pruess'!$A:$A,"&gt;=" &amp; $C87, 'DATA Pruess'!AP:AP, "&lt;&gt;-1") + COUNTIFS('DATA Pruess'!$A:$A,"&gt;=" &amp; $C87, 'DATA Pruess'!AQ:AQ, "&lt;&gt;-1")+ COUNTIFS('DATA Pruess'!$A:$A,"&gt;=" &amp; $C87, 'DATA Pruess'!AR:AR, "&lt;&gt;-1") - SUMIFS('DATA Pruess'!AS:AS, 'DATA Pruess'!$A:$A,"&gt;=" &amp; $C87, 'DATA Pruess'!AS:AS, "&gt;0")</f>
        <v>4</v>
      </c>
      <c r="O87" s="2">
        <f>COUNTIFS('DATA Pruess'!$A:$A,"&gt;=" &amp; $C87, 'DATA Pruess'!AP:AP, "&lt;&gt;-1", 'DATA Pruess'!$AB:$AB, "=1") + COUNTIFS('DATA Pruess'!$A:$A,"&gt;=" &amp; $C87, 'DATA Pruess'!AQ:AQ, "&lt;&gt;-1", 'DATA Pruess'!$AB:$AB, "=1")+ COUNTIFS('DATA Pruess'!$A:$A,"&gt;=" &amp; $C87, 'DATA Pruess'!AR:AR, "&lt;&gt;-1", 'DATA Pruess'!$AB:$AB, "=1") - SUMIFS('DATA Pruess'!AS:AS, 'DATA Pruess'!$A:$A,"&gt;=" &amp; $C87, 'DATA Pruess'!AS:AS, "&gt;0", 'DATA Pruess'!$AB:$AB, "=1")</f>
        <v>3</v>
      </c>
      <c r="V87" s="2"/>
    </row>
    <row r="88" spans="3:22" x14ac:dyDescent="0.25">
      <c r="C88" s="2">
        <f>Analysis!W20</f>
        <v>34</v>
      </c>
      <c r="E88" s="2">
        <f>COUNTIFS(DATA!$A:$A,"&gt;=" &amp; C88, DATA!AE:AE, "&lt;&gt;-1") + COUNTIFS(DATA!$A:$A,"&gt;=" &amp; C88, DATA!AF:AF, "&lt;&gt;-1") + COUNTIFS(DATA!$A:$A,"&gt;=" &amp; C88, DATA!AG:AG, "&lt;&gt;-1") + COUNTIFS(DATA!$A:$A,"&gt;=" &amp; C88, DATA!AH:AH, "&lt;&gt;-1") - SUMIFS(DATA!AI:AI, DATA!$A:$A,"&gt;=" &amp; C88, DATA!AI:AI, "&gt;0")</f>
        <v>7</v>
      </c>
      <c r="F88" s="2">
        <f>COUNTIFS('DATA Pruess'!A:A,"&gt;=" &amp; C88, 'DATA Pruess'!AE:AE, "&lt;&gt;-1") + COUNTIFS('DATA Pruess'!A:A,"&gt;=" &amp; C88, 'DATA Pruess'!AF:AF, "&lt;&gt;-1") + COUNTIFS('DATA Pruess'!A:A,"&gt;=" &amp; C88, 'DATA Pruess'!AG:AG, "&lt;&gt;-1")+ COUNTIFS('DATA Pruess'!A:A,"&gt;=" &amp; C88, 'DATA Pruess'!AH:AH, "&lt;&gt;-1") - SUMIFS('DATA Pruess'!AI:AI, 'DATA Pruess'!A:A,"&gt;=" &amp; C88, 'DATA Pruess'!AI:AI, "&gt;0")</f>
        <v>8</v>
      </c>
      <c r="G88" s="2">
        <f>COUNTIFS('DATA Pruess'!A:A,"&gt;=" &amp; C88, 'DATA Pruess'!AE:AE, "&lt;&gt;-1", 'DATA Pruess'!AB:AB, "=1") + COUNTIFS('DATA Pruess'!A:A,"&gt;=" &amp; C88, 'DATA Pruess'!AF:AF, "&lt;&gt;-1", 'DATA Pruess'!AB:AB, "=1") + COUNTIFS('DATA Pruess'!A:A,"&gt;=" &amp; C88, 'DATA Pruess'!AG:AG, "&lt;&gt;-1", 'DATA Pruess'!AB:AB, "=1")+ COUNTIFS('DATA Pruess'!A:A,"&gt;=" &amp; C88, 'DATA Pruess'!AH:AH, "&lt;&gt;-1", 'DATA Pruess'!AB:AB, "=1") - SUMIFS('DATA Pruess'!AI:AI, 'DATA Pruess'!A:A,"&gt;=" &amp; C88, 'DATA Pruess'!AI:AI, "&gt;0", 'DATA Pruess'!AB:AB, "=1")</f>
        <v>6</v>
      </c>
      <c r="I88" s="2">
        <f>COUNTIFS(DATA!$A:$A,"&gt;=" &amp; $C88, DATA!AK:AK, "&lt;&gt;-1") + COUNTIFS(DATA!$A:$A,"&gt;=" &amp; $C88, DATA!AL:AL, "&lt;&gt;-1") + COUNTIFS(DATA!$A:$A,"&gt;=" &amp; $C88, DATA!AM:AM, "&lt;&gt;-1") - SUMIFS(DATA!AN:AN, DATA!$A:$A,"&gt;=" &amp; $C88, DATA!AN:AN, "&gt;0")</f>
        <v>1</v>
      </c>
      <c r="J88" s="2">
        <f>COUNTIFS('DATA Pruess'!$A:$A,"&gt;=" &amp; $C88, 'DATA Pruess'!AK:AK, "&lt;&gt;-1") + COUNTIFS('DATA Pruess'!$A:$A,"&gt;=" &amp; $C88, 'DATA Pruess'!AL:AL, "&lt;&gt;-1")+ COUNTIFS('DATA Pruess'!$A:$A,"&gt;=" &amp; $C88, 'DATA Pruess'!AM:AM, "&lt;&gt;-1") - SUMIFS('DATA Pruess'!AN:AN, 'DATA Pruess'!$A:$A,"&gt;=" &amp; $C88, 'DATA Pruess'!AN:AN, "&gt;0")</f>
        <v>3</v>
      </c>
      <c r="K88" s="2">
        <f>COUNTIFS('DATA Pruess'!$A:$A,"&gt;=" &amp; $C88, 'DATA Pruess'!AK:AK, "&lt;&gt;-1", 'DATA Pruess'!$AB:$AB, "=1") + COUNTIFS('DATA Pruess'!$A:$A,"&gt;=" &amp; $C88, 'DATA Pruess'!AL:AL, "&lt;&gt;-1", 'DATA Pruess'!$AB:$AB, "=1")+ COUNTIFS('DATA Pruess'!$A:$A,"&gt;=" &amp; $C88, 'DATA Pruess'!AM:AM, "&lt;&gt;-1", 'DATA Pruess'!$AB:$AB, "=1") - SUMIFS('DATA Pruess'!AN:AN, 'DATA Pruess'!$A:$A,"&gt;=" &amp; $C88, 'DATA Pruess'!AN:AN, "&gt;0", 'DATA Pruess'!$AB:$AB, "=1")</f>
        <v>1</v>
      </c>
      <c r="M88" s="2">
        <f>COUNTIFS(DATA!$A:$A,"&gt;=" &amp; $C88, DATA!AP:AP, "&lt;&gt;-1") + COUNTIFS(DATA!$A:$A,"&gt;=" &amp; $C88, DATA!AQ:AQ, "&lt;&gt;-1") + COUNTIFS(DATA!$A:$A,"&gt;=" &amp; $C88, DATA!AR:AR, "&lt;&gt;-1") - SUMIFS(DATA!AS:AS, DATA!$A:$A,"&gt;=" &amp; $C88, DATA!AS:AS, "&gt;0")</f>
        <v>0</v>
      </c>
      <c r="N88" s="2">
        <f>COUNTIFS('DATA Pruess'!$A:$A,"&gt;=" &amp; $C88, 'DATA Pruess'!AP:AP, "&lt;&gt;-1") + COUNTIFS('DATA Pruess'!$A:$A,"&gt;=" &amp; $C88, 'DATA Pruess'!AQ:AQ, "&lt;&gt;-1")+ COUNTIFS('DATA Pruess'!$A:$A,"&gt;=" &amp; $C88, 'DATA Pruess'!AR:AR, "&lt;&gt;-1") - SUMIFS('DATA Pruess'!AS:AS, 'DATA Pruess'!$A:$A,"&gt;=" &amp; $C88, 'DATA Pruess'!AS:AS, "&gt;0")</f>
        <v>4</v>
      </c>
      <c r="O88" s="2">
        <f>COUNTIFS('DATA Pruess'!$A:$A,"&gt;=" &amp; $C88, 'DATA Pruess'!AP:AP, "&lt;&gt;-1", 'DATA Pruess'!$AB:$AB, "=1") + COUNTIFS('DATA Pruess'!$A:$A,"&gt;=" &amp; $C88, 'DATA Pruess'!AQ:AQ, "&lt;&gt;-1", 'DATA Pruess'!$AB:$AB, "=1")+ COUNTIFS('DATA Pruess'!$A:$A,"&gt;=" &amp; $C88, 'DATA Pruess'!AR:AR, "&lt;&gt;-1", 'DATA Pruess'!$AB:$AB, "=1") - SUMIFS('DATA Pruess'!AS:AS, 'DATA Pruess'!$A:$A,"&gt;=" &amp; $C88, 'DATA Pruess'!AS:AS, "&gt;0", 'DATA Pruess'!$AB:$AB, "=1")</f>
        <v>3</v>
      </c>
      <c r="V88" s="2"/>
    </row>
    <row r="89" spans="3:22" x14ac:dyDescent="0.25">
      <c r="C89" s="2">
        <f>Analysis!W21</f>
        <v>28</v>
      </c>
      <c r="E89" s="2">
        <f>COUNTIFS(DATA!$A:$A,"&gt;=" &amp; C89, DATA!AE:AE, "&lt;&gt;-1") + COUNTIFS(DATA!$A:$A,"&gt;=" &amp; C89, DATA!AF:AF, "&lt;&gt;-1") + COUNTIFS(DATA!$A:$A,"&gt;=" &amp; C89, DATA!AG:AG, "&lt;&gt;-1") + COUNTIFS(DATA!$A:$A,"&gt;=" &amp; C89, DATA!AH:AH, "&lt;&gt;-1") - SUMIFS(DATA!AI:AI, DATA!$A:$A,"&gt;=" &amp; C89, DATA!AI:AI, "&gt;0")</f>
        <v>10</v>
      </c>
      <c r="F89" s="2">
        <f>COUNTIFS('DATA Pruess'!A:A,"&gt;=" &amp; C89, 'DATA Pruess'!AE:AE, "&lt;&gt;-1") + COUNTIFS('DATA Pruess'!A:A,"&gt;=" &amp; C89, 'DATA Pruess'!AF:AF, "&lt;&gt;-1") + COUNTIFS('DATA Pruess'!A:A,"&gt;=" &amp; C89, 'DATA Pruess'!AG:AG, "&lt;&gt;-1")+ COUNTIFS('DATA Pruess'!A:A,"&gt;=" &amp; C89, 'DATA Pruess'!AH:AH, "&lt;&gt;-1") - SUMIFS('DATA Pruess'!AI:AI, 'DATA Pruess'!A:A,"&gt;=" &amp; C89, 'DATA Pruess'!AI:AI, "&gt;0")</f>
        <v>11</v>
      </c>
      <c r="G89" s="2">
        <f>COUNTIFS('DATA Pruess'!A:A,"&gt;=" &amp; C89, 'DATA Pruess'!AE:AE, "&lt;&gt;-1", 'DATA Pruess'!AB:AB, "=1") + COUNTIFS('DATA Pruess'!A:A,"&gt;=" &amp; C89, 'DATA Pruess'!AF:AF, "&lt;&gt;-1", 'DATA Pruess'!AB:AB, "=1") + COUNTIFS('DATA Pruess'!A:A,"&gt;=" &amp; C89, 'DATA Pruess'!AG:AG, "&lt;&gt;-1", 'DATA Pruess'!AB:AB, "=1")+ COUNTIFS('DATA Pruess'!A:A,"&gt;=" &amp; C89, 'DATA Pruess'!AH:AH, "&lt;&gt;-1", 'DATA Pruess'!AB:AB, "=1") - SUMIFS('DATA Pruess'!AI:AI, 'DATA Pruess'!A:A,"&gt;=" &amp; C89, 'DATA Pruess'!AI:AI, "&gt;0", 'DATA Pruess'!AB:AB, "=1")</f>
        <v>9</v>
      </c>
      <c r="I89" s="2">
        <f>COUNTIFS(DATA!$A:$A,"&gt;=" &amp; $C89, DATA!AK:AK, "&lt;&gt;-1") + COUNTIFS(DATA!$A:$A,"&gt;=" &amp; $C89, DATA!AL:AL, "&lt;&gt;-1") + COUNTIFS(DATA!$A:$A,"&gt;=" &amp; $C89, DATA!AM:AM, "&lt;&gt;-1") - SUMIFS(DATA!AN:AN, DATA!$A:$A,"&gt;=" &amp; $C89, DATA!AN:AN, "&gt;0")</f>
        <v>1</v>
      </c>
      <c r="J89" s="2">
        <f>COUNTIFS('DATA Pruess'!$A:$A,"&gt;=" &amp; $C89, 'DATA Pruess'!AK:AK, "&lt;&gt;-1") + COUNTIFS('DATA Pruess'!$A:$A,"&gt;=" &amp; $C89, 'DATA Pruess'!AL:AL, "&lt;&gt;-1")+ COUNTIFS('DATA Pruess'!$A:$A,"&gt;=" &amp; $C89, 'DATA Pruess'!AM:AM, "&lt;&gt;-1") - SUMIFS('DATA Pruess'!AN:AN, 'DATA Pruess'!$A:$A,"&gt;=" &amp; $C89, 'DATA Pruess'!AN:AN, "&gt;0")</f>
        <v>3</v>
      </c>
      <c r="K89" s="2">
        <f>COUNTIFS('DATA Pruess'!$A:$A,"&gt;=" &amp; $C89, 'DATA Pruess'!AK:AK, "&lt;&gt;-1", 'DATA Pruess'!$AB:$AB, "=1") + COUNTIFS('DATA Pruess'!$A:$A,"&gt;=" &amp; $C89, 'DATA Pruess'!AL:AL, "&lt;&gt;-1", 'DATA Pruess'!$AB:$AB, "=1")+ COUNTIFS('DATA Pruess'!$A:$A,"&gt;=" &amp; $C89, 'DATA Pruess'!AM:AM, "&lt;&gt;-1", 'DATA Pruess'!$AB:$AB, "=1") - SUMIFS('DATA Pruess'!AN:AN, 'DATA Pruess'!$A:$A,"&gt;=" &amp; $C89, 'DATA Pruess'!AN:AN, "&gt;0", 'DATA Pruess'!$AB:$AB, "=1")</f>
        <v>1</v>
      </c>
      <c r="M89" s="2">
        <f>COUNTIFS(DATA!$A:$A,"&gt;=" &amp; $C89, DATA!AP:AP, "&lt;&gt;-1") + COUNTIFS(DATA!$A:$A,"&gt;=" &amp; $C89, DATA!AQ:AQ, "&lt;&gt;-1") + COUNTIFS(DATA!$A:$A,"&gt;=" &amp; $C89, DATA!AR:AR, "&lt;&gt;-1") - SUMIFS(DATA!AS:AS, DATA!$A:$A,"&gt;=" &amp; $C89, DATA!AS:AS, "&gt;0")</f>
        <v>0</v>
      </c>
      <c r="N89" s="2">
        <f>COUNTIFS('DATA Pruess'!$A:$A,"&gt;=" &amp; $C89, 'DATA Pruess'!AP:AP, "&lt;&gt;-1") + COUNTIFS('DATA Pruess'!$A:$A,"&gt;=" &amp; $C89, 'DATA Pruess'!AQ:AQ, "&lt;&gt;-1")+ COUNTIFS('DATA Pruess'!$A:$A,"&gt;=" &amp; $C89, 'DATA Pruess'!AR:AR, "&lt;&gt;-1") - SUMIFS('DATA Pruess'!AS:AS, 'DATA Pruess'!$A:$A,"&gt;=" &amp; $C89, 'DATA Pruess'!AS:AS, "&gt;0")</f>
        <v>5</v>
      </c>
      <c r="O89" s="2">
        <f>COUNTIFS('DATA Pruess'!$A:$A,"&gt;=" &amp; $C89, 'DATA Pruess'!AP:AP, "&lt;&gt;-1", 'DATA Pruess'!$AB:$AB, "=1") + COUNTIFS('DATA Pruess'!$A:$A,"&gt;=" &amp; $C89, 'DATA Pruess'!AQ:AQ, "&lt;&gt;-1", 'DATA Pruess'!$AB:$AB, "=1")+ COUNTIFS('DATA Pruess'!$A:$A,"&gt;=" &amp; $C89, 'DATA Pruess'!AR:AR, "&lt;&gt;-1", 'DATA Pruess'!$AB:$AB, "=1") - SUMIFS('DATA Pruess'!AS:AS, 'DATA Pruess'!$A:$A,"&gt;=" &amp; $C89, 'DATA Pruess'!AS:AS, "&gt;0", 'DATA Pruess'!$AB:$AB, "=1")</f>
        <v>3</v>
      </c>
      <c r="V89" s="2"/>
    </row>
    <row r="90" spans="3:22" x14ac:dyDescent="0.25">
      <c r="C90" s="2">
        <f>Analysis!W22</f>
        <v>22</v>
      </c>
      <c r="E90" s="2">
        <f>COUNTIFS(DATA!$A:$A,"&gt;=" &amp; C90, DATA!AE:AE, "&lt;&gt;-1") + COUNTIFS(DATA!$A:$A,"&gt;=" &amp; C90, DATA!AF:AF, "&lt;&gt;-1") + COUNTIFS(DATA!$A:$A,"&gt;=" &amp; C90, DATA!AG:AG, "&lt;&gt;-1") + COUNTIFS(DATA!$A:$A,"&gt;=" &amp; C90, DATA!AH:AH, "&lt;&gt;-1") - SUMIFS(DATA!AI:AI, DATA!$A:$A,"&gt;=" &amp; C90, DATA!AI:AI, "&gt;0")</f>
        <v>14</v>
      </c>
      <c r="F90" s="2">
        <f>COUNTIFS('DATA Pruess'!A:A,"&gt;=" &amp; C90, 'DATA Pruess'!AE:AE, "&lt;&gt;-1") + COUNTIFS('DATA Pruess'!A:A,"&gt;=" &amp; C90, 'DATA Pruess'!AF:AF, "&lt;&gt;-1") + COUNTIFS('DATA Pruess'!A:A,"&gt;=" &amp; C90, 'DATA Pruess'!AG:AG, "&lt;&gt;-1")+ COUNTIFS('DATA Pruess'!A:A,"&gt;=" &amp; C90, 'DATA Pruess'!AH:AH, "&lt;&gt;-1") - SUMIFS('DATA Pruess'!AI:AI, 'DATA Pruess'!A:A,"&gt;=" &amp; C90, 'DATA Pruess'!AI:AI, "&gt;0")</f>
        <v>15</v>
      </c>
      <c r="G90" s="2">
        <f>COUNTIFS('DATA Pruess'!A:A,"&gt;=" &amp; C90, 'DATA Pruess'!AE:AE, "&lt;&gt;-1", 'DATA Pruess'!AB:AB, "=1") + COUNTIFS('DATA Pruess'!A:A,"&gt;=" &amp; C90, 'DATA Pruess'!AF:AF, "&lt;&gt;-1", 'DATA Pruess'!AB:AB, "=1") + COUNTIFS('DATA Pruess'!A:A,"&gt;=" &amp; C90, 'DATA Pruess'!AG:AG, "&lt;&gt;-1", 'DATA Pruess'!AB:AB, "=1")+ COUNTIFS('DATA Pruess'!A:A,"&gt;=" &amp; C90, 'DATA Pruess'!AH:AH, "&lt;&gt;-1", 'DATA Pruess'!AB:AB, "=1") - SUMIFS('DATA Pruess'!AI:AI, 'DATA Pruess'!A:A,"&gt;=" &amp; C90, 'DATA Pruess'!AI:AI, "&gt;0", 'DATA Pruess'!AB:AB, "=1")</f>
        <v>13</v>
      </c>
      <c r="I90" s="2">
        <f>COUNTIFS(DATA!$A:$A,"&gt;=" &amp; $C90, DATA!AK:AK, "&lt;&gt;-1") + COUNTIFS(DATA!$A:$A,"&gt;=" &amp; $C90, DATA!AL:AL, "&lt;&gt;-1") + COUNTIFS(DATA!$A:$A,"&gt;=" &amp; $C90, DATA!AM:AM, "&lt;&gt;-1") - SUMIFS(DATA!AN:AN, DATA!$A:$A,"&gt;=" &amp; $C90, DATA!AN:AN, "&gt;0")</f>
        <v>2</v>
      </c>
      <c r="J90" s="2">
        <f>COUNTIFS('DATA Pruess'!$A:$A,"&gt;=" &amp; $C90, 'DATA Pruess'!AK:AK, "&lt;&gt;-1") + COUNTIFS('DATA Pruess'!$A:$A,"&gt;=" &amp; $C90, 'DATA Pruess'!AL:AL, "&lt;&gt;-1")+ COUNTIFS('DATA Pruess'!$A:$A,"&gt;=" &amp; $C90, 'DATA Pruess'!AM:AM, "&lt;&gt;-1") - SUMIFS('DATA Pruess'!AN:AN, 'DATA Pruess'!$A:$A,"&gt;=" &amp; $C90, 'DATA Pruess'!AN:AN, "&gt;0")</f>
        <v>4</v>
      </c>
      <c r="K90" s="2">
        <f>COUNTIFS('DATA Pruess'!$A:$A,"&gt;=" &amp; $C90, 'DATA Pruess'!AK:AK, "&lt;&gt;-1", 'DATA Pruess'!$AB:$AB, "=1") + COUNTIFS('DATA Pruess'!$A:$A,"&gt;=" &amp; $C90, 'DATA Pruess'!AL:AL, "&lt;&gt;-1", 'DATA Pruess'!$AB:$AB, "=1")+ COUNTIFS('DATA Pruess'!$A:$A,"&gt;=" &amp; $C90, 'DATA Pruess'!AM:AM, "&lt;&gt;-1", 'DATA Pruess'!$AB:$AB, "=1") - SUMIFS('DATA Pruess'!AN:AN, 'DATA Pruess'!$A:$A,"&gt;=" &amp; $C90, 'DATA Pruess'!AN:AN, "&gt;0", 'DATA Pruess'!$AB:$AB, "=1")</f>
        <v>2</v>
      </c>
      <c r="M90" s="2">
        <f>COUNTIFS(DATA!$A:$A,"&gt;=" &amp; $C90, DATA!AP:AP, "&lt;&gt;-1") + COUNTIFS(DATA!$A:$A,"&gt;=" &amp; $C90, DATA!AQ:AQ, "&lt;&gt;-1") + COUNTIFS(DATA!$A:$A,"&gt;=" &amp; $C90, DATA!AR:AR, "&lt;&gt;-1") - SUMIFS(DATA!AS:AS, DATA!$A:$A,"&gt;=" &amp; $C90, DATA!AS:AS, "&gt;0")</f>
        <v>0</v>
      </c>
      <c r="N90" s="2">
        <f>COUNTIFS('DATA Pruess'!$A:$A,"&gt;=" &amp; $C90, 'DATA Pruess'!AP:AP, "&lt;&gt;-1") + COUNTIFS('DATA Pruess'!$A:$A,"&gt;=" &amp; $C90, 'DATA Pruess'!AQ:AQ, "&lt;&gt;-1")+ COUNTIFS('DATA Pruess'!$A:$A,"&gt;=" &amp; $C90, 'DATA Pruess'!AR:AR, "&lt;&gt;-1") - SUMIFS('DATA Pruess'!AS:AS, 'DATA Pruess'!$A:$A,"&gt;=" &amp; $C90, 'DATA Pruess'!AS:AS, "&gt;0")</f>
        <v>5</v>
      </c>
      <c r="O90" s="2">
        <f>COUNTIFS('DATA Pruess'!$A:$A,"&gt;=" &amp; $C90, 'DATA Pruess'!AP:AP, "&lt;&gt;-1", 'DATA Pruess'!$AB:$AB, "=1") + COUNTIFS('DATA Pruess'!$A:$A,"&gt;=" &amp; $C90, 'DATA Pruess'!AQ:AQ, "&lt;&gt;-1", 'DATA Pruess'!$AB:$AB, "=1")+ COUNTIFS('DATA Pruess'!$A:$A,"&gt;=" &amp; $C90, 'DATA Pruess'!AR:AR, "&lt;&gt;-1", 'DATA Pruess'!$AB:$AB, "=1") - SUMIFS('DATA Pruess'!AS:AS, 'DATA Pruess'!$A:$A,"&gt;=" &amp; $C90, 'DATA Pruess'!AS:AS, "&gt;0", 'DATA Pruess'!$AB:$AB, "=1")</f>
        <v>3</v>
      </c>
      <c r="V90" s="2"/>
    </row>
    <row r="91" spans="3:22" x14ac:dyDescent="0.25">
      <c r="C91" s="2">
        <f>Analysis!W23</f>
        <v>18</v>
      </c>
      <c r="E91" s="2">
        <f>COUNTIFS(DATA!$A:$A,"&gt;=" &amp; C91, DATA!AE:AE, "&lt;&gt;-1") + COUNTIFS(DATA!$A:$A,"&gt;=" &amp; C91, DATA!AF:AF, "&lt;&gt;-1") + COUNTIFS(DATA!$A:$A,"&gt;=" &amp; C91, DATA!AG:AG, "&lt;&gt;-1") + COUNTIFS(DATA!$A:$A,"&gt;=" &amp; C91, DATA!AH:AH, "&lt;&gt;-1") - SUMIFS(DATA!AI:AI, DATA!$A:$A,"&gt;=" &amp; C91, DATA!AI:AI, "&gt;0")</f>
        <v>14</v>
      </c>
      <c r="F91" s="2">
        <f>COUNTIFS('DATA Pruess'!A:A,"&gt;=" &amp; C91, 'DATA Pruess'!AE:AE, "&lt;&gt;-1") + COUNTIFS('DATA Pruess'!A:A,"&gt;=" &amp; C91, 'DATA Pruess'!AF:AF, "&lt;&gt;-1") + COUNTIFS('DATA Pruess'!A:A,"&gt;=" &amp; C91, 'DATA Pruess'!AG:AG, "&lt;&gt;-1")+ COUNTIFS('DATA Pruess'!A:A,"&gt;=" &amp; C91, 'DATA Pruess'!AH:AH, "&lt;&gt;-1") - SUMIFS('DATA Pruess'!AI:AI, 'DATA Pruess'!A:A,"&gt;=" &amp; C91, 'DATA Pruess'!AI:AI, "&gt;0")</f>
        <v>15</v>
      </c>
      <c r="G91" s="2">
        <f>COUNTIFS('DATA Pruess'!A:A,"&gt;=" &amp; C91, 'DATA Pruess'!AE:AE, "&lt;&gt;-1", 'DATA Pruess'!AB:AB, "=1") + COUNTIFS('DATA Pruess'!A:A,"&gt;=" &amp; C91, 'DATA Pruess'!AF:AF, "&lt;&gt;-1", 'DATA Pruess'!AB:AB, "=1") + COUNTIFS('DATA Pruess'!A:A,"&gt;=" &amp; C91, 'DATA Pruess'!AG:AG, "&lt;&gt;-1", 'DATA Pruess'!AB:AB, "=1")+ COUNTIFS('DATA Pruess'!A:A,"&gt;=" &amp; C91, 'DATA Pruess'!AH:AH, "&lt;&gt;-1", 'DATA Pruess'!AB:AB, "=1") - SUMIFS('DATA Pruess'!AI:AI, 'DATA Pruess'!A:A,"&gt;=" &amp; C91, 'DATA Pruess'!AI:AI, "&gt;0", 'DATA Pruess'!AB:AB, "=1")</f>
        <v>13</v>
      </c>
      <c r="I91" s="2">
        <f>COUNTIFS(DATA!$A:$A,"&gt;=" &amp; $C91, DATA!AK:AK, "&lt;&gt;-1") + COUNTIFS(DATA!$A:$A,"&gt;=" &amp; $C91, DATA!AL:AL, "&lt;&gt;-1") + COUNTIFS(DATA!$A:$A,"&gt;=" &amp; $C91, DATA!AM:AM, "&lt;&gt;-1") - SUMIFS(DATA!AN:AN, DATA!$A:$A,"&gt;=" &amp; $C91, DATA!AN:AN, "&gt;0")</f>
        <v>2</v>
      </c>
      <c r="J91" s="2">
        <f>COUNTIFS('DATA Pruess'!$A:$A,"&gt;=" &amp; $C91, 'DATA Pruess'!AK:AK, "&lt;&gt;-1") + COUNTIFS('DATA Pruess'!$A:$A,"&gt;=" &amp; $C91, 'DATA Pruess'!AL:AL, "&lt;&gt;-1")+ COUNTIFS('DATA Pruess'!$A:$A,"&gt;=" &amp; $C91, 'DATA Pruess'!AM:AM, "&lt;&gt;-1") - SUMIFS('DATA Pruess'!AN:AN, 'DATA Pruess'!$A:$A,"&gt;=" &amp; $C91, 'DATA Pruess'!AN:AN, "&gt;0")</f>
        <v>4</v>
      </c>
      <c r="K91" s="2">
        <f>COUNTIFS('DATA Pruess'!$A:$A,"&gt;=" &amp; $C91, 'DATA Pruess'!AK:AK, "&lt;&gt;-1", 'DATA Pruess'!$AB:$AB, "=1") + COUNTIFS('DATA Pruess'!$A:$A,"&gt;=" &amp; $C91, 'DATA Pruess'!AL:AL, "&lt;&gt;-1", 'DATA Pruess'!$AB:$AB, "=1")+ COUNTIFS('DATA Pruess'!$A:$A,"&gt;=" &amp; $C91, 'DATA Pruess'!AM:AM, "&lt;&gt;-1", 'DATA Pruess'!$AB:$AB, "=1") - SUMIFS('DATA Pruess'!AN:AN, 'DATA Pruess'!$A:$A,"&gt;=" &amp; $C91, 'DATA Pruess'!AN:AN, "&gt;0", 'DATA Pruess'!$AB:$AB, "=1")</f>
        <v>2</v>
      </c>
      <c r="M91" s="2">
        <f>COUNTIFS(DATA!$A:$A,"&gt;=" &amp; $C91, DATA!AP:AP, "&lt;&gt;-1") + COUNTIFS(DATA!$A:$A,"&gt;=" &amp; $C91, DATA!AQ:AQ, "&lt;&gt;-1") + COUNTIFS(DATA!$A:$A,"&gt;=" &amp; $C91, DATA!AR:AR, "&lt;&gt;-1") - SUMIFS(DATA!AS:AS, DATA!$A:$A,"&gt;=" &amp; $C91, DATA!AS:AS, "&gt;0")</f>
        <v>1</v>
      </c>
      <c r="N91" s="2">
        <f>COUNTIFS('DATA Pruess'!$A:$A,"&gt;=" &amp; $C91, 'DATA Pruess'!AP:AP, "&lt;&gt;-1") + COUNTIFS('DATA Pruess'!$A:$A,"&gt;=" &amp; $C91, 'DATA Pruess'!AQ:AQ, "&lt;&gt;-1")+ COUNTIFS('DATA Pruess'!$A:$A,"&gt;=" &amp; $C91, 'DATA Pruess'!AR:AR, "&lt;&gt;-1") - SUMIFS('DATA Pruess'!AS:AS, 'DATA Pruess'!$A:$A,"&gt;=" &amp; $C91, 'DATA Pruess'!AS:AS, "&gt;0")</f>
        <v>7</v>
      </c>
      <c r="O91" s="2">
        <f>COUNTIFS('DATA Pruess'!$A:$A,"&gt;=" &amp; $C91, 'DATA Pruess'!AP:AP, "&lt;&gt;-1", 'DATA Pruess'!$AB:$AB, "=1") + COUNTIFS('DATA Pruess'!$A:$A,"&gt;=" &amp; $C91, 'DATA Pruess'!AQ:AQ, "&lt;&gt;-1", 'DATA Pruess'!$AB:$AB, "=1")+ COUNTIFS('DATA Pruess'!$A:$A,"&gt;=" &amp; $C91, 'DATA Pruess'!AR:AR, "&lt;&gt;-1", 'DATA Pruess'!$AB:$AB, "=1") - SUMIFS('DATA Pruess'!AS:AS, 'DATA Pruess'!$A:$A,"&gt;=" &amp; $C91, 'DATA Pruess'!AS:AS, "&gt;0", 'DATA Pruess'!$AB:$AB, "=1")</f>
        <v>4</v>
      </c>
      <c r="V91" s="2"/>
    </row>
    <row r="92" spans="3:22" x14ac:dyDescent="0.25">
      <c r="C92" s="2">
        <f>Analysis!W24</f>
        <v>15</v>
      </c>
      <c r="E92" s="2">
        <f>COUNTIFS(DATA!$A:$A,"&gt;=" &amp; C92, DATA!AE:AE, "&lt;&gt;-1") + COUNTIFS(DATA!$A:$A,"&gt;=" &amp; C92, DATA!AF:AF, "&lt;&gt;-1") + COUNTIFS(DATA!$A:$A,"&gt;=" &amp; C92, DATA!AG:AG, "&lt;&gt;-1") + COUNTIFS(DATA!$A:$A,"&gt;=" &amp; C92, DATA!AH:AH, "&lt;&gt;-1") - SUMIFS(DATA!AI:AI, DATA!$A:$A,"&gt;=" &amp; C92, DATA!AI:AI, "&gt;0")</f>
        <v>17</v>
      </c>
      <c r="F92" s="2">
        <f>COUNTIFS('DATA Pruess'!A:A,"&gt;=" &amp; C92, 'DATA Pruess'!AE:AE, "&lt;&gt;-1") + COUNTIFS('DATA Pruess'!A:A,"&gt;=" &amp; C92, 'DATA Pruess'!AF:AF, "&lt;&gt;-1") + COUNTIFS('DATA Pruess'!A:A,"&gt;=" &amp; C92, 'DATA Pruess'!AG:AG, "&lt;&gt;-1")+ COUNTIFS('DATA Pruess'!A:A,"&gt;=" &amp; C92, 'DATA Pruess'!AH:AH, "&lt;&gt;-1") - SUMIFS('DATA Pruess'!AI:AI, 'DATA Pruess'!A:A,"&gt;=" &amp; C92, 'DATA Pruess'!AI:AI, "&gt;0")</f>
        <v>17</v>
      </c>
      <c r="G92" s="2">
        <f>COUNTIFS('DATA Pruess'!A:A,"&gt;=" &amp; C92, 'DATA Pruess'!AE:AE, "&lt;&gt;-1", 'DATA Pruess'!AB:AB, "=1") + COUNTIFS('DATA Pruess'!A:A,"&gt;=" &amp; C92, 'DATA Pruess'!AF:AF, "&lt;&gt;-1", 'DATA Pruess'!AB:AB, "=1") + COUNTIFS('DATA Pruess'!A:A,"&gt;=" &amp; C92, 'DATA Pruess'!AG:AG, "&lt;&gt;-1", 'DATA Pruess'!AB:AB, "=1")+ COUNTIFS('DATA Pruess'!A:A,"&gt;=" &amp; C92, 'DATA Pruess'!AH:AH, "&lt;&gt;-1", 'DATA Pruess'!AB:AB, "=1") - SUMIFS('DATA Pruess'!AI:AI, 'DATA Pruess'!A:A,"&gt;=" &amp; C92, 'DATA Pruess'!AI:AI, "&gt;0", 'DATA Pruess'!AB:AB, "=1")</f>
        <v>15</v>
      </c>
      <c r="I92" s="2">
        <f>COUNTIFS(DATA!$A:$A,"&gt;=" &amp; $C92, DATA!AK:AK, "&lt;&gt;-1") + COUNTIFS(DATA!$A:$A,"&gt;=" &amp; $C92, DATA!AL:AL, "&lt;&gt;-1") + COUNTIFS(DATA!$A:$A,"&gt;=" &amp; $C92, DATA!AM:AM, "&lt;&gt;-1") - SUMIFS(DATA!AN:AN, DATA!$A:$A,"&gt;=" &amp; $C92, DATA!AN:AN, "&gt;0")</f>
        <v>2</v>
      </c>
      <c r="J92" s="2">
        <f>COUNTIFS('DATA Pruess'!$A:$A,"&gt;=" &amp; $C92, 'DATA Pruess'!AK:AK, "&lt;&gt;-1") + COUNTIFS('DATA Pruess'!$A:$A,"&gt;=" &amp; $C92, 'DATA Pruess'!AL:AL, "&lt;&gt;-1")+ COUNTIFS('DATA Pruess'!$A:$A,"&gt;=" &amp; $C92, 'DATA Pruess'!AM:AM, "&lt;&gt;-1") - SUMIFS('DATA Pruess'!AN:AN, 'DATA Pruess'!$A:$A,"&gt;=" &amp; $C92, 'DATA Pruess'!AN:AN, "&gt;0")</f>
        <v>4</v>
      </c>
      <c r="K92" s="2">
        <f>COUNTIFS('DATA Pruess'!$A:$A,"&gt;=" &amp; $C92, 'DATA Pruess'!AK:AK, "&lt;&gt;-1", 'DATA Pruess'!$AB:$AB, "=1") + COUNTIFS('DATA Pruess'!$A:$A,"&gt;=" &amp; $C92, 'DATA Pruess'!AL:AL, "&lt;&gt;-1", 'DATA Pruess'!$AB:$AB, "=1")+ COUNTIFS('DATA Pruess'!$A:$A,"&gt;=" &amp; $C92, 'DATA Pruess'!AM:AM, "&lt;&gt;-1", 'DATA Pruess'!$AB:$AB, "=1") - SUMIFS('DATA Pruess'!AN:AN, 'DATA Pruess'!$A:$A,"&gt;=" &amp; $C92, 'DATA Pruess'!AN:AN, "&gt;0", 'DATA Pruess'!$AB:$AB, "=1")</f>
        <v>2</v>
      </c>
      <c r="M92" s="2">
        <f>COUNTIFS(DATA!$A:$A,"&gt;=" &amp; $C92, DATA!AP:AP, "&lt;&gt;-1") + COUNTIFS(DATA!$A:$A,"&gt;=" &amp; $C92, DATA!AQ:AQ, "&lt;&gt;-1") + COUNTIFS(DATA!$A:$A,"&gt;=" &amp; $C92, DATA!AR:AR, "&lt;&gt;-1") - SUMIFS(DATA!AS:AS, DATA!$A:$A,"&gt;=" &amp; $C92, DATA!AS:AS, "&gt;0")</f>
        <v>1</v>
      </c>
      <c r="N92" s="2">
        <f>COUNTIFS('DATA Pruess'!$A:$A,"&gt;=" &amp; $C92, 'DATA Pruess'!AP:AP, "&lt;&gt;-1") + COUNTIFS('DATA Pruess'!$A:$A,"&gt;=" &amp; $C92, 'DATA Pruess'!AQ:AQ, "&lt;&gt;-1")+ COUNTIFS('DATA Pruess'!$A:$A,"&gt;=" &amp; $C92, 'DATA Pruess'!AR:AR, "&lt;&gt;-1") - SUMIFS('DATA Pruess'!AS:AS, 'DATA Pruess'!$A:$A,"&gt;=" &amp; $C92, 'DATA Pruess'!AS:AS, "&gt;0")</f>
        <v>7</v>
      </c>
      <c r="O92" s="2">
        <f>COUNTIFS('DATA Pruess'!$A:$A,"&gt;=" &amp; $C92, 'DATA Pruess'!AP:AP, "&lt;&gt;-1", 'DATA Pruess'!$AB:$AB, "=1") + COUNTIFS('DATA Pruess'!$A:$A,"&gt;=" &amp; $C92, 'DATA Pruess'!AQ:AQ, "&lt;&gt;-1", 'DATA Pruess'!$AB:$AB, "=1")+ COUNTIFS('DATA Pruess'!$A:$A,"&gt;=" &amp; $C92, 'DATA Pruess'!AR:AR, "&lt;&gt;-1", 'DATA Pruess'!$AB:$AB, "=1") - SUMIFS('DATA Pruess'!AS:AS, 'DATA Pruess'!$A:$A,"&gt;=" &amp; $C92, 'DATA Pruess'!AS:AS, "&gt;0", 'DATA Pruess'!$AB:$AB, "=1")</f>
        <v>4</v>
      </c>
      <c r="V92" s="2"/>
    </row>
    <row r="93" spans="3:22" x14ac:dyDescent="0.25">
      <c r="C93" s="2">
        <f>Analysis!W25</f>
        <v>12</v>
      </c>
      <c r="E93" s="2">
        <f>COUNTIFS(DATA!$A:$A,"&gt;=" &amp; C93, DATA!AE:AE, "&lt;&gt;-1") + COUNTIFS(DATA!$A:$A,"&gt;=" &amp; C93, DATA!AF:AF, "&lt;&gt;-1") + COUNTIFS(DATA!$A:$A,"&gt;=" &amp; C93, DATA!AG:AG, "&lt;&gt;-1") + COUNTIFS(DATA!$A:$A,"&gt;=" &amp; C93, DATA!AH:AH, "&lt;&gt;-1") - SUMIFS(DATA!AI:AI, DATA!$A:$A,"&gt;=" &amp; C93, DATA!AI:AI, "&gt;0")</f>
        <v>18</v>
      </c>
      <c r="F93" s="2">
        <f>COUNTIFS('DATA Pruess'!A:A,"&gt;=" &amp; C93, 'DATA Pruess'!AE:AE, "&lt;&gt;-1") + COUNTIFS('DATA Pruess'!A:A,"&gt;=" &amp; C93, 'DATA Pruess'!AF:AF, "&lt;&gt;-1") + COUNTIFS('DATA Pruess'!A:A,"&gt;=" &amp; C93, 'DATA Pruess'!AG:AG, "&lt;&gt;-1")+ COUNTIFS('DATA Pruess'!A:A,"&gt;=" &amp; C93, 'DATA Pruess'!AH:AH, "&lt;&gt;-1") - SUMIFS('DATA Pruess'!AI:AI, 'DATA Pruess'!A:A,"&gt;=" &amp; C93, 'DATA Pruess'!AI:AI, "&gt;0")</f>
        <v>17</v>
      </c>
      <c r="G93" s="2">
        <f>COUNTIFS('DATA Pruess'!A:A,"&gt;=" &amp; C93, 'DATA Pruess'!AE:AE, "&lt;&gt;-1", 'DATA Pruess'!AB:AB, "=1") + COUNTIFS('DATA Pruess'!A:A,"&gt;=" &amp; C93, 'DATA Pruess'!AF:AF, "&lt;&gt;-1", 'DATA Pruess'!AB:AB, "=1") + COUNTIFS('DATA Pruess'!A:A,"&gt;=" &amp; C93, 'DATA Pruess'!AG:AG, "&lt;&gt;-1", 'DATA Pruess'!AB:AB, "=1")+ COUNTIFS('DATA Pruess'!A:A,"&gt;=" &amp; C93, 'DATA Pruess'!AH:AH, "&lt;&gt;-1", 'DATA Pruess'!AB:AB, "=1") - SUMIFS('DATA Pruess'!AI:AI, 'DATA Pruess'!A:A,"&gt;=" &amp; C93, 'DATA Pruess'!AI:AI, "&gt;0", 'DATA Pruess'!AB:AB, "=1")</f>
        <v>15</v>
      </c>
      <c r="I93" s="2">
        <f>COUNTIFS(DATA!$A:$A,"&gt;=" &amp; $C93, DATA!AK:AK, "&lt;&gt;-1") + COUNTIFS(DATA!$A:$A,"&gt;=" &amp; $C93, DATA!AL:AL, "&lt;&gt;-1") + COUNTIFS(DATA!$A:$A,"&gt;=" &amp; $C93, DATA!AM:AM, "&lt;&gt;-1") - SUMIFS(DATA!AN:AN, DATA!$A:$A,"&gt;=" &amp; $C93, DATA!AN:AN, "&gt;0")</f>
        <v>2</v>
      </c>
      <c r="J93" s="2">
        <f>COUNTIFS('DATA Pruess'!$A:$A,"&gt;=" &amp; $C93, 'DATA Pruess'!AK:AK, "&lt;&gt;-1") + COUNTIFS('DATA Pruess'!$A:$A,"&gt;=" &amp; $C93, 'DATA Pruess'!AL:AL, "&lt;&gt;-1")+ COUNTIFS('DATA Pruess'!$A:$A,"&gt;=" &amp; $C93, 'DATA Pruess'!AM:AM, "&lt;&gt;-1") - SUMIFS('DATA Pruess'!AN:AN, 'DATA Pruess'!$A:$A,"&gt;=" &amp; $C93, 'DATA Pruess'!AN:AN, "&gt;0")</f>
        <v>4</v>
      </c>
      <c r="K93" s="2">
        <f>COUNTIFS('DATA Pruess'!$A:$A,"&gt;=" &amp; $C93, 'DATA Pruess'!AK:AK, "&lt;&gt;-1", 'DATA Pruess'!$AB:$AB, "=1") + COUNTIFS('DATA Pruess'!$A:$A,"&gt;=" &amp; $C93, 'DATA Pruess'!AL:AL, "&lt;&gt;-1", 'DATA Pruess'!$AB:$AB, "=1")+ COUNTIFS('DATA Pruess'!$A:$A,"&gt;=" &amp; $C93, 'DATA Pruess'!AM:AM, "&lt;&gt;-1", 'DATA Pruess'!$AB:$AB, "=1") - SUMIFS('DATA Pruess'!AN:AN, 'DATA Pruess'!$A:$A,"&gt;=" &amp; $C93, 'DATA Pruess'!AN:AN, "&gt;0", 'DATA Pruess'!$AB:$AB, "=1")</f>
        <v>2</v>
      </c>
      <c r="M93" s="2">
        <f>COUNTIFS(DATA!$A:$A,"&gt;=" &amp; $C93, DATA!AP:AP, "&lt;&gt;-1") + COUNTIFS(DATA!$A:$A,"&gt;=" &amp; $C93, DATA!AQ:AQ, "&lt;&gt;-1") + COUNTIFS(DATA!$A:$A,"&gt;=" &amp; $C93, DATA!AR:AR, "&lt;&gt;-1") - SUMIFS(DATA!AS:AS, DATA!$A:$A,"&gt;=" &amp; $C93, DATA!AS:AS, "&gt;0")</f>
        <v>1</v>
      </c>
      <c r="N93" s="2">
        <f>COUNTIFS('DATA Pruess'!$A:$A,"&gt;=" &amp; $C93, 'DATA Pruess'!AP:AP, "&lt;&gt;-1") + COUNTIFS('DATA Pruess'!$A:$A,"&gt;=" &amp; $C93, 'DATA Pruess'!AQ:AQ, "&lt;&gt;-1")+ COUNTIFS('DATA Pruess'!$A:$A,"&gt;=" &amp; $C93, 'DATA Pruess'!AR:AR, "&lt;&gt;-1") - SUMIFS('DATA Pruess'!AS:AS, 'DATA Pruess'!$A:$A,"&gt;=" &amp; $C93, 'DATA Pruess'!AS:AS, "&gt;0")</f>
        <v>7</v>
      </c>
      <c r="O93" s="2">
        <f>COUNTIFS('DATA Pruess'!$A:$A,"&gt;=" &amp; $C93, 'DATA Pruess'!AP:AP, "&lt;&gt;-1", 'DATA Pruess'!$AB:$AB, "=1") + COUNTIFS('DATA Pruess'!$A:$A,"&gt;=" &amp; $C93, 'DATA Pruess'!AQ:AQ, "&lt;&gt;-1", 'DATA Pruess'!$AB:$AB, "=1")+ COUNTIFS('DATA Pruess'!$A:$A,"&gt;=" &amp; $C93, 'DATA Pruess'!AR:AR, "&lt;&gt;-1", 'DATA Pruess'!$AB:$AB, "=1") - SUMIFS('DATA Pruess'!AS:AS, 'DATA Pruess'!$A:$A,"&gt;=" &amp; $C93, 'DATA Pruess'!AS:AS, "&gt;0", 'DATA Pruess'!$AB:$AB, "=1")</f>
        <v>4</v>
      </c>
      <c r="V93" s="2"/>
    </row>
    <row r="94" spans="3:22" x14ac:dyDescent="0.25">
      <c r="C94" s="2">
        <f>Analysis!W26</f>
        <v>10</v>
      </c>
      <c r="E94" s="2">
        <f>COUNTIFS(DATA!$A:$A,"&gt;=" &amp; C94, DATA!AE:AE, "&lt;&gt;-1") + COUNTIFS(DATA!$A:$A,"&gt;=" &amp; C94, DATA!AF:AF, "&lt;&gt;-1") + COUNTIFS(DATA!$A:$A,"&gt;=" &amp; C94, DATA!AG:AG, "&lt;&gt;-1") + COUNTIFS(DATA!$A:$A,"&gt;=" &amp; C94, DATA!AH:AH, "&lt;&gt;-1") - SUMIFS(DATA!AI:AI, DATA!$A:$A,"&gt;=" &amp; C94, DATA!AI:AI, "&gt;0")</f>
        <v>19</v>
      </c>
      <c r="F94" s="2">
        <f>COUNTIFS('DATA Pruess'!A:A,"&gt;=" &amp; C94, 'DATA Pruess'!AE:AE, "&lt;&gt;-1") + COUNTIFS('DATA Pruess'!A:A,"&gt;=" &amp; C94, 'DATA Pruess'!AF:AF, "&lt;&gt;-1") + COUNTIFS('DATA Pruess'!A:A,"&gt;=" &amp; C94, 'DATA Pruess'!AG:AG, "&lt;&gt;-1")+ COUNTIFS('DATA Pruess'!A:A,"&gt;=" &amp; C94, 'DATA Pruess'!AH:AH, "&lt;&gt;-1") - SUMIFS('DATA Pruess'!AI:AI, 'DATA Pruess'!A:A,"&gt;=" &amp; C94, 'DATA Pruess'!AI:AI, "&gt;0")</f>
        <v>19</v>
      </c>
      <c r="G94" s="2">
        <f>COUNTIFS('DATA Pruess'!A:A,"&gt;=" &amp; C94, 'DATA Pruess'!AE:AE, "&lt;&gt;-1", 'DATA Pruess'!AB:AB, "=1") + COUNTIFS('DATA Pruess'!A:A,"&gt;=" &amp; C94, 'DATA Pruess'!AF:AF, "&lt;&gt;-1", 'DATA Pruess'!AB:AB, "=1") + COUNTIFS('DATA Pruess'!A:A,"&gt;=" &amp; C94, 'DATA Pruess'!AG:AG, "&lt;&gt;-1", 'DATA Pruess'!AB:AB, "=1")+ COUNTIFS('DATA Pruess'!A:A,"&gt;=" &amp; C94, 'DATA Pruess'!AH:AH, "&lt;&gt;-1", 'DATA Pruess'!AB:AB, "=1") - SUMIFS('DATA Pruess'!AI:AI, 'DATA Pruess'!A:A,"&gt;=" &amp; C94, 'DATA Pruess'!AI:AI, "&gt;0", 'DATA Pruess'!AB:AB, "=1")</f>
        <v>16</v>
      </c>
      <c r="I94" s="2">
        <f>COUNTIFS(DATA!$A:$A,"&gt;=" &amp; $C94, DATA!AK:AK, "&lt;&gt;-1") + COUNTIFS(DATA!$A:$A,"&gt;=" &amp; $C94, DATA!AL:AL, "&lt;&gt;-1") + COUNTIFS(DATA!$A:$A,"&gt;=" &amp; $C94, DATA!AM:AM, "&lt;&gt;-1") - SUMIFS(DATA!AN:AN, DATA!$A:$A,"&gt;=" &amp; $C94, DATA!AN:AN, "&gt;0")</f>
        <v>2</v>
      </c>
      <c r="J94" s="2">
        <f>COUNTIFS('DATA Pruess'!$A:$A,"&gt;=" &amp; $C94, 'DATA Pruess'!AK:AK, "&lt;&gt;-1") + COUNTIFS('DATA Pruess'!$A:$A,"&gt;=" &amp; $C94, 'DATA Pruess'!AL:AL, "&lt;&gt;-1")+ COUNTIFS('DATA Pruess'!$A:$A,"&gt;=" &amp; $C94, 'DATA Pruess'!AM:AM, "&lt;&gt;-1") - SUMIFS('DATA Pruess'!AN:AN, 'DATA Pruess'!$A:$A,"&gt;=" &amp; $C94, 'DATA Pruess'!AN:AN, "&gt;0")</f>
        <v>5</v>
      </c>
      <c r="K94" s="2">
        <f>COUNTIFS('DATA Pruess'!$A:$A,"&gt;=" &amp; $C94, 'DATA Pruess'!AK:AK, "&lt;&gt;-1", 'DATA Pruess'!$AB:$AB, "=1") + COUNTIFS('DATA Pruess'!$A:$A,"&gt;=" &amp; $C94, 'DATA Pruess'!AL:AL, "&lt;&gt;-1", 'DATA Pruess'!$AB:$AB, "=1")+ COUNTIFS('DATA Pruess'!$A:$A,"&gt;=" &amp; $C94, 'DATA Pruess'!AM:AM, "&lt;&gt;-1", 'DATA Pruess'!$AB:$AB, "=1") - SUMIFS('DATA Pruess'!AN:AN, 'DATA Pruess'!$A:$A,"&gt;=" &amp; $C94, 'DATA Pruess'!AN:AN, "&gt;0", 'DATA Pruess'!$AB:$AB, "=1")</f>
        <v>2</v>
      </c>
      <c r="M94" s="2">
        <f>COUNTIFS(DATA!$A:$A,"&gt;=" &amp; $C94, DATA!AP:AP, "&lt;&gt;-1") + COUNTIFS(DATA!$A:$A,"&gt;=" &amp; $C94, DATA!AQ:AQ, "&lt;&gt;-1") + COUNTIFS(DATA!$A:$A,"&gt;=" &amp; $C94, DATA!AR:AR, "&lt;&gt;-1") - SUMIFS(DATA!AS:AS, DATA!$A:$A,"&gt;=" &amp; $C94, DATA!AS:AS, "&gt;0")</f>
        <v>1</v>
      </c>
      <c r="N94" s="2">
        <f>COUNTIFS('DATA Pruess'!$A:$A,"&gt;=" &amp; $C94, 'DATA Pruess'!AP:AP, "&lt;&gt;-1") + COUNTIFS('DATA Pruess'!$A:$A,"&gt;=" &amp; $C94, 'DATA Pruess'!AQ:AQ, "&lt;&gt;-1")+ COUNTIFS('DATA Pruess'!$A:$A,"&gt;=" &amp; $C94, 'DATA Pruess'!AR:AR, "&lt;&gt;-1") - SUMIFS('DATA Pruess'!AS:AS, 'DATA Pruess'!$A:$A,"&gt;=" &amp; $C94, 'DATA Pruess'!AS:AS, "&gt;0")</f>
        <v>8</v>
      </c>
      <c r="O94" s="2">
        <f>COUNTIFS('DATA Pruess'!$A:$A,"&gt;=" &amp; $C94, 'DATA Pruess'!AP:AP, "&lt;&gt;-1", 'DATA Pruess'!$AB:$AB, "=1") + COUNTIFS('DATA Pruess'!$A:$A,"&gt;=" &amp; $C94, 'DATA Pruess'!AQ:AQ, "&lt;&gt;-1", 'DATA Pruess'!$AB:$AB, "=1")+ COUNTIFS('DATA Pruess'!$A:$A,"&gt;=" &amp; $C94, 'DATA Pruess'!AR:AR, "&lt;&gt;-1", 'DATA Pruess'!$AB:$AB, "=1") - SUMIFS('DATA Pruess'!AS:AS, 'DATA Pruess'!$A:$A,"&gt;=" &amp; $C94, 'DATA Pruess'!AS:AS, "&gt;0", 'DATA Pruess'!$AB:$AB, "=1")</f>
        <v>4</v>
      </c>
      <c r="V94" s="2"/>
    </row>
    <row r="95" spans="3:22" x14ac:dyDescent="0.25">
      <c r="C95" s="2">
        <f>Analysis!W27</f>
        <v>8</v>
      </c>
      <c r="E95" s="2">
        <f>COUNTIFS(DATA!$A:$A,"&gt;=" &amp; C95, DATA!AE:AE, "&lt;&gt;-1") + COUNTIFS(DATA!$A:$A,"&gt;=" &amp; C95, DATA!AF:AF, "&lt;&gt;-1") + COUNTIFS(DATA!$A:$A,"&gt;=" &amp; C95, DATA!AG:AG, "&lt;&gt;-1") + COUNTIFS(DATA!$A:$A,"&gt;=" &amp; C95, DATA!AH:AH, "&lt;&gt;-1") - SUMIFS(DATA!AI:AI, DATA!$A:$A,"&gt;=" &amp; C95, DATA!AI:AI, "&gt;0")</f>
        <v>20</v>
      </c>
      <c r="F95" s="2">
        <f>COUNTIFS('DATA Pruess'!A:A,"&gt;=" &amp; C95, 'DATA Pruess'!AE:AE, "&lt;&gt;-1") + COUNTIFS('DATA Pruess'!A:A,"&gt;=" &amp; C95, 'DATA Pruess'!AF:AF, "&lt;&gt;-1") + COUNTIFS('DATA Pruess'!A:A,"&gt;=" &amp; C95, 'DATA Pruess'!AG:AG, "&lt;&gt;-1")+ COUNTIFS('DATA Pruess'!A:A,"&gt;=" &amp; C95, 'DATA Pruess'!AH:AH, "&lt;&gt;-1") - SUMIFS('DATA Pruess'!AI:AI, 'DATA Pruess'!A:A,"&gt;=" &amp; C95, 'DATA Pruess'!AI:AI, "&gt;0")</f>
        <v>20</v>
      </c>
      <c r="G95" s="2">
        <f>COUNTIFS('DATA Pruess'!A:A,"&gt;=" &amp; C95, 'DATA Pruess'!AE:AE, "&lt;&gt;-1", 'DATA Pruess'!AB:AB, "=1") + COUNTIFS('DATA Pruess'!A:A,"&gt;=" &amp; C95, 'DATA Pruess'!AF:AF, "&lt;&gt;-1", 'DATA Pruess'!AB:AB, "=1") + COUNTIFS('DATA Pruess'!A:A,"&gt;=" &amp; C95, 'DATA Pruess'!AG:AG, "&lt;&gt;-1", 'DATA Pruess'!AB:AB, "=1")+ COUNTIFS('DATA Pruess'!A:A,"&gt;=" &amp; C95, 'DATA Pruess'!AH:AH, "&lt;&gt;-1", 'DATA Pruess'!AB:AB, "=1") - SUMIFS('DATA Pruess'!AI:AI, 'DATA Pruess'!A:A,"&gt;=" &amp; C95, 'DATA Pruess'!AI:AI, "&gt;0", 'DATA Pruess'!AB:AB, "=1")</f>
        <v>17</v>
      </c>
      <c r="I95" s="2">
        <f>COUNTIFS(DATA!$A:$A,"&gt;=" &amp; $C95, DATA!AK:AK, "&lt;&gt;-1") + COUNTIFS(DATA!$A:$A,"&gt;=" &amp; $C95, DATA!AL:AL, "&lt;&gt;-1") + COUNTIFS(DATA!$A:$A,"&gt;=" &amp; $C95, DATA!AM:AM, "&lt;&gt;-1") - SUMIFS(DATA!AN:AN, DATA!$A:$A,"&gt;=" &amp; $C95, DATA!AN:AN, "&gt;0")</f>
        <v>3</v>
      </c>
      <c r="J95" s="2">
        <f>COUNTIFS('DATA Pruess'!$A:$A,"&gt;=" &amp; $C95, 'DATA Pruess'!AK:AK, "&lt;&gt;-1") + COUNTIFS('DATA Pruess'!$A:$A,"&gt;=" &amp; $C95, 'DATA Pruess'!AL:AL, "&lt;&gt;-1")+ COUNTIFS('DATA Pruess'!$A:$A,"&gt;=" &amp; $C95, 'DATA Pruess'!AM:AM, "&lt;&gt;-1") - SUMIFS('DATA Pruess'!AN:AN, 'DATA Pruess'!$A:$A,"&gt;=" &amp; $C95, 'DATA Pruess'!AN:AN, "&gt;0")</f>
        <v>6</v>
      </c>
      <c r="K95" s="2">
        <f>COUNTIFS('DATA Pruess'!$A:$A,"&gt;=" &amp; $C95, 'DATA Pruess'!AK:AK, "&lt;&gt;-1", 'DATA Pruess'!$AB:$AB, "=1") + COUNTIFS('DATA Pruess'!$A:$A,"&gt;=" &amp; $C95, 'DATA Pruess'!AL:AL, "&lt;&gt;-1", 'DATA Pruess'!$AB:$AB, "=1")+ COUNTIFS('DATA Pruess'!$A:$A,"&gt;=" &amp; $C95, 'DATA Pruess'!AM:AM, "&lt;&gt;-1", 'DATA Pruess'!$AB:$AB, "=1") - SUMIFS('DATA Pruess'!AN:AN, 'DATA Pruess'!$A:$A,"&gt;=" &amp; $C95, 'DATA Pruess'!AN:AN, "&gt;0", 'DATA Pruess'!$AB:$AB, "=1")</f>
        <v>3</v>
      </c>
      <c r="M95" s="2">
        <f>COUNTIFS(DATA!$A:$A,"&gt;=" &amp; $C95, DATA!AP:AP, "&lt;&gt;-1") + COUNTIFS(DATA!$A:$A,"&gt;=" &amp; $C95, DATA!AQ:AQ, "&lt;&gt;-1") + COUNTIFS(DATA!$A:$A,"&gt;=" &amp; $C95, DATA!AR:AR, "&lt;&gt;-1") - SUMIFS(DATA!AS:AS, DATA!$A:$A,"&gt;=" &amp; $C95, DATA!AS:AS, "&gt;0")</f>
        <v>2</v>
      </c>
      <c r="N95" s="2">
        <f>COUNTIFS('DATA Pruess'!$A:$A,"&gt;=" &amp; $C95, 'DATA Pruess'!AP:AP, "&lt;&gt;-1") + COUNTIFS('DATA Pruess'!$A:$A,"&gt;=" &amp; $C95, 'DATA Pruess'!AQ:AQ, "&lt;&gt;-1")+ COUNTIFS('DATA Pruess'!$A:$A,"&gt;=" &amp; $C95, 'DATA Pruess'!AR:AR, "&lt;&gt;-1") - SUMIFS('DATA Pruess'!AS:AS, 'DATA Pruess'!$A:$A,"&gt;=" &amp; $C95, 'DATA Pruess'!AS:AS, "&gt;0")</f>
        <v>8</v>
      </c>
      <c r="O95" s="2">
        <f>COUNTIFS('DATA Pruess'!$A:$A,"&gt;=" &amp; $C95, 'DATA Pruess'!AP:AP, "&lt;&gt;-1", 'DATA Pruess'!$AB:$AB, "=1") + COUNTIFS('DATA Pruess'!$A:$A,"&gt;=" &amp; $C95, 'DATA Pruess'!AQ:AQ, "&lt;&gt;-1", 'DATA Pruess'!$AB:$AB, "=1")+ COUNTIFS('DATA Pruess'!$A:$A,"&gt;=" &amp; $C95, 'DATA Pruess'!AR:AR, "&lt;&gt;-1", 'DATA Pruess'!$AB:$AB, "=1") - SUMIFS('DATA Pruess'!AS:AS, 'DATA Pruess'!$A:$A,"&gt;=" &amp; $C95, 'DATA Pruess'!AS:AS, "&gt;0", 'DATA Pruess'!$AB:$AB, "=1")</f>
        <v>4</v>
      </c>
      <c r="V95" s="2"/>
    </row>
    <row r="96" spans="3:22" x14ac:dyDescent="0.25">
      <c r="C96" s="2">
        <f>Analysis!W28</f>
        <v>6</v>
      </c>
      <c r="E96" s="2">
        <f>COUNTIFS(DATA!$A:$A,"&gt;=" &amp; C96, DATA!AE:AE, "&lt;&gt;-1") + COUNTIFS(DATA!$A:$A,"&gt;=" &amp; C96, DATA!AF:AF, "&lt;&gt;-1") + COUNTIFS(DATA!$A:$A,"&gt;=" &amp; C96, DATA!AG:AG, "&lt;&gt;-1") + COUNTIFS(DATA!$A:$A,"&gt;=" &amp; C96, DATA!AH:AH, "&lt;&gt;-1") - SUMIFS(DATA!AI:AI, DATA!$A:$A,"&gt;=" &amp; C96, DATA!AI:AI, "&gt;0")</f>
        <v>23</v>
      </c>
      <c r="F96" s="2">
        <f>COUNTIFS('DATA Pruess'!A:A,"&gt;=" &amp; C96, 'DATA Pruess'!AE:AE, "&lt;&gt;-1") + COUNTIFS('DATA Pruess'!A:A,"&gt;=" &amp; C96, 'DATA Pruess'!AF:AF, "&lt;&gt;-1") + COUNTIFS('DATA Pruess'!A:A,"&gt;=" &amp; C96, 'DATA Pruess'!AG:AG, "&lt;&gt;-1")+ COUNTIFS('DATA Pruess'!A:A,"&gt;=" &amp; C96, 'DATA Pruess'!AH:AH, "&lt;&gt;-1") - SUMIFS('DATA Pruess'!AI:AI, 'DATA Pruess'!A:A,"&gt;=" &amp; C96, 'DATA Pruess'!AI:AI, "&gt;0")</f>
        <v>23</v>
      </c>
      <c r="G96" s="2">
        <f>COUNTIFS('DATA Pruess'!A:A,"&gt;=" &amp; C96, 'DATA Pruess'!AE:AE, "&lt;&gt;-1", 'DATA Pruess'!AB:AB, "=1") + COUNTIFS('DATA Pruess'!A:A,"&gt;=" &amp; C96, 'DATA Pruess'!AF:AF, "&lt;&gt;-1", 'DATA Pruess'!AB:AB, "=1") + COUNTIFS('DATA Pruess'!A:A,"&gt;=" &amp; C96, 'DATA Pruess'!AG:AG, "&lt;&gt;-1", 'DATA Pruess'!AB:AB, "=1")+ COUNTIFS('DATA Pruess'!A:A,"&gt;=" &amp; C96, 'DATA Pruess'!AH:AH, "&lt;&gt;-1", 'DATA Pruess'!AB:AB, "=1") - SUMIFS('DATA Pruess'!AI:AI, 'DATA Pruess'!A:A,"&gt;=" &amp; C96, 'DATA Pruess'!AI:AI, "&gt;0", 'DATA Pruess'!AB:AB, "=1")</f>
        <v>19</v>
      </c>
      <c r="I96" s="2">
        <f>COUNTIFS(DATA!$A:$A,"&gt;=" &amp; $C96, DATA!AK:AK, "&lt;&gt;-1") + COUNTIFS(DATA!$A:$A,"&gt;=" &amp; $C96, DATA!AL:AL, "&lt;&gt;-1") + COUNTIFS(DATA!$A:$A,"&gt;=" &amp; $C96, DATA!AM:AM, "&lt;&gt;-1") - SUMIFS(DATA!AN:AN, DATA!$A:$A,"&gt;=" &amp; $C96, DATA!AN:AN, "&gt;0")</f>
        <v>5</v>
      </c>
      <c r="J96" s="2">
        <f>COUNTIFS('DATA Pruess'!$A:$A,"&gt;=" &amp; $C96, 'DATA Pruess'!AK:AK, "&lt;&gt;-1") + COUNTIFS('DATA Pruess'!$A:$A,"&gt;=" &amp; $C96, 'DATA Pruess'!AL:AL, "&lt;&gt;-1")+ COUNTIFS('DATA Pruess'!$A:$A,"&gt;=" &amp; $C96, 'DATA Pruess'!AM:AM, "&lt;&gt;-1") - SUMIFS('DATA Pruess'!AN:AN, 'DATA Pruess'!$A:$A,"&gt;=" &amp; $C96, 'DATA Pruess'!AN:AN, "&gt;0")</f>
        <v>8</v>
      </c>
      <c r="K96" s="2">
        <f>COUNTIFS('DATA Pruess'!$A:$A,"&gt;=" &amp; $C96, 'DATA Pruess'!AK:AK, "&lt;&gt;-1", 'DATA Pruess'!$AB:$AB, "=1") + COUNTIFS('DATA Pruess'!$A:$A,"&gt;=" &amp; $C96, 'DATA Pruess'!AL:AL, "&lt;&gt;-1", 'DATA Pruess'!$AB:$AB, "=1")+ COUNTIFS('DATA Pruess'!$A:$A,"&gt;=" &amp; $C96, 'DATA Pruess'!AM:AM, "&lt;&gt;-1", 'DATA Pruess'!$AB:$AB, "=1") - SUMIFS('DATA Pruess'!AN:AN, 'DATA Pruess'!$A:$A,"&gt;=" &amp; $C96, 'DATA Pruess'!AN:AN, "&gt;0", 'DATA Pruess'!$AB:$AB, "=1")</f>
        <v>5</v>
      </c>
      <c r="M96" s="2">
        <f>COUNTIFS(DATA!$A:$A,"&gt;=" &amp; $C96, DATA!AP:AP, "&lt;&gt;-1") + COUNTIFS(DATA!$A:$A,"&gt;=" &amp; $C96, DATA!AQ:AQ, "&lt;&gt;-1") + COUNTIFS(DATA!$A:$A,"&gt;=" &amp; $C96, DATA!AR:AR, "&lt;&gt;-1") - SUMIFS(DATA!AS:AS, DATA!$A:$A,"&gt;=" &amp; $C96, DATA!AS:AS, "&gt;0")</f>
        <v>3</v>
      </c>
      <c r="N96" s="2">
        <f>COUNTIFS('DATA Pruess'!$A:$A,"&gt;=" &amp; $C96, 'DATA Pruess'!AP:AP, "&lt;&gt;-1") + COUNTIFS('DATA Pruess'!$A:$A,"&gt;=" &amp; $C96, 'DATA Pruess'!AQ:AQ, "&lt;&gt;-1")+ COUNTIFS('DATA Pruess'!$A:$A,"&gt;=" &amp; $C96, 'DATA Pruess'!AR:AR, "&lt;&gt;-1") - SUMIFS('DATA Pruess'!AS:AS, 'DATA Pruess'!$A:$A,"&gt;=" &amp; $C96, 'DATA Pruess'!AS:AS, "&gt;0")</f>
        <v>9</v>
      </c>
      <c r="O96" s="2">
        <f>COUNTIFS('DATA Pruess'!$A:$A,"&gt;=" &amp; $C96, 'DATA Pruess'!AP:AP, "&lt;&gt;-1", 'DATA Pruess'!$AB:$AB, "=1") + COUNTIFS('DATA Pruess'!$A:$A,"&gt;=" &amp; $C96, 'DATA Pruess'!AQ:AQ, "&lt;&gt;-1", 'DATA Pruess'!$AB:$AB, "=1")+ COUNTIFS('DATA Pruess'!$A:$A,"&gt;=" &amp; $C96, 'DATA Pruess'!AR:AR, "&lt;&gt;-1", 'DATA Pruess'!$AB:$AB, "=1") - SUMIFS('DATA Pruess'!AS:AS, 'DATA Pruess'!$A:$A,"&gt;=" &amp; $C96, 'DATA Pruess'!AS:AS, "&gt;0", 'DATA Pruess'!$AB:$AB, "=1")</f>
        <v>5</v>
      </c>
      <c r="V96" s="2"/>
    </row>
    <row r="97" spans="2:22" x14ac:dyDescent="0.25">
      <c r="C97" s="2">
        <f>Analysis!W29</f>
        <v>5</v>
      </c>
      <c r="E97" s="2">
        <f>COUNTIFS(DATA!$A:$A,"&gt;=" &amp; C97, DATA!AE:AE, "&lt;&gt;-1") + COUNTIFS(DATA!$A:$A,"&gt;=" &amp; C97, DATA!AF:AF, "&lt;&gt;-1") + COUNTIFS(DATA!$A:$A,"&gt;=" &amp; C97, DATA!AG:AG, "&lt;&gt;-1") + COUNTIFS(DATA!$A:$A,"&gt;=" &amp; C97, DATA!AH:AH, "&lt;&gt;-1") - SUMIFS(DATA!AI:AI, DATA!$A:$A,"&gt;=" &amp; C97, DATA!AI:AI, "&gt;0")</f>
        <v>24</v>
      </c>
      <c r="F97" s="2">
        <f>COUNTIFS('DATA Pruess'!A:A,"&gt;=" &amp; C97, 'DATA Pruess'!AE:AE, "&lt;&gt;-1") + COUNTIFS('DATA Pruess'!A:A,"&gt;=" &amp; C97, 'DATA Pruess'!AF:AF, "&lt;&gt;-1") + COUNTIFS('DATA Pruess'!A:A,"&gt;=" &amp; C97, 'DATA Pruess'!AG:AG, "&lt;&gt;-1")+ COUNTIFS('DATA Pruess'!A:A,"&gt;=" &amp; C97, 'DATA Pruess'!AH:AH, "&lt;&gt;-1") - SUMIFS('DATA Pruess'!AI:AI, 'DATA Pruess'!A:A,"&gt;=" &amp; C97, 'DATA Pruess'!AI:AI, "&gt;0")</f>
        <v>25</v>
      </c>
      <c r="G97" s="2">
        <f>COUNTIFS('DATA Pruess'!A:A,"&gt;=" &amp; C97, 'DATA Pruess'!AE:AE, "&lt;&gt;-1", 'DATA Pruess'!AB:AB, "=1") + COUNTIFS('DATA Pruess'!A:A,"&gt;=" &amp; C97, 'DATA Pruess'!AF:AF, "&lt;&gt;-1", 'DATA Pruess'!AB:AB, "=1") + COUNTIFS('DATA Pruess'!A:A,"&gt;=" &amp; C97, 'DATA Pruess'!AG:AG, "&lt;&gt;-1", 'DATA Pruess'!AB:AB, "=1")+ COUNTIFS('DATA Pruess'!A:A,"&gt;=" &amp; C97, 'DATA Pruess'!AH:AH, "&lt;&gt;-1", 'DATA Pruess'!AB:AB, "=1") - SUMIFS('DATA Pruess'!AI:AI, 'DATA Pruess'!A:A,"&gt;=" &amp; C97, 'DATA Pruess'!AI:AI, "&gt;0", 'DATA Pruess'!AB:AB, "=1")</f>
        <v>20</v>
      </c>
      <c r="I97" s="2">
        <f>COUNTIFS(DATA!$A:$A,"&gt;=" &amp; $C97, DATA!AK:AK, "&lt;&gt;-1") + COUNTIFS(DATA!$A:$A,"&gt;=" &amp; $C97, DATA!AL:AL, "&lt;&gt;-1") + COUNTIFS(DATA!$A:$A,"&gt;=" &amp; $C97, DATA!AM:AM, "&lt;&gt;-1") - SUMIFS(DATA!AN:AN, DATA!$A:$A,"&gt;=" &amp; $C97, DATA!AN:AN, "&gt;0")</f>
        <v>5</v>
      </c>
      <c r="J97" s="2">
        <f>COUNTIFS('DATA Pruess'!$A:$A,"&gt;=" &amp; $C97, 'DATA Pruess'!AK:AK, "&lt;&gt;-1") + COUNTIFS('DATA Pruess'!$A:$A,"&gt;=" &amp; $C97, 'DATA Pruess'!AL:AL, "&lt;&gt;-1")+ COUNTIFS('DATA Pruess'!$A:$A,"&gt;=" &amp; $C97, 'DATA Pruess'!AM:AM, "&lt;&gt;-1") - SUMIFS('DATA Pruess'!AN:AN, 'DATA Pruess'!$A:$A,"&gt;=" &amp; $C97, 'DATA Pruess'!AN:AN, "&gt;0")</f>
        <v>8</v>
      </c>
      <c r="K97" s="2">
        <f>COUNTIFS('DATA Pruess'!$A:$A,"&gt;=" &amp; $C97, 'DATA Pruess'!AK:AK, "&lt;&gt;-1", 'DATA Pruess'!$AB:$AB, "=1") + COUNTIFS('DATA Pruess'!$A:$A,"&gt;=" &amp; $C97, 'DATA Pruess'!AL:AL, "&lt;&gt;-1", 'DATA Pruess'!$AB:$AB, "=1")+ COUNTIFS('DATA Pruess'!$A:$A,"&gt;=" &amp; $C97, 'DATA Pruess'!AM:AM, "&lt;&gt;-1", 'DATA Pruess'!$AB:$AB, "=1") - SUMIFS('DATA Pruess'!AN:AN, 'DATA Pruess'!$A:$A,"&gt;=" &amp; $C97, 'DATA Pruess'!AN:AN, "&gt;0", 'DATA Pruess'!$AB:$AB, "=1")</f>
        <v>5</v>
      </c>
      <c r="M97" s="2">
        <f>COUNTIFS(DATA!$A:$A,"&gt;=" &amp; $C97, DATA!AP:AP, "&lt;&gt;-1") + COUNTIFS(DATA!$A:$A,"&gt;=" &amp; $C97, DATA!AQ:AQ, "&lt;&gt;-1") + COUNTIFS(DATA!$A:$A,"&gt;=" &amp; $C97, DATA!AR:AR, "&lt;&gt;-1") - SUMIFS(DATA!AS:AS, DATA!$A:$A,"&gt;=" &amp; $C97, DATA!AS:AS, "&gt;0")</f>
        <v>4</v>
      </c>
      <c r="N97" s="2">
        <f>COUNTIFS('DATA Pruess'!$A:$A,"&gt;=" &amp; $C97, 'DATA Pruess'!AP:AP, "&lt;&gt;-1") + COUNTIFS('DATA Pruess'!$A:$A,"&gt;=" &amp; $C97, 'DATA Pruess'!AQ:AQ, "&lt;&gt;-1")+ COUNTIFS('DATA Pruess'!$A:$A,"&gt;=" &amp; $C97, 'DATA Pruess'!AR:AR, "&lt;&gt;-1") - SUMIFS('DATA Pruess'!AS:AS, 'DATA Pruess'!$A:$A,"&gt;=" &amp; $C97, 'DATA Pruess'!AS:AS, "&gt;0")</f>
        <v>10</v>
      </c>
      <c r="O97" s="2">
        <f>COUNTIFS('DATA Pruess'!$A:$A,"&gt;=" &amp; $C97, 'DATA Pruess'!AP:AP, "&lt;&gt;-1", 'DATA Pruess'!$AB:$AB, "=1") + COUNTIFS('DATA Pruess'!$A:$A,"&gt;=" &amp; $C97, 'DATA Pruess'!AQ:AQ, "&lt;&gt;-1", 'DATA Pruess'!$AB:$AB, "=1")+ COUNTIFS('DATA Pruess'!$A:$A,"&gt;=" &amp; $C97, 'DATA Pruess'!AR:AR, "&lt;&gt;-1", 'DATA Pruess'!$AB:$AB, "=1") - SUMIFS('DATA Pruess'!AS:AS, 'DATA Pruess'!$A:$A,"&gt;=" &amp; $C97, 'DATA Pruess'!AS:AS, "&gt;0", 'DATA Pruess'!$AB:$AB, "=1")</f>
        <v>6</v>
      </c>
      <c r="V97" s="2"/>
    </row>
    <row r="98" spans="2:22" x14ac:dyDescent="0.25">
      <c r="C98" s="2">
        <f>Analysis!W30</f>
        <v>4</v>
      </c>
      <c r="E98" s="2">
        <f>COUNTIFS(DATA!$A:$A,"&gt;=" &amp; C98, DATA!AE:AE, "&lt;&gt;-1") + COUNTIFS(DATA!$A:$A,"&gt;=" &amp; C98, DATA!AF:AF, "&lt;&gt;-1") + COUNTIFS(DATA!$A:$A,"&gt;=" &amp; C98, DATA!AG:AG, "&lt;&gt;-1") + COUNTIFS(DATA!$A:$A,"&gt;=" &amp; C98, DATA!AH:AH, "&lt;&gt;-1") - SUMIFS(DATA!AI:AI, DATA!$A:$A,"&gt;=" &amp; C98, DATA!AI:AI, "&gt;0")</f>
        <v>25</v>
      </c>
      <c r="F98" s="2">
        <f>COUNTIFS('DATA Pruess'!A:A,"&gt;=" &amp; C98, 'DATA Pruess'!AE:AE, "&lt;&gt;-1") + COUNTIFS('DATA Pruess'!A:A,"&gt;=" &amp; C98, 'DATA Pruess'!AF:AF, "&lt;&gt;-1") + COUNTIFS('DATA Pruess'!A:A,"&gt;=" &amp; C98, 'DATA Pruess'!AG:AG, "&lt;&gt;-1")+ COUNTIFS('DATA Pruess'!A:A,"&gt;=" &amp; C98, 'DATA Pruess'!AH:AH, "&lt;&gt;-1") - SUMIFS('DATA Pruess'!AI:AI, 'DATA Pruess'!A:A,"&gt;=" &amp; C98, 'DATA Pruess'!AI:AI, "&gt;0")</f>
        <v>26</v>
      </c>
      <c r="G98" s="2">
        <f>COUNTIFS('DATA Pruess'!A:A,"&gt;=" &amp; C98, 'DATA Pruess'!AE:AE, "&lt;&gt;-1", 'DATA Pruess'!AB:AB, "=1") + COUNTIFS('DATA Pruess'!A:A,"&gt;=" &amp; C98, 'DATA Pruess'!AF:AF, "&lt;&gt;-1", 'DATA Pruess'!AB:AB, "=1") + COUNTIFS('DATA Pruess'!A:A,"&gt;=" &amp; C98, 'DATA Pruess'!AG:AG, "&lt;&gt;-1", 'DATA Pruess'!AB:AB, "=1")+ COUNTIFS('DATA Pruess'!A:A,"&gt;=" &amp; C98, 'DATA Pruess'!AH:AH, "&lt;&gt;-1", 'DATA Pruess'!AB:AB, "=1") - SUMIFS('DATA Pruess'!AI:AI, 'DATA Pruess'!A:A,"&gt;=" &amp; C98, 'DATA Pruess'!AI:AI, "&gt;0", 'DATA Pruess'!AB:AB, "=1")</f>
        <v>21</v>
      </c>
      <c r="I98" s="2">
        <f>COUNTIFS(DATA!$A:$A,"&gt;=" &amp; $C98, DATA!AK:AK, "&lt;&gt;-1") + COUNTIFS(DATA!$A:$A,"&gt;=" &amp; $C98, DATA!AL:AL, "&lt;&gt;-1") + COUNTIFS(DATA!$A:$A,"&gt;=" &amp; $C98, DATA!AM:AM, "&lt;&gt;-1") - SUMIFS(DATA!AN:AN, DATA!$A:$A,"&gt;=" &amp; $C98, DATA!AN:AN, "&gt;0")</f>
        <v>6</v>
      </c>
      <c r="J98" s="2">
        <f>COUNTIFS('DATA Pruess'!$A:$A,"&gt;=" &amp; $C98, 'DATA Pruess'!AK:AK, "&lt;&gt;-1") + COUNTIFS('DATA Pruess'!$A:$A,"&gt;=" &amp; $C98, 'DATA Pruess'!AL:AL, "&lt;&gt;-1")+ COUNTIFS('DATA Pruess'!$A:$A,"&gt;=" &amp; $C98, 'DATA Pruess'!AM:AM, "&lt;&gt;-1") - SUMIFS('DATA Pruess'!AN:AN, 'DATA Pruess'!$A:$A,"&gt;=" &amp; $C98, 'DATA Pruess'!AN:AN, "&gt;0")</f>
        <v>9</v>
      </c>
      <c r="K98" s="2">
        <f>COUNTIFS('DATA Pruess'!$A:$A,"&gt;=" &amp; $C98, 'DATA Pruess'!AK:AK, "&lt;&gt;-1", 'DATA Pruess'!$AB:$AB, "=1") + COUNTIFS('DATA Pruess'!$A:$A,"&gt;=" &amp; $C98, 'DATA Pruess'!AL:AL, "&lt;&gt;-1", 'DATA Pruess'!$AB:$AB, "=1")+ COUNTIFS('DATA Pruess'!$A:$A,"&gt;=" &amp; $C98, 'DATA Pruess'!AM:AM, "&lt;&gt;-1", 'DATA Pruess'!$AB:$AB, "=1") - SUMIFS('DATA Pruess'!AN:AN, 'DATA Pruess'!$A:$A,"&gt;=" &amp; $C98, 'DATA Pruess'!AN:AN, "&gt;0", 'DATA Pruess'!$AB:$AB, "=1")</f>
        <v>6</v>
      </c>
      <c r="M98" s="2">
        <f>COUNTIFS(DATA!$A:$A,"&gt;=" &amp; $C98, DATA!AP:AP, "&lt;&gt;-1") + COUNTIFS(DATA!$A:$A,"&gt;=" &amp; $C98, DATA!AQ:AQ, "&lt;&gt;-1") + COUNTIFS(DATA!$A:$A,"&gt;=" &amp; $C98, DATA!AR:AR, "&lt;&gt;-1") - SUMIFS(DATA!AS:AS, DATA!$A:$A,"&gt;=" &amp; $C98, DATA!AS:AS, "&gt;0")</f>
        <v>4</v>
      </c>
      <c r="N98" s="2">
        <f>COUNTIFS('DATA Pruess'!$A:$A,"&gt;=" &amp; $C98, 'DATA Pruess'!AP:AP, "&lt;&gt;-1") + COUNTIFS('DATA Pruess'!$A:$A,"&gt;=" &amp; $C98, 'DATA Pruess'!AQ:AQ, "&lt;&gt;-1")+ COUNTIFS('DATA Pruess'!$A:$A,"&gt;=" &amp; $C98, 'DATA Pruess'!AR:AR, "&lt;&gt;-1") - SUMIFS('DATA Pruess'!AS:AS, 'DATA Pruess'!$A:$A,"&gt;=" &amp; $C98, 'DATA Pruess'!AS:AS, "&gt;0")</f>
        <v>11</v>
      </c>
      <c r="O98" s="2">
        <f>COUNTIFS('DATA Pruess'!$A:$A,"&gt;=" &amp; $C98, 'DATA Pruess'!AP:AP, "&lt;&gt;-1", 'DATA Pruess'!$AB:$AB, "=1") + COUNTIFS('DATA Pruess'!$A:$A,"&gt;=" &amp; $C98, 'DATA Pruess'!AQ:AQ, "&lt;&gt;-1", 'DATA Pruess'!$AB:$AB, "=1")+ COUNTIFS('DATA Pruess'!$A:$A,"&gt;=" &amp; $C98, 'DATA Pruess'!AR:AR, "&lt;&gt;-1", 'DATA Pruess'!$AB:$AB, "=1") - SUMIFS('DATA Pruess'!AS:AS, 'DATA Pruess'!$A:$A,"&gt;=" &amp; $C98, 'DATA Pruess'!AS:AS, "&gt;0", 'DATA Pruess'!$AB:$AB, "=1")</f>
        <v>6</v>
      </c>
      <c r="V98" s="2"/>
    </row>
    <row r="99" spans="2:22" x14ac:dyDescent="0.25">
      <c r="C99" s="2">
        <f>Analysis!W31</f>
        <v>3</v>
      </c>
      <c r="E99" s="2">
        <f>COUNTIFS(DATA!$A:$A,"&gt;=" &amp; C99, DATA!AE:AE, "&lt;&gt;-1") + COUNTIFS(DATA!$A:$A,"&gt;=" &amp; C99, DATA!AF:AF, "&lt;&gt;-1") + COUNTIFS(DATA!$A:$A,"&gt;=" &amp; C99, DATA!AG:AG, "&lt;&gt;-1") + COUNTIFS(DATA!$A:$A,"&gt;=" &amp; C99, DATA!AH:AH, "&lt;&gt;-1") - SUMIFS(DATA!AI:AI, DATA!$A:$A,"&gt;=" &amp; C99, DATA!AI:AI, "&gt;0")</f>
        <v>26</v>
      </c>
      <c r="F99" s="2">
        <f>COUNTIFS('DATA Pruess'!A:A,"&gt;=" &amp; C99, 'DATA Pruess'!AE:AE, "&lt;&gt;-1") + COUNTIFS('DATA Pruess'!A:A,"&gt;=" &amp; C99, 'DATA Pruess'!AF:AF, "&lt;&gt;-1") + COUNTIFS('DATA Pruess'!A:A,"&gt;=" &amp; C99, 'DATA Pruess'!AG:AG, "&lt;&gt;-1")+ COUNTIFS('DATA Pruess'!A:A,"&gt;=" &amp; C99, 'DATA Pruess'!AH:AH, "&lt;&gt;-1") - SUMIFS('DATA Pruess'!AI:AI, 'DATA Pruess'!A:A,"&gt;=" &amp; C99, 'DATA Pruess'!AI:AI, "&gt;0")</f>
        <v>27</v>
      </c>
      <c r="G99" s="2">
        <f>COUNTIFS('DATA Pruess'!A:A,"&gt;=" &amp; C99, 'DATA Pruess'!AE:AE, "&lt;&gt;-1", 'DATA Pruess'!AB:AB, "=1") + COUNTIFS('DATA Pruess'!A:A,"&gt;=" &amp; C99, 'DATA Pruess'!AF:AF, "&lt;&gt;-1", 'DATA Pruess'!AB:AB, "=1") + COUNTIFS('DATA Pruess'!A:A,"&gt;=" &amp; C99, 'DATA Pruess'!AG:AG, "&lt;&gt;-1", 'DATA Pruess'!AB:AB, "=1")+ COUNTIFS('DATA Pruess'!A:A,"&gt;=" &amp; C99, 'DATA Pruess'!AH:AH, "&lt;&gt;-1", 'DATA Pruess'!AB:AB, "=1") - SUMIFS('DATA Pruess'!AI:AI, 'DATA Pruess'!A:A,"&gt;=" &amp; C99, 'DATA Pruess'!AI:AI, "&gt;0", 'DATA Pruess'!AB:AB, "=1")</f>
        <v>22</v>
      </c>
      <c r="I99" s="2">
        <f>COUNTIFS(DATA!$A:$A,"&gt;=" &amp; $C99, DATA!AK:AK, "&lt;&gt;-1") + COUNTIFS(DATA!$A:$A,"&gt;=" &amp; $C99, DATA!AL:AL, "&lt;&gt;-1") + COUNTIFS(DATA!$A:$A,"&gt;=" &amp; $C99, DATA!AM:AM, "&lt;&gt;-1") - SUMIFS(DATA!AN:AN, DATA!$A:$A,"&gt;=" &amp; $C99, DATA!AN:AN, "&gt;0")</f>
        <v>7</v>
      </c>
      <c r="J99" s="2">
        <f>COUNTIFS('DATA Pruess'!$A:$A,"&gt;=" &amp; $C99, 'DATA Pruess'!AK:AK, "&lt;&gt;-1") + COUNTIFS('DATA Pruess'!$A:$A,"&gt;=" &amp; $C99, 'DATA Pruess'!AL:AL, "&lt;&gt;-1")+ COUNTIFS('DATA Pruess'!$A:$A,"&gt;=" &amp; $C99, 'DATA Pruess'!AM:AM, "&lt;&gt;-1") - SUMIFS('DATA Pruess'!AN:AN, 'DATA Pruess'!$A:$A,"&gt;=" &amp; $C99, 'DATA Pruess'!AN:AN, "&gt;0")</f>
        <v>10</v>
      </c>
      <c r="K99" s="2">
        <f>COUNTIFS('DATA Pruess'!$A:$A,"&gt;=" &amp; $C99, 'DATA Pruess'!AK:AK, "&lt;&gt;-1", 'DATA Pruess'!$AB:$AB, "=1") + COUNTIFS('DATA Pruess'!$A:$A,"&gt;=" &amp; $C99, 'DATA Pruess'!AL:AL, "&lt;&gt;-1", 'DATA Pruess'!$AB:$AB, "=1")+ COUNTIFS('DATA Pruess'!$A:$A,"&gt;=" &amp; $C99, 'DATA Pruess'!AM:AM, "&lt;&gt;-1", 'DATA Pruess'!$AB:$AB, "=1") - SUMIFS('DATA Pruess'!AN:AN, 'DATA Pruess'!$A:$A,"&gt;=" &amp; $C99, 'DATA Pruess'!AN:AN, "&gt;0", 'DATA Pruess'!$AB:$AB, "=1")</f>
        <v>7</v>
      </c>
      <c r="M99" s="2">
        <f>COUNTIFS(DATA!$A:$A,"&gt;=" &amp; $C99, DATA!AP:AP, "&lt;&gt;-1") + COUNTIFS(DATA!$A:$A,"&gt;=" &amp; $C99, DATA!AQ:AQ, "&lt;&gt;-1") + COUNTIFS(DATA!$A:$A,"&gt;=" &amp; $C99, DATA!AR:AR, "&lt;&gt;-1") - SUMIFS(DATA!AS:AS, DATA!$A:$A,"&gt;=" &amp; $C99, DATA!AS:AS, "&gt;0")</f>
        <v>4</v>
      </c>
      <c r="N99" s="2">
        <f>COUNTIFS('DATA Pruess'!$A:$A,"&gt;=" &amp; $C99, 'DATA Pruess'!AP:AP, "&lt;&gt;-1") + COUNTIFS('DATA Pruess'!$A:$A,"&gt;=" &amp; $C99, 'DATA Pruess'!AQ:AQ, "&lt;&gt;-1")+ COUNTIFS('DATA Pruess'!$A:$A,"&gt;=" &amp; $C99, 'DATA Pruess'!AR:AR, "&lt;&gt;-1") - SUMIFS('DATA Pruess'!AS:AS, 'DATA Pruess'!$A:$A,"&gt;=" &amp; $C99, 'DATA Pruess'!AS:AS, "&gt;0")</f>
        <v>11</v>
      </c>
      <c r="O99" s="2">
        <f>COUNTIFS('DATA Pruess'!$A:$A,"&gt;=" &amp; $C99, 'DATA Pruess'!AP:AP, "&lt;&gt;-1", 'DATA Pruess'!$AB:$AB, "=1") + COUNTIFS('DATA Pruess'!$A:$A,"&gt;=" &amp; $C99, 'DATA Pruess'!AQ:AQ, "&lt;&gt;-1", 'DATA Pruess'!$AB:$AB, "=1")+ COUNTIFS('DATA Pruess'!$A:$A,"&gt;=" &amp; $C99, 'DATA Pruess'!AR:AR, "&lt;&gt;-1", 'DATA Pruess'!$AB:$AB, "=1") - SUMIFS('DATA Pruess'!AS:AS, 'DATA Pruess'!$A:$A,"&gt;=" &amp; $C99, 'DATA Pruess'!AS:AS, "&gt;0", 'DATA Pruess'!$AB:$AB, "=1")</f>
        <v>6</v>
      </c>
      <c r="V99" s="2"/>
    </row>
    <row r="100" spans="2:22" x14ac:dyDescent="0.25">
      <c r="C100" s="2">
        <f>Analysis!W32</f>
        <v>3</v>
      </c>
      <c r="E100" s="2">
        <f>COUNTIFS(DATA!$A:$A,"&gt;=" &amp; C100, DATA!AE:AE, "&lt;&gt;-1") + COUNTIFS(DATA!$A:$A,"&gt;=" &amp; C100, DATA!AF:AF, "&lt;&gt;-1") + COUNTIFS(DATA!$A:$A,"&gt;=" &amp; C100, DATA!AG:AG, "&lt;&gt;-1") + COUNTIFS(DATA!$A:$A,"&gt;=" &amp; C100, DATA!AH:AH, "&lt;&gt;-1") - SUMIFS(DATA!AI:AI, DATA!$A:$A,"&gt;=" &amp; C100, DATA!AI:AI, "&gt;0")</f>
        <v>26</v>
      </c>
      <c r="F100" s="2">
        <f>COUNTIFS('DATA Pruess'!A:A,"&gt;=" &amp; C100, 'DATA Pruess'!AE:AE, "&lt;&gt;-1") + COUNTIFS('DATA Pruess'!A:A,"&gt;=" &amp; C100, 'DATA Pruess'!AF:AF, "&lt;&gt;-1") + COUNTIFS('DATA Pruess'!A:A,"&gt;=" &amp; C100, 'DATA Pruess'!AG:AG, "&lt;&gt;-1")+ COUNTIFS('DATA Pruess'!A:A,"&gt;=" &amp; C100, 'DATA Pruess'!AH:AH, "&lt;&gt;-1") - SUMIFS('DATA Pruess'!AI:AI, 'DATA Pruess'!A:A,"&gt;=" &amp; C100, 'DATA Pruess'!AI:AI, "&gt;0")</f>
        <v>27</v>
      </c>
      <c r="G100" s="2">
        <f>COUNTIFS('DATA Pruess'!A:A,"&gt;=" &amp; C100, 'DATA Pruess'!AE:AE, "&lt;&gt;-1", 'DATA Pruess'!AB:AB, "=1") + COUNTIFS('DATA Pruess'!A:A,"&gt;=" &amp; C100, 'DATA Pruess'!AF:AF, "&lt;&gt;-1", 'DATA Pruess'!AB:AB, "=1") + COUNTIFS('DATA Pruess'!A:A,"&gt;=" &amp; C100, 'DATA Pruess'!AG:AG, "&lt;&gt;-1", 'DATA Pruess'!AB:AB, "=1")+ COUNTIFS('DATA Pruess'!A:A,"&gt;=" &amp; C100, 'DATA Pruess'!AH:AH, "&lt;&gt;-1", 'DATA Pruess'!AB:AB, "=1") - SUMIFS('DATA Pruess'!AI:AI, 'DATA Pruess'!A:A,"&gt;=" &amp; C100, 'DATA Pruess'!AI:AI, "&gt;0", 'DATA Pruess'!AB:AB, "=1")</f>
        <v>22</v>
      </c>
      <c r="I100" s="2">
        <f>COUNTIFS(DATA!$A:$A,"&gt;=" &amp; $C100, DATA!AK:AK, "&lt;&gt;-1") + COUNTIFS(DATA!$A:$A,"&gt;=" &amp; $C100, DATA!AL:AL, "&lt;&gt;-1") + COUNTIFS(DATA!$A:$A,"&gt;=" &amp; $C100, DATA!AM:AM, "&lt;&gt;-1") - SUMIFS(DATA!AN:AN, DATA!$A:$A,"&gt;=" &amp; $C100, DATA!AN:AN, "&gt;0")</f>
        <v>7</v>
      </c>
      <c r="J100" s="2">
        <f>COUNTIFS('DATA Pruess'!$A:$A,"&gt;=" &amp; $C100, 'DATA Pruess'!AK:AK, "&lt;&gt;-1") + COUNTIFS('DATA Pruess'!$A:$A,"&gt;=" &amp; $C100, 'DATA Pruess'!AL:AL, "&lt;&gt;-1")+ COUNTIFS('DATA Pruess'!$A:$A,"&gt;=" &amp; $C100, 'DATA Pruess'!AM:AM, "&lt;&gt;-1") - SUMIFS('DATA Pruess'!AN:AN, 'DATA Pruess'!$A:$A,"&gt;=" &amp; $C100, 'DATA Pruess'!AN:AN, "&gt;0")</f>
        <v>10</v>
      </c>
      <c r="K100" s="2">
        <f>COUNTIFS('DATA Pruess'!$A:$A,"&gt;=" &amp; $C100, 'DATA Pruess'!AK:AK, "&lt;&gt;-1", 'DATA Pruess'!$AB:$AB, "=1") + COUNTIFS('DATA Pruess'!$A:$A,"&gt;=" &amp; $C100, 'DATA Pruess'!AL:AL, "&lt;&gt;-1", 'DATA Pruess'!$AB:$AB, "=1")+ COUNTIFS('DATA Pruess'!$A:$A,"&gt;=" &amp; $C100, 'DATA Pruess'!AM:AM, "&lt;&gt;-1", 'DATA Pruess'!$AB:$AB, "=1") - SUMIFS('DATA Pruess'!AN:AN, 'DATA Pruess'!$A:$A,"&gt;=" &amp; $C100, 'DATA Pruess'!AN:AN, "&gt;0", 'DATA Pruess'!$AB:$AB, "=1")</f>
        <v>7</v>
      </c>
      <c r="M100" s="2">
        <f>COUNTIFS(DATA!$A:$A,"&gt;=" &amp; $C100, DATA!AP:AP, "&lt;&gt;-1") + COUNTIFS(DATA!$A:$A,"&gt;=" &amp; $C100, DATA!AQ:AQ, "&lt;&gt;-1") + COUNTIFS(DATA!$A:$A,"&gt;=" &amp; $C100, DATA!AR:AR, "&lt;&gt;-1") - SUMIFS(DATA!AS:AS, DATA!$A:$A,"&gt;=" &amp; $C100, DATA!AS:AS, "&gt;0")</f>
        <v>4</v>
      </c>
      <c r="N100" s="2">
        <f>COUNTIFS('DATA Pruess'!$A:$A,"&gt;=" &amp; $C100, 'DATA Pruess'!AP:AP, "&lt;&gt;-1") + COUNTIFS('DATA Pruess'!$A:$A,"&gt;=" &amp; $C100, 'DATA Pruess'!AQ:AQ, "&lt;&gt;-1")+ COUNTIFS('DATA Pruess'!$A:$A,"&gt;=" &amp; $C100, 'DATA Pruess'!AR:AR, "&lt;&gt;-1") - SUMIFS('DATA Pruess'!AS:AS, 'DATA Pruess'!$A:$A,"&gt;=" &amp; $C100, 'DATA Pruess'!AS:AS, "&gt;0")</f>
        <v>11</v>
      </c>
      <c r="O100" s="2">
        <f>COUNTIFS('DATA Pruess'!$A:$A,"&gt;=" &amp; $C100, 'DATA Pruess'!AP:AP, "&lt;&gt;-1", 'DATA Pruess'!$AB:$AB, "=1") + COUNTIFS('DATA Pruess'!$A:$A,"&gt;=" &amp; $C100, 'DATA Pruess'!AQ:AQ, "&lt;&gt;-1", 'DATA Pruess'!$AB:$AB, "=1")+ COUNTIFS('DATA Pruess'!$A:$A,"&gt;=" &amp; $C100, 'DATA Pruess'!AR:AR, "&lt;&gt;-1", 'DATA Pruess'!$AB:$AB, "=1") - SUMIFS('DATA Pruess'!AS:AS, 'DATA Pruess'!$A:$A,"&gt;=" &amp; $C100, 'DATA Pruess'!AS:AS, "&gt;0", 'DATA Pruess'!$AB:$AB, "=1")</f>
        <v>6</v>
      </c>
      <c r="V100" s="2"/>
    </row>
    <row r="101" spans="2:22" x14ac:dyDescent="0.25">
      <c r="C101" s="2">
        <f>Analysis!W33</f>
        <v>2</v>
      </c>
      <c r="E101" s="2">
        <f>COUNTIFS(DATA!$A:$A,"&gt;=" &amp; C101, DATA!AE:AE, "&lt;&gt;-1") + COUNTIFS(DATA!$A:$A,"&gt;=" &amp; C101, DATA!AF:AF, "&lt;&gt;-1") + COUNTIFS(DATA!$A:$A,"&gt;=" &amp; C101, DATA!AG:AG, "&lt;&gt;-1") + COUNTIFS(DATA!$A:$A,"&gt;=" &amp; C101, DATA!AH:AH, "&lt;&gt;-1") - SUMIFS(DATA!AI:AI, DATA!$A:$A,"&gt;=" &amp; C101, DATA!AI:AI, "&gt;0")</f>
        <v>26</v>
      </c>
      <c r="F101" s="2">
        <f>COUNTIFS('DATA Pruess'!A:A,"&gt;=" &amp; C101, 'DATA Pruess'!AE:AE, "&lt;&gt;-1") + COUNTIFS('DATA Pruess'!A:A,"&gt;=" &amp; C101, 'DATA Pruess'!AF:AF, "&lt;&gt;-1") + COUNTIFS('DATA Pruess'!A:A,"&gt;=" &amp; C101, 'DATA Pruess'!AG:AG, "&lt;&gt;-1")+ COUNTIFS('DATA Pruess'!A:A,"&gt;=" &amp; C101, 'DATA Pruess'!AH:AH, "&lt;&gt;-1") - SUMIFS('DATA Pruess'!AI:AI, 'DATA Pruess'!A:A,"&gt;=" &amp; C101, 'DATA Pruess'!AI:AI, "&gt;0")</f>
        <v>28</v>
      </c>
      <c r="G101" s="2">
        <f>COUNTIFS('DATA Pruess'!A:A,"&gt;=" &amp; C101, 'DATA Pruess'!AE:AE, "&lt;&gt;-1", 'DATA Pruess'!AB:AB, "=1") + COUNTIFS('DATA Pruess'!A:A,"&gt;=" &amp; C101, 'DATA Pruess'!AF:AF, "&lt;&gt;-1", 'DATA Pruess'!AB:AB, "=1") + COUNTIFS('DATA Pruess'!A:A,"&gt;=" &amp; C101, 'DATA Pruess'!AG:AG, "&lt;&gt;-1", 'DATA Pruess'!AB:AB, "=1")+ COUNTIFS('DATA Pruess'!A:A,"&gt;=" &amp; C101, 'DATA Pruess'!AH:AH, "&lt;&gt;-1", 'DATA Pruess'!AB:AB, "=1") - SUMIFS('DATA Pruess'!AI:AI, 'DATA Pruess'!A:A,"&gt;=" &amp; C101, 'DATA Pruess'!AI:AI, "&gt;0", 'DATA Pruess'!AB:AB, "=1")</f>
        <v>22</v>
      </c>
      <c r="I101" s="2">
        <f>COUNTIFS(DATA!$A:$A,"&gt;=" &amp; $C101, DATA!AK:AK, "&lt;&gt;-1") + COUNTIFS(DATA!$A:$A,"&gt;=" &amp; $C101, DATA!AL:AL, "&lt;&gt;-1") + COUNTIFS(DATA!$A:$A,"&gt;=" &amp; $C101, DATA!AM:AM, "&lt;&gt;-1") - SUMIFS(DATA!AN:AN, DATA!$A:$A,"&gt;=" &amp; $C101, DATA!AN:AN, "&gt;0")</f>
        <v>7</v>
      </c>
      <c r="J101" s="2">
        <f>COUNTIFS('DATA Pruess'!$A:$A,"&gt;=" &amp; $C101, 'DATA Pruess'!AK:AK, "&lt;&gt;-1") + COUNTIFS('DATA Pruess'!$A:$A,"&gt;=" &amp; $C101, 'DATA Pruess'!AL:AL, "&lt;&gt;-1")+ COUNTIFS('DATA Pruess'!$A:$A,"&gt;=" &amp; $C101, 'DATA Pruess'!AM:AM, "&lt;&gt;-1") - SUMIFS('DATA Pruess'!AN:AN, 'DATA Pruess'!$A:$A,"&gt;=" &amp; $C101, 'DATA Pruess'!AN:AN, "&gt;0")</f>
        <v>10</v>
      </c>
      <c r="K101" s="2">
        <f>COUNTIFS('DATA Pruess'!$A:$A,"&gt;=" &amp; $C101, 'DATA Pruess'!AK:AK, "&lt;&gt;-1", 'DATA Pruess'!$AB:$AB, "=1") + COUNTIFS('DATA Pruess'!$A:$A,"&gt;=" &amp; $C101, 'DATA Pruess'!AL:AL, "&lt;&gt;-1", 'DATA Pruess'!$AB:$AB, "=1")+ COUNTIFS('DATA Pruess'!$A:$A,"&gt;=" &amp; $C101, 'DATA Pruess'!AM:AM, "&lt;&gt;-1", 'DATA Pruess'!$AB:$AB, "=1") - SUMIFS('DATA Pruess'!AN:AN, 'DATA Pruess'!$A:$A,"&gt;=" &amp; $C101, 'DATA Pruess'!AN:AN, "&gt;0", 'DATA Pruess'!$AB:$AB, "=1")</f>
        <v>7</v>
      </c>
      <c r="M101" s="2">
        <f>COUNTIFS(DATA!$A:$A,"&gt;=" &amp; $C101, DATA!AP:AP, "&lt;&gt;-1") + COUNTIFS(DATA!$A:$A,"&gt;=" &amp; $C101, DATA!AQ:AQ, "&lt;&gt;-1") + COUNTIFS(DATA!$A:$A,"&gt;=" &amp; $C101, DATA!AR:AR, "&lt;&gt;-1") - SUMIFS(DATA!AS:AS, DATA!$A:$A,"&gt;=" &amp; $C101, DATA!AS:AS, "&gt;0")</f>
        <v>4</v>
      </c>
      <c r="N101" s="2">
        <f>COUNTIFS('DATA Pruess'!$A:$A,"&gt;=" &amp; $C101, 'DATA Pruess'!AP:AP, "&lt;&gt;-1") + COUNTIFS('DATA Pruess'!$A:$A,"&gt;=" &amp; $C101, 'DATA Pruess'!AQ:AQ, "&lt;&gt;-1")+ COUNTIFS('DATA Pruess'!$A:$A,"&gt;=" &amp; $C101, 'DATA Pruess'!AR:AR, "&lt;&gt;-1") - SUMIFS('DATA Pruess'!AS:AS, 'DATA Pruess'!$A:$A,"&gt;=" &amp; $C101, 'DATA Pruess'!AS:AS, "&gt;0")</f>
        <v>13</v>
      </c>
      <c r="O101" s="2">
        <f>COUNTIFS('DATA Pruess'!$A:$A,"&gt;=" &amp; $C101, 'DATA Pruess'!AP:AP, "&lt;&gt;-1", 'DATA Pruess'!$AB:$AB, "=1") + COUNTIFS('DATA Pruess'!$A:$A,"&gt;=" &amp; $C101, 'DATA Pruess'!AQ:AQ, "&lt;&gt;-1", 'DATA Pruess'!$AB:$AB, "=1")+ COUNTIFS('DATA Pruess'!$A:$A,"&gt;=" &amp; $C101, 'DATA Pruess'!AR:AR, "&lt;&gt;-1", 'DATA Pruess'!$AB:$AB, "=1") - SUMIFS('DATA Pruess'!AS:AS, 'DATA Pruess'!$A:$A,"&gt;=" &amp; $C101, 'DATA Pruess'!AS:AS, "&gt;0", 'DATA Pruess'!$AB:$AB, "=1")</f>
        <v>6</v>
      </c>
      <c r="V101" s="2"/>
    </row>
    <row r="102" spans="2:22" x14ac:dyDescent="0.25">
      <c r="C102" s="2">
        <f>Analysis!W34</f>
        <v>2</v>
      </c>
      <c r="E102" s="2">
        <f>COUNTIFS(DATA!$A:$A,"&gt;=" &amp; C102, DATA!AE:AE, "&lt;&gt;-1") + COUNTIFS(DATA!$A:$A,"&gt;=" &amp; C102, DATA!AF:AF, "&lt;&gt;-1") + COUNTIFS(DATA!$A:$A,"&gt;=" &amp; C102, DATA!AG:AG, "&lt;&gt;-1") + COUNTIFS(DATA!$A:$A,"&gt;=" &amp; C102, DATA!AH:AH, "&lt;&gt;-1") - SUMIFS(DATA!AI:AI, DATA!$A:$A,"&gt;=" &amp; C102, DATA!AI:AI, "&gt;0")</f>
        <v>26</v>
      </c>
      <c r="F102" s="2">
        <f>COUNTIFS('DATA Pruess'!A:A,"&gt;=" &amp; C102, 'DATA Pruess'!AE:AE, "&lt;&gt;-1") + COUNTIFS('DATA Pruess'!A:A,"&gt;=" &amp; C102, 'DATA Pruess'!AF:AF, "&lt;&gt;-1") + COUNTIFS('DATA Pruess'!A:A,"&gt;=" &amp; C102, 'DATA Pruess'!AG:AG, "&lt;&gt;-1")+ COUNTIFS('DATA Pruess'!A:A,"&gt;=" &amp; C102, 'DATA Pruess'!AH:AH, "&lt;&gt;-1") - SUMIFS('DATA Pruess'!AI:AI, 'DATA Pruess'!A:A,"&gt;=" &amp; C102, 'DATA Pruess'!AI:AI, "&gt;0")</f>
        <v>28</v>
      </c>
      <c r="G102" s="2">
        <f>COUNTIFS('DATA Pruess'!A:A,"&gt;=" &amp; C102, 'DATA Pruess'!AE:AE, "&lt;&gt;-1", 'DATA Pruess'!AB:AB, "=1") + COUNTIFS('DATA Pruess'!A:A,"&gt;=" &amp; C102, 'DATA Pruess'!AF:AF, "&lt;&gt;-1", 'DATA Pruess'!AB:AB, "=1") + COUNTIFS('DATA Pruess'!A:A,"&gt;=" &amp; C102, 'DATA Pruess'!AG:AG, "&lt;&gt;-1", 'DATA Pruess'!AB:AB, "=1")+ COUNTIFS('DATA Pruess'!A:A,"&gt;=" &amp; C102, 'DATA Pruess'!AH:AH, "&lt;&gt;-1", 'DATA Pruess'!AB:AB, "=1") - SUMIFS('DATA Pruess'!AI:AI, 'DATA Pruess'!A:A,"&gt;=" &amp; C102, 'DATA Pruess'!AI:AI, "&gt;0", 'DATA Pruess'!AB:AB, "=1")</f>
        <v>22</v>
      </c>
      <c r="I102" s="2">
        <f>COUNTIFS(DATA!$A:$A,"&gt;=" &amp; $C102, DATA!AK:AK, "&lt;&gt;-1") + COUNTIFS(DATA!$A:$A,"&gt;=" &amp; $C102, DATA!AL:AL, "&lt;&gt;-1") + COUNTIFS(DATA!$A:$A,"&gt;=" &amp; $C102, DATA!AM:AM, "&lt;&gt;-1") - SUMIFS(DATA!AN:AN, DATA!$A:$A,"&gt;=" &amp; $C102, DATA!AN:AN, "&gt;0")</f>
        <v>7</v>
      </c>
      <c r="J102" s="2">
        <f>COUNTIFS('DATA Pruess'!$A:$A,"&gt;=" &amp; $C102, 'DATA Pruess'!AK:AK, "&lt;&gt;-1") + COUNTIFS('DATA Pruess'!$A:$A,"&gt;=" &amp; $C102, 'DATA Pruess'!AL:AL, "&lt;&gt;-1")+ COUNTIFS('DATA Pruess'!$A:$A,"&gt;=" &amp; $C102, 'DATA Pruess'!AM:AM, "&lt;&gt;-1") - SUMIFS('DATA Pruess'!AN:AN, 'DATA Pruess'!$A:$A,"&gt;=" &amp; $C102, 'DATA Pruess'!AN:AN, "&gt;0")</f>
        <v>10</v>
      </c>
      <c r="K102" s="2">
        <f>COUNTIFS('DATA Pruess'!$A:$A,"&gt;=" &amp; $C102, 'DATA Pruess'!AK:AK, "&lt;&gt;-1", 'DATA Pruess'!$AB:$AB, "=1") + COUNTIFS('DATA Pruess'!$A:$A,"&gt;=" &amp; $C102, 'DATA Pruess'!AL:AL, "&lt;&gt;-1", 'DATA Pruess'!$AB:$AB, "=1")+ COUNTIFS('DATA Pruess'!$A:$A,"&gt;=" &amp; $C102, 'DATA Pruess'!AM:AM, "&lt;&gt;-1", 'DATA Pruess'!$AB:$AB, "=1") - SUMIFS('DATA Pruess'!AN:AN, 'DATA Pruess'!$A:$A,"&gt;=" &amp; $C102, 'DATA Pruess'!AN:AN, "&gt;0", 'DATA Pruess'!$AB:$AB, "=1")</f>
        <v>7</v>
      </c>
      <c r="M102" s="2">
        <f>COUNTIFS(DATA!$A:$A,"&gt;=" &amp; $C102, DATA!AP:AP, "&lt;&gt;-1") + COUNTIFS(DATA!$A:$A,"&gt;=" &amp; $C102, DATA!AQ:AQ, "&lt;&gt;-1") + COUNTIFS(DATA!$A:$A,"&gt;=" &amp; $C102, DATA!AR:AR, "&lt;&gt;-1") - SUMIFS(DATA!AS:AS, DATA!$A:$A,"&gt;=" &amp; $C102, DATA!AS:AS, "&gt;0")</f>
        <v>4</v>
      </c>
      <c r="N102" s="2">
        <f>COUNTIFS('DATA Pruess'!$A:$A,"&gt;=" &amp; $C102, 'DATA Pruess'!AP:AP, "&lt;&gt;-1") + COUNTIFS('DATA Pruess'!$A:$A,"&gt;=" &amp; $C102, 'DATA Pruess'!AQ:AQ, "&lt;&gt;-1")+ COUNTIFS('DATA Pruess'!$A:$A,"&gt;=" &amp; $C102, 'DATA Pruess'!AR:AR, "&lt;&gt;-1") - SUMIFS('DATA Pruess'!AS:AS, 'DATA Pruess'!$A:$A,"&gt;=" &amp; $C102, 'DATA Pruess'!AS:AS, "&gt;0")</f>
        <v>13</v>
      </c>
      <c r="O102" s="2">
        <f>COUNTIFS('DATA Pruess'!$A:$A,"&gt;=" &amp; $C102, 'DATA Pruess'!AP:AP, "&lt;&gt;-1", 'DATA Pruess'!$AB:$AB, "=1") + COUNTIFS('DATA Pruess'!$A:$A,"&gt;=" &amp; $C102, 'DATA Pruess'!AQ:AQ, "&lt;&gt;-1", 'DATA Pruess'!$AB:$AB, "=1")+ COUNTIFS('DATA Pruess'!$A:$A,"&gt;=" &amp; $C102, 'DATA Pruess'!AR:AR, "&lt;&gt;-1", 'DATA Pruess'!$AB:$AB, "=1") - SUMIFS('DATA Pruess'!AS:AS, 'DATA Pruess'!$A:$A,"&gt;=" &amp; $C102, 'DATA Pruess'!AS:AS, "&gt;0", 'DATA Pruess'!$AB:$AB, "=1")</f>
        <v>6</v>
      </c>
      <c r="V102" s="2"/>
    </row>
    <row r="103" spans="2:22" x14ac:dyDescent="0.25">
      <c r="C103" s="2">
        <f>Analysis!W35</f>
        <v>2</v>
      </c>
      <c r="E103" s="2">
        <f>COUNTIFS(DATA!$A:$A,"&gt;=" &amp; C103, DATA!AE:AE, "&lt;&gt;-1") + COUNTIFS(DATA!$A:$A,"&gt;=" &amp; C103, DATA!AF:AF, "&lt;&gt;-1") + COUNTIFS(DATA!$A:$A,"&gt;=" &amp; C103, DATA!AG:AG, "&lt;&gt;-1") + COUNTIFS(DATA!$A:$A,"&gt;=" &amp; C103, DATA!AH:AH, "&lt;&gt;-1") - SUMIFS(DATA!AI:AI, DATA!$A:$A,"&gt;=" &amp; C103, DATA!AI:AI, "&gt;0")</f>
        <v>26</v>
      </c>
      <c r="F103" s="2">
        <f>COUNTIFS('DATA Pruess'!A:A,"&gt;=" &amp; C103, 'DATA Pruess'!AE:AE, "&lt;&gt;-1") + COUNTIFS('DATA Pruess'!A:A,"&gt;=" &amp; C103, 'DATA Pruess'!AF:AF, "&lt;&gt;-1") + COUNTIFS('DATA Pruess'!A:A,"&gt;=" &amp; C103, 'DATA Pruess'!AG:AG, "&lt;&gt;-1")+ COUNTIFS('DATA Pruess'!A:A,"&gt;=" &amp; C103, 'DATA Pruess'!AH:AH, "&lt;&gt;-1") - SUMIFS('DATA Pruess'!AI:AI, 'DATA Pruess'!A:A,"&gt;=" &amp; C103, 'DATA Pruess'!AI:AI, "&gt;0")</f>
        <v>28</v>
      </c>
      <c r="G103" s="2">
        <f>COUNTIFS('DATA Pruess'!A:A,"&gt;=" &amp; C103, 'DATA Pruess'!AE:AE, "&lt;&gt;-1", 'DATA Pruess'!AB:AB, "=1") + COUNTIFS('DATA Pruess'!A:A,"&gt;=" &amp; C103, 'DATA Pruess'!AF:AF, "&lt;&gt;-1", 'DATA Pruess'!AB:AB, "=1") + COUNTIFS('DATA Pruess'!A:A,"&gt;=" &amp; C103, 'DATA Pruess'!AG:AG, "&lt;&gt;-1", 'DATA Pruess'!AB:AB, "=1")+ COUNTIFS('DATA Pruess'!A:A,"&gt;=" &amp; C103, 'DATA Pruess'!AH:AH, "&lt;&gt;-1", 'DATA Pruess'!AB:AB, "=1") - SUMIFS('DATA Pruess'!AI:AI, 'DATA Pruess'!A:A,"&gt;=" &amp; C103, 'DATA Pruess'!AI:AI, "&gt;0", 'DATA Pruess'!AB:AB, "=1")</f>
        <v>22</v>
      </c>
      <c r="I103" s="2">
        <f>COUNTIFS(DATA!$A:$A,"&gt;=" &amp; $C103, DATA!AK:AK, "&lt;&gt;-1") + COUNTIFS(DATA!$A:$A,"&gt;=" &amp; $C103, DATA!AL:AL, "&lt;&gt;-1") + COUNTIFS(DATA!$A:$A,"&gt;=" &amp; $C103, DATA!AM:AM, "&lt;&gt;-1") - SUMIFS(DATA!AN:AN, DATA!$A:$A,"&gt;=" &amp; $C103, DATA!AN:AN, "&gt;0")</f>
        <v>7</v>
      </c>
      <c r="J103" s="2">
        <f>COUNTIFS('DATA Pruess'!$A:$A,"&gt;=" &amp; $C103, 'DATA Pruess'!AK:AK, "&lt;&gt;-1") + COUNTIFS('DATA Pruess'!$A:$A,"&gt;=" &amp; $C103, 'DATA Pruess'!AL:AL, "&lt;&gt;-1")+ COUNTIFS('DATA Pruess'!$A:$A,"&gt;=" &amp; $C103, 'DATA Pruess'!AM:AM, "&lt;&gt;-1") - SUMIFS('DATA Pruess'!AN:AN, 'DATA Pruess'!$A:$A,"&gt;=" &amp; $C103, 'DATA Pruess'!AN:AN, "&gt;0")</f>
        <v>10</v>
      </c>
      <c r="K103" s="2">
        <f>COUNTIFS('DATA Pruess'!$A:$A,"&gt;=" &amp; $C103, 'DATA Pruess'!AK:AK, "&lt;&gt;-1", 'DATA Pruess'!$AB:$AB, "=1") + COUNTIFS('DATA Pruess'!$A:$A,"&gt;=" &amp; $C103, 'DATA Pruess'!AL:AL, "&lt;&gt;-1", 'DATA Pruess'!$AB:$AB, "=1")+ COUNTIFS('DATA Pruess'!$A:$A,"&gt;=" &amp; $C103, 'DATA Pruess'!AM:AM, "&lt;&gt;-1", 'DATA Pruess'!$AB:$AB, "=1") - SUMIFS('DATA Pruess'!AN:AN, 'DATA Pruess'!$A:$A,"&gt;=" &amp; $C103, 'DATA Pruess'!AN:AN, "&gt;0", 'DATA Pruess'!$AB:$AB, "=1")</f>
        <v>7</v>
      </c>
      <c r="M103" s="2">
        <f>COUNTIFS(DATA!$A:$A,"&gt;=" &amp; $C103, DATA!AP:AP, "&lt;&gt;-1") + COUNTIFS(DATA!$A:$A,"&gt;=" &amp; $C103, DATA!AQ:AQ, "&lt;&gt;-1") + COUNTIFS(DATA!$A:$A,"&gt;=" &amp; $C103, DATA!AR:AR, "&lt;&gt;-1") - SUMIFS(DATA!AS:AS, DATA!$A:$A,"&gt;=" &amp; $C103, DATA!AS:AS, "&gt;0")</f>
        <v>4</v>
      </c>
      <c r="N103" s="2">
        <f>COUNTIFS('DATA Pruess'!$A:$A,"&gt;=" &amp; $C103, 'DATA Pruess'!AP:AP, "&lt;&gt;-1") + COUNTIFS('DATA Pruess'!$A:$A,"&gt;=" &amp; $C103, 'DATA Pruess'!AQ:AQ, "&lt;&gt;-1")+ COUNTIFS('DATA Pruess'!$A:$A,"&gt;=" &amp; $C103, 'DATA Pruess'!AR:AR, "&lt;&gt;-1") - SUMIFS('DATA Pruess'!AS:AS, 'DATA Pruess'!$A:$A,"&gt;=" &amp; $C103, 'DATA Pruess'!AS:AS, "&gt;0")</f>
        <v>13</v>
      </c>
      <c r="O103" s="2">
        <f>COUNTIFS('DATA Pruess'!$A:$A,"&gt;=" &amp; $C103, 'DATA Pruess'!AP:AP, "&lt;&gt;-1", 'DATA Pruess'!$AB:$AB, "=1") + COUNTIFS('DATA Pruess'!$A:$A,"&gt;=" &amp; $C103, 'DATA Pruess'!AQ:AQ, "&lt;&gt;-1", 'DATA Pruess'!$AB:$AB, "=1")+ COUNTIFS('DATA Pruess'!$A:$A,"&gt;=" &amp; $C103, 'DATA Pruess'!AR:AR, "&lt;&gt;-1", 'DATA Pruess'!$AB:$AB, "=1") - SUMIFS('DATA Pruess'!AS:AS, 'DATA Pruess'!$A:$A,"&gt;=" &amp; $C103, 'DATA Pruess'!AS:AS, "&gt;0", 'DATA Pruess'!$AB:$AB, "=1")</f>
        <v>6</v>
      </c>
      <c r="V103" s="2"/>
    </row>
    <row r="104" spans="2:22" x14ac:dyDescent="0.25">
      <c r="C104" s="2">
        <f>Analysis!W36</f>
        <v>1</v>
      </c>
      <c r="E104" s="2">
        <f>COUNTIFS(DATA!$A:$A,"&gt;=" &amp; C104, DATA!AE:AE, "&lt;&gt;-1") + COUNTIFS(DATA!$A:$A,"&gt;=" &amp; C104, DATA!AF:AF, "&lt;&gt;-1") + COUNTIFS(DATA!$A:$A,"&gt;=" &amp; C104, DATA!AG:AG, "&lt;&gt;-1") + COUNTIFS(DATA!$A:$A,"&gt;=" &amp; C104, DATA!AH:AH, "&lt;&gt;-1") - SUMIFS(DATA!AI:AI, DATA!$A:$A,"&gt;=" &amp; C104, DATA!AI:AI, "&gt;0")</f>
        <v>27</v>
      </c>
      <c r="F104" s="2">
        <f>COUNTIFS('DATA Pruess'!A:A,"&gt;=" &amp; C104, 'DATA Pruess'!AE:AE, "&lt;&gt;-1") + COUNTIFS('DATA Pruess'!A:A,"&gt;=" &amp; C104, 'DATA Pruess'!AF:AF, "&lt;&gt;-1") + COUNTIFS('DATA Pruess'!A:A,"&gt;=" &amp; C104, 'DATA Pruess'!AG:AG, "&lt;&gt;-1")+ COUNTIFS('DATA Pruess'!A:A,"&gt;=" &amp; C104, 'DATA Pruess'!AH:AH, "&lt;&gt;-1") - SUMIFS('DATA Pruess'!AI:AI, 'DATA Pruess'!A:A,"&gt;=" &amp; C104, 'DATA Pruess'!AI:AI, "&gt;0")</f>
        <v>29</v>
      </c>
      <c r="G104" s="2">
        <f>COUNTIFS('DATA Pruess'!A:A,"&gt;=" &amp; C104, 'DATA Pruess'!AE:AE, "&lt;&gt;-1", 'DATA Pruess'!AB:AB, "=1") + COUNTIFS('DATA Pruess'!A:A,"&gt;=" &amp; C104, 'DATA Pruess'!AF:AF, "&lt;&gt;-1", 'DATA Pruess'!AB:AB, "=1") + COUNTIFS('DATA Pruess'!A:A,"&gt;=" &amp; C104, 'DATA Pruess'!AG:AG, "&lt;&gt;-1", 'DATA Pruess'!AB:AB, "=1")+ COUNTIFS('DATA Pruess'!A:A,"&gt;=" &amp; C104, 'DATA Pruess'!AH:AH, "&lt;&gt;-1", 'DATA Pruess'!AB:AB, "=1") - SUMIFS('DATA Pruess'!AI:AI, 'DATA Pruess'!A:A,"&gt;=" &amp; C104, 'DATA Pruess'!AI:AI, "&gt;0", 'DATA Pruess'!AB:AB, "=1")</f>
        <v>23</v>
      </c>
      <c r="I104" s="2">
        <f>COUNTIFS(DATA!$A:$A,"&gt;=" &amp; $C104, DATA!AK:AK, "&lt;&gt;-1") + COUNTIFS(DATA!$A:$A,"&gt;=" &amp; $C104, DATA!AL:AL, "&lt;&gt;-1") + COUNTIFS(DATA!$A:$A,"&gt;=" &amp; $C104, DATA!AM:AM, "&lt;&gt;-1") - SUMIFS(DATA!AN:AN, DATA!$A:$A,"&gt;=" &amp; $C104, DATA!AN:AN, "&gt;0")</f>
        <v>9</v>
      </c>
      <c r="J104" s="2">
        <f>COUNTIFS('DATA Pruess'!$A:$A,"&gt;=" &amp; $C104, 'DATA Pruess'!AK:AK, "&lt;&gt;-1") + COUNTIFS('DATA Pruess'!$A:$A,"&gt;=" &amp; $C104, 'DATA Pruess'!AL:AL, "&lt;&gt;-1")+ COUNTIFS('DATA Pruess'!$A:$A,"&gt;=" &amp; $C104, 'DATA Pruess'!AM:AM, "&lt;&gt;-1") - SUMIFS('DATA Pruess'!AN:AN, 'DATA Pruess'!$A:$A,"&gt;=" &amp; $C104, 'DATA Pruess'!AN:AN, "&gt;0")</f>
        <v>11</v>
      </c>
      <c r="K104" s="2">
        <f>COUNTIFS('DATA Pruess'!$A:$A,"&gt;=" &amp; $C104, 'DATA Pruess'!AK:AK, "&lt;&gt;-1", 'DATA Pruess'!$AB:$AB, "=1") + COUNTIFS('DATA Pruess'!$A:$A,"&gt;=" &amp; $C104, 'DATA Pruess'!AL:AL, "&lt;&gt;-1", 'DATA Pruess'!$AB:$AB, "=1")+ COUNTIFS('DATA Pruess'!$A:$A,"&gt;=" &amp; $C104, 'DATA Pruess'!AM:AM, "&lt;&gt;-1", 'DATA Pruess'!$AB:$AB, "=1") - SUMIFS('DATA Pruess'!AN:AN, 'DATA Pruess'!$A:$A,"&gt;=" &amp; $C104, 'DATA Pruess'!AN:AN, "&gt;0", 'DATA Pruess'!$AB:$AB, "=1")</f>
        <v>8</v>
      </c>
      <c r="M104" s="2">
        <f>COUNTIFS(DATA!$A:$A,"&gt;=" &amp; $C104, DATA!AP:AP, "&lt;&gt;-1") + COUNTIFS(DATA!$A:$A,"&gt;=" &amp; $C104, DATA!AQ:AQ, "&lt;&gt;-1") + COUNTIFS(DATA!$A:$A,"&gt;=" &amp; $C104, DATA!AR:AR, "&lt;&gt;-1") - SUMIFS(DATA!AS:AS, DATA!$A:$A,"&gt;=" &amp; $C104, DATA!AS:AS, "&gt;0")</f>
        <v>5</v>
      </c>
      <c r="N104" s="2">
        <f>COUNTIFS('DATA Pruess'!$A:$A,"&gt;=" &amp; $C104, 'DATA Pruess'!AP:AP, "&lt;&gt;-1") + COUNTIFS('DATA Pruess'!$A:$A,"&gt;=" &amp; $C104, 'DATA Pruess'!AQ:AQ, "&lt;&gt;-1")+ COUNTIFS('DATA Pruess'!$A:$A,"&gt;=" &amp; $C104, 'DATA Pruess'!AR:AR, "&lt;&gt;-1") - SUMIFS('DATA Pruess'!AS:AS, 'DATA Pruess'!$A:$A,"&gt;=" &amp; $C104, 'DATA Pruess'!AS:AS, "&gt;0")</f>
        <v>15</v>
      </c>
      <c r="O104" s="2">
        <f>COUNTIFS('DATA Pruess'!$A:$A,"&gt;=" &amp; $C104, 'DATA Pruess'!AP:AP, "&lt;&gt;-1", 'DATA Pruess'!$AB:$AB, "=1") + COUNTIFS('DATA Pruess'!$A:$A,"&gt;=" &amp; $C104, 'DATA Pruess'!AQ:AQ, "&lt;&gt;-1", 'DATA Pruess'!$AB:$AB, "=1")+ COUNTIFS('DATA Pruess'!$A:$A,"&gt;=" &amp; $C104, 'DATA Pruess'!AR:AR, "&lt;&gt;-1", 'DATA Pruess'!$AB:$AB, "=1") - SUMIFS('DATA Pruess'!AS:AS, 'DATA Pruess'!$A:$A,"&gt;=" &amp; $C104, 'DATA Pruess'!AS:AS, "&gt;0", 'DATA Pruess'!$AB:$AB, "=1")</f>
        <v>7</v>
      </c>
      <c r="V104" s="2"/>
    </row>
    <row r="105" spans="2:22" x14ac:dyDescent="0.25">
      <c r="B105" s="2"/>
      <c r="C105" s="2">
        <f>Analysis!W37</f>
        <v>1</v>
      </c>
      <c r="E105" s="2">
        <f>COUNTIFS(DATA!$A:$A,"&gt;=" &amp; C105, DATA!AE:AE, "&lt;&gt;-1") + COUNTIFS(DATA!$A:$A,"&gt;=" &amp; C105, DATA!AF:AF, "&lt;&gt;-1") + COUNTIFS(DATA!$A:$A,"&gt;=" &amp; C105, DATA!AG:AG, "&lt;&gt;-1") + COUNTIFS(DATA!$A:$A,"&gt;=" &amp; C105, DATA!AH:AH, "&lt;&gt;-1") - SUMIFS(DATA!AI:AI, DATA!$A:$A,"&gt;=" &amp; C105, DATA!AI:AI, "&gt;0")</f>
        <v>27</v>
      </c>
      <c r="F105" s="2">
        <f>COUNTIFS('DATA Pruess'!A:A,"&gt;=" &amp; C105, 'DATA Pruess'!AE:AE, "&lt;&gt;-1") + COUNTIFS('DATA Pruess'!A:A,"&gt;=" &amp; C105, 'DATA Pruess'!AF:AF, "&lt;&gt;-1") + COUNTIFS('DATA Pruess'!A:A,"&gt;=" &amp; C105, 'DATA Pruess'!AG:AG, "&lt;&gt;-1")+ COUNTIFS('DATA Pruess'!A:A,"&gt;=" &amp; C105, 'DATA Pruess'!AH:AH, "&lt;&gt;-1") - SUMIFS('DATA Pruess'!AI:AI, 'DATA Pruess'!A:A,"&gt;=" &amp; C105, 'DATA Pruess'!AI:AI, "&gt;0")</f>
        <v>29</v>
      </c>
      <c r="G105" s="2">
        <f>COUNTIFS('DATA Pruess'!A:A,"&gt;=" &amp; C105, 'DATA Pruess'!AE:AE, "&lt;&gt;-1", 'DATA Pruess'!AB:AB, "=1") + COUNTIFS('DATA Pruess'!A:A,"&gt;=" &amp; C105, 'DATA Pruess'!AF:AF, "&lt;&gt;-1", 'DATA Pruess'!AB:AB, "=1") + COUNTIFS('DATA Pruess'!A:A,"&gt;=" &amp; C105, 'DATA Pruess'!AG:AG, "&lt;&gt;-1", 'DATA Pruess'!AB:AB, "=1")+ COUNTIFS('DATA Pruess'!A:A,"&gt;=" &amp; C105, 'DATA Pruess'!AH:AH, "&lt;&gt;-1", 'DATA Pruess'!AB:AB, "=1") - SUMIFS('DATA Pruess'!AI:AI, 'DATA Pruess'!A:A,"&gt;=" &amp; C105, 'DATA Pruess'!AI:AI, "&gt;0", 'DATA Pruess'!AB:AB, "=1")</f>
        <v>23</v>
      </c>
      <c r="I105" s="2">
        <f>COUNTIFS(DATA!$A:$A,"&gt;=" &amp; $C105, DATA!AK:AK, "&lt;&gt;-1") + COUNTIFS(DATA!$A:$A,"&gt;=" &amp; $C105, DATA!AL:AL, "&lt;&gt;-1") + COUNTIFS(DATA!$A:$A,"&gt;=" &amp; $C105, DATA!AM:AM, "&lt;&gt;-1") - SUMIFS(DATA!AN:AN, DATA!$A:$A,"&gt;=" &amp; $C105, DATA!AN:AN, "&gt;0")</f>
        <v>9</v>
      </c>
      <c r="J105" s="2">
        <f>COUNTIFS('DATA Pruess'!$A:$A,"&gt;=" &amp; $C105, 'DATA Pruess'!AK:AK, "&lt;&gt;-1") + COUNTIFS('DATA Pruess'!$A:$A,"&gt;=" &amp; $C105, 'DATA Pruess'!AL:AL, "&lt;&gt;-1")+ COUNTIFS('DATA Pruess'!$A:$A,"&gt;=" &amp; $C105, 'DATA Pruess'!AM:AM, "&lt;&gt;-1") - SUMIFS('DATA Pruess'!AN:AN, 'DATA Pruess'!$A:$A,"&gt;=" &amp; $C105, 'DATA Pruess'!AN:AN, "&gt;0")</f>
        <v>11</v>
      </c>
      <c r="K105" s="2">
        <f>COUNTIFS('DATA Pruess'!$A:$A,"&gt;=" &amp; $C105, 'DATA Pruess'!AK:AK, "&lt;&gt;-1", 'DATA Pruess'!$AB:$AB, "=1") + COUNTIFS('DATA Pruess'!$A:$A,"&gt;=" &amp; $C105, 'DATA Pruess'!AL:AL, "&lt;&gt;-1", 'DATA Pruess'!$AB:$AB, "=1")+ COUNTIFS('DATA Pruess'!$A:$A,"&gt;=" &amp; $C105, 'DATA Pruess'!AM:AM, "&lt;&gt;-1", 'DATA Pruess'!$AB:$AB, "=1") - SUMIFS('DATA Pruess'!AN:AN, 'DATA Pruess'!$A:$A,"&gt;=" &amp; $C105, 'DATA Pruess'!AN:AN, "&gt;0", 'DATA Pruess'!$AB:$AB, "=1")</f>
        <v>8</v>
      </c>
      <c r="M105" s="2">
        <f>COUNTIFS(DATA!$A:$A,"&gt;=" &amp; $C105, DATA!AP:AP, "&lt;&gt;-1") + COUNTIFS(DATA!$A:$A,"&gt;=" &amp; $C105, DATA!AQ:AQ, "&lt;&gt;-1") + COUNTIFS(DATA!$A:$A,"&gt;=" &amp; $C105, DATA!AR:AR, "&lt;&gt;-1") - SUMIFS(DATA!AS:AS, DATA!$A:$A,"&gt;=" &amp; $C105, DATA!AS:AS, "&gt;0")</f>
        <v>5</v>
      </c>
      <c r="N105" s="2">
        <f>COUNTIFS('DATA Pruess'!$A:$A,"&gt;=" &amp; $C105, 'DATA Pruess'!AP:AP, "&lt;&gt;-1") + COUNTIFS('DATA Pruess'!$A:$A,"&gt;=" &amp; $C105, 'DATA Pruess'!AQ:AQ, "&lt;&gt;-1")+ COUNTIFS('DATA Pruess'!$A:$A,"&gt;=" &amp; $C105, 'DATA Pruess'!AR:AR, "&lt;&gt;-1") - SUMIFS('DATA Pruess'!AS:AS, 'DATA Pruess'!$A:$A,"&gt;=" &amp; $C105, 'DATA Pruess'!AS:AS, "&gt;0")</f>
        <v>15</v>
      </c>
      <c r="O105" s="2">
        <f>COUNTIFS('DATA Pruess'!$A:$A,"&gt;=" &amp; $C105, 'DATA Pruess'!AP:AP, "&lt;&gt;-1", 'DATA Pruess'!$AB:$AB, "=1") + COUNTIFS('DATA Pruess'!$A:$A,"&gt;=" &amp; $C105, 'DATA Pruess'!AQ:AQ, "&lt;&gt;-1", 'DATA Pruess'!$AB:$AB, "=1")+ COUNTIFS('DATA Pruess'!$A:$A,"&gt;=" &amp; $C105, 'DATA Pruess'!AR:AR, "&lt;&gt;-1", 'DATA Pruess'!$AB:$AB, "=1") - SUMIFS('DATA Pruess'!AS:AS, 'DATA Pruess'!$A:$A,"&gt;=" &amp; $C105, 'DATA Pruess'!AS:AS, "&gt;0", 'DATA Pruess'!$AB:$AB, "=1")</f>
        <v>7</v>
      </c>
      <c r="V105" s="2"/>
    </row>
    <row r="106" spans="2:22" x14ac:dyDescent="0.25">
      <c r="F106"/>
      <c r="G106"/>
      <c r="I106"/>
      <c r="J106"/>
      <c r="N106" s="2"/>
      <c r="O106" s="2"/>
      <c r="V106" s="2"/>
    </row>
    <row r="107" spans="2:22" x14ac:dyDescent="0.25">
      <c r="C107" s="10">
        <v>0</v>
      </c>
      <c r="E107" s="10">
        <f>COUNTIFS(DATA!$A:$A,"&gt;=" &amp; C107, DATA!AE:AE, "&lt;&gt;-1") + COUNTIFS(DATA!$A:$A,"&gt;=" &amp; C107, DATA!AF:AF, "&lt;&gt;-1") + COUNTIFS(DATA!$A:$A,"&gt;=" &amp; C107, DATA!AG:AG, "&lt;&gt;-1") + COUNTIFS(DATA!$A:$A,"&gt;=" &amp; C107, DATA!AH:AH, "&lt;&gt;-1") - SUMIFS(DATA!AI:AI, DATA!$A:$A,"&gt;=" &amp; C107, DATA!AI:AI, "&gt;0")</f>
        <v>30</v>
      </c>
      <c r="F107" s="10">
        <f>COUNTIFS('DATA Pruess'!A:A,"&gt;=" &amp; C107, 'DATA Pruess'!AE:AE, "&lt;&gt;-1") + COUNTIFS('DATA Pruess'!A:A,"&gt;=" &amp; C107, 'DATA Pruess'!AF:AF, "&lt;&gt;-1") + COUNTIFS('DATA Pruess'!A:A,"&gt;=" &amp; C107, 'DATA Pruess'!AG:AG, "&lt;&gt;-1")+ COUNTIFS('DATA Pruess'!A:A,"&gt;=" &amp; C107, 'DATA Pruess'!AH:AH, "&lt;&gt;-1") - SUMIFS('DATA Pruess'!AI:AI, 'DATA Pruess'!A:A,"&gt;=" &amp; C107, 'DATA Pruess'!AI:AI, "&gt;0")</f>
        <v>30</v>
      </c>
      <c r="G107" s="10">
        <f>COUNTIFS('DATA Pruess'!A:A,"&gt;=" &amp; C107, 'DATA Pruess'!AE:AE, "&lt;&gt;-1", 'DATA Pruess'!AB:AB, "=1") + COUNTIFS('DATA Pruess'!A:A,"&gt;=" &amp; C107, 'DATA Pruess'!AF:AF, "&lt;&gt;-1", 'DATA Pruess'!AB:AB, "=1") + COUNTIFS('DATA Pruess'!A:A,"&gt;=" &amp; C107, 'DATA Pruess'!AG:AG, "&lt;&gt;-1", 'DATA Pruess'!AB:AB, "=1")+ COUNTIFS('DATA Pruess'!A:A,"&gt;=" &amp; C107, 'DATA Pruess'!AH:AH, "&lt;&gt;-1", 'DATA Pruess'!AB:AB, "=1") - SUMIFS('DATA Pruess'!AI:AI, 'DATA Pruess'!A:A,"&gt;=" &amp; C107, 'DATA Pruess'!AI:AI, "&gt;0", 'DATA Pruess'!AB:AB, "=1")</f>
        <v>24</v>
      </c>
      <c r="I107" s="10">
        <f>COUNTIFS(DATA!$A:$A,"&gt;=" &amp; $C107, DATA!AK:AK, "&lt;&gt;-1") + COUNTIFS(DATA!$A:$A,"&gt;=" &amp; $C107, DATA!AL:AL, "&lt;&gt;-1") + COUNTIFS(DATA!$A:$A,"&gt;=" &amp; $C107, DATA!AM:AM, "&lt;&gt;-1") - SUMIFS(DATA!AN:AN, DATA!$A:$A,"&gt;=" &amp; $C107, DATA!AN:AN, "&gt;0")</f>
        <v>10</v>
      </c>
      <c r="J107" s="10">
        <f>COUNTIFS('DATA Pruess'!A:A,"&gt;=" &amp; $C107, 'DATA Pruess'!AK:AK, "&lt;&gt;-1") + COUNTIFS('DATA Pruess'!A:A,"&gt;=" &amp; $C107, 'DATA Pruess'!AL:AL, "&lt;&gt;-1")+ COUNTIFS('DATA Pruess'!A:A,"&gt;=" &amp; $C107, 'DATA Pruess'!AM:AM, "&lt;&gt;-1") - SUMIFS('DATA Pruess'!AN:AN, 'DATA Pruess'!A:A,"&gt;=" &amp; $C107, 'DATA Pruess'!AN:AN, "&gt;0")</f>
        <v>14</v>
      </c>
      <c r="K107" s="10">
        <f>COUNTIFS('DATA Pruess'!A:A,"&gt;=" &amp; $C107, 'DATA Pruess'!AK:AK, "&lt;&gt;-1", 'DATA Pruess'!$AB:$AB, "=1") + COUNTIFS('DATA Pruess'!A:A,"&gt;=" &amp; $C107, 'DATA Pruess'!AL:AL, "&lt;&gt;-1", 'DATA Pruess'!$AB:$AB, "=1")+ COUNTIFS('DATA Pruess'!A:A,"&gt;=" &amp; $C107, 'DATA Pruess'!AM:AM, "&lt;&gt;-1", 'DATA Pruess'!$AB:$AB, "=1") - SUMIFS('DATA Pruess'!AN:AN, 'DATA Pruess'!A:A,"&gt;=" &amp; $C107, 'DATA Pruess'!AN:AN, "&gt;0", 'DATA Pruess'!$AB:$AB, "=1")</f>
        <v>9</v>
      </c>
      <c r="M107" s="10">
        <f>COUNTIFS(DATA!$A:$A,"&gt;=" &amp; $C107, DATA!AP:AP, "&lt;&gt;-1") + COUNTIFS(DATA!$A:$A,"&gt;=" &amp; $C107, DATA!AQ:AQ, "&lt;&gt;-1") + COUNTIFS(DATA!$A:$A,"&gt;=" &amp; $C107, DATA!AR:AR, "&lt;&gt;-1") - SUMIFS(DATA!AS:AS, DATA!$A:$A,"&gt;=" &amp; $C107, DATA!AS:AS, "&gt;0")</f>
        <v>5</v>
      </c>
      <c r="N107" s="10">
        <f>COUNTIFS('DATA Pruess'!$A:$A,"&gt;=" &amp; $C107, 'DATA Pruess'!AP:AP, "&lt;&gt;-1") + COUNTIFS('DATA Pruess'!$A:$A,"&gt;=" &amp; $C107, 'DATA Pruess'!AQ:AQ, "&lt;&gt;-1")+ COUNTIFS('DATA Pruess'!$A:$A,"&gt;=" &amp; $C107, 'DATA Pruess'!AR:AR, "&lt;&gt;-1") - SUMIFS('DATA Pruess'!AS:AS, 'DATA Pruess'!$A:$A,"&gt;=" &amp; $C107, 'DATA Pruess'!AS:AS, "&gt;0")</f>
        <v>24</v>
      </c>
      <c r="O107" s="10">
        <f>COUNTIFS('DATA Pruess'!$A:$A,"&gt;=" &amp; $C107, 'DATA Pruess'!AP:AP, "&lt;&gt;-1", 'DATA Pruess'!$AB:$AB, "=1") + COUNTIFS('DATA Pruess'!$A:$A,"&gt;=" &amp; $C107, 'DATA Pruess'!AQ:AQ, "&lt;&gt;-1", 'DATA Pruess'!$AB:$AB, "=1")+ COUNTIFS('DATA Pruess'!$A:$A,"&gt;=" &amp; $C107, 'DATA Pruess'!AR:AR, "&lt;&gt;-1", 'DATA Pruess'!$AB:$AB, "=1") - SUMIFS('DATA Pruess'!AS:AS, 'DATA Pruess'!$A:$A,"&gt;=" &amp; $C107, 'DATA Pruess'!AS:AS, "&gt;0", 'DATA Pruess'!$AB:$AB, "=1")</f>
        <v>7</v>
      </c>
      <c r="V107" s="2"/>
    </row>
  </sheetData>
  <mergeCells count="12">
    <mergeCell ref="M72:O72"/>
    <mergeCell ref="B2:B3"/>
    <mergeCell ref="G2:G3"/>
    <mergeCell ref="E2:E3"/>
    <mergeCell ref="I72:K72"/>
    <mergeCell ref="E72:G72"/>
    <mergeCell ref="I2:K2"/>
    <mergeCell ref="I43:K43"/>
    <mergeCell ref="E43:G43"/>
    <mergeCell ref="M43:O43"/>
    <mergeCell ref="C2:C3"/>
    <mergeCell ref="D2:D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620-33BE-473A-9658-EF50DE5238FC}">
  <dimension ref="A1:AS673"/>
  <sheetViews>
    <sheetView topLeftCell="A410" workbookViewId="0">
      <selection activeCell="C410" sqref="C1:AJ1048576"/>
    </sheetView>
  </sheetViews>
  <sheetFormatPr defaultRowHeight="15" x14ac:dyDescent="0.25"/>
  <cols>
    <col min="1" max="18" width="15.140625" customWidth="1"/>
    <col min="19" max="28" width="9.140625" customWidth="1"/>
    <col min="29" max="31" width="9.140625" style="2" customWidth="1"/>
    <col min="32" max="35" width="9.140625" customWidth="1"/>
  </cols>
  <sheetData>
    <row r="1" spans="1:45" x14ac:dyDescent="0.25">
      <c r="A1" t="s">
        <v>0</v>
      </c>
      <c r="B1" t="s">
        <v>1</v>
      </c>
      <c r="C1" t="s">
        <v>2</v>
      </c>
      <c r="D1" t="s">
        <v>3</v>
      </c>
      <c r="E1" t="s">
        <v>4</v>
      </c>
      <c r="F1" t="s">
        <v>5</v>
      </c>
      <c r="G1" t="s">
        <v>6</v>
      </c>
      <c r="H1" t="s">
        <v>7</v>
      </c>
      <c r="I1" t="s">
        <v>8</v>
      </c>
      <c r="J1" t="s">
        <v>18</v>
      </c>
      <c r="K1" t="s">
        <v>19</v>
      </c>
      <c r="L1" t="s">
        <v>20</v>
      </c>
      <c r="M1" t="s">
        <v>21</v>
      </c>
      <c r="N1" t="s">
        <v>22</v>
      </c>
      <c r="O1" t="s">
        <v>23</v>
      </c>
      <c r="P1" t="s">
        <v>24</v>
      </c>
      <c r="Q1" t="s">
        <v>25</v>
      </c>
      <c r="AB1" t="s">
        <v>5674</v>
      </c>
      <c r="AC1" s="2" t="s">
        <v>5663</v>
      </c>
      <c r="AE1" s="2" t="s">
        <v>277</v>
      </c>
      <c r="AF1" s="2" t="s">
        <v>5672</v>
      </c>
      <c r="AG1" s="2" t="s">
        <v>5671</v>
      </c>
      <c r="AH1" s="2" t="s">
        <v>5676</v>
      </c>
      <c r="AI1" s="2" t="s">
        <v>5673</v>
      </c>
      <c r="AJ1" s="2"/>
      <c r="AK1" s="2" t="s">
        <v>5679</v>
      </c>
      <c r="AL1" s="2" t="s">
        <v>5680</v>
      </c>
      <c r="AM1" s="2" t="s">
        <v>5681</v>
      </c>
      <c r="AN1" s="2" t="s">
        <v>5673</v>
      </c>
      <c r="AP1" s="2" t="s">
        <v>5685</v>
      </c>
      <c r="AQ1" s="2" t="s">
        <v>5686</v>
      </c>
      <c r="AR1" s="2" t="s">
        <v>5687</v>
      </c>
      <c r="AS1" s="2" t="s">
        <v>5673</v>
      </c>
    </row>
    <row r="2" spans="1:45" x14ac:dyDescent="0.25">
      <c r="A2">
        <v>672</v>
      </c>
      <c r="B2" t="s">
        <v>26</v>
      </c>
      <c r="C2" t="s">
        <v>27</v>
      </c>
      <c r="D2">
        <v>2006</v>
      </c>
      <c r="E2" t="s">
        <v>28</v>
      </c>
      <c r="F2" t="s">
        <v>29</v>
      </c>
      <c r="G2" t="s">
        <v>30</v>
      </c>
      <c r="H2" t="s">
        <v>31</v>
      </c>
      <c r="I2">
        <v>1</v>
      </c>
      <c r="J2">
        <v>672</v>
      </c>
      <c r="K2">
        <v>42</v>
      </c>
      <c r="L2">
        <v>672</v>
      </c>
      <c r="M2">
        <v>1</v>
      </c>
      <c r="N2">
        <v>16</v>
      </c>
      <c r="O2" t="s">
        <v>32</v>
      </c>
      <c r="P2" s="8" t="s">
        <v>33</v>
      </c>
      <c r="Q2" t="s">
        <v>34</v>
      </c>
      <c r="AB2" s="2">
        <f>COUNTIF('DATA Pruess'!C:C,C2)</f>
        <v>0</v>
      </c>
      <c r="AC2" s="2">
        <f>IFERROR(SEARCH(AC$1, $B2), -1)</f>
        <v>3</v>
      </c>
      <c r="AE2" s="2">
        <f>IFERROR(SEARCH(AE$1, $B2), -1)</f>
        <v>-1</v>
      </c>
      <c r="AF2" s="2">
        <f>IFERROR(SEARCH(AF$1, $B2), -1)</f>
        <v>-1</v>
      </c>
      <c r="AG2" s="2">
        <f>IFERROR(SEARCH(AG$1, $B2), -1)</f>
        <v>-1</v>
      </c>
      <c r="AH2" s="2">
        <f>IFERROR(SEARCH(AH$1, $B2), -1)</f>
        <v>-1</v>
      </c>
      <c r="AI2" s="2">
        <f>IF(AE2=-1, 0, 1) + IF(AF2=-1, 0, 1) + IF(AG2=-1, 0, 1) + IF(AH2=-1, 0, 1) - 1</f>
        <v>-1</v>
      </c>
      <c r="AJ2" s="2"/>
      <c r="AK2" s="2">
        <f>IFERROR(SEARCH(AK$1, $B2), -1)</f>
        <v>-1</v>
      </c>
      <c r="AL2" s="2">
        <f>IFERROR(SEARCH(AL$1, $B2), -1)</f>
        <v>-1</v>
      </c>
      <c r="AM2" s="2">
        <f>IFERROR(SEARCH(AM$1, $B2), -1)</f>
        <v>-1</v>
      </c>
      <c r="AN2" s="2">
        <f t="shared" ref="AN2:AN65" si="0">IF(AK2=-1, 0, 1) + IF(AL2=-1, 0, 1) + IF(AM2=-1, 0, 1) - 1</f>
        <v>-1</v>
      </c>
      <c r="AP2" s="2">
        <f>IFERROR(SEARCH(AP$1, $B2), -1)</f>
        <v>-1</v>
      </c>
      <c r="AQ2" s="2">
        <f>IFERROR(SEARCH(AQ$1, $B2), -1)</f>
        <v>-1</v>
      </c>
      <c r="AR2" s="2">
        <f>IFERROR(SEARCH(AR$1, $B2), -1)</f>
        <v>-1</v>
      </c>
      <c r="AS2" s="2">
        <f t="shared" ref="AS2:AS65" si="1">IF(AP2=-1, 0, 1) + IF(AQ2=-1, 0, 1) + IF(AR2=-1, 0, 1) - 1</f>
        <v>-1</v>
      </c>
    </row>
    <row r="3" spans="1:45" x14ac:dyDescent="0.25">
      <c r="A3">
        <v>86</v>
      </c>
      <c r="B3" t="s">
        <v>35</v>
      </c>
      <c r="C3" t="s">
        <v>36</v>
      </c>
      <c r="D3">
        <v>2006</v>
      </c>
      <c r="E3" t="s">
        <v>37</v>
      </c>
      <c r="F3" t="s">
        <v>38</v>
      </c>
      <c r="G3" t="s">
        <v>39</v>
      </c>
      <c r="H3" t="s">
        <v>40</v>
      </c>
      <c r="I3">
        <v>27</v>
      </c>
      <c r="J3">
        <v>86</v>
      </c>
      <c r="K3">
        <v>5.38</v>
      </c>
      <c r="L3">
        <v>43</v>
      </c>
      <c r="M3">
        <v>2</v>
      </c>
      <c r="N3">
        <v>16</v>
      </c>
      <c r="O3" t="s">
        <v>42</v>
      </c>
      <c r="P3" s="8" t="s">
        <v>39</v>
      </c>
      <c r="Q3" t="s">
        <v>43</v>
      </c>
      <c r="AB3" s="2">
        <f>COUNTIF('DATA Pruess'!C:C,C3)</f>
        <v>0</v>
      </c>
      <c r="AC3" s="2">
        <f t="shared" ref="AC3:AC65" si="2">IFERROR(SEARCH($AC$1, B3), -1)</f>
        <v>3</v>
      </c>
      <c r="AE3" s="2">
        <f t="shared" ref="AE3:AE66" si="3">IFERROR(SEARCH(AE$1, $B3), -1)</f>
        <v>-1</v>
      </c>
      <c r="AF3" s="2">
        <f t="shared" ref="AF3:AH66" si="4">IFERROR(SEARCH(AF$1, $B3), -1)</f>
        <v>-1</v>
      </c>
      <c r="AG3" s="2">
        <f t="shared" si="4"/>
        <v>-1</v>
      </c>
      <c r="AH3" s="2">
        <f t="shared" si="4"/>
        <v>-1</v>
      </c>
      <c r="AI3" s="2">
        <f t="shared" ref="AI3:AI66" si="5">IF(AE3=-1, 0, 1) + IF(AF3=-1, 0, 1) + IF(AG3=-1, 0, 1) + IF(AH3=-1, 0, 1) - 1</f>
        <v>-1</v>
      </c>
      <c r="AJ3" s="2"/>
      <c r="AK3" s="2">
        <f t="shared" ref="AK3:AM66" si="6">IFERROR(SEARCH(AK$1, $B3), -1)</f>
        <v>-1</v>
      </c>
      <c r="AL3" s="2">
        <f t="shared" si="6"/>
        <v>-1</v>
      </c>
      <c r="AM3" s="2">
        <f t="shared" si="6"/>
        <v>-1</v>
      </c>
      <c r="AN3" s="2">
        <f t="shared" si="0"/>
        <v>-1</v>
      </c>
      <c r="AP3" s="2">
        <f t="shared" ref="AP3:AR66" si="7">IFERROR(SEARCH(AP$1, $B3), -1)</f>
        <v>-1</v>
      </c>
      <c r="AQ3" s="2">
        <f t="shared" si="7"/>
        <v>-1</v>
      </c>
      <c r="AR3" s="2">
        <f t="shared" si="7"/>
        <v>-1</v>
      </c>
      <c r="AS3" s="2">
        <f t="shared" si="1"/>
        <v>-1</v>
      </c>
    </row>
    <row r="4" spans="1:45" x14ac:dyDescent="0.25">
      <c r="A4">
        <v>153</v>
      </c>
      <c r="B4" t="s">
        <v>44</v>
      </c>
      <c r="C4" t="s">
        <v>45</v>
      </c>
      <c r="D4">
        <v>2007</v>
      </c>
      <c r="E4" t="s">
        <v>46</v>
      </c>
      <c r="F4" t="s">
        <v>47</v>
      </c>
      <c r="G4" t="s">
        <v>48</v>
      </c>
      <c r="H4" t="s">
        <v>49</v>
      </c>
      <c r="I4">
        <v>11</v>
      </c>
      <c r="J4">
        <v>153</v>
      </c>
      <c r="K4">
        <v>10.199999999999999</v>
      </c>
      <c r="L4">
        <v>51</v>
      </c>
      <c r="M4">
        <v>3</v>
      </c>
      <c r="N4">
        <v>15</v>
      </c>
      <c r="O4" t="s">
        <v>50</v>
      </c>
      <c r="P4" t="s">
        <v>51</v>
      </c>
      <c r="Q4" t="s">
        <v>52</v>
      </c>
      <c r="AB4" s="2">
        <f>COUNTIF('DATA Pruess'!C:C,C4)</f>
        <v>0</v>
      </c>
      <c r="AC4" s="2">
        <f>IFERROR(SEARCH($AC$1, B4), -1)</f>
        <v>-1</v>
      </c>
      <c r="AE4" s="2">
        <f t="shared" si="3"/>
        <v>-1</v>
      </c>
      <c r="AF4" s="2">
        <f t="shared" si="4"/>
        <v>-1</v>
      </c>
      <c r="AG4" s="2">
        <f t="shared" si="4"/>
        <v>-1</v>
      </c>
      <c r="AH4" s="2">
        <f t="shared" si="4"/>
        <v>-1</v>
      </c>
      <c r="AI4" s="2">
        <f t="shared" si="5"/>
        <v>-1</v>
      </c>
      <c r="AJ4" s="2"/>
      <c r="AK4" s="2">
        <f t="shared" si="6"/>
        <v>-1</v>
      </c>
      <c r="AL4" s="2">
        <f t="shared" si="6"/>
        <v>-1</v>
      </c>
      <c r="AM4" s="2">
        <f t="shared" si="6"/>
        <v>-1</v>
      </c>
      <c r="AN4" s="2">
        <f t="shared" si="0"/>
        <v>-1</v>
      </c>
      <c r="AP4" s="2">
        <f t="shared" si="7"/>
        <v>-1</v>
      </c>
      <c r="AQ4" s="2">
        <f t="shared" si="7"/>
        <v>-1</v>
      </c>
      <c r="AR4" s="2">
        <f t="shared" si="7"/>
        <v>-1</v>
      </c>
      <c r="AS4" s="2">
        <f t="shared" si="1"/>
        <v>-1</v>
      </c>
    </row>
    <row r="5" spans="1:45" x14ac:dyDescent="0.25">
      <c r="A5">
        <v>48</v>
      </c>
      <c r="B5" t="s">
        <v>26</v>
      </c>
      <c r="C5" t="s">
        <v>5666</v>
      </c>
      <c r="D5">
        <v>2007</v>
      </c>
      <c r="F5" t="s">
        <v>54</v>
      </c>
      <c r="G5" t="s">
        <v>55</v>
      </c>
      <c r="H5" t="s">
        <v>56</v>
      </c>
      <c r="I5">
        <v>59</v>
      </c>
      <c r="J5">
        <v>48</v>
      </c>
      <c r="K5">
        <v>3.2</v>
      </c>
      <c r="L5">
        <v>48</v>
      </c>
      <c r="M5">
        <v>1</v>
      </c>
      <c r="N5">
        <v>15</v>
      </c>
      <c r="O5" t="s">
        <v>57</v>
      </c>
      <c r="P5" s="8" t="s">
        <v>58</v>
      </c>
      <c r="Q5" t="s">
        <v>59</v>
      </c>
      <c r="AB5" s="2">
        <f>COUNTIF('DATA Pruess'!C:C,C5)</f>
        <v>0</v>
      </c>
      <c r="AC5" s="2">
        <f t="shared" si="2"/>
        <v>3</v>
      </c>
      <c r="AE5" s="2">
        <f t="shared" si="3"/>
        <v>-1</v>
      </c>
      <c r="AF5" s="2">
        <f t="shared" si="4"/>
        <v>-1</v>
      </c>
      <c r="AG5" s="2">
        <f t="shared" si="4"/>
        <v>-1</v>
      </c>
      <c r="AH5" s="2">
        <f t="shared" si="4"/>
        <v>-1</v>
      </c>
      <c r="AI5" s="2">
        <f t="shared" si="5"/>
        <v>-1</v>
      </c>
      <c r="AJ5" s="2"/>
      <c r="AK5" s="2">
        <f t="shared" si="6"/>
        <v>-1</v>
      </c>
      <c r="AL5" s="2">
        <f t="shared" si="6"/>
        <v>-1</v>
      </c>
      <c r="AM5" s="2">
        <f t="shared" si="6"/>
        <v>-1</v>
      </c>
      <c r="AN5" s="2">
        <f t="shared" si="0"/>
        <v>-1</v>
      </c>
      <c r="AP5" s="2">
        <f t="shared" si="7"/>
        <v>-1</v>
      </c>
      <c r="AQ5" s="2">
        <f t="shared" si="7"/>
        <v>-1</v>
      </c>
      <c r="AR5" s="2">
        <f t="shared" si="7"/>
        <v>-1</v>
      </c>
      <c r="AS5" s="2">
        <f t="shared" si="1"/>
        <v>-1</v>
      </c>
    </row>
    <row r="6" spans="1:45" x14ac:dyDescent="0.25">
      <c r="A6">
        <v>298</v>
      </c>
      <c r="B6" t="s">
        <v>26</v>
      </c>
      <c r="C6" t="s">
        <v>60</v>
      </c>
      <c r="D6">
        <v>2008</v>
      </c>
      <c r="E6" t="s">
        <v>61</v>
      </c>
      <c r="F6" t="s">
        <v>29</v>
      </c>
      <c r="G6" t="s">
        <v>62</v>
      </c>
      <c r="H6" t="s">
        <v>63</v>
      </c>
      <c r="I6">
        <v>4</v>
      </c>
      <c r="J6">
        <v>298</v>
      </c>
      <c r="K6">
        <v>21.29</v>
      </c>
      <c r="L6">
        <v>298</v>
      </c>
      <c r="M6">
        <v>1</v>
      </c>
      <c r="N6">
        <v>14</v>
      </c>
      <c r="O6" t="s">
        <v>64</v>
      </c>
      <c r="P6" s="8" t="s">
        <v>65</v>
      </c>
      <c r="Q6" t="s">
        <v>66</v>
      </c>
      <c r="AB6" s="2">
        <f>COUNTIF('DATA Pruess'!C:C,C6)</f>
        <v>1</v>
      </c>
      <c r="AC6" s="2">
        <f t="shared" si="2"/>
        <v>3</v>
      </c>
      <c r="AE6" s="2">
        <f t="shared" si="3"/>
        <v>-1</v>
      </c>
      <c r="AF6" s="2">
        <f t="shared" si="4"/>
        <v>-1</v>
      </c>
      <c r="AG6" s="2">
        <f t="shared" si="4"/>
        <v>-1</v>
      </c>
      <c r="AH6" s="2">
        <f t="shared" si="4"/>
        <v>-1</v>
      </c>
      <c r="AI6" s="2">
        <f t="shared" si="5"/>
        <v>-1</v>
      </c>
      <c r="AJ6" s="2"/>
      <c r="AK6" s="2">
        <f t="shared" si="6"/>
        <v>-1</v>
      </c>
      <c r="AL6" s="2">
        <f t="shared" si="6"/>
        <v>-1</v>
      </c>
      <c r="AM6" s="2">
        <f t="shared" si="6"/>
        <v>-1</v>
      </c>
      <c r="AN6" s="2">
        <f t="shared" si="0"/>
        <v>-1</v>
      </c>
      <c r="AP6" s="2">
        <f t="shared" si="7"/>
        <v>-1</v>
      </c>
      <c r="AQ6" s="2">
        <f t="shared" si="7"/>
        <v>-1</v>
      </c>
      <c r="AR6" s="2">
        <f t="shared" si="7"/>
        <v>-1</v>
      </c>
      <c r="AS6" s="2">
        <f t="shared" si="1"/>
        <v>-1</v>
      </c>
    </row>
    <row r="7" spans="1:45" x14ac:dyDescent="0.25">
      <c r="A7">
        <v>23</v>
      </c>
      <c r="B7" t="s">
        <v>67</v>
      </c>
      <c r="C7" t="s">
        <v>68</v>
      </c>
      <c r="D7">
        <v>2008</v>
      </c>
      <c r="E7" t="s">
        <v>69</v>
      </c>
      <c r="F7" t="s">
        <v>70</v>
      </c>
      <c r="G7" t="s">
        <v>71</v>
      </c>
      <c r="H7" t="s">
        <v>72</v>
      </c>
      <c r="I7">
        <v>99</v>
      </c>
      <c r="J7">
        <v>23</v>
      </c>
      <c r="K7">
        <v>1.64</v>
      </c>
      <c r="L7">
        <v>6</v>
      </c>
      <c r="M7">
        <v>4</v>
      </c>
      <c r="N7">
        <v>14</v>
      </c>
      <c r="O7" t="s">
        <v>73</v>
      </c>
      <c r="P7" t="s">
        <v>71</v>
      </c>
      <c r="Q7" t="s">
        <v>74</v>
      </c>
      <c r="AB7" s="2">
        <f>COUNTIF('DATA Pruess'!C:C,C7)</f>
        <v>1</v>
      </c>
      <c r="AC7" s="2">
        <f t="shared" si="2"/>
        <v>-1</v>
      </c>
      <c r="AE7" s="2">
        <f t="shared" si="3"/>
        <v>-1</v>
      </c>
      <c r="AF7" s="2">
        <f t="shared" si="4"/>
        <v>-1</v>
      </c>
      <c r="AG7" s="2">
        <f t="shared" si="4"/>
        <v>-1</v>
      </c>
      <c r="AH7" s="2">
        <f t="shared" si="4"/>
        <v>-1</v>
      </c>
      <c r="AI7" s="2">
        <f t="shared" si="5"/>
        <v>-1</v>
      </c>
      <c r="AJ7" s="2"/>
      <c r="AK7" s="2">
        <f t="shared" si="6"/>
        <v>3</v>
      </c>
      <c r="AL7" s="2">
        <f t="shared" si="6"/>
        <v>15</v>
      </c>
      <c r="AM7" s="2">
        <f t="shared" si="6"/>
        <v>-1</v>
      </c>
      <c r="AN7" s="2">
        <f t="shared" si="0"/>
        <v>1</v>
      </c>
      <c r="AP7" s="2">
        <f t="shared" si="7"/>
        <v>-1</v>
      </c>
      <c r="AQ7" s="2">
        <f t="shared" si="7"/>
        <v>-1</v>
      </c>
      <c r="AR7" s="2">
        <f t="shared" si="7"/>
        <v>-1</v>
      </c>
      <c r="AS7" s="2">
        <f t="shared" si="1"/>
        <v>-1</v>
      </c>
    </row>
    <row r="8" spans="1:45" x14ac:dyDescent="0.25">
      <c r="A8">
        <v>19</v>
      </c>
      <c r="B8" t="s">
        <v>26</v>
      </c>
      <c r="C8" t="s">
        <v>75</v>
      </c>
      <c r="D8">
        <v>2008</v>
      </c>
      <c r="F8" t="s">
        <v>76</v>
      </c>
      <c r="G8" t="s">
        <v>77</v>
      </c>
      <c r="H8" t="s">
        <v>78</v>
      </c>
      <c r="I8">
        <v>112</v>
      </c>
      <c r="J8">
        <v>19</v>
      </c>
      <c r="K8">
        <v>1.36</v>
      </c>
      <c r="L8">
        <v>19</v>
      </c>
      <c r="M8">
        <v>1</v>
      </c>
      <c r="N8">
        <v>14</v>
      </c>
      <c r="O8" t="s">
        <v>79</v>
      </c>
      <c r="P8" s="8" t="s">
        <v>80</v>
      </c>
      <c r="Q8" t="s">
        <v>81</v>
      </c>
      <c r="AB8" s="2">
        <f>COUNTIF('DATA Pruess'!C:C,C8)</f>
        <v>1</v>
      </c>
      <c r="AC8" s="2">
        <f t="shared" si="2"/>
        <v>3</v>
      </c>
      <c r="AE8" s="2">
        <f t="shared" si="3"/>
        <v>-1</v>
      </c>
      <c r="AF8" s="2">
        <f t="shared" si="4"/>
        <v>-1</v>
      </c>
      <c r="AG8" s="2">
        <f t="shared" si="4"/>
        <v>-1</v>
      </c>
      <c r="AH8" s="2">
        <f t="shared" si="4"/>
        <v>-1</v>
      </c>
      <c r="AI8" s="2">
        <f t="shared" si="5"/>
        <v>-1</v>
      </c>
      <c r="AJ8" s="2"/>
      <c r="AK8" s="2">
        <f t="shared" si="6"/>
        <v>-1</v>
      </c>
      <c r="AL8" s="2">
        <f t="shared" si="6"/>
        <v>-1</v>
      </c>
      <c r="AM8" s="2">
        <f t="shared" si="6"/>
        <v>-1</v>
      </c>
      <c r="AN8" s="2">
        <f t="shared" si="0"/>
        <v>-1</v>
      </c>
      <c r="AP8" s="2">
        <f t="shared" si="7"/>
        <v>-1</v>
      </c>
      <c r="AQ8" s="2">
        <f t="shared" si="7"/>
        <v>-1</v>
      </c>
      <c r="AR8" s="2">
        <f t="shared" si="7"/>
        <v>-1</v>
      </c>
      <c r="AS8" s="2">
        <f t="shared" si="1"/>
        <v>-1</v>
      </c>
    </row>
    <row r="9" spans="1:45" x14ac:dyDescent="0.25">
      <c r="A9">
        <v>7</v>
      </c>
      <c r="B9" t="s">
        <v>82</v>
      </c>
      <c r="C9" t="s">
        <v>83</v>
      </c>
      <c r="D9">
        <v>2008</v>
      </c>
      <c r="E9" t="s">
        <v>84</v>
      </c>
      <c r="F9" t="s">
        <v>85</v>
      </c>
      <c r="G9" t="s">
        <v>86</v>
      </c>
      <c r="H9" t="s">
        <v>87</v>
      </c>
      <c r="I9">
        <v>186</v>
      </c>
      <c r="J9">
        <v>7</v>
      </c>
      <c r="K9">
        <v>0.5</v>
      </c>
      <c r="L9">
        <v>2</v>
      </c>
      <c r="M9">
        <v>3</v>
      </c>
      <c r="N9">
        <v>14</v>
      </c>
      <c r="O9" t="s">
        <v>88</v>
      </c>
      <c r="P9" t="s">
        <v>86</v>
      </c>
      <c r="Q9" t="s">
        <v>89</v>
      </c>
      <c r="AB9" s="2">
        <f>COUNTIF('DATA Pruess'!C:C,C9)</f>
        <v>1</v>
      </c>
      <c r="AC9" s="2">
        <f t="shared" si="2"/>
        <v>-1</v>
      </c>
      <c r="AE9" s="2">
        <f t="shared" si="3"/>
        <v>-1</v>
      </c>
      <c r="AF9" s="2">
        <f t="shared" si="4"/>
        <v>-1</v>
      </c>
      <c r="AG9" s="2">
        <f t="shared" si="4"/>
        <v>-1</v>
      </c>
      <c r="AH9" s="2">
        <f t="shared" si="4"/>
        <v>-1</v>
      </c>
      <c r="AI9" s="2">
        <f t="shared" si="5"/>
        <v>-1</v>
      </c>
      <c r="AJ9" s="2"/>
      <c r="AK9" s="2">
        <f t="shared" si="6"/>
        <v>14</v>
      </c>
      <c r="AL9" s="2">
        <f t="shared" si="6"/>
        <v>-1</v>
      </c>
      <c r="AM9" s="2">
        <f t="shared" si="6"/>
        <v>4</v>
      </c>
      <c r="AN9" s="2">
        <f t="shared" si="0"/>
        <v>1</v>
      </c>
      <c r="AP9" s="2">
        <f t="shared" si="7"/>
        <v>-1</v>
      </c>
      <c r="AQ9" s="2">
        <f t="shared" si="7"/>
        <v>-1</v>
      </c>
      <c r="AR9" s="2">
        <f t="shared" si="7"/>
        <v>-1</v>
      </c>
      <c r="AS9" s="2">
        <f t="shared" si="1"/>
        <v>-1</v>
      </c>
    </row>
    <row r="10" spans="1:45" x14ac:dyDescent="0.25">
      <c r="A10">
        <v>0</v>
      </c>
      <c r="B10" t="s">
        <v>26</v>
      </c>
      <c r="C10" t="s">
        <v>90</v>
      </c>
      <c r="D10">
        <v>2008</v>
      </c>
      <c r="E10" t="s">
        <v>91</v>
      </c>
      <c r="F10" t="s">
        <v>92</v>
      </c>
      <c r="I10">
        <v>413</v>
      </c>
      <c r="J10">
        <v>0</v>
      </c>
      <c r="K10">
        <v>0</v>
      </c>
      <c r="L10">
        <v>0</v>
      </c>
      <c r="M10">
        <v>1</v>
      </c>
      <c r="N10">
        <v>14</v>
      </c>
      <c r="AB10" s="2">
        <f>COUNTIF('DATA Pruess'!C:C,C10)</f>
        <v>1</v>
      </c>
      <c r="AC10" s="2">
        <f t="shared" si="2"/>
        <v>3</v>
      </c>
      <c r="AE10" s="2">
        <f t="shared" si="3"/>
        <v>-1</v>
      </c>
      <c r="AF10" s="2">
        <f t="shared" si="4"/>
        <v>-1</v>
      </c>
      <c r="AG10" s="2">
        <f t="shared" si="4"/>
        <v>-1</v>
      </c>
      <c r="AH10" s="2">
        <f t="shared" si="4"/>
        <v>-1</v>
      </c>
      <c r="AI10" s="2">
        <f t="shared" si="5"/>
        <v>-1</v>
      </c>
      <c r="AJ10" s="2"/>
      <c r="AK10" s="2">
        <f t="shared" si="6"/>
        <v>-1</v>
      </c>
      <c r="AL10" s="2">
        <f t="shared" si="6"/>
        <v>-1</v>
      </c>
      <c r="AM10" s="2">
        <f t="shared" si="6"/>
        <v>-1</v>
      </c>
      <c r="AN10" s="2">
        <f t="shared" si="0"/>
        <v>-1</v>
      </c>
      <c r="AP10" s="2">
        <f t="shared" si="7"/>
        <v>-1</v>
      </c>
      <c r="AQ10" s="2">
        <f t="shared" si="7"/>
        <v>-1</v>
      </c>
      <c r="AR10" s="2">
        <f t="shared" si="7"/>
        <v>-1</v>
      </c>
      <c r="AS10" s="2">
        <f t="shared" si="1"/>
        <v>-1</v>
      </c>
    </row>
    <row r="11" spans="1:45" x14ac:dyDescent="0.25">
      <c r="A11">
        <v>0</v>
      </c>
      <c r="B11" t="s">
        <v>94</v>
      </c>
      <c r="C11" t="s">
        <v>95</v>
      </c>
      <c r="D11">
        <v>2008</v>
      </c>
      <c r="F11" t="s">
        <v>96</v>
      </c>
      <c r="G11" t="s">
        <v>97</v>
      </c>
      <c r="I11">
        <v>415</v>
      </c>
      <c r="J11">
        <v>0</v>
      </c>
      <c r="K11">
        <v>0</v>
      </c>
      <c r="L11">
        <v>0</v>
      </c>
      <c r="M11">
        <v>3</v>
      </c>
      <c r="N11">
        <v>14</v>
      </c>
      <c r="O11" t="s">
        <v>98</v>
      </c>
      <c r="P11" t="s">
        <v>97</v>
      </c>
      <c r="Q11" t="s">
        <v>99</v>
      </c>
      <c r="AB11" s="2">
        <f>COUNTIF('DATA Pruess'!C:C,C11)</f>
        <v>1</v>
      </c>
      <c r="AC11" s="2">
        <f t="shared" si="2"/>
        <v>-1</v>
      </c>
      <c r="AE11" s="2">
        <f t="shared" si="3"/>
        <v>-1</v>
      </c>
      <c r="AF11" s="2">
        <f t="shared" si="4"/>
        <v>-1</v>
      </c>
      <c r="AG11" s="2">
        <f t="shared" si="4"/>
        <v>-1</v>
      </c>
      <c r="AH11" s="2">
        <f t="shared" si="4"/>
        <v>-1</v>
      </c>
      <c r="AI11" s="2">
        <f t="shared" si="5"/>
        <v>-1</v>
      </c>
      <c r="AJ11" s="2"/>
      <c r="AK11" s="2">
        <f t="shared" si="6"/>
        <v>-1</v>
      </c>
      <c r="AL11" s="2">
        <f t="shared" si="6"/>
        <v>-1</v>
      </c>
      <c r="AM11" s="2">
        <f t="shared" si="6"/>
        <v>-1</v>
      </c>
      <c r="AN11" s="2">
        <f t="shared" si="0"/>
        <v>-1</v>
      </c>
      <c r="AP11" s="2">
        <f t="shared" si="7"/>
        <v>-1</v>
      </c>
      <c r="AQ11" s="2">
        <f t="shared" si="7"/>
        <v>-1</v>
      </c>
      <c r="AR11" s="2">
        <f t="shared" si="7"/>
        <v>-1</v>
      </c>
      <c r="AS11" s="2">
        <f t="shared" si="1"/>
        <v>-1</v>
      </c>
    </row>
    <row r="12" spans="1:45" x14ac:dyDescent="0.25">
      <c r="A12">
        <v>42</v>
      </c>
      <c r="B12" t="s">
        <v>100</v>
      </c>
      <c r="C12" t="s">
        <v>101</v>
      </c>
      <c r="D12">
        <v>2009</v>
      </c>
      <c r="F12" t="s">
        <v>54</v>
      </c>
      <c r="G12" t="s">
        <v>102</v>
      </c>
      <c r="H12" t="s">
        <v>103</v>
      </c>
      <c r="I12">
        <v>67</v>
      </c>
      <c r="J12">
        <v>42</v>
      </c>
      <c r="K12">
        <v>3.23</v>
      </c>
      <c r="L12">
        <v>21</v>
      </c>
      <c r="M12">
        <v>2</v>
      </c>
      <c r="N12">
        <v>13</v>
      </c>
      <c r="O12" t="s">
        <v>104</v>
      </c>
      <c r="P12" s="8" t="s">
        <v>105</v>
      </c>
      <c r="Q12" t="s">
        <v>106</v>
      </c>
      <c r="AB12" s="2">
        <f>COUNTIF('DATA Pruess'!C:C,C12)</f>
        <v>1</v>
      </c>
      <c r="AC12" s="2">
        <f t="shared" si="2"/>
        <v>3</v>
      </c>
      <c r="AE12" s="2">
        <f t="shared" si="3"/>
        <v>-1</v>
      </c>
      <c r="AF12" s="2">
        <f t="shared" si="4"/>
        <v>-1</v>
      </c>
      <c r="AG12" s="2">
        <f t="shared" si="4"/>
        <v>-1</v>
      </c>
      <c r="AH12" s="2">
        <f t="shared" si="4"/>
        <v>-1</v>
      </c>
      <c r="AI12" s="2">
        <f t="shared" si="5"/>
        <v>-1</v>
      </c>
      <c r="AJ12" s="2"/>
      <c r="AK12" s="2">
        <f t="shared" si="6"/>
        <v>-1</v>
      </c>
      <c r="AL12" s="2">
        <f t="shared" si="6"/>
        <v>-1</v>
      </c>
      <c r="AM12" s="2">
        <f t="shared" si="6"/>
        <v>-1</v>
      </c>
      <c r="AN12" s="2">
        <f t="shared" si="0"/>
        <v>-1</v>
      </c>
      <c r="AP12" s="2">
        <f t="shared" si="7"/>
        <v>-1</v>
      </c>
      <c r="AQ12" s="2">
        <f t="shared" si="7"/>
        <v>-1</v>
      </c>
      <c r="AR12" s="2">
        <f t="shared" si="7"/>
        <v>-1</v>
      </c>
      <c r="AS12" s="2">
        <f t="shared" si="1"/>
        <v>-1</v>
      </c>
    </row>
    <row r="13" spans="1:45" x14ac:dyDescent="0.25">
      <c r="A13">
        <v>1</v>
      </c>
      <c r="B13" t="s">
        <v>107</v>
      </c>
      <c r="C13" t="s">
        <v>108</v>
      </c>
      <c r="D13">
        <v>2009</v>
      </c>
      <c r="F13" t="s">
        <v>85</v>
      </c>
      <c r="G13" t="s">
        <v>109</v>
      </c>
      <c r="H13" t="s">
        <v>110</v>
      </c>
      <c r="I13">
        <v>316</v>
      </c>
      <c r="J13">
        <v>1</v>
      </c>
      <c r="K13">
        <v>0.08</v>
      </c>
      <c r="L13">
        <v>1</v>
      </c>
      <c r="M13">
        <v>1</v>
      </c>
      <c r="N13">
        <v>13</v>
      </c>
      <c r="O13" t="s">
        <v>111</v>
      </c>
      <c r="P13" t="s">
        <v>109</v>
      </c>
      <c r="Q13" t="s">
        <v>112</v>
      </c>
      <c r="AB13" s="2">
        <f>COUNTIF('DATA Pruess'!C:C,C13)</f>
        <v>1</v>
      </c>
      <c r="AC13" s="2">
        <f t="shared" si="2"/>
        <v>-1</v>
      </c>
      <c r="AE13" s="2">
        <f t="shared" si="3"/>
        <v>-1</v>
      </c>
      <c r="AF13" s="2">
        <f t="shared" si="4"/>
        <v>-1</v>
      </c>
      <c r="AG13" s="2">
        <f t="shared" si="4"/>
        <v>-1</v>
      </c>
      <c r="AH13" s="2">
        <f t="shared" si="4"/>
        <v>-1</v>
      </c>
      <c r="AI13" s="2">
        <f t="shared" si="5"/>
        <v>-1</v>
      </c>
      <c r="AJ13" s="2"/>
      <c r="AK13" s="2">
        <f t="shared" si="6"/>
        <v>-1</v>
      </c>
      <c r="AL13" s="2">
        <f t="shared" si="6"/>
        <v>-1</v>
      </c>
      <c r="AM13" s="2">
        <f t="shared" si="6"/>
        <v>-1</v>
      </c>
      <c r="AN13" s="2">
        <f t="shared" si="0"/>
        <v>-1</v>
      </c>
      <c r="AP13" s="2">
        <f t="shared" si="7"/>
        <v>-1</v>
      </c>
      <c r="AQ13" s="2">
        <f t="shared" si="7"/>
        <v>-1</v>
      </c>
      <c r="AR13" s="2">
        <f t="shared" si="7"/>
        <v>-1</v>
      </c>
      <c r="AS13" s="2">
        <f t="shared" si="1"/>
        <v>-1</v>
      </c>
    </row>
    <row r="14" spans="1:45" x14ac:dyDescent="0.25">
      <c r="A14">
        <v>1</v>
      </c>
      <c r="B14" t="s">
        <v>113</v>
      </c>
      <c r="C14" t="s">
        <v>114</v>
      </c>
      <c r="D14">
        <v>2009</v>
      </c>
      <c r="F14" t="s">
        <v>54</v>
      </c>
      <c r="G14" t="s">
        <v>115</v>
      </c>
      <c r="H14" t="s">
        <v>116</v>
      </c>
      <c r="I14">
        <v>321</v>
      </c>
      <c r="J14">
        <v>1</v>
      </c>
      <c r="K14">
        <v>0.08</v>
      </c>
      <c r="L14">
        <v>0</v>
      </c>
      <c r="M14">
        <v>3</v>
      </c>
      <c r="N14">
        <v>13</v>
      </c>
      <c r="O14" t="s">
        <v>117</v>
      </c>
      <c r="P14" t="s">
        <v>118</v>
      </c>
      <c r="Q14" t="s">
        <v>119</v>
      </c>
      <c r="AB14" s="2">
        <f>COUNTIF('DATA Pruess'!C:C,C14)</f>
        <v>0</v>
      </c>
      <c r="AC14" s="2">
        <f t="shared" si="2"/>
        <v>-1</v>
      </c>
      <c r="AE14" s="2">
        <f t="shared" si="3"/>
        <v>-1</v>
      </c>
      <c r="AF14" s="2">
        <f t="shared" si="4"/>
        <v>-1</v>
      </c>
      <c r="AG14" s="2">
        <f t="shared" si="4"/>
        <v>-1</v>
      </c>
      <c r="AH14" s="2">
        <f t="shared" si="4"/>
        <v>-1</v>
      </c>
      <c r="AI14" s="2">
        <f t="shared" si="5"/>
        <v>-1</v>
      </c>
      <c r="AJ14" s="2"/>
      <c r="AK14" s="2">
        <f t="shared" si="6"/>
        <v>-1</v>
      </c>
      <c r="AL14" s="2">
        <f t="shared" si="6"/>
        <v>-1</v>
      </c>
      <c r="AM14" s="2">
        <f t="shared" si="6"/>
        <v>-1</v>
      </c>
      <c r="AN14" s="2">
        <f t="shared" si="0"/>
        <v>-1</v>
      </c>
      <c r="AP14" s="2">
        <f t="shared" si="7"/>
        <v>-1</v>
      </c>
      <c r="AQ14" s="2">
        <f t="shared" si="7"/>
        <v>-1</v>
      </c>
      <c r="AR14" s="2">
        <f t="shared" si="7"/>
        <v>-1</v>
      </c>
      <c r="AS14" s="2">
        <f t="shared" si="1"/>
        <v>-1</v>
      </c>
    </row>
    <row r="15" spans="1:45" x14ac:dyDescent="0.25">
      <c r="A15">
        <v>1</v>
      </c>
      <c r="B15" t="s">
        <v>120</v>
      </c>
      <c r="C15" t="s">
        <v>121</v>
      </c>
      <c r="D15">
        <v>2009</v>
      </c>
      <c r="E15" t="s">
        <v>122</v>
      </c>
      <c r="F15" t="s">
        <v>123</v>
      </c>
      <c r="G15" t="s">
        <v>124</v>
      </c>
      <c r="H15" t="s">
        <v>125</v>
      </c>
      <c r="I15">
        <v>330</v>
      </c>
      <c r="J15">
        <v>1</v>
      </c>
      <c r="K15">
        <v>0.08</v>
      </c>
      <c r="L15">
        <v>1</v>
      </c>
      <c r="M15">
        <v>1</v>
      </c>
      <c r="N15">
        <v>13</v>
      </c>
      <c r="O15" t="s">
        <v>126</v>
      </c>
      <c r="P15" t="s">
        <v>124</v>
      </c>
      <c r="Q15" t="s">
        <v>127</v>
      </c>
      <c r="AB15" s="2">
        <f>COUNTIF('DATA Pruess'!C:C,C15)</f>
        <v>1</v>
      </c>
      <c r="AC15" s="2">
        <f t="shared" si="2"/>
        <v>-1</v>
      </c>
      <c r="AE15" s="2">
        <f t="shared" si="3"/>
        <v>-1</v>
      </c>
      <c r="AF15" s="2">
        <f t="shared" si="4"/>
        <v>-1</v>
      </c>
      <c r="AG15" s="2">
        <f t="shared" si="4"/>
        <v>-1</v>
      </c>
      <c r="AH15" s="2">
        <f t="shared" si="4"/>
        <v>-1</v>
      </c>
      <c r="AI15" s="2">
        <f t="shared" si="5"/>
        <v>-1</v>
      </c>
      <c r="AJ15" s="2"/>
      <c r="AK15" s="2">
        <f t="shared" si="6"/>
        <v>3</v>
      </c>
      <c r="AL15" s="2">
        <f t="shared" si="6"/>
        <v>-1</v>
      </c>
      <c r="AM15" s="2">
        <f t="shared" si="6"/>
        <v>-1</v>
      </c>
      <c r="AN15" s="2">
        <f t="shared" si="0"/>
        <v>0</v>
      </c>
      <c r="AP15" s="2">
        <f t="shared" si="7"/>
        <v>-1</v>
      </c>
      <c r="AQ15" s="2">
        <f t="shared" si="7"/>
        <v>-1</v>
      </c>
      <c r="AR15" s="2">
        <f t="shared" si="7"/>
        <v>-1</v>
      </c>
      <c r="AS15" s="2">
        <f t="shared" si="1"/>
        <v>-1</v>
      </c>
    </row>
    <row r="16" spans="1:45" x14ac:dyDescent="0.25">
      <c r="A16">
        <v>270</v>
      </c>
      <c r="B16" t="s">
        <v>128</v>
      </c>
      <c r="C16" t="s">
        <v>129</v>
      </c>
      <c r="D16">
        <v>2010</v>
      </c>
      <c r="E16" t="s">
        <v>130</v>
      </c>
      <c r="F16" t="s">
        <v>131</v>
      </c>
      <c r="G16" t="s">
        <v>132</v>
      </c>
      <c r="H16" t="s">
        <v>133</v>
      </c>
      <c r="I16">
        <v>5</v>
      </c>
      <c r="J16">
        <v>270</v>
      </c>
      <c r="K16">
        <v>22.5</v>
      </c>
      <c r="L16">
        <v>135</v>
      </c>
      <c r="M16">
        <v>2</v>
      </c>
      <c r="N16">
        <v>12</v>
      </c>
      <c r="O16" t="s">
        <v>135</v>
      </c>
      <c r="P16" s="8" t="s">
        <v>136</v>
      </c>
      <c r="Q16" t="s">
        <v>137</v>
      </c>
      <c r="AB16" s="2">
        <f>COUNTIF('DATA Pruess'!C:C,C16)</f>
        <v>1</v>
      </c>
      <c r="AC16" s="2">
        <f t="shared" si="2"/>
        <v>14</v>
      </c>
      <c r="AE16" s="2">
        <f t="shared" si="3"/>
        <v>-1</v>
      </c>
      <c r="AF16" s="2">
        <f t="shared" si="4"/>
        <v>-1</v>
      </c>
      <c r="AG16" s="2">
        <f t="shared" si="4"/>
        <v>-1</v>
      </c>
      <c r="AH16" s="2">
        <f t="shared" si="4"/>
        <v>-1</v>
      </c>
      <c r="AI16" s="2">
        <f t="shared" si="5"/>
        <v>-1</v>
      </c>
      <c r="AJ16" s="2"/>
      <c r="AK16" s="2">
        <f t="shared" si="6"/>
        <v>-1</v>
      </c>
      <c r="AL16" s="2">
        <f t="shared" si="6"/>
        <v>-1</v>
      </c>
      <c r="AM16" s="2">
        <f t="shared" si="6"/>
        <v>-1</v>
      </c>
      <c r="AN16" s="2">
        <f t="shared" si="0"/>
        <v>-1</v>
      </c>
      <c r="AP16" s="2">
        <f t="shared" si="7"/>
        <v>-1</v>
      </c>
      <c r="AQ16" s="2">
        <f t="shared" si="7"/>
        <v>-1</v>
      </c>
      <c r="AR16" s="2">
        <f t="shared" si="7"/>
        <v>-1</v>
      </c>
      <c r="AS16" s="2">
        <f t="shared" si="1"/>
        <v>-1</v>
      </c>
    </row>
    <row r="17" spans="1:45" x14ac:dyDescent="0.25">
      <c r="A17">
        <v>139</v>
      </c>
      <c r="B17" t="s">
        <v>138</v>
      </c>
      <c r="C17" t="s">
        <v>139</v>
      </c>
      <c r="D17">
        <v>2010</v>
      </c>
      <c r="E17" t="s">
        <v>28</v>
      </c>
      <c r="F17" t="s">
        <v>29</v>
      </c>
      <c r="G17" t="s">
        <v>140</v>
      </c>
      <c r="H17" t="s">
        <v>141</v>
      </c>
      <c r="I17">
        <v>13</v>
      </c>
      <c r="J17">
        <v>139</v>
      </c>
      <c r="K17">
        <v>11.58</v>
      </c>
      <c r="L17">
        <v>46</v>
      </c>
      <c r="M17">
        <v>3</v>
      </c>
      <c r="N17">
        <v>12</v>
      </c>
      <c r="O17" t="s">
        <v>142</v>
      </c>
      <c r="P17" t="s">
        <v>143</v>
      </c>
      <c r="Q17" t="s">
        <v>144</v>
      </c>
      <c r="AB17" s="2">
        <f>COUNTIF('DATA Pruess'!C:C,C17)</f>
        <v>1</v>
      </c>
      <c r="AC17" s="2">
        <f t="shared" si="2"/>
        <v>-1</v>
      </c>
      <c r="AE17" s="2">
        <f t="shared" si="3"/>
        <v>-1</v>
      </c>
      <c r="AF17" s="2">
        <f t="shared" si="4"/>
        <v>-1</v>
      </c>
      <c r="AG17" s="2">
        <f t="shared" si="4"/>
        <v>-1</v>
      </c>
      <c r="AH17" s="2">
        <f t="shared" si="4"/>
        <v>-1</v>
      </c>
      <c r="AI17" s="2">
        <f t="shared" si="5"/>
        <v>-1</v>
      </c>
      <c r="AJ17" s="2"/>
      <c r="AK17" s="2">
        <f t="shared" si="6"/>
        <v>14</v>
      </c>
      <c r="AL17" s="2">
        <f t="shared" si="6"/>
        <v>26</v>
      </c>
      <c r="AM17" s="2">
        <f t="shared" si="6"/>
        <v>4</v>
      </c>
      <c r="AN17" s="2">
        <f t="shared" si="0"/>
        <v>2</v>
      </c>
      <c r="AP17" s="2">
        <f t="shared" si="7"/>
        <v>-1</v>
      </c>
      <c r="AQ17" s="2">
        <f t="shared" si="7"/>
        <v>-1</v>
      </c>
      <c r="AR17" s="2">
        <f t="shared" si="7"/>
        <v>-1</v>
      </c>
      <c r="AS17" s="2">
        <f t="shared" si="1"/>
        <v>-1</v>
      </c>
    </row>
    <row r="18" spans="1:45" x14ac:dyDescent="0.25">
      <c r="A18">
        <v>86</v>
      </c>
      <c r="B18" t="s">
        <v>145</v>
      </c>
      <c r="C18" t="s">
        <v>146</v>
      </c>
      <c r="D18">
        <v>2010</v>
      </c>
      <c r="E18" t="s">
        <v>130</v>
      </c>
      <c r="F18" t="s">
        <v>131</v>
      </c>
      <c r="G18" t="s">
        <v>147</v>
      </c>
      <c r="H18" t="s">
        <v>148</v>
      </c>
      <c r="I18">
        <v>26</v>
      </c>
      <c r="J18">
        <v>86</v>
      </c>
      <c r="K18">
        <v>7.17</v>
      </c>
      <c r="L18">
        <v>29</v>
      </c>
      <c r="M18">
        <v>3</v>
      </c>
      <c r="N18">
        <v>12</v>
      </c>
      <c r="O18" t="s">
        <v>149</v>
      </c>
      <c r="P18" t="s">
        <v>150</v>
      </c>
      <c r="Q18" t="s">
        <v>151</v>
      </c>
      <c r="AB18" s="2">
        <f>COUNTIF('DATA Pruess'!C:C,C18)</f>
        <v>0</v>
      </c>
      <c r="AC18" s="2">
        <f t="shared" si="2"/>
        <v>-1</v>
      </c>
      <c r="AE18" s="2">
        <f t="shared" si="3"/>
        <v>-1</v>
      </c>
      <c r="AF18" s="2">
        <f t="shared" si="4"/>
        <v>-1</v>
      </c>
      <c r="AG18" s="2">
        <f t="shared" si="4"/>
        <v>-1</v>
      </c>
      <c r="AH18" s="2">
        <f t="shared" si="4"/>
        <v>-1</v>
      </c>
      <c r="AI18" s="2">
        <f t="shared" si="5"/>
        <v>-1</v>
      </c>
      <c r="AJ18" s="2"/>
      <c r="AK18" s="2">
        <f t="shared" si="6"/>
        <v>-1</v>
      </c>
      <c r="AL18" s="2">
        <f t="shared" si="6"/>
        <v>-1</v>
      </c>
      <c r="AM18" s="2">
        <f t="shared" si="6"/>
        <v>-1</v>
      </c>
      <c r="AN18" s="2">
        <f t="shared" si="0"/>
        <v>-1</v>
      </c>
      <c r="AP18" s="2">
        <f t="shared" si="7"/>
        <v>-1</v>
      </c>
      <c r="AQ18" s="2">
        <f t="shared" si="7"/>
        <v>-1</v>
      </c>
      <c r="AR18" s="2">
        <f t="shared" si="7"/>
        <v>-1</v>
      </c>
      <c r="AS18" s="2">
        <f t="shared" si="1"/>
        <v>-1</v>
      </c>
    </row>
    <row r="19" spans="1:45" x14ac:dyDescent="0.25">
      <c r="A19">
        <v>50</v>
      </c>
      <c r="B19" t="s">
        <v>152</v>
      </c>
      <c r="C19" t="s">
        <v>153</v>
      </c>
      <c r="D19">
        <v>2010</v>
      </c>
      <c r="E19" t="s">
        <v>154</v>
      </c>
      <c r="F19" t="s">
        <v>29</v>
      </c>
      <c r="G19" t="s">
        <v>155</v>
      </c>
      <c r="H19" t="s">
        <v>156</v>
      </c>
      <c r="I19">
        <v>52</v>
      </c>
      <c r="J19">
        <v>50</v>
      </c>
      <c r="K19">
        <v>4.17</v>
      </c>
      <c r="L19">
        <v>17</v>
      </c>
      <c r="M19">
        <v>3</v>
      </c>
      <c r="N19">
        <v>12</v>
      </c>
      <c r="O19" t="s">
        <v>158</v>
      </c>
      <c r="P19" t="s">
        <v>155</v>
      </c>
      <c r="Q19" t="s">
        <v>159</v>
      </c>
      <c r="AB19" s="2">
        <f>COUNTIF('DATA Pruess'!C:C,C19)</f>
        <v>1</v>
      </c>
      <c r="AC19" s="2">
        <f t="shared" si="2"/>
        <v>-1</v>
      </c>
      <c r="AE19" s="2">
        <f t="shared" si="3"/>
        <v>-1</v>
      </c>
      <c r="AF19" s="2">
        <f t="shared" si="4"/>
        <v>-1</v>
      </c>
      <c r="AG19" s="2">
        <f t="shared" si="4"/>
        <v>-1</v>
      </c>
      <c r="AH19" s="2">
        <f t="shared" si="4"/>
        <v>-1</v>
      </c>
      <c r="AI19" s="2">
        <f t="shared" si="5"/>
        <v>-1</v>
      </c>
      <c r="AJ19" s="2"/>
      <c r="AK19" s="2">
        <f t="shared" si="6"/>
        <v>-1</v>
      </c>
      <c r="AL19" s="2">
        <f t="shared" si="6"/>
        <v>-1</v>
      </c>
      <c r="AM19" s="2">
        <f t="shared" si="6"/>
        <v>-1</v>
      </c>
      <c r="AN19" s="2">
        <f t="shared" si="0"/>
        <v>-1</v>
      </c>
      <c r="AP19" s="2">
        <f t="shared" si="7"/>
        <v>-1</v>
      </c>
      <c r="AQ19" s="2">
        <f t="shared" si="7"/>
        <v>-1</v>
      </c>
      <c r="AR19" s="2">
        <f t="shared" si="7"/>
        <v>-1</v>
      </c>
      <c r="AS19" s="2">
        <f t="shared" si="1"/>
        <v>-1</v>
      </c>
    </row>
    <row r="20" spans="1:45" x14ac:dyDescent="0.25">
      <c r="A20">
        <v>45</v>
      </c>
      <c r="B20" t="s">
        <v>160</v>
      </c>
      <c r="C20" t="s">
        <v>161</v>
      </c>
      <c r="D20">
        <v>2010</v>
      </c>
      <c r="E20" t="s">
        <v>162</v>
      </c>
      <c r="F20" t="s">
        <v>163</v>
      </c>
      <c r="G20" t="s">
        <v>164</v>
      </c>
      <c r="H20" t="s">
        <v>165</v>
      </c>
      <c r="I20">
        <v>60</v>
      </c>
      <c r="J20">
        <v>45</v>
      </c>
      <c r="K20">
        <v>3.75</v>
      </c>
      <c r="L20">
        <v>23</v>
      </c>
      <c r="M20">
        <v>2</v>
      </c>
      <c r="N20">
        <v>12</v>
      </c>
      <c r="O20" t="s">
        <v>166</v>
      </c>
      <c r="Q20" t="s">
        <v>167</v>
      </c>
      <c r="AB20" s="2">
        <f>COUNTIF('DATA Pruess'!C:C,C20)</f>
        <v>0</v>
      </c>
      <c r="AC20" s="2">
        <f t="shared" si="2"/>
        <v>-1</v>
      </c>
      <c r="AE20" s="2">
        <f t="shared" si="3"/>
        <v>1</v>
      </c>
      <c r="AF20" s="2">
        <f t="shared" si="4"/>
        <v>17</v>
      </c>
      <c r="AG20" s="2">
        <f t="shared" si="4"/>
        <v>-1</v>
      </c>
      <c r="AH20" s="2">
        <f t="shared" si="4"/>
        <v>-1</v>
      </c>
      <c r="AI20" s="2">
        <f t="shared" si="5"/>
        <v>1</v>
      </c>
      <c r="AJ20" s="2"/>
      <c r="AK20" s="2">
        <f t="shared" si="6"/>
        <v>-1</v>
      </c>
      <c r="AL20" s="2">
        <f t="shared" si="6"/>
        <v>-1</v>
      </c>
      <c r="AM20" s="2">
        <f t="shared" si="6"/>
        <v>-1</v>
      </c>
      <c r="AN20" s="2">
        <f t="shared" si="0"/>
        <v>-1</v>
      </c>
      <c r="AP20" s="2">
        <f t="shared" si="7"/>
        <v>-1</v>
      </c>
      <c r="AQ20" s="2">
        <f t="shared" si="7"/>
        <v>-1</v>
      </c>
      <c r="AR20" s="2">
        <f t="shared" si="7"/>
        <v>-1</v>
      </c>
      <c r="AS20" s="2">
        <f t="shared" si="1"/>
        <v>-1</v>
      </c>
    </row>
    <row r="21" spans="1:45" x14ac:dyDescent="0.25">
      <c r="A21">
        <v>32</v>
      </c>
      <c r="B21" t="s">
        <v>168</v>
      </c>
      <c r="C21" t="s">
        <v>169</v>
      </c>
      <c r="D21">
        <v>2010</v>
      </c>
      <c r="E21" t="s">
        <v>170</v>
      </c>
      <c r="F21" t="s">
        <v>85</v>
      </c>
      <c r="G21" t="s">
        <v>171</v>
      </c>
      <c r="H21" t="s">
        <v>172</v>
      </c>
      <c r="I21">
        <v>81</v>
      </c>
      <c r="J21">
        <v>32</v>
      </c>
      <c r="K21">
        <v>2.67</v>
      </c>
      <c r="L21">
        <v>16</v>
      </c>
      <c r="M21">
        <v>2</v>
      </c>
      <c r="N21">
        <v>12</v>
      </c>
      <c r="O21" t="s">
        <v>173</v>
      </c>
      <c r="P21" s="8" t="s">
        <v>171</v>
      </c>
      <c r="Q21" t="s">
        <v>174</v>
      </c>
      <c r="AB21" s="2">
        <f>COUNTIF('DATA Pruess'!C:C,C21)</f>
        <v>1</v>
      </c>
      <c r="AC21" s="2">
        <f t="shared" si="2"/>
        <v>9</v>
      </c>
      <c r="AE21" s="2">
        <f t="shared" si="3"/>
        <v>-1</v>
      </c>
      <c r="AF21" s="2">
        <f t="shared" si="4"/>
        <v>-1</v>
      </c>
      <c r="AG21" s="2">
        <f t="shared" si="4"/>
        <v>-1</v>
      </c>
      <c r="AH21" s="2">
        <f t="shared" si="4"/>
        <v>-1</v>
      </c>
      <c r="AI21" s="2">
        <f t="shared" si="5"/>
        <v>-1</v>
      </c>
      <c r="AJ21" s="2"/>
      <c r="AK21" s="2">
        <f t="shared" si="6"/>
        <v>-1</v>
      </c>
      <c r="AL21" s="2">
        <f t="shared" si="6"/>
        <v>-1</v>
      </c>
      <c r="AM21" s="2">
        <f t="shared" si="6"/>
        <v>-1</v>
      </c>
      <c r="AN21" s="2">
        <f t="shared" si="0"/>
        <v>-1</v>
      </c>
      <c r="AP21" s="2">
        <f t="shared" si="7"/>
        <v>-1</v>
      </c>
      <c r="AQ21" s="2">
        <f t="shared" si="7"/>
        <v>-1</v>
      </c>
      <c r="AR21" s="2">
        <f t="shared" si="7"/>
        <v>-1</v>
      </c>
      <c r="AS21" s="2">
        <f t="shared" si="1"/>
        <v>-1</v>
      </c>
    </row>
    <row r="22" spans="1:45" x14ac:dyDescent="0.25">
      <c r="A22">
        <v>18</v>
      </c>
      <c r="B22" t="s">
        <v>175</v>
      </c>
      <c r="C22" t="s">
        <v>176</v>
      </c>
      <c r="D22">
        <v>2010</v>
      </c>
      <c r="E22" t="s">
        <v>177</v>
      </c>
      <c r="F22" t="s">
        <v>38</v>
      </c>
      <c r="G22" t="s">
        <v>178</v>
      </c>
      <c r="H22" t="s">
        <v>179</v>
      </c>
      <c r="I22">
        <v>117</v>
      </c>
      <c r="J22">
        <v>18</v>
      </c>
      <c r="K22">
        <v>1.5</v>
      </c>
      <c r="L22">
        <v>18</v>
      </c>
      <c r="M22">
        <v>1</v>
      </c>
      <c r="N22">
        <v>12</v>
      </c>
      <c r="O22" t="s">
        <v>180</v>
      </c>
      <c r="P22" t="s">
        <v>178</v>
      </c>
      <c r="Q22" t="s">
        <v>181</v>
      </c>
      <c r="AB22" s="2">
        <f>COUNTIF('DATA Pruess'!C:C,C22)</f>
        <v>0</v>
      </c>
      <c r="AC22" s="2">
        <f t="shared" si="2"/>
        <v>-1</v>
      </c>
      <c r="AE22" s="2">
        <f t="shared" si="3"/>
        <v>-1</v>
      </c>
      <c r="AF22" s="2">
        <f t="shared" si="4"/>
        <v>-1</v>
      </c>
      <c r="AG22" s="2">
        <f t="shared" si="4"/>
        <v>-1</v>
      </c>
      <c r="AH22" s="2">
        <f t="shared" si="4"/>
        <v>-1</v>
      </c>
      <c r="AI22" s="2">
        <f t="shared" si="5"/>
        <v>-1</v>
      </c>
      <c r="AJ22" s="2"/>
      <c r="AK22" s="2">
        <f t="shared" si="6"/>
        <v>-1</v>
      </c>
      <c r="AL22" s="2">
        <f t="shared" si="6"/>
        <v>-1</v>
      </c>
      <c r="AM22" s="2">
        <f t="shared" si="6"/>
        <v>-1</v>
      </c>
      <c r="AN22" s="2">
        <f t="shared" si="0"/>
        <v>-1</v>
      </c>
      <c r="AP22" s="2">
        <f t="shared" si="7"/>
        <v>-1</v>
      </c>
      <c r="AQ22" s="2">
        <f t="shared" si="7"/>
        <v>-1</v>
      </c>
      <c r="AR22" s="2">
        <f t="shared" si="7"/>
        <v>-1</v>
      </c>
      <c r="AS22" s="2">
        <f t="shared" si="1"/>
        <v>-1</v>
      </c>
    </row>
    <row r="23" spans="1:45" x14ac:dyDescent="0.25">
      <c r="A23">
        <v>8</v>
      </c>
      <c r="B23" t="s">
        <v>120</v>
      </c>
      <c r="C23" t="s">
        <v>182</v>
      </c>
      <c r="D23">
        <v>2010</v>
      </c>
      <c r="E23" t="s">
        <v>183</v>
      </c>
      <c r="F23" t="s">
        <v>85</v>
      </c>
      <c r="G23" t="s">
        <v>184</v>
      </c>
      <c r="H23" t="s">
        <v>185</v>
      </c>
      <c r="I23">
        <v>177</v>
      </c>
      <c r="J23">
        <v>8</v>
      </c>
      <c r="K23">
        <v>0.67</v>
      </c>
      <c r="L23">
        <v>8</v>
      </c>
      <c r="M23">
        <v>1</v>
      </c>
      <c r="N23">
        <v>12</v>
      </c>
      <c r="O23" t="s">
        <v>186</v>
      </c>
      <c r="P23" t="s">
        <v>184</v>
      </c>
      <c r="Q23" t="s">
        <v>187</v>
      </c>
      <c r="AB23" s="2">
        <f>COUNTIF('DATA Pruess'!C:C,C23)</f>
        <v>1</v>
      </c>
      <c r="AC23" s="2">
        <f t="shared" si="2"/>
        <v>-1</v>
      </c>
      <c r="AE23" s="2">
        <f t="shared" si="3"/>
        <v>-1</v>
      </c>
      <c r="AF23" s="2">
        <f t="shared" si="4"/>
        <v>-1</v>
      </c>
      <c r="AG23" s="2">
        <f t="shared" si="4"/>
        <v>-1</v>
      </c>
      <c r="AH23" s="2">
        <f t="shared" si="4"/>
        <v>-1</v>
      </c>
      <c r="AI23" s="2">
        <f t="shared" si="5"/>
        <v>-1</v>
      </c>
      <c r="AJ23" s="2"/>
      <c r="AK23" s="2">
        <f t="shared" si="6"/>
        <v>3</v>
      </c>
      <c r="AL23" s="2">
        <f t="shared" si="6"/>
        <v>-1</v>
      </c>
      <c r="AM23" s="2">
        <f t="shared" si="6"/>
        <v>-1</v>
      </c>
      <c r="AN23" s="2">
        <f t="shared" si="0"/>
        <v>0</v>
      </c>
      <c r="AP23" s="2">
        <f t="shared" si="7"/>
        <v>-1</v>
      </c>
      <c r="AQ23" s="2">
        <f t="shared" si="7"/>
        <v>-1</v>
      </c>
      <c r="AR23" s="2">
        <f t="shared" si="7"/>
        <v>-1</v>
      </c>
      <c r="AS23" s="2">
        <f t="shared" si="1"/>
        <v>-1</v>
      </c>
    </row>
    <row r="24" spans="1:45" x14ac:dyDescent="0.25">
      <c r="A24">
        <v>5</v>
      </c>
      <c r="B24" t="s">
        <v>188</v>
      </c>
      <c r="C24" t="s">
        <v>189</v>
      </c>
      <c r="D24">
        <v>2010</v>
      </c>
      <c r="E24" t="s">
        <v>190</v>
      </c>
      <c r="F24" t="s">
        <v>85</v>
      </c>
      <c r="G24" t="s">
        <v>191</v>
      </c>
      <c r="H24" t="s">
        <v>192</v>
      </c>
      <c r="I24">
        <v>223</v>
      </c>
      <c r="J24">
        <v>5</v>
      </c>
      <c r="K24">
        <v>0.42</v>
      </c>
      <c r="L24">
        <v>3</v>
      </c>
      <c r="M24">
        <v>2</v>
      </c>
      <c r="N24">
        <v>12</v>
      </c>
      <c r="O24" t="s">
        <v>193</v>
      </c>
      <c r="P24" t="s">
        <v>191</v>
      </c>
      <c r="Q24" t="s">
        <v>194</v>
      </c>
      <c r="AB24" s="2">
        <f>COUNTIF('DATA Pruess'!C:C,C24)</f>
        <v>1</v>
      </c>
      <c r="AC24" s="2">
        <f t="shared" si="2"/>
        <v>-1</v>
      </c>
      <c r="AE24" s="2">
        <f t="shared" si="3"/>
        <v>-1</v>
      </c>
      <c r="AF24" s="2">
        <f t="shared" si="4"/>
        <v>-1</v>
      </c>
      <c r="AG24" s="2">
        <f t="shared" si="4"/>
        <v>-1</v>
      </c>
      <c r="AH24" s="2">
        <f t="shared" si="4"/>
        <v>-1</v>
      </c>
      <c r="AI24" s="2">
        <f t="shared" si="5"/>
        <v>-1</v>
      </c>
      <c r="AJ24" s="2"/>
      <c r="AK24" s="2">
        <f t="shared" si="6"/>
        <v>-1</v>
      </c>
      <c r="AL24" s="2">
        <f t="shared" si="6"/>
        <v>-1</v>
      </c>
      <c r="AM24" s="2">
        <f t="shared" si="6"/>
        <v>-1</v>
      </c>
      <c r="AN24" s="2">
        <f t="shared" si="0"/>
        <v>-1</v>
      </c>
      <c r="AP24" s="2">
        <f t="shared" si="7"/>
        <v>-1</v>
      </c>
      <c r="AQ24" s="2">
        <f t="shared" si="7"/>
        <v>-1</v>
      </c>
      <c r="AR24" s="2">
        <f t="shared" si="7"/>
        <v>-1</v>
      </c>
      <c r="AS24" s="2">
        <f t="shared" si="1"/>
        <v>-1</v>
      </c>
    </row>
    <row r="25" spans="1:45" x14ac:dyDescent="0.25">
      <c r="A25">
        <v>2</v>
      </c>
      <c r="B25" t="s">
        <v>195</v>
      </c>
      <c r="C25" t="s">
        <v>196</v>
      </c>
      <c r="D25">
        <v>2010</v>
      </c>
      <c r="F25" t="s">
        <v>197</v>
      </c>
      <c r="G25" t="s">
        <v>198</v>
      </c>
      <c r="H25" t="s">
        <v>199</v>
      </c>
      <c r="I25">
        <v>264</v>
      </c>
      <c r="J25">
        <v>2</v>
      </c>
      <c r="K25">
        <v>0.17</v>
      </c>
      <c r="L25">
        <v>1</v>
      </c>
      <c r="M25">
        <v>4</v>
      </c>
      <c r="N25">
        <v>12</v>
      </c>
      <c r="O25" t="s">
        <v>200</v>
      </c>
      <c r="P25" t="s">
        <v>198</v>
      </c>
      <c r="Q25" t="s">
        <v>201</v>
      </c>
      <c r="AB25" s="2">
        <f>COUNTIF('DATA Pruess'!C:C,C25)</f>
        <v>1</v>
      </c>
      <c r="AC25" s="2">
        <f t="shared" si="2"/>
        <v>-1</v>
      </c>
      <c r="AE25" s="2">
        <f t="shared" si="3"/>
        <v>-1</v>
      </c>
      <c r="AF25" s="2">
        <f t="shared" si="4"/>
        <v>-1</v>
      </c>
      <c r="AG25" s="2">
        <f t="shared" si="4"/>
        <v>-1</v>
      </c>
      <c r="AH25" s="2">
        <f t="shared" si="4"/>
        <v>-1</v>
      </c>
      <c r="AI25" s="2">
        <f t="shared" si="5"/>
        <v>-1</v>
      </c>
      <c r="AJ25" s="2"/>
      <c r="AK25" s="2">
        <f t="shared" si="6"/>
        <v>-1</v>
      </c>
      <c r="AL25" s="2">
        <f t="shared" si="6"/>
        <v>-1</v>
      </c>
      <c r="AM25" s="2">
        <f t="shared" si="6"/>
        <v>-1</v>
      </c>
      <c r="AN25" s="2">
        <f t="shared" si="0"/>
        <v>-1</v>
      </c>
      <c r="AP25" s="2">
        <f t="shared" si="7"/>
        <v>-1</v>
      </c>
      <c r="AQ25" s="2">
        <f t="shared" si="7"/>
        <v>-1</v>
      </c>
      <c r="AR25" s="2">
        <f t="shared" si="7"/>
        <v>-1</v>
      </c>
      <c r="AS25" s="2">
        <f t="shared" si="1"/>
        <v>-1</v>
      </c>
    </row>
    <row r="26" spans="1:45" x14ac:dyDescent="0.25">
      <c r="A26">
        <v>2</v>
      </c>
      <c r="B26" t="s">
        <v>202</v>
      </c>
      <c r="C26" t="s">
        <v>203</v>
      </c>
      <c r="D26">
        <v>2010</v>
      </c>
      <c r="E26" t="s">
        <v>204</v>
      </c>
      <c r="F26" t="s">
        <v>205</v>
      </c>
      <c r="G26" t="s">
        <v>206</v>
      </c>
      <c r="H26" t="s">
        <v>207</v>
      </c>
      <c r="I26">
        <v>268</v>
      </c>
      <c r="J26">
        <v>2</v>
      </c>
      <c r="K26">
        <v>0.17</v>
      </c>
      <c r="L26">
        <v>1</v>
      </c>
      <c r="M26">
        <v>3</v>
      </c>
      <c r="N26">
        <v>12</v>
      </c>
      <c r="O26" t="s">
        <v>208</v>
      </c>
      <c r="P26" t="s">
        <v>206</v>
      </c>
      <c r="Q26" t="s">
        <v>209</v>
      </c>
      <c r="AB26" s="2">
        <f>COUNTIF('DATA Pruess'!C:C,C26)</f>
        <v>0</v>
      </c>
      <c r="AC26" s="2">
        <f t="shared" si="2"/>
        <v>-1</v>
      </c>
      <c r="AE26" s="2">
        <f t="shared" si="3"/>
        <v>-1</v>
      </c>
      <c r="AF26" s="2">
        <f t="shared" si="4"/>
        <v>-1</v>
      </c>
      <c r="AG26" s="2">
        <f t="shared" si="4"/>
        <v>-1</v>
      </c>
      <c r="AH26" s="2">
        <f t="shared" si="4"/>
        <v>-1</v>
      </c>
      <c r="AI26" s="2">
        <f t="shared" si="5"/>
        <v>-1</v>
      </c>
      <c r="AJ26" s="2"/>
      <c r="AK26" s="2">
        <f t="shared" si="6"/>
        <v>-1</v>
      </c>
      <c r="AL26" s="2">
        <f t="shared" si="6"/>
        <v>-1</v>
      </c>
      <c r="AM26" s="2">
        <f t="shared" si="6"/>
        <v>-1</v>
      </c>
      <c r="AN26" s="2">
        <f t="shared" si="0"/>
        <v>-1</v>
      </c>
      <c r="AP26" s="2">
        <f t="shared" si="7"/>
        <v>-1</v>
      </c>
      <c r="AQ26" s="2">
        <f t="shared" si="7"/>
        <v>-1</v>
      </c>
      <c r="AR26" s="2">
        <f t="shared" si="7"/>
        <v>-1</v>
      </c>
      <c r="AS26" s="2">
        <f t="shared" si="1"/>
        <v>-1</v>
      </c>
    </row>
    <row r="27" spans="1:45" x14ac:dyDescent="0.25">
      <c r="A27">
        <v>0</v>
      </c>
      <c r="B27" t="s">
        <v>210</v>
      </c>
      <c r="C27" t="s">
        <v>211</v>
      </c>
      <c r="D27">
        <v>2010</v>
      </c>
      <c r="F27" t="s">
        <v>212</v>
      </c>
      <c r="G27" t="s">
        <v>213</v>
      </c>
      <c r="I27">
        <v>386</v>
      </c>
      <c r="J27">
        <v>0</v>
      </c>
      <c r="K27">
        <v>0</v>
      </c>
      <c r="L27">
        <v>0</v>
      </c>
      <c r="M27">
        <v>1</v>
      </c>
      <c r="N27">
        <v>12</v>
      </c>
      <c r="O27" t="s">
        <v>214</v>
      </c>
      <c r="Q27" t="s">
        <v>215</v>
      </c>
      <c r="AB27" s="2">
        <f>COUNTIF('DATA Pruess'!C:C,C27)</f>
        <v>1</v>
      </c>
      <c r="AC27" s="2">
        <f t="shared" si="2"/>
        <v>-1</v>
      </c>
      <c r="AE27" s="2">
        <f t="shared" si="3"/>
        <v>-1</v>
      </c>
      <c r="AF27" s="2">
        <f t="shared" si="4"/>
        <v>-1</v>
      </c>
      <c r="AG27" s="2">
        <f t="shared" si="4"/>
        <v>-1</v>
      </c>
      <c r="AH27" s="2">
        <f t="shared" si="4"/>
        <v>-1</v>
      </c>
      <c r="AI27" s="2">
        <f t="shared" si="5"/>
        <v>-1</v>
      </c>
      <c r="AJ27" s="2"/>
      <c r="AK27" s="2">
        <f t="shared" si="6"/>
        <v>-1</v>
      </c>
      <c r="AL27" s="2">
        <f t="shared" si="6"/>
        <v>-1</v>
      </c>
      <c r="AM27" s="2">
        <f t="shared" si="6"/>
        <v>-1</v>
      </c>
      <c r="AN27" s="2">
        <f t="shared" si="0"/>
        <v>-1</v>
      </c>
      <c r="AP27" s="2">
        <f t="shared" si="7"/>
        <v>-1</v>
      </c>
      <c r="AQ27" s="2">
        <f t="shared" si="7"/>
        <v>-1</v>
      </c>
      <c r="AR27" s="2">
        <f t="shared" si="7"/>
        <v>-1</v>
      </c>
      <c r="AS27" s="2">
        <f t="shared" si="1"/>
        <v>-1</v>
      </c>
    </row>
    <row r="28" spans="1:45" x14ac:dyDescent="0.25">
      <c r="A28">
        <v>0</v>
      </c>
      <c r="B28" t="s">
        <v>128</v>
      </c>
      <c r="C28" t="s">
        <v>216</v>
      </c>
      <c r="D28">
        <v>2010</v>
      </c>
      <c r="E28" t="s">
        <v>217</v>
      </c>
      <c r="F28" t="s">
        <v>218</v>
      </c>
      <c r="G28" t="s">
        <v>219</v>
      </c>
      <c r="I28">
        <v>414</v>
      </c>
      <c r="J28">
        <v>0</v>
      </c>
      <c r="K28">
        <v>0</v>
      </c>
      <c r="L28">
        <v>0</v>
      </c>
      <c r="M28">
        <v>2</v>
      </c>
      <c r="N28">
        <v>12</v>
      </c>
      <c r="O28" t="s">
        <v>220</v>
      </c>
      <c r="P28" s="8" t="s">
        <v>219</v>
      </c>
      <c r="Q28" t="s">
        <v>221</v>
      </c>
      <c r="AB28" s="2">
        <f>COUNTIF('DATA Pruess'!C:C,C28)</f>
        <v>1</v>
      </c>
      <c r="AC28" s="2">
        <f t="shared" si="2"/>
        <v>14</v>
      </c>
      <c r="AE28" s="2">
        <f t="shared" si="3"/>
        <v>-1</v>
      </c>
      <c r="AF28" s="2">
        <f t="shared" si="4"/>
        <v>-1</v>
      </c>
      <c r="AG28" s="2">
        <f t="shared" si="4"/>
        <v>-1</v>
      </c>
      <c r="AH28" s="2">
        <f t="shared" si="4"/>
        <v>-1</v>
      </c>
      <c r="AI28" s="2">
        <f t="shared" si="5"/>
        <v>-1</v>
      </c>
      <c r="AJ28" s="2"/>
      <c r="AK28" s="2">
        <f t="shared" si="6"/>
        <v>-1</v>
      </c>
      <c r="AL28" s="2">
        <f t="shared" si="6"/>
        <v>-1</v>
      </c>
      <c r="AM28" s="2">
        <f t="shared" si="6"/>
        <v>-1</v>
      </c>
      <c r="AN28" s="2">
        <f t="shared" si="0"/>
        <v>-1</v>
      </c>
      <c r="AP28" s="2">
        <f t="shared" si="7"/>
        <v>-1</v>
      </c>
      <c r="AQ28" s="2">
        <f t="shared" si="7"/>
        <v>-1</v>
      </c>
      <c r="AR28" s="2">
        <f t="shared" si="7"/>
        <v>-1</v>
      </c>
      <c r="AS28" s="2">
        <f t="shared" si="1"/>
        <v>-1</v>
      </c>
    </row>
    <row r="29" spans="1:45" x14ac:dyDescent="0.25">
      <c r="A29">
        <v>210</v>
      </c>
      <c r="B29" t="s">
        <v>160</v>
      </c>
      <c r="C29" t="s">
        <v>222</v>
      </c>
      <c r="D29">
        <v>2011</v>
      </c>
      <c r="E29" t="s">
        <v>223</v>
      </c>
      <c r="F29" t="s">
        <v>224</v>
      </c>
      <c r="G29" t="s">
        <v>225</v>
      </c>
      <c r="H29" t="s">
        <v>226</v>
      </c>
      <c r="I29">
        <v>6</v>
      </c>
      <c r="J29">
        <v>210</v>
      </c>
      <c r="K29">
        <v>19.09</v>
      </c>
      <c r="L29">
        <v>105</v>
      </c>
      <c r="M29">
        <v>2</v>
      </c>
      <c r="N29">
        <v>11</v>
      </c>
      <c r="O29" t="s">
        <v>228</v>
      </c>
      <c r="P29" t="s">
        <v>229</v>
      </c>
      <c r="Q29" t="s">
        <v>230</v>
      </c>
      <c r="AB29" s="2">
        <f>COUNTIF('DATA Pruess'!C:C,C29)</f>
        <v>1</v>
      </c>
      <c r="AC29" s="2">
        <f t="shared" si="2"/>
        <v>-1</v>
      </c>
      <c r="AE29" s="2">
        <f t="shared" si="3"/>
        <v>1</v>
      </c>
      <c r="AF29" s="2">
        <f t="shared" si="4"/>
        <v>17</v>
      </c>
      <c r="AG29" s="2">
        <f t="shared" si="4"/>
        <v>-1</v>
      </c>
      <c r="AH29" s="2">
        <f t="shared" si="4"/>
        <v>-1</v>
      </c>
      <c r="AI29" s="2">
        <f t="shared" si="5"/>
        <v>1</v>
      </c>
      <c r="AJ29" s="2"/>
      <c r="AK29" s="2">
        <f t="shared" si="6"/>
        <v>-1</v>
      </c>
      <c r="AL29" s="2">
        <f t="shared" si="6"/>
        <v>-1</v>
      </c>
      <c r="AM29" s="2">
        <f t="shared" si="6"/>
        <v>-1</v>
      </c>
      <c r="AN29" s="2">
        <f t="shared" si="0"/>
        <v>-1</v>
      </c>
      <c r="AP29" s="2">
        <f t="shared" si="7"/>
        <v>-1</v>
      </c>
      <c r="AQ29" s="2">
        <f t="shared" si="7"/>
        <v>-1</v>
      </c>
      <c r="AR29" s="2">
        <f t="shared" si="7"/>
        <v>-1</v>
      </c>
      <c r="AS29" s="2">
        <f t="shared" si="1"/>
        <v>-1</v>
      </c>
    </row>
    <row r="30" spans="1:45" x14ac:dyDescent="0.25">
      <c r="A30">
        <v>195</v>
      </c>
      <c r="B30" t="s">
        <v>160</v>
      </c>
      <c r="C30" t="s">
        <v>231</v>
      </c>
      <c r="D30">
        <v>2011</v>
      </c>
      <c r="E30" t="s">
        <v>232</v>
      </c>
      <c r="F30" t="s">
        <v>29</v>
      </c>
      <c r="G30" t="s">
        <v>233</v>
      </c>
      <c r="H30" t="s">
        <v>234</v>
      </c>
      <c r="I30">
        <v>8</v>
      </c>
      <c r="J30">
        <v>195</v>
      </c>
      <c r="K30">
        <v>17.73</v>
      </c>
      <c r="L30">
        <v>98</v>
      </c>
      <c r="M30">
        <v>2</v>
      </c>
      <c r="N30">
        <v>11</v>
      </c>
      <c r="O30" t="s">
        <v>235</v>
      </c>
      <c r="P30" t="s">
        <v>236</v>
      </c>
      <c r="Q30" t="s">
        <v>237</v>
      </c>
      <c r="AB30" s="2">
        <f>COUNTIF('DATA Pruess'!C:C,C30)</f>
        <v>1</v>
      </c>
      <c r="AC30" s="2">
        <f t="shared" si="2"/>
        <v>-1</v>
      </c>
      <c r="AE30" s="2">
        <f t="shared" si="3"/>
        <v>1</v>
      </c>
      <c r="AF30" s="2">
        <f t="shared" si="4"/>
        <v>17</v>
      </c>
      <c r="AG30" s="2">
        <f t="shared" si="4"/>
        <v>-1</v>
      </c>
      <c r="AH30" s="2">
        <f t="shared" si="4"/>
        <v>-1</v>
      </c>
      <c r="AI30" s="2">
        <f t="shared" si="5"/>
        <v>1</v>
      </c>
      <c r="AJ30" s="2"/>
      <c r="AK30" s="2">
        <f t="shared" si="6"/>
        <v>-1</v>
      </c>
      <c r="AL30" s="2">
        <f t="shared" si="6"/>
        <v>-1</v>
      </c>
      <c r="AM30" s="2">
        <f t="shared" si="6"/>
        <v>-1</v>
      </c>
      <c r="AN30" s="2">
        <f t="shared" si="0"/>
        <v>-1</v>
      </c>
      <c r="AP30" s="2">
        <f t="shared" si="7"/>
        <v>-1</v>
      </c>
      <c r="AQ30" s="2">
        <f t="shared" si="7"/>
        <v>-1</v>
      </c>
      <c r="AR30" s="2">
        <f t="shared" si="7"/>
        <v>-1</v>
      </c>
      <c r="AS30" s="2">
        <f t="shared" si="1"/>
        <v>-1</v>
      </c>
    </row>
    <row r="31" spans="1:45" x14ac:dyDescent="0.25">
      <c r="A31">
        <v>42</v>
      </c>
      <c r="B31" t="s">
        <v>238</v>
      </c>
      <c r="C31" t="s">
        <v>239</v>
      </c>
      <c r="D31">
        <v>2011</v>
      </c>
      <c r="E31" t="s">
        <v>240</v>
      </c>
      <c r="F31" t="s">
        <v>241</v>
      </c>
      <c r="G31" t="s">
        <v>242</v>
      </c>
      <c r="H31" t="s">
        <v>243</v>
      </c>
      <c r="I31">
        <v>64</v>
      </c>
      <c r="J31">
        <v>42</v>
      </c>
      <c r="K31">
        <v>3.82</v>
      </c>
      <c r="L31">
        <v>14</v>
      </c>
      <c r="M31">
        <v>3</v>
      </c>
      <c r="N31">
        <v>11</v>
      </c>
      <c r="O31" t="s">
        <v>244</v>
      </c>
      <c r="P31" s="8" t="s">
        <v>242</v>
      </c>
      <c r="Q31" t="s">
        <v>245</v>
      </c>
      <c r="AB31" s="2">
        <f>COUNTIF('DATA Pruess'!C:C,C31)</f>
        <v>1</v>
      </c>
      <c r="AC31" s="2">
        <f t="shared" si="2"/>
        <v>16</v>
      </c>
      <c r="AE31" s="2">
        <f t="shared" si="3"/>
        <v>-1</v>
      </c>
      <c r="AF31" s="2">
        <f t="shared" si="4"/>
        <v>-1</v>
      </c>
      <c r="AG31" s="2">
        <f t="shared" si="4"/>
        <v>-1</v>
      </c>
      <c r="AH31" s="2">
        <f t="shared" si="4"/>
        <v>-1</v>
      </c>
      <c r="AI31" s="2">
        <f t="shared" si="5"/>
        <v>-1</v>
      </c>
      <c r="AJ31" s="2"/>
      <c r="AK31" s="2">
        <f t="shared" si="6"/>
        <v>-1</v>
      </c>
      <c r="AL31" s="2">
        <f t="shared" si="6"/>
        <v>-1</v>
      </c>
      <c r="AM31" s="2">
        <f t="shared" si="6"/>
        <v>-1</v>
      </c>
      <c r="AN31" s="2">
        <f t="shared" si="0"/>
        <v>-1</v>
      </c>
      <c r="AP31" s="2">
        <f t="shared" si="7"/>
        <v>-1</v>
      </c>
      <c r="AQ31" s="2">
        <f t="shared" si="7"/>
        <v>-1</v>
      </c>
      <c r="AR31" s="2">
        <f t="shared" si="7"/>
        <v>-1</v>
      </c>
      <c r="AS31" s="2">
        <f t="shared" si="1"/>
        <v>-1</v>
      </c>
    </row>
    <row r="32" spans="1:45" x14ac:dyDescent="0.25">
      <c r="A32">
        <v>31</v>
      </c>
      <c r="B32" t="s">
        <v>128</v>
      </c>
      <c r="C32" t="s">
        <v>246</v>
      </c>
      <c r="D32">
        <v>2011</v>
      </c>
      <c r="E32" t="s">
        <v>247</v>
      </c>
      <c r="F32" t="s">
        <v>248</v>
      </c>
      <c r="G32" t="s">
        <v>249</v>
      </c>
      <c r="H32" t="s">
        <v>250</v>
      </c>
      <c r="I32">
        <v>82</v>
      </c>
      <c r="J32">
        <v>31</v>
      </c>
      <c r="K32">
        <v>2.82</v>
      </c>
      <c r="L32">
        <v>16</v>
      </c>
      <c r="M32">
        <v>2</v>
      </c>
      <c r="N32">
        <v>11</v>
      </c>
      <c r="O32" t="s">
        <v>251</v>
      </c>
      <c r="P32" s="8" t="s">
        <v>249</v>
      </c>
      <c r="Q32" t="s">
        <v>252</v>
      </c>
      <c r="AB32" s="2">
        <f>COUNTIF('DATA Pruess'!C:C,C32)</f>
        <v>1</v>
      </c>
      <c r="AC32" s="2">
        <f t="shared" si="2"/>
        <v>14</v>
      </c>
      <c r="AE32" s="2">
        <f t="shared" si="3"/>
        <v>-1</v>
      </c>
      <c r="AF32" s="2">
        <f t="shared" si="4"/>
        <v>-1</v>
      </c>
      <c r="AG32" s="2">
        <f t="shared" si="4"/>
        <v>-1</v>
      </c>
      <c r="AH32" s="2">
        <f t="shared" si="4"/>
        <v>-1</v>
      </c>
      <c r="AI32" s="2">
        <f t="shared" si="5"/>
        <v>-1</v>
      </c>
      <c r="AJ32" s="2"/>
      <c r="AK32" s="2">
        <f t="shared" si="6"/>
        <v>-1</v>
      </c>
      <c r="AL32" s="2">
        <f t="shared" si="6"/>
        <v>-1</v>
      </c>
      <c r="AM32" s="2">
        <f t="shared" si="6"/>
        <v>-1</v>
      </c>
      <c r="AN32" s="2">
        <f t="shared" si="0"/>
        <v>-1</v>
      </c>
      <c r="AP32" s="2">
        <f t="shared" si="7"/>
        <v>-1</v>
      </c>
      <c r="AQ32" s="2">
        <f t="shared" si="7"/>
        <v>-1</v>
      </c>
      <c r="AR32" s="2">
        <f t="shared" si="7"/>
        <v>-1</v>
      </c>
      <c r="AS32" s="2">
        <f t="shared" si="1"/>
        <v>-1</v>
      </c>
    </row>
    <row r="33" spans="1:45" x14ac:dyDescent="0.25">
      <c r="A33">
        <v>28</v>
      </c>
      <c r="B33" t="s">
        <v>160</v>
      </c>
      <c r="C33" t="s">
        <v>253</v>
      </c>
      <c r="D33">
        <v>2011</v>
      </c>
      <c r="E33" t="s">
        <v>254</v>
      </c>
      <c r="F33" t="s">
        <v>205</v>
      </c>
      <c r="G33" t="s">
        <v>255</v>
      </c>
      <c r="H33" t="s">
        <v>256</v>
      </c>
      <c r="I33">
        <v>91</v>
      </c>
      <c r="J33">
        <v>28</v>
      </c>
      <c r="K33">
        <v>2.5499999999999998</v>
      </c>
      <c r="L33">
        <v>14</v>
      </c>
      <c r="M33">
        <v>2</v>
      </c>
      <c r="N33">
        <v>11</v>
      </c>
      <c r="O33" t="s">
        <v>257</v>
      </c>
      <c r="P33" t="s">
        <v>255</v>
      </c>
      <c r="Q33" t="s">
        <v>258</v>
      </c>
      <c r="AB33" s="2">
        <f>COUNTIF('DATA Pruess'!C:C,C33)</f>
        <v>1</v>
      </c>
      <c r="AC33" s="2">
        <f t="shared" si="2"/>
        <v>-1</v>
      </c>
      <c r="AE33" s="2">
        <f t="shared" si="3"/>
        <v>1</v>
      </c>
      <c r="AF33" s="2">
        <f t="shared" si="4"/>
        <v>17</v>
      </c>
      <c r="AG33" s="2">
        <f t="shared" si="4"/>
        <v>-1</v>
      </c>
      <c r="AH33" s="2">
        <f t="shared" si="4"/>
        <v>-1</v>
      </c>
      <c r="AI33" s="2">
        <f t="shared" si="5"/>
        <v>1</v>
      </c>
      <c r="AJ33" s="2"/>
      <c r="AK33" s="2">
        <f t="shared" si="6"/>
        <v>-1</v>
      </c>
      <c r="AL33" s="2">
        <f t="shared" si="6"/>
        <v>-1</v>
      </c>
      <c r="AM33" s="2">
        <f t="shared" si="6"/>
        <v>-1</v>
      </c>
      <c r="AN33" s="2">
        <f t="shared" si="0"/>
        <v>-1</v>
      </c>
      <c r="AP33" s="2">
        <f t="shared" si="7"/>
        <v>-1</v>
      </c>
      <c r="AQ33" s="2">
        <f t="shared" si="7"/>
        <v>-1</v>
      </c>
      <c r="AR33" s="2">
        <f t="shared" si="7"/>
        <v>-1</v>
      </c>
      <c r="AS33" s="2">
        <f t="shared" si="1"/>
        <v>-1</v>
      </c>
    </row>
    <row r="34" spans="1:45" x14ac:dyDescent="0.25">
      <c r="A34">
        <v>22</v>
      </c>
      <c r="B34" t="s">
        <v>259</v>
      </c>
      <c r="C34" t="s">
        <v>260</v>
      </c>
      <c r="D34">
        <v>2011</v>
      </c>
      <c r="E34" t="s">
        <v>261</v>
      </c>
      <c r="F34" t="s">
        <v>262</v>
      </c>
      <c r="G34" t="s">
        <v>263</v>
      </c>
      <c r="H34" t="s">
        <v>264</v>
      </c>
      <c r="I34">
        <v>109</v>
      </c>
      <c r="J34">
        <v>22</v>
      </c>
      <c r="K34">
        <v>2</v>
      </c>
      <c r="L34">
        <v>6</v>
      </c>
      <c r="M34">
        <v>4</v>
      </c>
      <c r="N34">
        <v>11</v>
      </c>
      <c r="O34" t="s">
        <v>266</v>
      </c>
      <c r="P34" t="s">
        <v>267</v>
      </c>
      <c r="Q34" t="s">
        <v>268</v>
      </c>
      <c r="AB34" s="2">
        <f>COUNTIF('DATA Pruess'!C:C,C34)</f>
        <v>1</v>
      </c>
      <c r="AC34" s="2">
        <f t="shared" si="2"/>
        <v>-1</v>
      </c>
      <c r="AE34" s="2">
        <f t="shared" si="3"/>
        <v>-1</v>
      </c>
      <c r="AF34" s="2">
        <f t="shared" si="4"/>
        <v>-1</v>
      </c>
      <c r="AG34" s="2">
        <f t="shared" si="4"/>
        <v>-1</v>
      </c>
      <c r="AH34" s="2">
        <f t="shared" si="4"/>
        <v>-1</v>
      </c>
      <c r="AI34" s="2">
        <f t="shared" si="5"/>
        <v>-1</v>
      </c>
      <c r="AJ34" s="2"/>
      <c r="AK34" s="2">
        <f t="shared" si="6"/>
        <v>-1</v>
      </c>
      <c r="AL34" s="2">
        <f t="shared" si="6"/>
        <v>-1</v>
      </c>
      <c r="AM34" s="2">
        <f t="shared" si="6"/>
        <v>-1</v>
      </c>
      <c r="AN34" s="2">
        <f t="shared" si="0"/>
        <v>-1</v>
      </c>
      <c r="AP34" s="2">
        <f t="shared" si="7"/>
        <v>-1</v>
      </c>
      <c r="AQ34" s="2">
        <f t="shared" si="7"/>
        <v>-1</v>
      </c>
      <c r="AR34" s="2">
        <f t="shared" si="7"/>
        <v>-1</v>
      </c>
      <c r="AS34" s="2">
        <f t="shared" si="1"/>
        <v>-1</v>
      </c>
    </row>
    <row r="35" spans="1:45" x14ac:dyDescent="0.25">
      <c r="A35">
        <v>15</v>
      </c>
      <c r="B35" t="s">
        <v>269</v>
      </c>
      <c r="C35" t="s">
        <v>270</v>
      </c>
      <c r="D35">
        <v>2011</v>
      </c>
      <c r="E35" t="s">
        <v>271</v>
      </c>
      <c r="F35" t="s">
        <v>272</v>
      </c>
      <c r="G35" t="s">
        <v>273</v>
      </c>
      <c r="H35" t="s">
        <v>274</v>
      </c>
      <c r="I35">
        <v>122</v>
      </c>
      <c r="J35">
        <v>15</v>
      </c>
      <c r="K35">
        <v>1.36</v>
      </c>
      <c r="L35">
        <v>5</v>
      </c>
      <c r="M35">
        <v>3</v>
      </c>
      <c r="N35">
        <v>11</v>
      </c>
      <c r="O35" t="s">
        <v>275</v>
      </c>
      <c r="Q35" t="s">
        <v>276</v>
      </c>
      <c r="AB35" s="2">
        <f>COUNTIF('DATA Pruess'!C:C,C35)</f>
        <v>1</v>
      </c>
      <c r="AC35" s="2">
        <f t="shared" si="2"/>
        <v>-1</v>
      </c>
      <c r="AE35" s="2">
        <f t="shared" si="3"/>
        <v>-1</v>
      </c>
      <c r="AF35" s="2">
        <f t="shared" si="4"/>
        <v>-1</v>
      </c>
      <c r="AG35" s="2">
        <f t="shared" si="4"/>
        <v>-1</v>
      </c>
      <c r="AH35" s="2">
        <f t="shared" si="4"/>
        <v>-1</v>
      </c>
      <c r="AI35" s="2">
        <f t="shared" si="5"/>
        <v>-1</v>
      </c>
      <c r="AJ35" s="2"/>
      <c r="AK35" s="2">
        <f t="shared" si="6"/>
        <v>-1</v>
      </c>
      <c r="AL35" s="2">
        <f t="shared" si="6"/>
        <v>-1</v>
      </c>
      <c r="AM35" s="2">
        <f t="shared" si="6"/>
        <v>-1</v>
      </c>
      <c r="AN35" s="2">
        <f t="shared" si="0"/>
        <v>-1</v>
      </c>
      <c r="AP35" s="2">
        <f t="shared" si="7"/>
        <v>-1</v>
      </c>
      <c r="AQ35" s="2">
        <f t="shared" si="7"/>
        <v>-1</v>
      </c>
      <c r="AR35" s="2">
        <f t="shared" si="7"/>
        <v>-1</v>
      </c>
      <c r="AS35" s="2">
        <f t="shared" si="1"/>
        <v>-1</v>
      </c>
    </row>
    <row r="36" spans="1:45" x14ac:dyDescent="0.25">
      <c r="A36">
        <v>15</v>
      </c>
      <c r="B36" t="s">
        <v>277</v>
      </c>
      <c r="C36" t="s">
        <v>278</v>
      </c>
      <c r="D36">
        <v>2011</v>
      </c>
      <c r="F36" t="s">
        <v>212</v>
      </c>
      <c r="G36" t="s">
        <v>279</v>
      </c>
      <c r="H36" t="s">
        <v>280</v>
      </c>
      <c r="I36">
        <v>127</v>
      </c>
      <c r="J36">
        <v>15</v>
      </c>
      <c r="K36">
        <v>1.36</v>
      </c>
      <c r="L36">
        <v>15</v>
      </c>
      <c r="M36">
        <v>1</v>
      </c>
      <c r="N36">
        <v>11</v>
      </c>
      <c r="O36" t="s">
        <v>282</v>
      </c>
      <c r="P36" t="s">
        <v>283</v>
      </c>
      <c r="Q36" t="s">
        <v>284</v>
      </c>
      <c r="AB36" s="2">
        <f>COUNTIF('DATA Pruess'!C:C,C36)</f>
        <v>0</v>
      </c>
      <c r="AC36" s="2">
        <f t="shared" si="2"/>
        <v>-1</v>
      </c>
      <c r="AE36" s="2">
        <f t="shared" si="3"/>
        <v>1</v>
      </c>
      <c r="AF36" s="2">
        <f t="shared" si="4"/>
        <v>-1</v>
      </c>
      <c r="AG36" s="2">
        <f t="shared" si="4"/>
        <v>-1</v>
      </c>
      <c r="AH36" s="2">
        <f t="shared" si="4"/>
        <v>-1</v>
      </c>
      <c r="AI36" s="2">
        <f t="shared" si="5"/>
        <v>0</v>
      </c>
      <c r="AJ36" s="2"/>
      <c r="AK36" s="2">
        <f t="shared" si="6"/>
        <v>-1</v>
      </c>
      <c r="AL36" s="2">
        <f t="shared" si="6"/>
        <v>-1</v>
      </c>
      <c r="AM36" s="2">
        <f t="shared" si="6"/>
        <v>-1</v>
      </c>
      <c r="AN36" s="2">
        <f t="shared" si="0"/>
        <v>-1</v>
      </c>
      <c r="AP36" s="2">
        <f t="shared" si="7"/>
        <v>-1</v>
      </c>
      <c r="AQ36" s="2">
        <f t="shared" si="7"/>
        <v>-1</v>
      </c>
      <c r="AR36" s="2">
        <f t="shared" si="7"/>
        <v>-1</v>
      </c>
      <c r="AS36" s="2">
        <f t="shared" si="1"/>
        <v>-1</v>
      </c>
    </row>
    <row r="37" spans="1:45" x14ac:dyDescent="0.25">
      <c r="A37">
        <v>13</v>
      </c>
      <c r="B37" t="s">
        <v>285</v>
      </c>
      <c r="C37" t="s">
        <v>286</v>
      </c>
      <c r="D37">
        <v>2011</v>
      </c>
      <c r="E37" t="s">
        <v>287</v>
      </c>
      <c r="F37" t="s">
        <v>248</v>
      </c>
      <c r="G37" t="s">
        <v>288</v>
      </c>
      <c r="H37" t="s">
        <v>289</v>
      </c>
      <c r="I37">
        <v>136</v>
      </c>
      <c r="J37">
        <v>13</v>
      </c>
      <c r="K37">
        <v>1.18</v>
      </c>
      <c r="L37">
        <v>3</v>
      </c>
      <c r="M37">
        <v>4</v>
      </c>
      <c r="N37">
        <v>11</v>
      </c>
      <c r="O37" t="s">
        <v>290</v>
      </c>
      <c r="P37" s="8" t="s">
        <v>288</v>
      </c>
      <c r="Q37" t="s">
        <v>291</v>
      </c>
      <c r="AB37" s="2">
        <f>COUNTIF('DATA Pruess'!C:C,C37)</f>
        <v>1</v>
      </c>
      <c r="AC37" s="2">
        <f t="shared" si="2"/>
        <v>29</v>
      </c>
      <c r="AE37" s="2">
        <f t="shared" si="3"/>
        <v>-1</v>
      </c>
      <c r="AF37" s="2">
        <f t="shared" si="4"/>
        <v>-1</v>
      </c>
      <c r="AG37" s="2">
        <f t="shared" si="4"/>
        <v>-1</v>
      </c>
      <c r="AH37" s="2">
        <f t="shared" si="4"/>
        <v>-1</v>
      </c>
      <c r="AI37" s="2">
        <f t="shared" si="5"/>
        <v>-1</v>
      </c>
      <c r="AJ37" s="2"/>
      <c r="AK37" s="2">
        <f t="shared" si="6"/>
        <v>-1</v>
      </c>
      <c r="AL37" s="2">
        <f t="shared" si="6"/>
        <v>-1</v>
      </c>
      <c r="AM37" s="2">
        <f t="shared" si="6"/>
        <v>-1</v>
      </c>
      <c r="AN37" s="2">
        <f t="shared" si="0"/>
        <v>-1</v>
      </c>
      <c r="AP37" s="2">
        <f t="shared" si="7"/>
        <v>-1</v>
      </c>
      <c r="AQ37" s="2">
        <f t="shared" si="7"/>
        <v>-1</v>
      </c>
      <c r="AR37" s="2">
        <f t="shared" si="7"/>
        <v>-1</v>
      </c>
      <c r="AS37" s="2">
        <f t="shared" si="1"/>
        <v>-1</v>
      </c>
    </row>
    <row r="38" spans="1:45" x14ac:dyDescent="0.25">
      <c r="A38">
        <v>13</v>
      </c>
      <c r="B38" t="s">
        <v>292</v>
      </c>
      <c r="C38" t="s">
        <v>293</v>
      </c>
      <c r="D38">
        <v>2011</v>
      </c>
      <c r="E38" t="s">
        <v>294</v>
      </c>
      <c r="F38" t="s">
        <v>241</v>
      </c>
      <c r="G38" t="s">
        <v>295</v>
      </c>
      <c r="H38" t="s">
        <v>296</v>
      </c>
      <c r="I38">
        <v>147</v>
      </c>
      <c r="J38">
        <v>13</v>
      </c>
      <c r="K38">
        <v>1.18</v>
      </c>
      <c r="L38">
        <v>4</v>
      </c>
      <c r="M38">
        <v>3</v>
      </c>
      <c r="N38">
        <v>11</v>
      </c>
      <c r="O38" t="s">
        <v>297</v>
      </c>
      <c r="P38" t="s">
        <v>295</v>
      </c>
      <c r="Q38" t="s">
        <v>298</v>
      </c>
      <c r="AB38" s="2">
        <f>COUNTIF('DATA Pruess'!C:C,C38)</f>
        <v>0</v>
      </c>
      <c r="AC38" s="2">
        <f t="shared" si="2"/>
        <v>-1</v>
      </c>
      <c r="AE38" s="2">
        <f t="shared" si="3"/>
        <v>-1</v>
      </c>
      <c r="AF38" s="2">
        <f t="shared" si="4"/>
        <v>-1</v>
      </c>
      <c r="AG38" s="2">
        <f t="shared" si="4"/>
        <v>-1</v>
      </c>
      <c r="AH38" s="2">
        <f t="shared" si="4"/>
        <v>-1</v>
      </c>
      <c r="AI38" s="2">
        <f t="shared" si="5"/>
        <v>-1</v>
      </c>
      <c r="AJ38" s="2"/>
      <c r="AK38" s="2">
        <f t="shared" si="6"/>
        <v>-1</v>
      </c>
      <c r="AL38" s="2">
        <f t="shared" si="6"/>
        <v>-1</v>
      </c>
      <c r="AM38" s="2">
        <f t="shared" si="6"/>
        <v>-1</v>
      </c>
      <c r="AN38" s="2">
        <f t="shared" si="0"/>
        <v>-1</v>
      </c>
      <c r="AP38" s="2">
        <f t="shared" si="7"/>
        <v>-1</v>
      </c>
      <c r="AQ38" s="2">
        <f t="shared" si="7"/>
        <v>-1</v>
      </c>
      <c r="AR38" s="2">
        <f t="shared" si="7"/>
        <v>-1</v>
      </c>
      <c r="AS38" s="2">
        <f t="shared" si="1"/>
        <v>-1</v>
      </c>
    </row>
    <row r="39" spans="1:45" x14ac:dyDescent="0.25">
      <c r="A39">
        <v>12</v>
      </c>
      <c r="B39" t="s">
        <v>299</v>
      </c>
      <c r="C39" t="s">
        <v>300</v>
      </c>
      <c r="D39">
        <v>2011</v>
      </c>
      <c r="E39" t="s">
        <v>301</v>
      </c>
      <c r="F39" t="s">
        <v>205</v>
      </c>
      <c r="G39" t="s">
        <v>302</v>
      </c>
      <c r="H39" t="s">
        <v>303</v>
      </c>
      <c r="I39">
        <v>151</v>
      </c>
      <c r="J39">
        <v>12</v>
      </c>
      <c r="K39">
        <v>1.0900000000000001</v>
      </c>
      <c r="L39">
        <v>6</v>
      </c>
      <c r="M39">
        <v>2</v>
      </c>
      <c r="N39">
        <v>11</v>
      </c>
      <c r="O39" t="s">
        <v>304</v>
      </c>
      <c r="P39" s="8" t="s">
        <v>302</v>
      </c>
      <c r="Q39" t="s">
        <v>305</v>
      </c>
      <c r="AB39" s="2">
        <f>COUNTIF('DATA Pruess'!C:C,C39)</f>
        <v>1</v>
      </c>
      <c r="AC39" s="2">
        <f t="shared" si="2"/>
        <v>11</v>
      </c>
      <c r="AE39" s="2">
        <f t="shared" si="3"/>
        <v>-1</v>
      </c>
      <c r="AF39" s="2">
        <f t="shared" si="4"/>
        <v>-1</v>
      </c>
      <c r="AG39" s="2">
        <f t="shared" si="4"/>
        <v>-1</v>
      </c>
      <c r="AH39" s="2">
        <f t="shared" si="4"/>
        <v>-1</v>
      </c>
      <c r="AI39" s="2">
        <f t="shared" si="5"/>
        <v>-1</v>
      </c>
      <c r="AJ39" s="2"/>
      <c r="AK39" s="2">
        <f t="shared" si="6"/>
        <v>-1</v>
      </c>
      <c r="AL39" s="2">
        <f t="shared" si="6"/>
        <v>-1</v>
      </c>
      <c r="AM39" s="2">
        <f t="shared" si="6"/>
        <v>-1</v>
      </c>
      <c r="AN39" s="2">
        <f t="shared" si="0"/>
        <v>-1</v>
      </c>
      <c r="AP39" s="2">
        <f t="shared" si="7"/>
        <v>-1</v>
      </c>
      <c r="AQ39" s="2">
        <f t="shared" si="7"/>
        <v>-1</v>
      </c>
      <c r="AR39" s="2">
        <f t="shared" si="7"/>
        <v>-1</v>
      </c>
      <c r="AS39" s="2">
        <f t="shared" si="1"/>
        <v>-1</v>
      </c>
    </row>
    <row r="40" spans="1:45" x14ac:dyDescent="0.25">
      <c r="A40">
        <v>11</v>
      </c>
      <c r="B40" t="s">
        <v>306</v>
      </c>
      <c r="C40" t="s">
        <v>307</v>
      </c>
      <c r="D40">
        <v>2011</v>
      </c>
      <c r="E40" t="s">
        <v>308</v>
      </c>
      <c r="F40" t="s">
        <v>218</v>
      </c>
      <c r="G40" t="s">
        <v>309</v>
      </c>
      <c r="H40" t="s">
        <v>310</v>
      </c>
      <c r="I40">
        <v>156</v>
      </c>
      <c r="J40">
        <v>11</v>
      </c>
      <c r="K40">
        <v>1</v>
      </c>
      <c r="L40">
        <v>4</v>
      </c>
      <c r="M40">
        <v>3</v>
      </c>
      <c r="N40">
        <v>11</v>
      </c>
      <c r="O40" t="s">
        <v>311</v>
      </c>
      <c r="P40" t="s">
        <v>309</v>
      </c>
      <c r="Q40" t="s">
        <v>312</v>
      </c>
      <c r="AB40" s="2">
        <f>COUNTIF('DATA Pruess'!C:C,C40)</f>
        <v>1</v>
      </c>
      <c r="AC40" s="2">
        <f t="shared" si="2"/>
        <v>-1</v>
      </c>
      <c r="AE40" s="2">
        <f t="shared" si="3"/>
        <v>-1</v>
      </c>
      <c r="AF40" s="2">
        <f t="shared" si="4"/>
        <v>-1</v>
      </c>
      <c r="AG40" s="2">
        <f t="shared" si="4"/>
        <v>-1</v>
      </c>
      <c r="AH40" s="2">
        <f t="shared" si="4"/>
        <v>-1</v>
      </c>
      <c r="AI40" s="2">
        <f t="shared" si="5"/>
        <v>-1</v>
      </c>
      <c r="AJ40" s="2"/>
      <c r="AK40" s="2">
        <f t="shared" si="6"/>
        <v>-1</v>
      </c>
      <c r="AL40" s="2">
        <f t="shared" si="6"/>
        <v>-1</v>
      </c>
      <c r="AM40" s="2">
        <f t="shared" si="6"/>
        <v>-1</v>
      </c>
      <c r="AN40" s="2">
        <f t="shared" si="0"/>
        <v>-1</v>
      </c>
      <c r="AP40" s="2">
        <f t="shared" si="7"/>
        <v>-1</v>
      </c>
      <c r="AQ40" s="2">
        <f t="shared" si="7"/>
        <v>-1</v>
      </c>
      <c r="AR40" s="2">
        <f t="shared" si="7"/>
        <v>-1</v>
      </c>
      <c r="AS40" s="2">
        <f t="shared" si="1"/>
        <v>-1</v>
      </c>
    </row>
    <row r="41" spans="1:45" x14ac:dyDescent="0.25">
      <c r="A41">
        <v>11</v>
      </c>
      <c r="B41" t="s">
        <v>313</v>
      </c>
      <c r="C41" t="s">
        <v>314</v>
      </c>
      <c r="D41">
        <v>2011</v>
      </c>
      <c r="E41" t="s">
        <v>287</v>
      </c>
      <c r="F41" t="s">
        <v>241</v>
      </c>
      <c r="G41" t="s">
        <v>315</v>
      </c>
      <c r="H41" t="s">
        <v>316</v>
      </c>
      <c r="I41">
        <v>159</v>
      </c>
      <c r="J41">
        <v>11</v>
      </c>
      <c r="K41">
        <v>1</v>
      </c>
      <c r="L41">
        <v>4</v>
      </c>
      <c r="M41">
        <v>3</v>
      </c>
      <c r="N41">
        <v>11</v>
      </c>
      <c r="O41" t="s">
        <v>317</v>
      </c>
      <c r="P41" t="s">
        <v>315</v>
      </c>
      <c r="Q41" t="s">
        <v>318</v>
      </c>
      <c r="AB41" s="2">
        <f>COUNTIF('DATA Pruess'!C:C,C41)</f>
        <v>1</v>
      </c>
      <c r="AC41" s="2">
        <f t="shared" si="2"/>
        <v>-1</v>
      </c>
      <c r="AE41" s="2">
        <f t="shared" si="3"/>
        <v>-1</v>
      </c>
      <c r="AF41" s="2">
        <f t="shared" si="4"/>
        <v>-1</v>
      </c>
      <c r="AG41" s="2">
        <f t="shared" si="4"/>
        <v>-1</v>
      </c>
      <c r="AH41" s="2">
        <f t="shared" si="4"/>
        <v>-1</v>
      </c>
      <c r="AI41" s="2">
        <f t="shared" si="5"/>
        <v>-1</v>
      </c>
      <c r="AJ41" s="2"/>
      <c r="AK41" s="2">
        <f t="shared" si="6"/>
        <v>-1</v>
      </c>
      <c r="AL41" s="2">
        <f t="shared" si="6"/>
        <v>-1</v>
      </c>
      <c r="AM41" s="2">
        <f t="shared" si="6"/>
        <v>-1</v>
      </c>
      <c r="AN41" s="2">
        <f t="shared" si="0"/>
        <v>-1</v>
      </c>
      <c r="AP41" s="2">
        <f t="shared" si="7"/>
        <v>-1</v>
      </c>
      <c r="AQ41" s="2">
        <f t="shared" si="7"/>
        <v>-1</v>
      </c>
      <c r="AR41" s="2">
        <f t="shared" si="7"/>
        <v>-1</v>
      </c>
      <c r="AS41" s="2">
        <f t="shared" si="1"/>
        <v>-1</v>
      </c>
    </row>
    <row r="42" spans="1:45" x14ac:dyDescent="0.25">
      <c r="A42">
        <v>6</v>
      </c>
      <c r="B42" t="s">
        <v>319</v>
      </c>
      <c r="C42" t="s">
        <v>320</v>
      </c>
      <c r="D42">
        <v>2011</v>
      </c>
      <c r="E42" t="s">
        <v>321</v>
      </c>
      <c r="F42" t="s">
        <v>322</v>
      </c>
      <c r="G42" t="s">
        <v>323</v>
      </c>
      <c r="H42" t="s">
        <v>324</v>
      </c>
      <c r="I42">
        <v>200</v>
      </c>
      <c r="J42">
        <v>6</v>
      </c>
      <c r="K42">
        <v>0.55000000000000004</v>
      </c>
      <c r="L42">
        <v>3</v>
      </c>
      <c r="M42">
        <v>2</v>
      </c>
      <c r="N42">
        <v>11</v>
      </c>
      <c r="O42" t="s">
        <v>325</v>
      </c>
      <c r="P42" t="s">
        <v>326</v>
      </c>
      <c r="Q42" t="s">
        <v>327</v>
      </c>
      <c r="AB42" s="2">
        <f>COUNTIF('DATA Pruess'!C:C,C42)</f>
        <v>0</v>
      </c>
      <c r="AC42" s="2">
        <f t="shared" si="2"/>
        <v>-1</v>
      </c>
      <c r="AE42" s="2">
        <f t="shared" si="3"/>
        <v>-1</v>
      </c>
      <c r="AF42" s="2">
        <f t="shared" si="4"/>
        <v>-1</v>
      </c>
      <c r="AG42" s="2">
        <f t="shared" si="4"/>
        <v>-1</v>
      </c>
      <c r="AH42" s="2">
        <f t="shared" si="4"/>
        <v>-1</v>
      </c>
      <c r="AI42" s="2">
        <f t="shared" si="5"/>
        <v>-1</v>
      </c>
      <c r="AJ42" s="2"/>
      <c r="AK42" s="2">
        <f t="shared" si="6"/>
        <v>-1</v>
      </c>
      <c r="AL42" s="2">
        <f t="shared" si="6"/>
        <v>-1</v>
      </c>
      <c r="AM42" s="2">
        <f t="shared" si="6"/>
        <v>-1</v>
      </c>
      <c r="AN42" s="2">
        <f t="shared" si="0"/>
        <v>-1</v>
      </c>
      <c r="AP42" s="2">
        <f t="shared" si="7"/>
        <v>-1</v>
      </c>
      <c r="AQ42" s="2">
        <f t="shared" si="7"/>
        <v>-1</v>
      </c>
      <c r="AR42" s="2">
        <f t="shared" si="7"/>
        <v>-1</v>
      </c>
      <c r="AS42" s="2">
        <f t="shared" si="1"/>
        <v>-1</v>
      </c>
    </row>
    <row r="43" spans="1:45" x14ac:dyDescent="0.25">
      <c r="A43">
        <v>6</v>
      </c>
      <c r="B43" t="s">
        <v>138</v>
      </c>
      <c r="C43" t="s">
        <v>328</v>
      </c>
      <c r="D43">
        <v>2011</v>
      </c>
      <c r="E43" t="s">
        <v>329</v>
      </c>
      <c r="F43" t="s">
        <v>248</v>
      </c>
      <c r="G43" t="s">
        <v>330</v>
      </c>
      <c r="H43" t="s">
        <v>331</v>
      </c>
      <c r="I43">
        <v>206</v>
      </c>
      <c r="J43">
        <v>6</v>
      </c>
      <c r="K43">
        <v>0.55000000000000004</v>
      </c>
      <c r="L43">
        <v>2</v>
      </c>
      <c r="M43">
        <v>3</v>
      </c>
      <c r="N43">
        <v>11</v>
      </c>
      <c r="O43" t="s">
        <v>332</v>
      </c>
      <c r="P43" t="s">
        <v>330</v>
      </c>
      <c r="Q43" t="s">
        <v>333</v>
      </c>
      <c r="AB43" s="2">
        <f>COUNTIF('DATA Pruess'!C:C,C43)</f>
        <v>1</v>
      </c>
      <c r="AC43" s="2">
        <f t="shared" si="2"/>
        <v>-1</v>
      </c>
      <c r="AE43" s="2">
        <f t="shared" si="3"/>
        <v>-1</v>
      </c>
      <c r="AF43" s="2">
        <f t="shared" si="4"/>
        <v>-1</v>
      </c>
      <c r="AG43" s="2">
        <f t="shared" si="4"/>
        <v>-1</v>
      </c>
      <c r="AH43" s="2">
        <f t="shared" si="4"/>
        <v>-1</v>
      </c>
      <c r="AI43" s="2">
        <f t="shared" si="5"/>
        <v>-1</v>
      </c>
      <c r="AJ43" s="2"/>
      <c r="AK43" s="2">
        <f t="shared" si="6"/>
        <v>14</v>
      </c>
      <c r="AL43" s="2">
        <f t="shared" si="6"/>
        <v>26</v>
      </c>
      <c r="AM43" s="2">
        <f t="shared" si="6"/>
        <v>4</v>
      </c>
      <c r="AN43" s="2">
        <f t="shared" si="0"/>
        <v>2</v>
      </c>
      <c r="AP43" s="2">
        <f t="shared" si="7"/>
        <v>-1</v>
      </c>
      <c r="AQ43" s="2">
        <f t="shared" si="7"/>
        <v>-1</v>
      </c>
      <c r="AR43" s="2">
        <f t="shared" si="7"/>
        <v>-1</v>
      </c>
      <c r="AS43" s="2">
        <f t="shared" si="1"/>
        <v>-1</v>
      </c>
    </row>
    <row r="44" spans="1:45" x14ac:dyDescent="0.25">
      <c r="A44">
        <v>4</v>
      </c>
      <c r="B44" t="s">
        <v>334</v>
      </c>
      <c r="C44" t="s">
        <v>335</v>
      </c>
      <c r="D44">
        <v>2011</v>
      </c>
      <c r="F44" t="s">
        <v>336</v>
      </c>
      <c r="G44" t="s">
        <v>337</v>
      </c>
      <c r="H44" t="s">
        <v>338</v>
      </c>
      <c r="I44">
        <v>221</v>
      </c>
      <c r="J44">
        <v>4</v>
      </c>
      <c r="K44">
        <v>0.36</v>
      </c>
      <c r="L44">
        <v>4</v>
      </c>
      <c r="M44">
        <v>1</v>
      </c>
      <c r="N44">
        <v>11</v>
      </c>
      <c r="O44" t="s">
        <v>339</v>
      </c>
      <c r="P44" t="s">
        <v>340</v>
      </c>
      <c r="Q44" t="s">
        <v>341</v>
      </c>
      <c r="AB44" s="2">
        <f>COUNTIF('DATA Pruess'!C:C,C44)</f>
        <v>1</v>
      </c>
      <c r="AC44" s="2">
        <f t="shared" si="2"/>
        <v>-1</v>
      </c>
      <c r="AE44" s="2">
        <f t="shared" si="3"/>
        <v>-1</v>
      </c>
      <c r="AF44" s="2">
        <f t="shared" si="4"/>
        <v>-1</v>
      </c>
      <c r="AG44" s="2">
        <f t="shared" si="4"/>
        <v>-1</v>
      </c>
      <c r="AH44" s="2">
        <f t="shared" si="4"/>
        <v>-1</v>
      </c>
      <c r="AI44" s="2">
        <f t="shared" si="5"/>
        <v>-1</v>
      </c>
      <c r="AJ44" s="2"/>
      <c r="AK44" s="2">
        <f t="shared" si="6"/>
        <v>-1</v>
      </c>
      <c r="AL44" s="2">
        <f t="shared" si="6"/>
        <v>-1</v>
      </c>
      <c r="AM44" s="2">
        <f t="shared" si="6"/>
        <v>-1</v>
      </c>
      <c r="AN44" s="2">
        <f t="shared" si="0"/>
        <v>-1</v>
      </c>
      <c r="AP44" s="2">
        <f t="shared" si="7"/>
        <v>-1</v>
      </c>
      <c r="AQ44" s="2">
        <f t="shared" si="7"/>
        <v>-1</v>
      </c>
      <c r="AR44" s="2">
        <f t="shared" si="7"/>
        <v>-1</v>
      </c>
      <c r="AS44" s="2">
        <f t="shared" si="1"/>
        <v>-1</v>
      </c>
    </row>
    <row r="45" spans="1:45" x14ac:dyDescent="0.25">
      <c r="A45">
        <v>3</v>
      </c>
      <c r="B45" t="s">
        <v>342</v>
      </c>
      <c r="C45" t="s">
        <v>343</v>
      </c>
      <c r="D45">
        <v>2011</v>
      </c>
      <c r="F45" t="s">
        <v>38</v>
      </c>
      <c r="G45" t="s">
        <v>344</v>
      </c>
      <c r="H45" t="s">
        <v>345</v>
      </c>
      <c r="I45">
        <v>246</v>
      </c>
      <c r="J45">
        <v>3</v>
      </c>
      <c r="K45">
        <v>0.27</v>
      </c>
      <c r="L45">
        <v>3</v>
      </c>
      <c r="M45">
        <v>1</v>
      </c>
      <c r="N45">
        <v>11</v>
      </c>
      <c r="O45" t="s">
        <v>346</v>
      </c>
      <c r="P45" t="s">
        <v>344</v>
      </c>
      <c r="Q45" t="s">
        <v>347</v>
      </c>
      <c r="AB45" s="2">
        <f>COUNTIF('DATA Pruess'!C:C,C45)</f>
        <v>0</v>
      </c>
      <c r="AC45" s="2">
        <f t="shared" si="2"/>
        <v>-1</v>
      </c>
      <c r="AE45" s="2">
        <f t="shared" si="3"/>
        <v>-1</v>
      </c>
      <c r="AF45" s="2">
        <f t="shared" si="4"/>
        <v>-1</v>
      </c>
      <c r="AG45" s="2">
        <f t="shared" si="4"/>
        <v>-1</v>
      </c>
      <c r="AH45" s="2">
        <f t="shared" si="4"/>
        <v>-1</v>
      </c>
      <c r="AI45" s="2">
        <f t="shared" si="5"/>
        <v>-1</v>
      </c>
      <c r="AJ45" s="2"/>
      <c r="AK45" s="2">
        <f t="shared" si="6"/>
        <v>-1</v>
      </c>
      <c r="AL45" s="2">
        <f t="shared" si="6"/>
        <v>-1</v>
      </c>
      <c r="AM45" s="2">
        <f t="shared" si="6"/>
        <v>-1</v>
      </c>
      <c r="AN45" s="2">
        <f t="shared" si="0"/>
        <v>-1</v>
      </c>
      <c r="AP45" s="2">
        <f t="shared" si="7"/>
        <v>-1</v>
      </c>
      <c r="AQ45" s="2">
        <f t="shared" si="7"/>
        <v>-1</v>
      </c>
      <c r="AR45" s="2">
        <f t="shared" si="7"/>
        <v>-1</v>
      </c>
      <c r="AS45" s="2">
        <f t="shared" si="1"/>
        <v>-1</v>
      </c>
    </row>
    <row r="46" spans="1:45" x14ac:dyDescent="0.25">
      <c r="A46">
        <v>1</v>
      </c>
      <c r="B46" t="s">
        <v>348</v>
      </c>
      <c r="C46" t="s">
        <v>349</v>
      </c>
      <c r="D46">
        <v>2011</v>
      </c>
      <c r="E46" t="s">
        <v>350</v>
      </c>
      <c r="F46" t="s">
        <v>248</v>
      </c>
      <c r="G46" t="s">
        <v>351</v>
      </c>
      <c r="H46" t="s">
        <v>352</v>
      </c>
      <c r="I46">
        <v>306</v>
      </c>
      <c r="J46">
        <v>1</v>
      </c>
      <c r="K46">
        <v>0.09</v>
      </c>
      <c r="L46">
        <v>0</v>
      </c>
      <c r="M46">
        <v>3</v>
      </c>
      <c r="N46">
        <v>11</v>
      </c>
      <c r="O46" t="s">
        <v>353</v>
      </c>
      <c r="P46" t="s">
        <v>351</v>
      </c>
      <c r="Q46" t="s">
        <v>354</v>
      </c>
      <c r="AB46" s="2">
        <f>COUNTIF('DATA Pruess'!C:C,C46)</f>
        <v>1</v>
      </c>
      <c r="AC46" s="2">
        <f t="shared" si="2"/>
        <v>-1</v>
      </c>
      <c r="AE46" s="2">
        <f t="shared" si="3"/>
        <v>-1</v>
      </c>
      <c r="AF46" s="2">
        <f t="shared" si="4"/>
        <v>-1</v>
      </c>
      <c r="AG46" s="2">
        <f t="shared" si="4"/>
        <v>-1</v>
      </c>
      <c r="AH46" s="2">
        <f t="shared" si="4"/>
        <v>-1</v>
      </c>
      <c r="AI46" s="2">
        <f t="shared" si="5"/>
        <v>-1</v>
      </c>
      <c r="AJ46" s="2"/>
      <c r="AK46" s="2">
        <f t="shared" si="6"/>
        <v>-1</v>
      </c>
      <c r="AL46" s="2">
        <f t="shared" si="6"/>
        <v>-1</v>
      </c>
      <c r="AM46" s="2">
        <f t="shared" si="6"/>
        <v>-1</v>
      </c>
      <c r="AN46" s="2">
        <f t="shared" si="0"/>
        <v>-1</v>
      </c>
      <c r="AP46" s="2">
        <f t="shared" si="7"/>
        <v>-1</v>
      </c>
      <c r="AQ46" s="2">
        <f t="shared" si="7"/>
        <v>-1</v>
      </c>
      <c r="AR46" s="2">
        <f t="shared" si="7"/>
        <v>-1</v>
      </c>
      <c r="AS46" s="2">
        <f t="shared" si="1"/>
        <v>-1</v>
      </c>
    </row>
    <row r="47" spans="1:45" x14ac:dyDescent="0.25">
      <c r="A47">
        <v>0</v>
      </c>
      <c r="B47" t="s">
        <v>355</v>
      </c>
      <c r="C47" t="s">
        <v>356</v>
      </c>
      <c r="D47">
        <v>2011</v>
      </c>
      <c r="F47" t="s">
        <v>54</v>
      </c>
      <c r="G47" t="s">
        <v>357</v>
      </c>
      <c r="I47">
        <v>398</v>
      </c>
      <c r="J47">
        <v>0</v>
      </c>
      <c r="K47">
        <v>0</v>
      </c>
      <c r="L47">
        <v>0</v>
      </c>
      <c r="M47">
        <v>1</v>
      </c>
      <c r="N47">
        <v>11</v>
      </c>
      <c r="O47" t="s">
        <v>358</v>
      </c>
      <c r="P47" t="s">
        <v>359</v>
      </c>
      <c r="Q47" t="s">
        <v>360</v>
      </c>
      <c r="AB47" s="2">
        <f>COUNTIF('DATA Pruess'!C:C,C47)</f>
        <v>1</v>
      </c>
      <c r="AC47" s="2">
        <f t="shared" si="2"/>
        <v>-1</v>
      </c>
      <c r="AE47" s="2">
        <f t="shared" si="3"/>
        <v>-1</v>
      </c>
      <c r="AF47" s="2">
        <f t="shared" si="4"/>
        <v>-1</v>
      </c>
      <c r="AG47" s="2">
        <f t="shared" si="4"/>
        <v>-1</v>
      </c>
      <c r="AH47" s="2">
        <f t="shared" si="4"/>
        <v>-1</v>
      </c>
      <c r="AI47" s="2">
        <f t="shared" si="5"/>
        <v>-1</v>
      </c>
      <c r="AJ47" s="2"/>
      <c r="AK47" s="2">
        <f t="shared" si="6"/>
        <v>-1</v>
      </c>
      <c r="AL47" s="2">
        <f t="shared" si="6"/>
        <v>-1</v>
      </c>
      <c r="AM47" s="2">
        <f t="shared" si="6"/>
        <v>-1</v>
      </c>
      <c r="AN47" s="2">
        <f t="shared" si="0"/>
        <v>-1</v>
      </c>
      <c r="AP47" s="2">
        <f t="shared" si="7"/>
        <v>-1</v>
      </c>
      <c r="AQ47" s="2">
        <f t="shared" si="7"/>
        <v>-1</v>
      </c>
      <c r="AR47" s="2">
        <f t="shared" si="7"/>
        <v>-1</v>
      </c>
      <c r="AS47" s="2">
        <f t="shared" si="1"/>
        <v>-1</v>
      </c>
    </row>
    <row r="48" spans="1:45" x14ac:dyDescent="0.25">
      <c r="A48">
        <v>322</v>
      </c>
      <c r="B48" t="s">
        <v>361</v>
      </c>
      <c r="C48" t="s">
        <v>362</v>
      </c>
      <c r="D48">
        <v>2012</v>
      </c>
      <c r="E48" t="s">
        <v>363</v>
      </c>
      <c r="F48" t="s">
        <v>224</v>
      </c>
      <c r="G48" t="s">
        <v>364</v>
      </c>
      <c r="H48" t="s">
        <v>365</v>
      </c>
      <c r="I48">
        <v>3</v>
      </c>
      <c r="J48">
        <v>322</v>
      </c>
      <c r="K48">
        <v>32.200000000000003</v>
      </c>
      <c r="L48">
        <v>64</v>
      </c>
      <c r="M48">
        <v>5</v>
      </c>
      <c r="N48">
        <v>10</v>
      </c>
      <c r="O48" t="s">
        <v>366</v>
      </c>
      <c r="P48" t="s">
        <v>367</v>
      </c>
      <c r="Q48" t="s">
        <v>368</v>
      </c>
      <c r="AB48" s="2">
        <f>COUNTIF('DATA Pruess'!C:C,C48)</f>
        <v>0</v>
      </c>
      <c r="AC48" s="2">
        <f t="shared" si="2"/>
        <v>-1</v>
      </c>
      <c r="AE48" s="2">
        <f t="shared" si="3"/>
        <v>-1</v>
      </c>
      <c r="AF48" s="2">
        <f t="shared" si="4"/>
        <v>-1</v>
      </c>
      <c r="AG48" s="2">
        <f t="shared" si="4"/>
        <v>-1</v>
      </c>
      <c r="AH48" s="2">
        <f t="shared" si="4"/>
        <v>-1</v>
      </c>
      <c r="AI48" s="2">
        <f t="shared" si="5"/>
        <v>-1</v>
      </c>
      <c r="AJ48" s="2"/>
      <c r="AK48" s="2">
        <f t="shared" si="6"/>
        <v>-1</v>
      </c>
      <c r="AL48" s="2">
        <f t="shared" si="6"/>
        <v>-1</v>
      </c>
      <c r="AM48" s="2">
        <f t="shared" si="6"/>
        <v>-1</v>
      </c>
      <c r="AN48" s="2">
        <f t="shared" si="0"/>
        <v>-1</v>
      </c>
      <c r="AP48" s="2">
        <f t="shared" si="7"/>
        <v>-1</v>
      </c>
      <c r="AQ48" s="2">
        <f t="shared" si="7"/>
        <v>-1</v>
      </c>
      <c r="AR48" s="2">
        <f t="shared" si="7"/>
        <v>-1</v>
      </c>
      <c r="AS48" s="2">
        <f t="shared" si="1"/>
        <v>-1</v>
      </c>
    </row>
    <row r="49" spans="1:45" x14ac:dyDescent="0.25">
      <c r="A49">
        <v>126</v>
      </c>
      <c r="B49" t="s">
        <v>369</v>
      </c>
      <c r="C49" t="s">
        <v>370</v>
      </c>
      <c r="D49">
        <v>2012</v>
      </c>
      <c r="E49" t="s">
        <v>28</v>
      </c>
      <c r="F49" t="s">
        <v>29</v>
      </c>
      <c r="G49" t="s">
        <v>371</v>
      </c>
      <c r="H49" t="s">
        <v>372</v>
      </c>
      <c r="I49">
        <v>16</v>
      </c>
      <c r="J49">
        <v>126</v>
      </c>
      <c r="K49">
        <v>12.6</v>
      </c>
      <c r="L49">
        <v>25</v>
      </c>
      <c r="M49">
        <v>5</v>
      </c>
      <c r="N49">
        <v>10</v>
      </c>
      <c r="O49" t="s">
        <v>373</v>
      </c>
      <c r="P49" s="8" t="s">
        <v>374</v>
      </c>
      <c r="Q49" t="s">
        <v>375</v>
      </c>
      <c r="AB49" s="2">
        <f>COUNTIF('DATA Pruess'!C:C,C49)</f>
        <v>1</v>
      </c>
      <c r="AC49" s="2">
        <f t="shared" si="2"/>
        <v>13</v>
      </c>
      <c r="AE49" s="2">
        <f t="shared" si="3"/>
        <v>-1</v>
      </c>
      <c r="AF49" s="2">
        <f t="shared" si="4"/>
        <v>-1</v>
      </c>
      <c r="AG49" s="2">
        <f t="shared" si="4"/>
        <v>-1</v>
      </c>
      <c r="AH49" s="2">
        <f t="shared" si="4"/>
        <v>-1</v>
      </c>
      <c r="AI49" s="2">
        <f t="shared" si="5"/>
        <v>-1</v>
      </c>
      <c r="AJ49" s="2"/>
      <c r="AK49" s="2">
        <f t="shared" si="6"/>
        <v>-1</v>
      </c>
      <c r="AL49" s="2">
        <f t="shared" si="6"/>
        <v>-1</v>
      </c>
      <c r="AM49" s="2">
        <f t="shared" si="6"/>
        <v>-1</v>
      </c>
      <c r="AN49" s="2">
        <f t="shared" si="0"/>
        <v>-1</v>
      </c>
      <c r="AP49" s="2">
        <f t="shared" si="7"/>
        <v>-1</v>
      </c>
      <c r="AQ49" s="2">
        <f t="shared" si="7"/>
        <v>-1</v>
      </c>
      <c r="AR49" s="2">
        <f t="shared" si="7"/>
        <v>-1</v>
      </c>
      <c r="AS49" s="2">
        <f t="shared" si="1"/>
        <v>-1</v>
      </c>
    </row>
    <row r="50" spans="1:45" x14ac:dyDescent="0.25">
      <c r="A50">
        <v>56</v>
      </c>
      <c r="B50" t="s">
        <v>376</v>
      </c>
      <c r="C50" t="s">
        <v>377</v>
      </c>
      <c r="D50">
        <v>2012</v>
      </c>
      <c r="E50" t="s">
        <v>378</v>
      </c>
      <c r="F50" t="s">
        <v>224</v>
      </c>
      <c r="G50" t="s">
        <v>379</v>
      </c>
      <c r="H50" t="s">
        <v>380</v>
      </c>
      <c r="I50">
        <v>50</v>
      </c>
      <c r="J50">
        <v>56</v>
      </c>
      <c r="K50">
        <v>5.6</v>
      </c>
      <c r="L50">
        <v>14</v>
      </c>
      <c r="M50">
        <v>4</v>
      </c>
      <c r="N50">
        <v>10</v>
      </c>
      <c r="O50" t="s">
        <v>381</v>
      </c>
      <c r="P50" t="s">
        <v>382</v>
      </c>
      <c r="Q50" t="s">
        <v>383</v>
      </c>
      <c r="AB50" s="2">
        <f>COUNTIF('DATA Pruess'!C:C,C50)</f>
        <v>0</v>
      </c>
      <c r="AC50" s="2">
        <f t="shared" si="2"/>
        <v>-1</v>
      </c>
      <c r="AE50" s="2">
        <f t="shared" si="3"/>
        <v>-1</v>
      </c>
      <c r="AF50" s="2">
        <f t="shared" si="4"/>
        <v>-1</v>
      </c>
      <c r="AG50" s="2">
        <f t="shared" si="4"/>
        <v>-1</v>
      </c>
      <c r="AH50" s="2">
        <f t="shared" si="4"/>
        <v>-1</v>
      </c>
      <c r="AI50" s="2">
        <f t="shared" si="5"/>
        <v>-1</v>
      </c>
      <c r="AJ50" s="2"/>
      <c r="AK50" s="2">
        <f t="shared" si="6"/>
        <v>-1</v>
      </c>
      <c r="AL50" s="2">
        <f t="shared" si="6"/>
        <v>-1</v>
      </c>
      <c r="AM50" s="2">
        <f t="shared" si="6"/>
        <v>-1</v>
      </c>
      <c r="AN50" s="2">
        <f t="shared" si="0"/>
        <v>-1</v>
      </c>
      <c r="AP50" s="2">
        <f t="shared" si="7"/>
        <v>-1</v>
      </c>
      <c r="AQ50" s="2">
        <f t="shared" si="7"/>
        <v>-1</v>
      </c>
      <c r="AR50" s="2">
        <f t="shared" si="7"/>
        <v>-1</v>
      </c>
      <c r="AS50" s="2">
        <f t="shared" si="1"/>
        <v>-1</v>
      </c>
    </row>
    <row r="51" spans="1:45" x14ac:dyDescent="0.25">
      <c r="A51">
        <v>37</v>
      </c>
      <c r="B51" t="s">
        <v>384</v>
      </c>
      <c r="C51" t="s">
        <v>385</v>
      </c>
      <c r="D51">
        <v>2012</v>
      </c>
      <c r="E51" t="s">
        <v>386</v>
      </c>
      <c r="F51" t="s">
        <v>29</v>
      </c>
      <c r="G51" t="s">
        <v>387</v>
      </c>
      <c r="H51" t="s">
        <v>388</v>
      </c>
      <c r="I51">
        <v>75</v>
      </c>
      <c r="J51">
        <v>37</v>
      </c>
      <c r="K51">
        <v>3.7</v>
      </c>
      <c r="L51">
        <v>19</v>
      </c>
      <c r="M51">
        <v>2</v>
      </c>
      <c r="N51">
        <v>10</v>
      </c>
      <c r="O51" t="s">
        <v>389</v>
      </c>
      <c r="Q51" t="s">
        <v>390</v>
      </c>
      <c r="AB51" s="2">
        <f>COUNTIF('DATA Pruess'!C:C,C51)</f>
        <v>1</v>
      </c>
      <c r="AC51" s="2">
        <f t="shared" si="2"/>
        <v>-1</v>
      </c>
      <c r="AE51" s="2">
        <f t="shared" si="3"/>
        <v>-1</v>
      </c>
      <c r="AF51" s="2">
        <f t="shared" si="4"/>
        <v>-1</v>
      </c>
      <c r="AG51" s="2">
        <f t="shared" si="4"/>
        <v>-1</v>
      </c>
      <c r="AH51" s="2">
        <f t="shared" si="4"/>
        <v>-1</v>
      </c>
      <c r="AI51" s="2">
        <f t="shared" si="5"/>
        <v>-1</v>
      </c>
      <c r="AJ51" s="2"/>
      <c r="AK51" s="2">
        <f t="shared" si="6"/>
        <v>-1</v>
      </c>
      <c r="AL51" s="2">
        <f t="shared" si="6"/>
        <v>-1</v>
      </c>
      <c r="AM51" s="2">
        <f t="shared" si="6"/>
        <v>-1</v>
      </c>
      <c r="AN51" s="2">
        <f t="shared" si="0"/>
        <v>-1</v>
      </c>
      <c r="AP51" s="2">
        <f t="shared" si="7"/>
        <v>-1</v>
      </c>
      <c r="AQ51" s="2">
        <f t="shared" si="7"/>
        <v>-1</v>
      </c>
      <c r="AR51" s="2">
        <f t="shared" si="7"/>
        <v>-1</v>
      </c>
      <c r="AS51" s="2">
        <f t="shared" si="1"/>
        <v>-1</v>
      </c>
    </row>
    <row r="52" spans="1:45" x14ac:dyDescent="0.25">
      <c r="A52">
        <v>30</v>
      </c>
      <c r="B52" t="s">
        <v>391</v>
      </c>
      <c r="C52" t="s">
        <v>392</v>
      </c>
      <c r="D52">
        <v>2012</v>
      </c>
      <c r="E52" t="s">
        <v>393</v>
      </c>
      <c r="F52" t="s">
        <v>205</v>
      </c>
      <c r="G52" t="s">
        <v>394</v>
      </c>
      <c r="H52" t="s">
        <v>395</v>
      </c>
      <c r="I52">
        <v>85</v>
      </c>
      <c r="J52">
        <v>30</v>
      </c>
      <c r="K52">
        <v>3</v>
      </c>
      <c r="L52">
        <v>8</v>
      </c>
      <c r="M52">
        <v>4</v>
      </c>
      <c r="N52">
        <v>10</v>
      </c>
      <c r="O52" t="s">
        <v>396</v>
      </c>
      <c r="P52" t="s">
        <v>394</v>
      </c>
      <c r="Q52" t="s">
        <v>397</v>
      </c>
      <c r="AB52" s="2">
        <f>COUNTIF('DATA Pruess'!C:C,C52)</f>
        <v>1</v>
      </c>
      <c r="AC52" s="2">
        <f t="shared" si="2"/>
        <v>-1</v>
      </c>
      <c r="AE52" s="2">
        <f t="shared" si="3"/>
        <v>1</v>
      </c>
      <c r="AF52" s="2">
        <f t="shared" si="4"/>
        <v>-1</v>
      </c>
      <c r="AG52" s="2">
        <f t="shared" si="4"/>
        <v>16</v>
      </c>
      <c r="AH52" s="2">
        <f t="shared" si="4"/>
        <v>-1</v>
      </c>
      <c r="AI52" s="2">
        <f t="shared" si="5"/>
        <v>1</v>
      </c>
      <c r="AJ52" s="2"/>
      <c r="AK52" s="2">
        <f t="shared" si="6"/>
        <v>-1</v>
      </c>
      <c r="AL52" s="2">
        <f t="shared" si="6"/>
        <v>-1</v>
      </c>
      <c r="AM52" s="2">
        <f t="shared" si="6"/>
        <v>-1</v>
      </c>
      <c r="AN52" s="2">
        <f t="shared" si="0"/>
        <v>-1</v>
      </c>
      <c r="AP52" s="2">
        <f t="shared" si="7"/>
        <v>-1</v>
      </c>
      <c r="AQ52" s="2">
        <f t="shared" si="7"/>
        <v>-1</v>
      </c>
      <c r="AR52" s="2">
        <f t="shared" si="7"/>
        <v>-1</v>
      </c>
      <c r="AS52" s="2">
        <f t="shared" si="1"/>
        <v>-1</v>
      </c>
    </row>
    <row r="53" spans="1:45" x14ac:dyDescent="0.25">
      <c r="A53">
        <v>23</v>
      </c>
      <c r="B53" t="s">
        <v>398</v>
      </c>
      <c r="C53" t="s">
        <v>399</v>
      </c>
      <c r="D53">
        <v>2012</v>
      </c>
      <c r="E53" t="s">
        <v>400</v>
      </c>
      <c r="F53" t="s">
        <v>401</v>
      </c>
      <c r="G53" t="s">
        <v>402</v>
      </c>
      <c r="H53" t="s">
        <v>403</v>
      </c>
      <c r="I53">
        <v>104</v>
      </c>
      <c r="J53">
        <v>23</v>
      </c>
      <c r="K53">
        <v>2.2999999999999998</v>
      </c>
      <c r="L53">
        <v>8</v>
      </c>
      <c r="M53">
        <v>3</v>
      </c>
      <c r="N53">
        <v>10</v>
      </c>
      <c r="O53" t="s">
        <v>404</v>
      </c>
      <c r="P53" t="s">
        <v>405</v>
      </c>
      <c r="Q53" t="s">
        <v>406</v>
      </c>
      <c r="AB53" s="2">
        <f>COUNTIF('DATA Pruess'!C:C,C53)</f>
        <v>0</v>
      </c>
      <c r="AC53" s="2">
        <f t="shared" si="2"/>
        <v>-1</v>
      </c>
      <c r="AE53" s="2">
        <f t="shared" si="3"/>
        <v>-1</v>
      </c>
      <c r="AF53" s="2">
        <f t="shared" si="4"/>
        <v>-1</v>
      </c>
      <c r="AG53" s="2">
        <f t="shared" si="4"/>
        <v>-1</v>
      </c>
      <c r="AH53" s="2">
        <f t="shared" si="4"/>
        <v>-1</v>
      </c>
      <c r="AI53" s="2">
        <f t="shared" si="5"/>
        <v>-1</v>
      </c>
      <c r="AJ53" s="2"/>
      <c r="AK53" s="2">
        <f t="shared" si="6"/>
        <v>-1</v>
      </c>
      <c r="AL53" s="2">
        <f t="shared" si="6"/>
        <v>-1</v>
      </c>
      <c r="AM53" s="2">
        <f t="shared" si="6"/>
        <v>-1</v>
      </c>
      <c r="AN53" s="2">
        <f t="shared" si="0"/>
        <v>-1</v>
      </c>
      <c r="AP53" s="2">
        <f t="shared" si="7"/>
        <v>-1</v>
      </c>
      <c r="AQ53" s="2">
        <f t="shared" si="7"/>
        <v>-1</v>
      </c>
      <c r="AR53" s="2">
        <f t="shared" si="7"/>
        <v>-1</v>
      </c>
      <c r="AS53" s="2">
        <f t="shared" si="1"/>
        <v>-1</v>
      </c>
    </row>
    <row r="54" spans="1:45" x14ac:dyDescent="0.25">
      <c r="A54">
        <v>18</v>
      </c>
      <c r="B54" t="s">
        <v>407</v>
      </c>
      <c r="C54" t="s">
        <v>408</v>
      </c>
      <c r="D54">
        <v>2012</v>
      </c>
      <c r="F54" t="s">
        <v>54</v>
      </c>
      <c r="G54" t="s">
        <v>409</v>
      </c>
      <c r="H54" t="s">
        <v>410</v>
      </c>
      <c r="I54">
        <v>114</v>
      </c>
      <c r="J54">
        <v>18</v>
      </c>
      <c r="K54">
        <v>1.8</v>
      </c>
      <c r="L54">
        <v>4</v>
      </c>
      <c r="M54">
        <v>5</v>
      </c>
      <c r="N54">
        <v>10</v>
      </c>
      <c r="O54" t="s">
        <v>411</v>
      </c>
      <c r="P54" t="s">
        <v>412</v>
      </c>
      <c r="Q54" t="s">
        <v>413</v>
      </c>
      <c r="AB54" s="2">
        <f>COUNTIF('DATA Pruess'!C:C,C54)</f>
        <v>1</v>
      </c>
      <c r="AC54" s="2">
        <f t="shared" si="2"/>
        <v>-1</v>
      </c>
      <c r="AE54" s="2">
        <f t="shared" si="3"/>
        <v>-1</v>
      </c>
      <c r="AF54" s="2">
        <f t="shared" si="4"/>
        <v>-1</v>
      </c>
      <c r="AG54" s="2">
        <f t="shared" si="4"/>
        <v>-1</v>
      </c>
      <c r="AH54" s="2">
        <f t="shared" si="4"/>
        <v>-1</v>
      </c>
      <c r="AI54" s="2">
        <f t="shared" si="5"/>
        <v>-1</v>
      </c>
      <c r="AJ54" s="2"/>
      <c r="AK54" s="2">
        <f t="shared" si="6"/>
        <v>-1</v>
      </c>
      <c r="AL54" s="2">
        <f t="shared" si="6"/>
        <v>-1</v>
      </c>
      <c r="AM54" s="2">
        <f t="shared" si="6"/>
        <v>-1</v>
      </c>
      <c r="AN54" s="2">
        <f t="shared" si="0"/>
        <v>-1</v>
      </c>
      <c r="AP54" s="2">
        <f t="shared" si="7"/>
        <v>-1</v>
      </c>
      <c r="AQ54" s="2">
        <f t="shared" si="7"/>
        <v>-1</v>
      </c>
      <c r="AR54" s="2">
        <f t="shared" si="7"/>
        <v>-1</v>
      </c>
      <c r="AS54" s="2">
        <f t="shared" si="1"/>
        <v>-1</v>
      </c>
    </row>
    <row r="55" spans="1:45" x14ac:dyDescent="0.25">
      <c r="A55">
        <v>16</v>
      </c>
      <c r="B55" t="s">
        <v>414</v>
      </c>
      <c r="C55" t="s">
        <v>415</v>
      </c>
      <c r="D55">
        <v>2012</v>
      </c>
      <c r="E55" t="s">
        <v>416</v>
      </c>
      <c r="F55" t="s">
        <v>417</v>
      </c>
      <c r="G55" t="s">
        <v>418</v>
      </c>
      <c r="H55" t="s">
        <v>419</v>
      </c>
      <c r="I55">
        <v>120</v>
      </c>
      <c r="J55">
        <v>16</v>
      </c>
      <c r="K55">
        <v>1.6</v>
      </c>
      <c r="L55">
        <v>8</v>
      </c>
      <c r="M55">
        <v>2</v>
      </c>
      <c r="N55">
        <v>10</v>
      </c>
      <c r="O55" t="s">
        <v>420</v>
      </c>
      <c r="P55" t="s">
        <v>421</v>
      </c>
      <c r="Q55" t="s">
        <v>422</v>
      </c>
      <c r="AB55" s="2">
        <f>COUNTIF('DATA Pruess'!C:C,C55)</f>
        <v>0</v>
      </c>
      <c r="AC55" s="2">
        <f t="shared" si="2"/>
        <v>-1</v>
      </c>
      <c r="AE55" s="2">
        <f t="shared" si="3"/>
        <v>-1</v>
      </c>
      <c r="AF55" s="2">
        <f t="shared" si="4"/>
        <v>-1</v>
      </c>
      <c r="AG55" s="2">
        <f t="shared" si="4"/>
        <v>-1</v>
      </c>
      <c r="AH55" s="2">
        <f t="shared" si="4"/>
        <v>-1</v>
      </c>
      <c r="AI55" s="2">
        <f t="shared" si="5"/>
        <v>-1</v>
      </c>
      <c r="AJ55" s="2"/>
      <c r="AK55" s="2">
        <f t="shared" si="6"/>
        <v>-1</v>
      </c>
      <c r="AL55" s="2">
        <f t="shared" si="6"/>
        <v>-1</v>
      </c>
      <c r="AM55" s="2">
        <f t="shared" si="6"/>
        <v>-1</v>
      </c>
      <c r="AN55" s="2">
        <f t="shared" si="0"/>
        <v>-1</v>
      </c>
      <c r="AP55" s="2">
        <f t="shared" si="7"/>
        <v>-1</v>
      </c>
      <c r="AQ55" s="2">
        <f t="shared" si="7"/>
        <v>-1</v>
      </c>
      <c r="AR55" s="2">
        <f t="shared" si="7"/>
        <v>-1</v>
      </c>
      <c r="AS55" s="2">
        <f t="shared" si="1"/>
        <v>-1</v>
      </c>
    </row>
    <row r="56" spans="1:45" x14ac:dyDescent="0.25">
      <c r="A56">
        <v>13</v>
      </c>
      <c r="B56" t="s">
        <v>423</v>
      </c>
      <c r="C56" t="s">
        <v>424</v>
      </c>
      <c r="D56">
        <v>2012</v>
      </c>
      <c r="E56" t="s">
        <v>425</v>
      </c>
      <c r="F56" t="s">
        <v>426</v>
      </c>
      <c r="G56" t="s">
        <v>427</v>
      </c>
      <c r="H56" t="s">
        <v>428</v>
      </c>
      <c r="I56">
        <v>140</v>
      </c>
      <c r="J56">
        <v>13</v>
      </c>
      <c r="K56">
        <v>1.3</v>
      </c>
      <c r="L56">
        <v>3</v>
      </c>
      <c r="M56">
        <v>4</v>
      </c>
      <c r="N56">
        <v>10</v>
      </c>
      <c r="O56" t="s">
        <v>429</v>
      </c>
      <c r="Q56" t="s">
        <v>430</v>
      </c>
      <c r="AB56" s="2">
        <f>COUNTIF('DATA Pruess'!C:C,C56)</f>
        <v>0</v>
      </c>
      <c r="AC56" s="2">
        <f t="shared" si="2"/>
        <v>-1</v>
      </c>
      <c r="AE56" s="2">
        <f t="shared" si="3"/>
        <v>-1</v>
      </c>
      <c r="AF56" s="2">
        <f t="shared" si="4"/>
        <v>-1</v>
      </c>
      <c r="AG56" s="2">
        <f t="shared" si="4"/>
        <v>-1</v>
      </c>
      <c r="AH56" s="2">
        <f t="shared" si="4"/>
        <v>-1</v>
      </c>
      <c r="AI56" s="2">
        <f t="shared" si="5"/>
        <v>-1</v>
      </c>
      <c r="AJ56" s="2"/>
      <c r="AK56" s="2">
        <f t="shared" si="6"/>
        <v>-1</v>
      </c>
      <c r="AL56" s="2">
        <f t="shared" si="6"/>
        <v>-1</v>
      </c>
      <c r="AM56" s="2">
        <f t="shared" si="6"/>
        <v>-1</v>
      </c>
      <c r="AN56" s="2">
        <f t="shared" si="0"/>
        <v>-1</v>
      </c>
      <c r="AP56" s="2">
        <f t="shared" si="7"/>
        <v>-1</v>
      </c>
      <c r="AQ56" s="2">
        <f t="shared" si="7"/>
        <v>-1</v>
      </c>
      <c r="AR56" s="2">
        <f t="shared" si="7"/>
        <v>-1</v>
      </c>
      <c r="AS56" s="2">
        <f t="shared" si="1"/>
        <v>-1</v>
      </c>
    </row>
    <row r="57" spans="1:45" x14ac:dyDescent="0.25">
      <c r="A57">
        <v>10</v>
      </c>
      <c r="B57" t="s">
        <v>431</v>
      </c>
      <c r="C57" t="s">
        <v>432</v>
      </c>
      <c r="D57">
        <v>2012</v>
      </c>
      <c r="F57" t="s">
        <v>54</v>
      </c>
      <c r="G57" t="s">
        <v>433</v>
      </c>
      <c r="H57" t="s">
        <v>434</v>
      </c>
      <c r="I57">
        <v>169</v>
      </c>
      <c r="J57">
        <v>10</v>
      </c>
      <c r="K57">
        <v>1</v>
      </c>
      <c r="L57">
        <v>1</v>
      </c>
      <c r="M57">
        <v>7</v>
      </c>
      <c r="N57">
        <v>10</v>
      </c>
      <c r="O57" t="s">
        <v>435</v>
      </c>
      <c r="P57" t="s">
        <v>433</v>
      </c>
      <c r="Q57" t="s">
        <v>436</v>
      </c>
      <c r="AB57" s="2">
        <f>COUNTIF('DATA Pruess'!C:C,C57)</f>
        <v>1</v>
      </c>
      <c r="AC57" s="2">
        <f t="shared" si="2"/>
        <v>-1</v>
      </c>
      <c r="AE57" s="2">
        <f t="shared" si="3"/>
        <v>-1</v>
      </c>
      <c r="AF57" s="2">
        <f t="shared" si="4"/>
        <v>-1</v>
      </c>
      <c r="AG57" s="2">
        <f t="shared" si="4"/>
        <v>-1</v>
      </c>
      <c r="AH57" s="2">
        <f t="shared" si="4"/>
        <v>-1</v>
      </c>
      <c r="AI57" s="2">
        <f t="shared" si="5"/>
        <v>-1</v>
      </c>
      <c r="AJ57" s="2"/>
      <c r="AK57" s="2">
        <f t="shared" si="6"/>
        <v>-1</v>
      </c>
      <c r="AL57" s="2">
        <f t="shared" si="6"/>
        <v>-1</v>
      </c>
      <c r="AM57" s="2">
        <f t="shared" si="6"/>
        <v>-1</v>
      </c>
      <c r="AN57" s="2">
        <f t="shared" si="0"/>
        <v>-1</v>
      </c>
      <c r="AP57" s="2">
        <f t="shared" si="7"/>
        <v>-1</v>
      </c>
      <c r="AQ57" s="2">
        <f t="shared" si="7"/>
        <v>-1</v>
      </c>
      <c r="AR57" s="2">
        <f t="shared" si="7"/>
        <v>-1</v>
      </c>
      <c r="AS57" s="2">
        <f t="shared" si="1"/>
        <v>-1</v>
      </c>
    </row>
    <row r="58" spans="1:45" x14ac:dyDescent="0.25">
      <c r="A58">
        <v>9</v>
      </c>
      <c r="B58" t="s">
        <v>437</v>
      </c>
      <c r="C58" t="s">
        <v>438</v>
      </c>
      <c r="D58">
        <v>2012</v>
      </c>
      <c r="E58" t="s">
        <v>439</v>
      </c>
      <c r="F58" t="s">
        <v>38</v>
      </c>
      <c r="G58" t="s">
        <v>440</v>
      </c>
      <c r="H58" t="s">
        <v>441</v>
      </c>
      <c r="I58">
        <v>171</v>
      </c>
      <c r="J58">
        <v>9</v>
      </c>
      <c r="K58">
        <v>0.9</v>
      </c>
      <c r="L58">
        <v>9</v>
      </c>
      <c r="M58">
        <v>1</v>
      </c>
      <c r="N58">
        <v>10</v>
      </c>
      <c r="O58" t="s">
        <v>442</v>
      </c>
      <c r="P58" t="s">
        <v>440</v>
      </c>
      <c r="Q58" t="s">
        <v>443</v>
      </c>
      <c r="AB58" s="2">
        <f>COUNTIF('DATA Pruess'!C:C,C58)</f>
        <v>1</v>
      </c>
      <c r="AC58" s="2">
        <f t="shared" si="2"/>
        <v>-1</v>
      </c>
      <c r="AE58" s="2">
        <f t="shared" si="3"/>
        <v>-1</v>
      </c>
      <c r="AF58" s="2">
        <f t="shared" si="4"/>
        <v>-1</v>
      </c>
      <c r="AG58" s="2">
        <f t="shared" si="4"/>
        <v>-1</v>
      </c>
      <c r="AH58" s="2">
        <f t="shared" si="4"/>
        <v>-1</v>
      </c>
      <c r="AI58" s="2">
        <f t="shared" si="5"/>
        <v>-1</v>
      </c>
      <c r="AJ58" s="2"/>
      <c r="AK58" s="2">
        <f t="shared" si="6"/>
        <v>-1</v>
      </c>
      <c r="AL58" s="2">
        <f t="shared" si="6"/>
        <v>-1</v>
      </c>
      <c r="AM58" s="2">
        <f t="shared" si="6"/>
        <v>-1</v>
      </c>
      <c r="AN58" s="2">
        <f t="shared" si="0"/>
        <v>-1</v>
      </c>
      <c r="AP58" s="2">
        <f t="shared" si="7"/>
        <v>-1</v>
      </c>
      <c r="AQ58" s="2">
        <f t="shared" si="7"/>
        <v>-1</v>
      </c>
      <c r="AR58" s="2">
        <f t="shared" si="7"/>
        <v>-1</v>
      </c>
      <c r="AS58" s="2">
        <f t="shared" si="1"/>
        <v>-1</v>
      </c>
    </row>
    <row r="59" spans="1:45" x14ac:dyDescent="0.25">
      <c r="A59">
        <v>19</v>
      </c>
      <c r="B59" t="s">
        <v>444</v>
      </c>
      <c r="C59" t="s">
        <v>445</v>
      </c>
      <c r="D59">
        <v>2012</v>
      </c>
      <c r="E59" t="s">
        <v>446</v>
      </c>
      <c r="F59" t="s">
        <v>447</v>
      </c>
      <c r="G59" t="s">
        <v>448</v>
      </c>
      <c r="H59" t="s">
        <v>449</v>
      </c>
      <c r="I59">
        <v>184</v>
      </c>
      <c r="J59">
        <v>19</v>
      </c>
      <c r="K59">
        <v>1.9</v>
      </c>
      <c r="L59">
        <v>5</v>
      </c>
      <c r="M59">
        <v>4</v>
      </c>
      <c r="N59">
        <v>10</v>
      </c>
      <c r="O59" t="s">
        <v>450</v>
      </c>
      <c r="P59" t="s">
        <v>448</v>
      </c>
      <c r="Q59" t="s">
        <v>451</v>
      </c>
      <c r="AB59" s="2">
        <f>COUNTIF('DATA Pruess'!C:C,C59)</f>
        <v>0</v>
      </c>
      <c r="AC59" s="2">
        <f t="shared" si="2"/>
        <v>-1</v>
      </c>
      <c r="AE59" s="2">
        <f t="shared" si="3"/>
        <v>-1</v>
      </c>
      <c r="AF59" s="2">
        <f t="shared" si="4"/>
        <v>-1</v>
      </c>
      <c r="AG59" s="2">
        <f t="shared" si="4"/>
        <v>-1</v>
      </c>
      <c r="AH59" s="2">
        <f t="shared" si="4"/>
        <v>-1</v>
      </c>
      <c r="AI59" s="2">
        <f t="shared" si="5"/>
        <v>-1</v>
      </c>
      <c r="AJ59" s="2"/>
      <c r="AK59" s="2">
        <f t="shared" si="6"/>
        <v>-1</v>
      </c>
      <c r="AL59" s="2">
        <f t="shared" si="6"/>
        <v>-1</v>
      </c>
      <c r="AM59" s="2">
        <f t="shared" si="6"/>
        <v>-1</v>
      </c>
      <c r="AN59" s="2">
        <f t="shared" si="0"/>
        <v>-1</v>
      </c>
      <c r="AP59" s="2">
        <f t="shared" si="7"/>
        <v>-1</v>
      </c>
      <c r="AQ59" s="2">
        <f t="shared" si="7"/>
        <v>-1</v>
      </c>
      <c r="AR59" s="2">
        <f t="shared" si="7"/>
        <v>-1</v>
      </c>
      <c r="AS59" s="2">
        <f t="shared" si="1"/>
        <v>-1</v>
      </c>
    </row>
    <row r="60" spans="1:45" x14ac:dyDescent="0.25">
      <c r="A60">
        <v>7</v>
      </c>
      <c r="B60" t="s">
        <v>452</v>
      </c>
      <c r="C60" t="s">
        <v>453</v>
      </c>
      <c r="D60">
        <v>2012</v>
      </c>
      <c r="F60" t="s">
        <v>54</v>
      </c>
      <c r="G60" t="s">
        <v>454</v>
      </c>
      <c r="H60" t="s">
        <v>455</v>
      </c>
      <c r="I60">
        <v>189</v>
      </c>
      <c r="J60">
        <v>7</v>
      </c>
      <c r="K60">
        <v>0.7</v>
      </c>
      <c r="L60">
        <v>2</v>
      </c>
      <c r="M60">
        <v>3</v>
      </c>
      <c r="N60">
        <v>10</v>
      </c>
      <c r="O60" t="s">
        <v>456</v>
      </c>
      <c r="P60" t="s">
        <v>457</v>
      </c>
      <c r="Q60" t="s">
        <v>458</v>
      </c>
      <c r="AB60" s="2">
        <f>COUNTIF('DATA Pruess'!C:C,C60)</f>
        <v>1</v>
      </c>
      <c r="AC60" s="2">
        <f t="shared" si="2"/>
        <v>-1</v>
      </c>
      <c r="AE60" s="2">
        <f t="shared" si="3"/>
        <v>-1</v>
      </c>
      <c r="AF60" s="2">
        <f t="shared" si="4"/>
        <v>-1</v>
      </c>
      <c r="AG60" s="2">
        <f t="shared" si="4"/>
        <v>-1</v>
      </c>
      <c r="AH60" s="2">
        <f t="shared" si="4"/>
        <v>-1</v>
      </c>
      <c r="AI60" s="2">
        <f t="shared" si="5"/>
        <v>-1</v>
      </c>
      <c r="AJ60" s="2"/>
      <c r="AK60" s="2">
        <f t="shared" si="6"/>
        <v>-1</v>
      </c>
      <c r="AL60" s="2">
        <f t="shared" si="6"/>
        <v>-1</v>
      </c>
      <c r="AM60" s="2">
        <f t="shared" si="6"/>
        <v>-1</v>
      </c>
      <c r="AN60" s="2">
        <f t="shared" si="0"/>
        <v>-1</v>
      </c>
      <c r="AP60" s="2">
        <f t="shared" si="7"/>
        <v>-1</v>
      </c>
      <c r="AQ60" s="2">
        <f t="shared" si="7"/>
        <v>-1</v>
      </c>
      <c r="AR60" s="2">
        <f t="shared" si="7"/>
        <v>-1</v>
      </c>
      <c r="AS60" s="2">
        <f t="shared" si="1"/>
        <v>-1</v>
      </c>
    </row>
    <row r="61" spans="1:45" x14ac:dyDescent="0.25">
      <c r="A61">
        <v>7</v>
      </c>
      <c r="B61" t="s">
        <v>459</v>
      </c>
      <c r="C61" t="s">
        <v>460</v>
      </c>
      <c r="D61">
        <v>2012</v>
      </c>
      <c r="E61" t="s">
        <v>461</v>
      </c>
      <c r="F61" t="s">
        <v>322</v>
      </c>
      <c r="G61" t="s">
        <v>462</v>
      </c>
      <c r="H61" t="s">
        <v>463</v>
      </c>
      <c r="I61">
        <v>198</v>
      </c>
      <c r="J61">
        <v>7</v>
      </c>
      <c r="K61">
        <v>0.7</v>
      </c>
      <c r="L61">
        <v>2</v>
      </c>
      <c r="M61">
        <v>4</v>
      </c>
      <c r="N61">
        <v>10</v>
      </c>
      <c r="O61" t="s">
        <v>464</v>
      </c>
      <c r="Q61" t="s">
        <v>465</v>
      </c>
      <c r="AB61" s="2">
        <f>COUNTIF('DATA Pruess'!C:C,C61)</f>
        <v>1</v>
      </c>
      <c r="AC61" s="2">
        <f t="shared" si="2"/>
        <v>-1</v>
      </c>
      <c r="AE61" s="2">
        <f t="shared" si="3"/>
        <v>-1</v>
      </c>
      <c r="AF61" s="2">
        <f t="shared" si="4"/>
        <v>-1</v>
      </c>
      <c r="AG61" s="2">
        <f t="shared" si="4"/>
        <v>-1</v>
      </c>
      <c r="AH61" s="2">
        <f t="shared" si="4"/>
        <v>-1</v>
      </c>
      <c r="AI61" s="2">
        <f t="shared" si="5"/>
        <v>-1</v>
      </c>
      <c r="AJ61" s="2"/>
      <c r="AK61" s="2">
        <f t="shared" si="6"/>
        <v>-1</v>
      </c>
      <c r="AL61" s="2">
        <f t="shared" si="6"/>
        <v>-1</v>
      </c>
      <c r="AM61" s="2">
        <f t="shared" si="6"/>
        <v>-1</v>
      </c>
      <c r="AN61" s="2">
        <f t="shared" si="0"/>
        <v>-1</v>
      </c>
      <c r="AP61" s="2">
        <f t="shared" si="7"/>
        <v>-1</v>
      </c>
      <c r="AQ61" s="2">
        <f t="shared" si="7"/>
        <v>-1</v>
      </c>
      <c r="AR61" s="2">
        <f t="shared" si="7"/>
        <v>-1</v>
      </c>
      <c r="AS61" s="2">
        <f t="shared" si="1"/>
        <v>-1</v>
      </c>
    </row>
    <row r="62" spans="1:45" x14ac:dyDescent="0.25">
      <c r="A62">
        <v>5</v>
      </c>
      <c r="B62" t="s">
        <v>466</v>
      </c>
      <c r="C62" t="s">
        <v>467</v>
      </c>
      <c r="D62">
        <v>2012</v>
      </c>
      <c r="E62" t="s">
        <v>468</v>
      </c>
      <c r="F62" t="s">
        <v>469</v>
      </c>
      <c r="G62" t="s">
        <v>470</v>
      </c>
      <c r="H62" t="s">
        <v>471</v>
      </c>
      <c r="I62">
        <v>216</v>
      </c>
      <c r="J62">
        <v>5</v>
      </c>
      <c r="K62">
        <v>0.5</v>
      </c>
      <c r="L62">
        <v>1</v>
      </c>
      <c r="M62">
        <v>4</v>
      </c>
      <c r="N62">
        <v>10</v>
      </c>
      <c r="O62" t="s">
        <v>472</v>
      </c>
      <c r="P62" t="s">
        <v>473</v>
      </c>
      <c r="Q62" t="s">
        <v>474</v>
      </c>
      <c r="AB62" s="2">
        <f>COUNTIF('DATA Pruess'!C:C,C62)</f>
        <v>1</v>
      </c>
      <c r="AC62" s="2">
        <f t="shared" si="2"/>
        <v>-1</v>
      </c>
      <c r="AE62" s="2">
        <f t="shared" si="3"/>
        <v>-1</v>
      </c>
      <c r="AF62" s="2">
        <f t="shared" si="4"/>
        <v>-1</v>
      </c>
      <c r="AG62" s="2">
        <f t="shared" si="4"/>
        <v>-1</v>
      </c>
      <c r="AH62" s="2">
        <f t="shared" si="4"/>
        <v>-1</v>
      </c>
      <c r="AI62" s="2">
        <f t="shared" si="5"/>
        <v>-1</v>
      </c>
      <c r="AJ62" s="2"/>
      <c r="AK62" s="2">
        <f t="shared" si="6"/>
        <v>-1</v>
      </c>
      <c r="AL62" s="2">
        <f t="shared" si="6"/>
        <v>-1</v>
      </c>
      <c r="AM62" s="2">
        <f t="shared" si="6"/>
        <v>-1</v>
      </c>
      <c r="AN62" s="2">
        <f t="shared" si="0"/>
        <v>-1</v>
      </c>
      <c r="AP62" s="2">
        <f t="shared" si="7"/>
        <v>-1</v>
      </c>
      <c r="AQ62" s="2">
        <f t="shared" si="7"/>
        <v>-1</v>
      </c>
      <c r="AR62" s="2">
        <f t="shared" si="7"/>
        <v>-1</v>
      </c>
      <c r="AS62" s="2">
        <f t="shared" si="1"/>
        <v>-1</v>
      </c>
    </row>
    <row r="63" spans="1:45" x14ac:dyDescent="0.25">
      <c r="A63">
        <v>4</v>
      </c>
      <c r="B63" t="s">
        <v>475</v>
      </c>
      <c r="C63" t="s">
        <v>476</v>
      </c>
      <c r="D63">
        <v>2012</v>
      </c>
      <c r="E63" t="s">
        <v>477</v>
      </c>
      <c r="F63" t="s">
        <v>38</v>
      </c>
      <c r="G63" t="s">
        <v>478</v>
      </c>
      <c r="H63" t="s">
        <v>479</v>
      </c>
      <c r="I63">
        <v>233</v>
      </c>
      <c r="J63">
        <v>4</v>
      </c>
      <c r="K63">
        <v>0.4</v>
      </c>
      <c r="L63">
        <v>1</v>
      </c>
      <c r="M63">
        <v>4</v>
      </c>
      <c r="N63">
        <v>10</v>
      </c>
      <c r="O63" t="s">
        <v>480</v>
      </c>
      <c r="P63" t="s">
        <v>478</v>
      </c>
      <c r="Q63" t="s">
        <v>481</v>
      </c>
      <c r="AB63" s="2">
        <f>COUNTIF('DATA Pruess'!C:C,C63)</f>
        <v>0</v>
      </c>
      <c r="AC63" s="2">
        <f t="shared" si="2"/>
        <v>-1</v>
      </c>
      <c r="AE63" s="2">
        <f t="shared" si="3"/>
        <v>-1</v>
      </c>
      <c r="AF63" s="2">
        <f t="shared" si="4"/>
        <v>-1</v>
      </c>
      <c r="AG63" s="2">
        <f t="shared" si="4"/>
        <v>-1</v>
      </c>
      <c r="AH63" s="2">
        <f t="shared" si="4"/>
        <v>-1</v>
      </c>
      <c r="AI63" s="2">
        <f t="shared" si="5"/>
        <v>-1</v>
      </c>
      <c r="AJ63" s="2"/>
      <c r="AK63" s="2">
        <f t="shared" si="6"/>
        <v>-1</v>
      </c>
      <c r="AL63" s="2">
        <f t="shared" si="6"/>
        <v>-1</v>
      </c>
      <c r="AM63" s="2">
        <f t="shared" si="6"/>
        <v>-1</v>
      </c>
      <c r="AN63" s="2">
        <f t="shared" si="0"/>
        <v>-1</v>
      </c>
      <c r="AP63" s="2">
        <f t="shared" si="7"/>
        <v>-1</v>
      </c>
      <c r="AQ63" s="2">
        <f t="shared" si="7"/>
        <v>-1</v>
      </c>
      <c r="AR63" s="2">
        <f t="shared" si="7"/>
        <v>-1</v>
      </c>
      <c r="AS63" s="2">
        <f t="shared" si="1"/>
        <v>-1</v>
      </c>
    </row>
    <row r="64" spans="1:45" x14ac:dyDescent="0.25">
      <c r="A64">
        <v>8</v>
      </c>
      <c r="B64" t="s">
        <v>482</v>
      </c>
      <c r="C64" t="s">
        <v>483</v>
      </c>
      <c r="D64">
        <v>2012</v>
      </c>
      <c r="E64" t="s">
        <v>484</v>
      </c>
      <c r="F64" t="s">
        <v>485</v>
      </c>
      <c r="G64" t="s">
        <v>486</v>
      </c>
      <c r="H64" t="s">
        <v>487</v>
      </c>
      <c r="I64">
        <v>236</v>
      </c>
      <c r="J64">
        <v>8</v>
      </c>
      <c r="K64">
        <v>0.8</v>
      </c>
      <c r="L64">
        <v>2</v>
      </c>
      <c r="M64">
        <v>4</v>
      </c>
      <c r="N64">
        <v>10</v>
      </c>
      <c r="O64" t="s">
        <v>488</v>
      </c>
      <c r="P64" t="s">
        <v>486</v>
      </c>
      <c r="Q64" t="s">
        <v>489</v>
      </c>
      <c r="AB64" s="2">
        <f>COUNTIF('DATA Pruess'!C:C,C64)</f>
        <v>1</v>
      </c>
      <c r="AC64" s="2">
        <f t="shared" si="2"/>
        <v>-1</v>
      </c>
      <c r="AE64" s="2">
        <f t="shared" si="3"/>
        <v>-1</v>
      </c>
      <c r="AF64" s="2">
        <f t="shared" si="4"/>
        <v>-1</v>
      </c>
      <c r="AG64" s="2">
        <f t="shared" si="4"/>
        <v>-1</v>
      </c>
      <c r="AH64" s="2">
        <f t="shared" si="4"/>
        <v>-1</v>
      </c>
      <c r="AI64" s="2">
        <f t="shared" si="5"/>
        <v>-1</v>
      </c>
      <c r="AJ64" s="2"/>
      <c r="AK64" s="2">
        <f t="shared" si="6"/>
        <v>-1</v>
      </c>
      <c r="AL64" s="2">
        <f t="shared" si="6"/>
        <v>-1</v>
      </c>
      <c r="AM64" s="2">
        <f t="shared" si="6"/>
        <v>-1</v>
      </c>
      <c r="AN64" s="2">
        <f t="shared" si="0"/>
        <v>-1</v>
      </c>
      <c r="AP64" s="2">
        <f t="shared" si="7"/>
        <v>-1</v>
      </c>
      <c r="AQ64" s="2">
        <f t="shared" si="7"/>
        <v>-1</v>
      </c>
      <c r="AR64" s="2">
        <f t="shared" si="7"/>
        <v>-1</v>
      </c>
      <c r="AS64" s="2">
        <f t="shared" si="1"/>
        <v>-1</v>
      </c>
    </row>
    <row r="65" spans="1:45" x14ac:dyDescent="0.25">
      <c r="A65">
        <v>3</v>
      </c>
      <c r="B65" t="s">
        <v>490</v>
      </c>
      <c r="C65" t="s">
        <v>491</v>
      </c>
      <c r="D65">
        <v>2012</v>
      </c>
      <c r="E65" t="s">
        <v>492</v>
      </c>
      <c r="F65" t="s">
        <v>38</v>
      </c>
      <c r="G65" t="s">
        <v>493</v>
      </c>
      <c r="H65" t="s">
        <v>494</v>
      </c>
      <c r="I65">
        <v>255</v>
      </c>
      <c r="J65">
        <v>3</v>
      </c>
      <c r="K65">
        <v>0.3</v>
      </c>
      <c r="L65">
        <v>1</v>
      </c>
      <c r="M65">
        <v>5</v>
      </c>
      <c r="N65">
        <v>10</v>
      </c>
      <c r="O65" t="s">
        <v>495</v>
      </c>
      <c r="P65" t="s">
        <v>493</v>
      </c>
      <c r="Q65" t="s">
        <v>496</v>
      </c>
      <c r="AB65" s="2">
        <f>COUNTIF('DATA Pruess'!C:C,C65)</f>
        <v>1</v>
      </c>
      <c r="AC65" s="2">
        <f t="shared" si="2"/>
        <v>-1</v>
      </c>
      <c r="AE65" s="2">
        <f t="shared" si="3"/>
        <v>-1</v>
      </c>
      <c r="AF65" s="2">
        <f t="shared" si="4"/>
        <v>-1</v>
      </c>
      <c r="AG65" s="2">
        <f t="shared" si="4"/>
        <v>-1</v>
      </c>
      <c r="AH65" s="2">
        <f t="shared" si="4"/>
        <v>-1</v>
      </c>
      <c r="AI65" s="2">
        <f t="shared" si="5"/>
        <v>-1</v>
      </c>
      <c r="AJ65" s="2"/>
      <c r="AK65" s="2">
        <f t="shared" si="6"/>
        <v>-1</v>
      </c>
      <c r="AL65" s="2">
        <f t="shared" si="6"/>
        <v>-1</v>
      </c>
      <c r="AM65" s="2">
        <f t="shared" si="6"/>
        <v>-1</v>
      </c>
      <c r="AN65" s="2">
        <f t="shared" si="0"/>
        <v>-1</v>
      </c>
      <c r="AP65" s="2">
        <f t="shared" si="7"/>
        <v>-1</v>
      </c>
      <c r="AQ65" s="2">
        <f t="shared" si="7"/>
        <v>-1</v>
      </c>
      <c r="AR65" s="2">
        <f t="shared" si="7"/>
        <v>-1</v>
      </c>
      <c r="AS65" s="2">
        <f t="shared" si="1"/>
        <v>-1</v>
      </c>
    </row>
    <row r="66" spans="1:45" x14ac:dyDescent="0.25">
      <c r="A66">
        <v>2</v>
      </c>
      <c r="B66" t="s">
        <v>437</v>
      </c>
      <c r="C66" t="s">
        <v>497</v>
      </c>
      <c r="D66">
        <v>2012</v>
      </c>
      <c r="F66" t="s">
        <v>76</v>
      </c>
      <c r="G66" t="s">
        <v>498</v>
      </c>
      <c r="H66" t="s">
        <v>499</v>
      </c>
      <c r="I66">
        <v>269</v>
      </c>
      <c r="J66">
        <v>2</v>
      </c>
      <c r="K66">
        <v>0.2</v>
      </c>
      <c r="L66">
        <v>2</v>
      </c>
      <c r="M66">
        <v>1</v>
      </c>
      <c r="N66">
        <v>10</v>
      </c>
      <c r="O66" t="s">
        <v>500</v>
      </c>
      <c r="P66" t="s">
        <v>498</v>
      </c>
      <c r="Q66" t="s">
        <v>501</v>
      </c>
      <c r="AB66" s="2">
        <f>COUNTIF('DATA Pruess'!C:C,C66)</f>
        <v>0</v>
      </c>
      <c r="AC66" s="2">
        <f t="shared" ref="AC66:AC129" si="8">IFERROR(SEARCH($AC$1, B66), -1)</f>
        <v>-1</v>
      </c>
      <c r="AE66" s="2">
        <f t="shared" si="3"/>
        <v>-1</v>
      </c>
      <c r="AF66" s="2">
        <f t="shared" si="4"/>
        <v>-1</v>
      </c>
      <c r="AG66" s="2">
        <f t="shared" si="4"/>
        <v>-1</v>
      </c>
      <c r="AH66" s="2">
        <f t="shared" si="4"/>
        <v>-1</v>
      </c>
      <c r="AI66" s="2">
        <f t="shared" si="5"/>
        <v>-1</v>
      </c>
      <c r="AJ66" s="2"/>
      <c r="AK66" s="2">
        <f t="shared" si="6"/>
        <v>-1</v>
      </c>
      <c r="AL66" s="2">
        <f t="shared" si="6"/>
        <v>-1</v>
      </c>
      <c r="AM66" s="2">
        <f t="shared" si="6"/>
        <v>-1</v>
      </c>
      <c r="AN66" s="2">
        <f t="shared" ref="AN66:AN129" si="9">IF(AK66=-1, 0, 1) + IF(AL66=-1, 0, 1) + IF(AM66=-1, 0, 1) - 1</f>
        <v>-1</v>
      </c>
      <c r="AP66" s="2">
        <f t="shared" si="7"/>
        <v>-1</v>
      </c>
      <c r="AQ66" s="2">
        <f t="shared" si="7"/>
        <v>-1</v>
      </c>
      <c r="AR66" s="2">
        <f t="shared" si="7"/>
        <v>-1</v>
      </c>
      <c r="AS66" s="2">
        <f t="shared" ref="AS66:AS129" si="10">IF(AP66=-1, 0, 1) + IF(AQ66=-1, 0, 1) + IF(AR66=-1, 0, 1) - 1</f>
        <v>-1</v>
      </c>
    </row>
    <row r="67" spans="1:45" x14ac:dyDescent="0.25">
      <c r="A67">
        <v>2</v>
      </c>
      <c r="B67" t="s">
        <v>502</v>
      </c>
      <c r="C67" t="s">
        <v>503</v>
      </c>
      <c r="D67">
        <v>2012</v>
      </c>
      <c r="E67" t="s">
        <v>504</v>
      </c>
      <c r="H67" t="s">
        <v>505</v>
      </c>
      <c r="I67">
        <v>288</v>
      </c>
      <c r="J67">
        <v>2</v>
      </c>
      <c r="K67">
        <v>0.2</v>
      </c>
      <c r="L67">
        <v>2</v>
      </c>
      <c r="M67">
        <v>1</v>
      </c>
      <c r="N67">
        <v>10</v>
      </c>
      <c r="Q67" t="s">
        <v>506</v>
      </c>
      <c r="AB67" s="2">
        <f>COUNTIF('DATA Pruess'!C:C,C67)</f>
        <v>0</v>
      </c>
      <c r="AC67" s="2">
        <f t="shared" si="8"/>
        <v>-1</v>
      </c>
      <c r="AE67" s="2">
        <f t="shared" ref="AE67:AE130" si="11">IFERROR(SEARCH(AE$1, $B67), -1)</f>
        <v>-1</v>
      </c>
      <c r="AF67" s="2">
        <f t="shared" ref="AF67:AH130" si="12">IFERROR(SEARCH(AF$1, $B67), -1)</f>
        <v>-1</v>
      </c>
      <c r="AG67" s="2">
        <f t="shared" si="12"/>
        <v>-1</v>
      </c>
      <c r="AH67" s="2">
        <f t="shared" si="12"/>
        <v>-1</v>
      </c>
      <c r="AI67" s="2">
        <f t="shared" ref="AI67:AI130" si="13">IF(AE67=-1, 0, 1) + IF(AF67=-1, 0, 1) + IF(AG67=-1, 0, 1) + IF(AH67=-1, 0, 1) - 1</f>
        <v>-1</v>
      </c>
      <c r="AJ67" s="2"/>
      <c r="AK67" s="2">
        <f t="shared" ref="AK67:AM130" si="14">IFERROR(SEARCH(AK$1, $B67), -1)</f>
        <v>-1</v>
      </c>
      <c r="AL67" s="2">
        <f t="shared" si="14"/>
        <v>-1</v>
      </c>
      <c r="AM67" s="2">
        <f t="shared" si="14"/>
        <v>-1</v>
      </c>
      <c r="AN67" s="2">
        <f t="shared" si="9"/>
        <v>-1</v>
      </c>
      <c r="AP67" s="2">
        <f t="shared" ref="AP67:AR130" si="15">IFERROR(SEARCH(AP$1, $B67), -1)</f>
        <v>-1</v>
      </c>
      <c r="AQ67" s="2">
        <f t="shared" si="15"/>
        <v>-1</v>
      </c>
      <c r="AR67" s="2">
        <f t="shared" si="15"/>
        <v>-1</v>
      </c>
      <c r="AS67" s="2">
        <f t="shared" si="10"/>
        <v>-1</v>
      </c>
    </row>
    <row r="68" spans="1:45" x14ac:dyDescent="0.25">
      <c r="A68">
        <v>1</v>
      </c>
      <c r="B68" t="s">
        <v>507</v>
      </c>
      <c r="C68" t="s">
        <v>508</v>
      </c>
      <c r="D68">
        <v>2012</v>
      </c>
      <c r="E68" t="s">
        <v>509</v>
      </c>
      <c r="F68" t="s">
        <v>510</v>
      </c>
      <c r="G68" t="s">
        <v>511</v>
      </c>
      <c r="H68" t="s">
        <v>512</v>
      </c>
      <c r="I68">
        <v>323</v>
      </c>
      <c r="J68">
        <v>1</v>
      </c>
      <c r="K68">
        <v>0.1</v>
      </c>
      <c r="L68">
        <v>0</v>
      </c>
      <c r="M68">
        <v>3</v>
      </c>
      <c r="N68">
        <v>10</v>
      </c>
      <c r="O68" t="s">
        <v>513</v>
      </c>
      <c r="P68" t="s">
        <v>511</v>
      </c>
      <c r="Q68" t="s">
        <v>514</v>
      </c>
      <c r="AB68" s="2">
        <f>COUNTIF('DATA Pruess'!C:C,C68)</f>
        <v>1</v>
      </c>
      <c r="AC68" s="2">
        <f t="shared" si="8"/>
        <v>-1</v>
      </c>
      <c r="AE68" s="2">
        <f t="shared" si="11"/>
        <v>-1</v>
      </c>
      <c r="AF68" s="2">
        <f t="shared" si="12"/>
        <v>-1</v>
      </c>
      <c r="AG68" s="2">
        <f t="shared" si="12"/>
        <v>-1</v>
      </c>
      <c r="AH68" s="2">
        <f t="shared" si="12"/>
        <v>-1</v>
      </c>
      <c r="AI68" s="2">
        <f t="shared" si="13"/>
        <v>-1</v>
      </c>
      <c r="AJ68" s="2"/>
      <c r="AK68" s="2">
        <f t="shared" si="14"/>
        <v>-1</v>
      </c>
      <c r="AL68" s="2">
        <f t="shared" si="14"/>
        <v>-1</v>
      </c>
      <c r="AM68" s="2">
        <f t="shared" si="14"/>
        <v>-1</v>
      </c>
      <c r="AN68" s="2">
        <f t="shared" si="9"/>
        <v>-1</v>
      </c>
      <c r="AP68" s="2">
        <f t="shared" si="15"/>
        <v>-1</v>
      </c>
      <c r="AQ68" s="2">
        <f t="shared" si="15"/>
        <v>-1</v>
      </c>
      <c r="AR68" s="2">
        <f t="shared" si="15"/>
        <v>-1</v>
      </c>
      <c r="AS68" s="2">
        <f t="shared" si="10"/>
        <v>-1</v>
      </c>
    </row>
    <row r="69" spans="1:45" x14ac:dyDescent="0.25">
      <c r="A69">
        <v>0</v>
      </c>
      <c r="B69" t="s">
        <v>515</v>
      </c>
      <c r="C69" t="s">
        <v>516</v>
      </c>
      <c r="D69">
        <v>2012</v>
      </c>
      <c r="F69" t="s">
        <v>517</v>
      </c>
      <c r="G69" t="s">
        <v>518</v>
      </c>
      <c r="I69">
        <v>347</v>
      </c>
      <c r="J69">
        <v>0</v>
      </c>
      <c r="K69">
        <v>0</v>
      </c>
      <c r="L69">
        <v>0</v>
      </c>
      <c r="M69">
        <v>1</v>
      </c>
      <c r="N69">
        <v>10</v>
      </c>
      <c r="O69" t="s">
        <v>519</v>
      </c>
      <c r="P69" t="s">
        <v>518</v>
      </c>
      <c r="Q69" t="s">
        <v>520</v>
      </c>
      <c r="AB69" s="2">
        <f>COUNTIF('DATA Pruess'!C:C,C69)</f>
        <v>1</v>
      </c>
      <c r="AC69" s="2">
        <f t="shared" si="8"/>
        <v>-1</v>
      </c>
      <c r="AE69" s="2">
        <f t="shared" si="11"/>
        <v>-1</v>
      </c>
      <c r="AF69" s="2">
        <f t="shared" si="12"/>
        <v>-1</v>
      </c>
      <c r="AG69" s="2">
        <f t="shared" si="12"/>
        <v>-1</v>
      </c>
      <c r="AH69" s="2">
        <f t="shared" si="12"/>
        <v>-1</v>
      </c>
      <c r="AI69" s="2">
        <f t="shared" si="13"/>
        <v>-1</v>
      </c>
      <c r="AJ69" s="2"/>
      <c r="AK69" s="2">
        <f t="shared" si="14"/>
        <v>-1</v>
      </c>
      <c r="AL69" s="2">
        <f t="shared" si="14"/>
        <v>-1</v>
      </c>
      <c r="AM69" s="2">
        <f t="shared" si="14"/>
        <v>-1</v>
      </c>
      <c r="AN69" s="2">
        <f t="shared" si="9"/>
        <v>-1</v>
      </c>
      <c r="AP69" s="2">
        <f t="shared" si="15"/>
        <v>-1</v>
      </c>
      <c r="AQ69" s="2">
        <f t="shared" si="15"/>
        <v>-1</v>
      </c>
      <c r="AR69" s="2">
        <f t="shared" si="15"/>
        <v>-1</v>
      </c>
      <c r="AS69" s="2">
        <f t="shared" si="10"/>
        <v>-1</v>
      </c>
    </row>
    <row r="70" spans="1:45" x14ac:dyDescent="0.25">
      <c r="A70">
        <v>0</v>
      </c>
      <c r="B70" t="s">
        <v>521</v>
      </c>
      <c r="C70" t="s">
        <v>522</v>
      </c>
      <c r="D70">
        <v>2012</v>
      </c>
      <c r="E70" t="s">
        <v>523</v>
      </c>
      <c r="F70" t="s">
        <v>524</v>
      </c>
      <c r="G70" t="s">
        <v>525</v>
      </c>
      <c r="I70">
        <v>443</v>
      </c>
      <c r="J70">
        <v>0</v>
      </c>
      <c r="K70">
        <v>0</v>
      </c>
      <c r="L70">
        <v>0</v>
      </c>
      <c r="M70">
        <v>2</v>
      </c>
      <c r="N70">
        <v>10</v>
      </c>
      <c r="O70" t="s">
        <v>526</v>
      </c>
      <c r="P70" t="s">
        <v>527</v>
      </c>
      <c r="Q70" t="s">
        <v>528</v>
      </c>
      <c r="AB70" s="2">
        <f>COUNTIF('DATA Pruess'!C:C,C70)</f>
        <v>1</v>
      </c>
      <c r="AC70" s="2">
        <f t="shared" si="8"/>
        <v>-1</v>
      </c>
      <c r="AE70" s="2">
        <f t="shared" si="11"/>
        <v>-1</v>
      </c>
      <c r="AF70" s="2">
        <f t="shared" si="12"/>
        <v>-1</v>
      </c>
      <c r="AG70" s="2">
        <f t="shared" si="12"/>
        <v>-1</v>
      </c>
      <c r="AH70" s="2">
        <f t="shared" si="12"/>
        <v>-1</v>
      </c>
      <c r="AI70" s="2">
        <f t="shared" si="13"/>
        <v>-1</v>
      </c>
      <c r="AJ70" s="2"/>
      <c r="AK70" s="2">
        <f t="shared" si="14"/>
        <v>-1</v>
      </c>
      <c r="AL70" s="2">
        <f t="shared" si="14"/>
        <v>-1</v>
      </c>
      <c r="AM70" s="2">
        <f t="shared" si="14"/>
        <v>-1</v>
      </c>
      <c r="AN70" s="2">
        <f t="shared" si="9"/>
        <v>-1</v>
      </c>
      <c r="AP70" s="2">
        <f t="shared" si="15"/>
        <v>-1</v>
      </c>
      <c r="AQ70" s="2">
        <f t="shared" si="15"/>
        <v>-1</v>
      </c>
      <c r="AR70" s="2">
        <f t="shared" si="15"/>
        <v>-1</v>
      </c>
      <c r="AS70" s="2">
        <f t="shared" si="10"/>
        <v>-1</v>
      </c>
    </row>
    <row r="71" spans="1:45" x14ac:dyDescent="0.25">
      <c r="A71">
        <v>68</v>
      </c>
      <c r="B71" t="s">
        <v>529</v>
      </c>
      <c r="C71" t="s">
        <v>530</v>
      </c>
      <c r="D71">
        <v>2013</v>
      </c>
      <c r="E71" t="s">
        <v>531</v>
      </c>
      <c r="F71" t="s">
        <v>29</v>
      </c>
      <c r="G71" t="s">
        <v>532</v>
      </c>
      <c r="H71" t="s">
        <v>533</v>
      </c>
      <c r="I71">
        <v>37</v>
      </c>
      <c r="J71">
        <v>68</v>
      </c>
      <c r="K71">
        <v>7.56</v>
      </c>
      <c r="L71">
        <v>23</v>
      </c>
      <c r="M71">
        <v>3</v>
      </c>
      <c r="N71">
        <v>9</v>
      </c>
      <c r="O71" t="s">
        <v>534</v>
      </c>
      <c r="P71" t="s">
        <v>532</v>
      </c>
      <c r="Q71" t="s">
        <v>535</v>
      </c>
      <c r="AB71" s="2">
        <f>COUNTIF('DATA Pruess'!C:C,C71)</f>
        <v>1</v>
      </c>
      <c r="AC71" s="2">
        <f t="shared" si="8"/>
        <v>-1</v>
      </c>
      <c r="AE71" s="2">
        <f t="shared" si="11"/>
        <v>-1</v>
      </c>
      <c r="AF71" s="2">
        <f t="shared" si="12"/>
        <v>-1</v>
      </c>
      <c r="AG71" s="2">
        <f t="shared" si="12"/>
        <v>-1</v>
      </c>
      <c r="AH71" s="2">
        <f t="shared" si="12"/>
        <v>-1</v>
      </c>
      <c r="AI71" s="2">
        <f t="shared" si="13"/>
        <v>-1</v>
      </c>
      <c r="AJ71" s="2"/>
      <c r="AK71" s="2">
        <f t="shared" si="14"/>
        <v>-1</v>
      </c>
      <c r="AL71" s="2">
        <f t="shared" si="14"/>
        <v>-1</v>
      </c>
      <c r="AM71" s="2">
        <f t="shared" si="14"/>
        <v>-1</v>
      </c>
      <c r="AN71" s="2">
        <f t="shared" si="9"/>
        <v>-1</v>
      </c>
      <c r="AP71" s="2">
        <f t="shared" si="15"/>
        <v>-1</v>
      </c>
      <c r="AQ71" s="2">
        <f t="shared" si="15"/>
        <v>-1</v>
      </c>
      <c r="AR71" s="2">
        <f t="shared" si="15"/>
        <v>-1</v>
      </c>
      <c r="AS71" s="2">
        <f t="shared" si="10"/>
        <v>-1</v>
      </c>
    </row>
    <row r="72" spans="1:45" x14ac:dyDescent="0.25">
      <c r="A72">
        <v>68</v>
      </c>
      <c r="B72" t="s">
        <v>536</v>
      </c>
      <c r="C72" t="s">
        <v>537</v>
      </c>
      <c r="D72">
        <v>2013</v>
      </c>
      <c r="E72" t="s">
        <v>538</v>
      </c>
      <c r="F72" t="s">
        <v>29</v>
      </c>
      <c r="G72" t="s">
        <v>539</v>
      </c>
      <c r="H72" t="s">
        <v>540</v>
      </c>
      <c r="I72">
        <v>38</v>
      </c>
      <c r="J72">
        <v>68</v>
      </c>
      <c r="K72">
        <v>7.56</v>
      </c>
      <c r="L72">
        <v>23</v>
      </c>
      <c r="M72">
        <v>3</v>
      </c>
      <c r="N72">
        <v>9</v>
      </c>
      <c r="O72" t="s">
        <v>541</v>
      </c>
      <c r="P72" t="s">
        <v>539</v>
      </c>
      <c r="Q72" t="s">
        <v>542</v>
      </c>
      <c r="AB72" s="2">
        <f>COUNTIF('DATA Pruess'!C:C,C72)</f>
        <v>1</v>
      </c>
      <c r="AC72" s="2">
        <f t="shared" si="8"/>
        <v>-1</v>
      </c>
      <c r="AE72" s="2">
        <f t="shared" si="11"/>
        <v>-1</v>
      </c>
      <c r="AF72" s="2">
        <f t="shared" si="12"/>
        <v>-1</v>
      </c>
      <c r="AG72" s="2">
        <f t="shared" si="12"/>
        <v>-1</v>
      </c>
      <c r="AH72" s="2">
        <f t="shared" si="12"/>
        <v>-1</v>
      </c>
      <c r="AI72" s="2">
        <f t="shared" si="13"/>
        <v>-1</v>
      </c>
      <c r="AJ72" s="2"/>
      <c r="AK72" s="2">
        <f t="shared" si="14"/>
        <v>-1</v>
      </c>
      <c r="AL72" s="2">
        <f t="shared" si="14"/>
        <v>-1</v>
      </c>
      <c r="AM72" s="2">
        <f t="shared" si="14"/>
        <v>-1</v>
      </c>
      <c r="AN72" s="2">
        <f t="shared" si="9"/>
        <v>-1</v>
      </c>
      <c r="AP72" s="2">
        <f t="shared" si="15"/>
        <v>-1</v>
      </c>
      <c r="AQ72" s="2">
        <f t="shared" si="15"/>
        <v>-1</v>
      </c>
      <c r="AR72" s="2">
        <f t="shared" si="15"/>
        <v>-1</v>
      </c>
      <c r="AS72" s="2">
        <f t="shared" si="10"/>
        <v>-1</v>
      </c>
    </row>
    <row r="73" spans="1:45" x14ac:dyDescent="0.25">
      <c r="A73">
        <v>35</v>
      </c>
      <c r="B73" t="s">
        <v>369</v>
      </c>
      <c r="C73" t="s">
        <v>543</v>
      </c>
      <c r="D73">
        <v>2013</v>
      </c>
      <c r="E73" t="s">
        <v>232</v>
      </c>
      <c r="F73" t="s">
        <v>29</v>
      </c>
      <c r="G73" t="s">
        <v>544</v>
      </c>
      <c r="H73" t="s">
        <v>545</v>
      </c>
      <c r="I73">
        <v>78</v>
      </c>
      <c r="J73">
        <v>35</v>
      </c>
      <c r="K73">
        <v>3.89</v>
      </c>
      <c r="L73">
        <v>7</v>
      </c>
      <c r="M73">
        <v>5</v>
      </c>
      <c r="N73">
        <v>9</v>
      </c>
      <c r="O73" t="s">
        <v>546</v>
      </c>
      <c r="P73" t="s">
        <v>547</v>
      </c>
      <c r="Q73" t="s">
        <v>548</v>
      </c>
      <c r="AB73" s="2">
        <f>COUNTIF('DATA Pruess'!C:C,C73)</f>
        <v>0</v>
      </c>
      <c r="AC73" s="2">
        <f t="shared" si="8"/>
        <v>13</v>
      </c>
      <c r="AE73" s="2">
        <f t="shared" si="11"/>
        <v>-1</v>
      </c>
      <c r="AF73" s="2">
        <f t="shared" si="12"/>
        <v>-1</v>
      </c>
      <c r="AG73" s="2">
        <f t="shared" si="12"/>
        <v>-1</v>
      </c>
      <c r="AH73" s="2">
        <f t="shared" si="12"/>
        <v>-1</v>
      </c>
      <c r="AI73" s="2">
        <f t="shared" si="13"/>
        <v>-1</v>
      </c>
      <c r="AJ73" s="2"/>
      <c r="AK73" s="2">
        <f t="shared" si="14"/>
        <v>-1</v>
      </c>
      <c r="AL73" s="2">
        <f t="shared" si="14"/>
        <v>-1</v>
      </c>
      <c r="AM73" s="2">
        <f t="shared" si="14"/>
        <v>-1</v>
      </c>
      <c r="AN73" s="2">
        <f t="shared" si="9"/>
        <v>-1</v>
      </c>
      <c r="AP73" s="2">
        <f t="shared" si="15"/>
        <v>-1</v>
      </c>
      <c r="AQ73" s="2">
        <f t="shared" si="15"/>
        <v>-1</v>
      </c>
      <c r="AR73" s="2">
        <f t="shared" si="15"/>
        <v>-1</v>
      </c>
      <c r="AS73" s="2">
        <f t="shared" si="10"/>
        <v>-1</v>
      </c>
    </row>
    <row r="74" spans="1:45" x14ac:dyDescent="0.25">
      <c r="A74">
        <v>29</v>
      </c>
      <c r="B74" t="s">
        <v>549</v>
      </c>
      <c r="C74" t="s">
        <v>550</v>
      </c>
      <c r="D74">
        <v>2013</v>
      </c>
      <c r="E74" t="s">
        <v>551</v>
      </c>
      <c r="F74" t="s">
        <v>552</v>
      </c>
      <c r="G74" t="s">
        <v>553</v>
      </c>
      <c r="H74" t="s">
        <v>554</v>
      </c>
      <c r="I74">
        <v>89</v>
      </c>
      <c r="J74">
        <v>29</v>
      </c>
      <c r="K74">
        <v>3.22</v>
      </c>
      <c r="L74">
        <v>10</v>
      </c>
      <c r="M74">
        <v>3</v>
      </c>
      <c r="N74">
        <v>9</v>
      </c>
      <c r="O74" t="s">
        <v>555</v>
      </c>
      <c r="Q74" t="s">
        <v>556</v>
      </c>
      <c r="AB74" s="2">
        <f>COUNTIF('DATA Pruess'!C:C,C74)</f>
        <v>2</v>
      </c>
      <c r="AC74" s="2">
        <f t="shared" si="8"/>
        <v>-1</v>
      </c>
      <c r="AE74" s="2">
        <f t="shared" si="11"/>
        <v>-1</v>
      </c>
      <c r="AF74" s="2">
        <f t="shared" si="12"/>
        <v>-1</v>
      </c>
      <c r="AG74" s="2">
        <f t="shared" si="12"/>
        <v>-1</v>
      </c>
      <c r="AH74" s="2">
        <f t="shared" si="12"/>
        <v>-1</v>
      </c>
      <c r="AI74" s="2">
        <f t="shared" si="13"/>
        <v>-1</v>
      </c>
      <c r="AJ74" s="2"/>
      <c r="AK74" s="2">
        <f t="shared" si="14"/>
        <v>-1</v>
      </c>
      <c r="AL74" s="2">
        <f t="shared" si="14"/>
        <v>-1</v>
      </c>
      <c r="AM74" s="2">
        <f t="shared" si="14"/>
        <v>-1</v>
      </c>
      <c r="AN74" s="2">
        <f t="shared" si="9"/>
        <v>-1</v>
      </c>
      <c r="AP74" s="2">
        <f t="shared" si="15"/>
        <v>-1</v>
      </c>
      <c r="AQ74" s="2">
        <f t="shared" si="15"/>
        <v>-1</v>
      </c>
      <c r="AR74" s="2">
        <f t="shared" si="15"/>
        <v>-1</v>
      </c>
      <c r="AS74" s="2">
        <f t="shared" si="10"/>
        <v>-1</v>
      </c>
    </row>
    <row r="75" spans="1:45" x14ac:dyDescent="0.25">
      <c r="A75">
        <v>29</v>
      </c>
      <c r="B75" t="s">
        <v>557</v>
      </c>
      <c r="C75" t="s">
        <v>558</v>
      </c>
      <c r="D75">
        <v>2013</v>
      </c>
      <c r="E75" t="s">
        <v>232</v>
      </c>
      <c r="F75" t="s">
        <v>29</v>
      </c>
      <c r="G75" t="s">
        <v>559</v>
      </c>
      <c r="H75" t="s">
        <v>560</v>
      </c>
      <c r="I75">
        <v>90</v>
      </c>
      <c r="J75">
        <v>29</v>
      </c>
      <c r="K75">
        <v>3.22</v>
      </c>
      <c r="L75">
        <v>10</v>
      </c>
      <c r="M75">
        <v>3</v>
      </c>
      <c r="N75">
        <v>9</v>
      </c>
      <c r="O75" t="s">
        <v>561</v>
      </c>
      <c r="P75" t="s">
        <v>562</v>
      </c>
      <c r="Q75" t="s">
        <v>563</v>
      </c>
      <c r="AB75" s="2">
        <f>COUNTIF('DATA Pruess'!C:C,C75)</f>
        <v>1</v>
      </c>
      <c r="AC75" s="2">
        <f t="shared" si="8"/>
        <v>-1</v>
      </c>
      <c r="AE75" s="2">
        <f t="shared" si="11"/>
        <v>1</v>
      </c>
      <c r="AF75" s="2">
        <f t="shared" si="12"/>
        <v>17</v>
      </c>
      <c r="AG75" s="2">
        <f t="shared" si="12"/>
        <v>-1</v>
      </c>
      <c r="AH75" s="2">
        <f t="shared" si="12"/>
        <v>25</v>
      </c>
      <c r="AI75" s="2">
        <f t="shared" si="13"/>
        <v>2</v>
      </c>
      <c r="AJ75" s="2"/>
      <c r="AK75" s="2">
        <f t="shared" si="14"/>
        <v>-1</v>
      </c>
      <c r="AL75" s="2">
        <f t="shared" si="14"/>
        <v>-1</v>
      </c>
      <c r="AM75" s="2">
        <f t="shared" si="14"/>
        <v>-1</v>
      </c>
      <c r="AN75" s="2">
        <f t="shared" si="9"/>
        <v>-1</v>
      </c>
      <c r="AP75" s="2">
        <f t="shared" si="15"/>
        <v>-1</v>
      </c>
      <c r="AQ75" s="2">
        <f t="shared" si="15"/>
        <v>-1</v>
      </c>
      <c r="AR75" s="2">
        <f t="shared" si="15"/>
        <v>-1</v>
      </c>
      <c r="AS75" s="2">
        <f t="shared" si="10"/>
        <v>-1</v>
      </c>
    </row>
    <row r="76" spans="1:45" x14ac:dyDescent="0.25">
      <c r="A76">
        <v>27</v>
      </c>
      <c r="B76" t="s">
        <v>564</v>
      </c>
      <c r="C76" t="s">
        <v>565</v>
      </c>
      <c r="D76">
        <v>2013</v>
      </c>
      <c r="E76" t="s">
        <v>566</v>
      </c>
      <c r="F76" t="s">
        <v>224</v>
      </c>
      <c r="G76" t="s">
        <v>567</v>
      </c>
      <c r="H76" t="s">
        <v>568</v>
      </c>
      <c r="I76">
        <v>94</v>
      </c>
      <c r="J76">
        <v>27</v>
      </c>
      <c r="K76">
        <v>3</v>
      </c>
      <c r="L76">
        <v>9</v>
      </c>
      <c r="M76">
        <v>3</v>
      </c>
      <c r="N76">
        <v>9</v>
      </c>
      <c r="O76" t="s">
        <v>570</v>
      </c>
      <c r="P76" t="s">
        <v>571</v>
      </c>
      <c r="Q76" t="s">
        <v>572</v>
      </c>
      <c r="AB76" s="2">
        <f>COUNTIF('DATA Pruess'!C:C,C76)</f>
        <v>1</v>
      </c>
      <c r="AC76" s="2">
        <f t="shared" si="8"/>
        <v>-1</v>
      </c>
      <c r="AE76" s="2">
        <f t="shared" si="11"/>
        <v>-1</v>
      </c>
      <c r="AF76" s="2">
        <f t="shared" si="12"/>
        <v>-1</v>
      </c>
      <c r="AG76" s="2">
        <f t="shared" si="12"/>
        <v>-1</v>
      </c>
      <c r="AH76" s="2">
        <f t="shared" si="12"/>
        <v>-1</v>
      </c>
      <c r="AI76" s="2">
        <f t="shared" si="13"/>
        <v>-1</v>
      </c>
      <c r="AJ76" s="2"/>
      <c r="AK76" s="2">
        <f t="shared" si="14"/>
        <v>-1</v>
      </c>
      <c r="AL76" s="2">
        <f t="shared" si="14"/>
        <v>-1</v>
      </c>
      <c r="AM76" s="2">
        <f t="shared" si="14"/>
        <v>-1</v>
      </c>
      <c r="AN76" s="2">
        <f t="shared" si="9"/>
        <v>-1</v>
      </c>
      <c r="AP76" s="2">
        <f t="shared" si="15"/>
        <v>-1</v>
      </c>
      <c r="AQ76" s="2">
        <f t="shared" si="15"/>
        <v>-1</v>
      </c>
      <c r="AR76" s="2">
        <f t="shared" si="15"/>
        <v>-1</v>
      </c>
      <c r="AS76" s="2">
        <f t="shared" si="10"/>
        <v>-1</v>
      </c>
    </row>
    <row r="77" spans="1:45" x14ac:dyDescent="0.25">
      <c r="A77">
        <v>16</v>
      </c>
      <c r="B77" t="s">
        <v>573</v>
      </c>
      <c r="C77" t="s">
        <v>574</v>
      </c>
      <c r="D77">
        <v>2013</v>
      </c>
      <c r="E77" t="s">
        <v>232</v>
      </c>
      <c r="F77" t="s">
        <v>29</v>
      </c>
      <c r="G77" t="s">
        <v>575</v>
      </c>
      <c r="H77" t="s">
        <v>576</v>
      </c>
      <c r="I77">
        <v>129</v>
      </c>
      <c r="J77">
        <v>16</v>
      </c>
      <c r="K77">
        <v>1.78</v>
      </c>
      <c r="L77">
        <v>5</v>
      </c>
      <c r="M77">
        <v>3</v>
      </c>
      <c r="N77">
        <v>9</v>
      </c>
      <c r="O77" t="s">
        <v>577</v>
      </c>
      <c r="P77" t="s">
        <v>578</v>
      </c>
      <c r="Q77" t="s">
        <v>579</v>
      </c>
      <c r="AB77" s="2">
        <f>COUNTIF('DATA Pruess'!C:C,C77)</f>
        <v>1</v>
      </c>
      <c r="AC77" s="2">
        <f t="shared" si="8"/>
        <v>-1</v>
      </c>
      <c r="AE77" s="2">
        <f t="shared" si="11"/>
        <v>-1</v>
      </c>
      <c r="AF77" s="2">
        <f t="shared" si="12"/>
        <v>-1</v>
      </c>
      <c r="AG77" s="2">
        <f t="shared" si="12"/>
        <v>-1</v>
      </c>
      <c r="AH77" s="2">
        <f t="shared" si="12"/>
        <v>-1</v>
      </c>
      <c r="AI77" s="2">
        <f t="shared" si="13"/>
        <v>-1</v>
      </c>
      <c r="AJ77" s="2"/>
      <c r="AK77" s="2">
        <f t="shared" si="14"/>
        <v>-1</v>
      </c>
      <c r="AL77" s="2">
        <f t="shared" si="14"/>
        <v>-1</v>
      </c>
      <c r="AM77" s="2">
        <f t="shared" si="14"/>
        <v>-1</v>
      </c>
      <c r="AN77" s="2">
        <f t="shared" si="9"/>
        <v>-1</v>
      </c>
      <c r="AP77" s="2">
        <f t="shared" si="15"/>
        <v>-1</v>
      </c>
      <c r="AQ77" s="2">
        <f t="shared" si="15"/>
        <v>-1</v>
      </c>
      <c r="AR77" s="2">
        <f t="shared" si="15"/>
        <v>-1</v>
      </c>
      <c r="AS77" s="2">
        <f t="shared" si="10"/>
        <v>-1</v>
      </c>
    </row>
    <row r="78" spans="1:45" x14ac:dyDescent="0.25">
      <c r="A78">
        <v>14</v>
      </c>
      <c r="B78" t="s">
        <v>580</v>
      </c>
      <c r="C78" t="s">
        <v>581</v>
      </c>
      <c r="D78">
        <v>2013</v>
      </c>
      <c r="E78" t="s">
        <v>582</v>
      </c>
      <c r="F78" t="s">
        <v>583</v>
      </c>
      <c r="G78" t="s">
        <v>584</v>
      </c>
      <c r="H78" t="s">
        <v>585</v>
      </c>
      <c r="I78">
        <v>131</v>
      </c>
      <c r="J78">
        <v>14</v>
      </c>
      <c r="K78">
        <v>1.56</v>
      </c>
      <c r="L78">
        <v>4</v>
      </c>
      <c r="M78">
        <v>4</v>
      </c>
      <c r="N78">
        <v>9</v>
      </c>
      <c r="O78" t="s">
        <v>587</v>
      </c>
      <c r="P78" t="s">
        <v>588</v>
      </c>
      <c r="Q78" t="s">
        <v>589</v>
      </c>
      <c r="AB78" s="2">
        <f>COUNTIF('DATA Pruess'!C:C,C78)</f>
        <v>1</v>
      </c>
      <c r="AC78" s="2">
        <f t="shared" si="8"/>
        <v>-1</v>
      </c>
      <c r="AE78" s="2">
        <f t="shared" si="11"/>
        <v>-1</v>
      </c>
      <c r="AF78" s="2">
        <f t="shared" si="12"/>
        <v>-1</v>
      </c>
      <c r="AG78" s="2">
        <f t="shared" si="12"/>
        <v>-1</v>
      </c>
      <c r="AH78" s="2">
        <f t="shared" si="12"/>
        <v>-1</v>
      </c>
      <c r="AI78" s="2">
        <f t="shared" si="13"/>
        <v>-1</v>
      </c>
      <c r="AJ78" s="2"/>
      <c r="AK78" s="2">
        <f t="shared" si="14"/>
        <v>-1</v>
      </c>
      <c r="AL78" s="2">
        <f t="shared" si="14"/>
        <v>-1</v>
      </c>
      <c r="AM78" s="2">
        <f t="shared" si="14"/>
        <v>-1</v>
      </c>
      <c r="AN78" s="2">
        <f t="shared" si="9"/>
        <v>-1</v>
      </c>
      <c r="AP78" s="2">
        <f t="shared" si="15"/>
        <v>-1</v>
      </c>
      <c r="AQ78" s="2">
        <f t="shared" si="15"/>
        <v>-1</v>
      </c>
      <c r="AR78" s="2">
        <f t="shared" si="15"/>
        <v>-1</v>
      </c>
      <c r="AS78" s="2">
        <f t="shared" si="10"/>
        <v>-1</v>
      </c>
    </row>
    <row r="79" spans="1:45" x14ac:dyDescent="0.25">
      <c r="A79">
        <v>13</v>
      </c>
      <c r="B79" t="s">
        <v>590</v>
      </c>
      <c r="C79" t="s">
        <v>591</v>
      </c>
      <c r="D79">
        <v>2013</v>
      </c>
      <c r="F79" t="s">
        <v>54</v>
      </c>
      <c r="G79" t="s">
        <v>592</v>
      </c>
      <c r="H79" t="s">
        <v>593</v>
      </c>
      <c r="I79">
        <v>139</v>
      </c>
      <c r="J79">
        <v>13</v>
      </c>
      <c r="K79">
        <v>1.44</v>
      </c>
      <c r="L79">
        <v>3</v>
      </c>
      <c r="M79">
        <v>4</v>
      </c>
      <c r="N79">
        <v>9</v>
      </c>
      <c r="O79" t="s">
        <v>594</v>
      </c>
      <c r="P79" t="s">
        <v>592</v>
      </c>
      <c r="Q79" t="s">
        <v>595</v>
      </c>
      <c r="AB79" s="2">
        <f>COUNTIF('DATA Pruess'!C:C,C79)</f>
        <v>1</v>
      </c>
      <c r="AC79" s="2">
        <f t="shared" si="8"/>
        <v>-1</v>
      </c>
      <c r="AE79" s="2">
        <f t="shared" si="11"/>
        <v>-1</v>
      </c>
      <c r="AF79" s="2">
        <f t="shared" si="12"/>
        <v>-1</v>
      </c>
      <c r="AG79" s="2">
        <f t="shared" si="12"/>
        <v>-1</v>
      </c>
      <c r="AH79" s="2">
        <f t="shared" si="12"/>
        <v>-1</v>
      </c>
      <c r="AI79" s="2">
        <f t="shared" si="13"/>
        <v>-1</v>
      </c>
      <c r="AJ79" s="2"/>
      <c r="AK79" s="2">
        <f t="shared" si="14"/>
        <v>-1</v>
      </c>
      <c r="AL79" s="2">
        <f t="shared" si="14"/>
        <v>-1</v>
      </c>
      <c r="AM79" s="2">
        <f t="shared" si="14"/>
        <v>-1</v>
      </c>
      <c r="AN79" s="2">
        <f t="shared" si="9"/>
        <v>-1</v>
      </c>
      <c r="AP79" s="2">
        <f t="shared" si="15"/>
        <v>-1</v>
      </c>
      <c r="AQ79" s="2">
        <f t="shared" si="15"/>
        <v>-1</v>
      </c>
      <c r="AR79" s="2">
        <f t="shared" si="15"/>
        <v>-1</v>
      </c>
      <c r="AS79" s="2">
        <f t="shared" si="10"/>
        <v>-1</v>
      </c>
    </row>
    <row r="80" spans="1:45" x14ac:dyDescent="0.25">
      <c r="A80">
        <v>12</v>
      </c>
      <c r="B80" t="s">
        <v>596</v>
      </c>
      <c r="C80" t="s">
        <v>597</v>
      </c>
      <c r="D80">
        <v>2013</v>
      </c>
      <c r="F80" t="s">
        <v>54</v>
      </c>
      <c r="G80" t="s">
        <v>598</v>
      </c>
      <c r="H80" t="s">
        <v>599</v>
      </c>
      <c r="I80">
        <v>144</v>
      </c>
      <c r="J80">
        <v>12</v>
      </c>
      <c r="K80">
        <v>1.33</v>
      </c>
      <c r="L80">
        <v>2</v>
      </c>
      <c r="M80">
        <v>7</v>
      </c>
      <c r="N80">
        <v>9</v>
      </c>
      <c r="O80" t="s">
        <v>600</v>
      </c>
      <c r="P80" t="s">
        <v>598</v>
      </c>
      <c r="Q80" t="s">
        <v>601</v>
      </c>
      <c r="AB80" s="2">
        <f>COUNTIF('DATA Pruess'!C:C,C80)</f>
        <v>1</v>
      </c>
      <c r="AC80" s="2">
        <f t="shared" si="8"/>
        <v>-1</v>
      </c>
      <c r="AE80" s="2">
        <f t="shared" si="11"/>
        <v>-1</v>
      </c>
      <c r="AF80" s="2">
        <f t="shared" si="12"/>
        <v>-1</v>
      </c>
      <c r="AG80" s="2">
        <f t="shared" si="12"/>
        <v>-1</v>
      </c>
      <c r="AH80" s="2">
        <f t="shared" si="12"/>
        <v>-1</v>
      </c>
      <c r="AI80" s="2">
        <f t="shared" si="13"/>
        <v>-1</v>
      </c>
      <c r="AJ80" s="2"/>
      <c r="AK80" s="2">
        <f t="shared" si="14"/>
        <v>-1</v>
      </c>
      <c r="AL80" s="2">
        <f t="shared" si="14"/>
        <v>-1</v>
      </c>
      <c r="AM80" s="2">
        <f t="shared" si="14"/>
        <v>-1</v>
      </c>
      <c r="AN80" s="2">
        <f t="shared" si="9"/>
        <v>-1</v>
      </c>
      <c r="AP80" s="2">
        <f t="shared" si="15"/>
        <v>-1</v>
      </c>
      <c r="AQ80" s="2">
        <f t="shared" si="15"/>
        <v>-1</v>
      </c>
      <c r="AR80" s="2">
        <f t="shared" si="15"/>
        <v>-1</v>
      </c>
      <c r="AS80" s="2">
        <f t="shared" si="10"/>
        <v>-1</v>
      </c>
    </row>
    <row r="81" spans="1:45" x14ac:dyDescent="0.25">
      <c r="A81">
        <v>13</v>
      </c>
      <c r="B81" t="s">
        <v>602</v>
      </c>
      <c r="C81" t="s">
        <v>603</v>
      </c>
      <c r="D81">
        <v>2013</v>
      </c>
      <c r="E81" t="s">
        <v>232</v>
      </c>
      <c r="F81" t="s">
        <v>29</v>
      </c>
      <c r="G81" t="s">
        <v>604</v>
      </c>
      <c r="H81" t="s">
        <v>605</v>
      </c>
      <c r="I81">
        <v>153</v>
      </c>
      <c r="J81">
        <v>13</v>
      </c>
      <c r="K81">
        <v>1.44</v>
      </c>
      <c r="L81">
        <v>3</v>
      </c>
      <c r="M81">
        <v>4</v>
      </c>
      <c r="N81">
        <v>9</v>
      </c>
      <c r="O81" t="s">
        <v>606</v>
      </c>
      <c r="P81" t="s">
        <v>607</v>
      </c>
      <c r="Q81" t="s">
        <v>608</v>
      </c>
      <c r="AB81" s="2">
        <f>COUNTIF('DATA Pruess'!C:C,C81)</f>
        <v>1</v>
      </c>
      <c r="AC81" s="2">
        <f t="shared" si="8"/>
        <v>-1</v>
      </c>
      <c r="AE81" s="2">
        <f t="shared" si="11"/>
        <v>-1</v>
      </c>
      <c r="AF81" s="2">
        <f t="shared" si="12"/>
        <v>-1</v>
      </c>
      <c r="AG81" s="2">
        <f t="shared" si="12"/>
        <v>-1</v>
      </c>
      <c r="AH81" s="2">
        <f t="shared" si="12"/>
        <v>-1</v>
      </c>
      <c r="AI81" s="2">
        <f t="shared" si="13"/>
        <v>-1</v>
      </c>
      <c r="AJ81" s="2"/>
      <c r="AK81" s="2">
        <f t="shared" si="14"/>
        <v>-1</v>
      </c>
      <c r="AL81" s="2">
        <f t="shared" si="14"/>
        <v>-1</v>
      </c>
      <c r="AM81" s="2">
        <f t="shared" si="14"/>
        <v>-1</v>
      </c>
      <c r="AN81" s="2">
        <f t="shared" si="9"/>
        <v>-1</v>
      </c>
      <c r="AP81" s="2">
        <f t="shared" si="15"/>
        <v>-1</v>
      </c>
      <c r="AQ81" s="2">
        <f t="shared" si="15"/>
        <v>-1</v>
      </c>
      <c r="AR81" s="2">
        <f t="shared" si="15"/>
        <v>-1</v>
      </c>
      <c r="AS81" s="2">
        <f t="shared" si="10"/>
        <v>-1</v>
      </c>
    </row>
    <row r="82" spans="1:45" x14ac:dyDescent="0.25">
      <c r="A82">
        <v>10</v>
      </c>
      <c r="B82" t="s">
        <v>609</v>
      </c>
      <c r="C82" t="s">
        <v>610</v>
      </c>
      <c r="D82">
        <v>2013</v>
      </c>
      <c r="F82" t="s">
        <v>54</v>
      </c>
      <c r="G82" t="s">
        <v>611</v>
      </c>
      <c r="H82" t="s">
        <v>612</v>
      </c>
      <c r="I82">
        <v>160</v>
      </c>
      <c r="J82">
        <v>10</v>
      </c>
      <c r="K82">
        <v>1.1100000000000001</v>
      </c>
      <c r="L82">
        <v>2</v>
      </c>
      <c r="M82">
        <v>5</v>
      </c>
      <c r="N82">
        <v>9</v>
      </c>
      <c r="O82" t="s">
        <v>613</v>
      </c>
      <c r="P82" t="s">
        <v>611</v>
      </c>
      <c r="Q82" t="s">
        <v>614</v>
      </c>
      <c r="AB82" s="2">
        <f>COUNTIF('DATA Pruess'!C:C,C82)</f>
        <v>1</v>
      </c>
      <c r="AC82" s="2">
        <f t="shared" si="8"/>
        <v>-1</v>
      </c>
      <c r="AE82" s="2">
        <f t="shared" si="11"/>
        <v>-1</v>
      </c>
      <c r="AF82" s="2">
        <f t="shared" si="12"/>
        <v>-1</v>
      </c>
      <c r="AG82" s="2">
        <f t="shared" si="12"/>
        <v>-1</v>
      </c>
      <c r="AH82" s="2">
        <f t="shared" si="12"/>
        <v>-1</v>
      </c>
      <c r="AI82" s="2">
        <f t="shared" si="13"/>
        <v>-1</v>
      </c>
      <c r="AJ82" s="2"/>
      <c r="AK82" s="2">
        <f t="shared" si="14"/>
        <v>-1</v>
      </c>
      <c r="AL82" s="2">
        <f t="shared" si="14"/>
        <v>-1</v>
      </c>
      <c r="AM82" s="2">
        <f t="shared" si="14"/>
        <v>-1</v>
      </c>
      <c r="AN82" s="2">
        <f t="shared" si="9"/>
        <v>-1</v>
      </c>
      <c r="AP82" s="2">
        <f t="shared" si="15"/>
        <v>-1</v>
      </c>
      <c r="AQ82" s="2">
        <f t="shared" si="15"/>
        <v>-1</v>
      </c>
      <c r="AR82" s="2">
        <f t="shared" si="15"/>
        <v>-1</v>
      </c>
      <c r="AS82" s="2">
        <f t="shared" si="10"/>
        <v>-1</v>
      </c>
    </row>
    <row r="83" spans="1:45" x14ac:dyDescent="0.25">
      <c r="A83">
        <v>11</v>
      </c>
      <c r="B83" t="s">
        <v>615</v>
      </c>
      <c r="C83" t="s">
        <v>616</v>
      </c>
      <c r="D83">
        <v>2013</v>
      </c>
      <c r="E83" t="s">
        <v>461</v>
      </c>
      <c r="F83" t="s">
        <v>322</v>
      </c>
      <c r="G83" t="s">
        <v>617</v>
      </c>
      <c r="H83" t="s">
        <v>618</v>
      </c>
      <c r="I83">
        <v>168</v>
      </c>
      <c r="J83">
        <v>11</v>
      </c>
      <c r="K83">
        <v>1.22</v>
      </c>
      <c r="L83">
        <v>4</v>
      </c>
      <c r="M83">
        <v>3</v>
      </c>
      <c r="N83">
        <v>9</v>
      </c>
      <c r="O83" t="s">
        <v>619</v>
      </c>
      <c r="Q83" t="s">
        <v>620</v>
      </c>
      <c r="AB83" s="2">
        <f>COUNTIF('DATA Pruess'!C:C,C83)</f>
        <v>0</v>
      </c>
      <c r="AC83" s="2">
        <f t="shared" si="8"/>
        <v>-1</v>
      </c>
      <c r="AE83" s="2">
        <f t="shared" si="11"/>
        <v>-1</v>
      </c>
      <c r="AF83" s="2">
        <f t="shared" si="12"/>
        <v>-1</v>
      </c>
      <c r="AG83" s="2">
        <f t="shared" si="12"/>
        <v>-1</v>
      </c>
      <c r="AH83" s="2">
        <f t="shared" si="12"/>
        <v>-1</v>
      </c>
      <c r="AI83" s="2">
        <f t="shared" si="13"/>
        <v>-1</v>
      </c>
      <c r="AJ83" s="2"/>
      <c r="AK83" s="2">
        <f t="shared" si="14"/>
        <v>-1</v>
      </c>
      <c r="AL83" s="2">
        <f t="shared" si="14"/>
        <v>-1</v>
      </c>
      <c r="AM83" s="2">
        <f t="shared" si="14"/>
        <v>-1</v>
      </c>
      <c r="AN83" s="2">
        <f t="shared" si="9"/>
        <v>-1</v>
      </c>
      <c r="AP83" s="2">
        <f t="shared" si="15"/>
        <v>-1</v>
      </c>
      <c r="AQ83" s="2">
        <f t="shared" si="15"/>
        <v>-1</v>
      </c>
      <c r="AR83" s="2">
        <f t="shared" si="15"/>
        <v>-1</v>
      </c>
      <c r="AS83" s="2">
        <f t="shared" si="10"/>
        <v>-1</v>
      </c>
    </row>
    <row r="84" spans="1:45" x14ac:dyDescent="0.25">
      <c r="A84">
        <v>7</v>
      </c>
      <c r="B84" t="s">
        <v>621</v>
      </c>
      <c r="C84" t="s">
        <v>622</v>
      </c>
      <c r="D84">
        <v>2013</v>
      </c>
      <c r="E84" t="s">
        <v>623</v>
      </c>
      <c r="F84" t="s">
        <v>38</v>
      </c>
      <c r="G84" t="s">
        <v>624</v>
      </c>
      <c r="H84" t="s">
        <v>625</v>
      </c>
      <c r="I84">
        <v>188</v>
      </c>
      <c r="J84">
        <v>7</v>
      </c>
      <c r="K84">
        <v>0.78</v>
      </c>
      <c r="L84">
        <v>2</v>
      </c>
      <c r="M84">
        <v>3</v>
      </c>
      <c r="N84">
        <v>9</v>
      </c>
      <c r="O84" t="s">
        <v>626</v>
      </c>
      <c r="P84" t="s">
        <v>624</v>
      </c>
      <c r="Q84" t="s">
        <v>627</v>
      </c>
      <c r="AB84" s="2">
        <f>COUNTIF('DATA Pruess'!C:C,C84)</f>
        <v>0</v>
      </c>
      <c r="AC84" s="2">
        <f t="shared" si="8"/>
        <v>-1</v>
      </c>
      <c r="AE84" s="2">
        <f t="shared" si="11"/>
        <v>-1</v>
      </c>
      <c r="AF84" s="2">
        <f t="shared" si="12"/>
        <v>-1</v>
      </c>
      <c r="AG84" s="2">
        <f t="shared" si="12"/>
        <v>-1</v>
      </c>
      <c r="AH84" s="2">
        <f t="shared" si="12"/>
        <v>-1</v>
      </c>
      <c r="AI84" s="2">
        <f t="shared" si="13"/>
        <v>-1</v>
      </c>
      <c r="AJ84" s="2"/>
      <c r="AK84" s="2">
        <f t="shared" si="14"/>
        <v>-1</v>
      </c>
      <c r="AL84" s="2">
        <f t="shared" si="14"/>
        <v>-1</v>
      </c>
      <c r="AM84" s="2">
        <f t="shared" si="14"/>
        <v>-1</v>
      </c>
      <c r="AN84" s="2">
        <f t="shared" si="9"/>
        <v>-1</v>
      </c>
      <c r="AP84" s="2">
        <f t="shared" si="15"/>
        <v>-1</v>
      </c>
      <c r="AQ84" s="2">
        <f t="shared" si="15"/>
        <v>-1</v>
      </c>
      <c r="AR84" s="2">
        <f t="shared" si="15"/>
        <v>-1</v>
      </c>
      <c r="AS84" s="2">
        <f t="shared" si="10"/>
        <v>-1</v>
      </c>
    </row>
    <row r="85" spans="1:45" x14ac:dyDescent="0.25">
      <c r="A85">
        <v>6</v>
      </c>
      <c r="B85" t="s">
        <v>628</v>
      </c>
      <c r="C85" t="s">
        <v>629</v>
      </c>
      <c r="D85">
        <v>2013</v>
      </c>
      <c r="F85" t="s">
        <v>54</v>
      </c>
      <c r="G85" t="s">
        <v>630</v>
      </c>
      <c r="H85" t="s">
        <v>631</v>
      </c>
      <c r="I85">
        <v>210</v>
      </c>
      <c r="J85">
        <v>6</v>
      </c>
      <c r="K85">
        <v>0.67</v>
      </c>
      <c r="L85">
        <v>1</v>
      </c>
      <c r="M85">
        <v>5</v>
      </c>
      <c r="N85">
        <v>9</v>
      </c>
      <c r="O85" t="s">
        <v>632</v>
      </c>
      <c r="P85" t="s">
        <v>630</v>
      </c>
      <c r="Q85" t="s">
        <v>633</v>
      </c>
      <c r="AB85" s="2">
        <f>COUNTIF('DATA Pruess'!C:C,C85)</f>
        <v>1</v>
      </c>
      <c r="AC85" s="2">
        <f t="shared" si="8"/>
        <v>-1</v>
      </c>
      <c r="AE85" s="2">
        <f t="shared" si="11"/>
        <v>-1</v>
      </c>
      <c r="AF85" s="2">
        <f t="shared" si="12"/>
        <v>-1</v>
      </c>
      <c r="AG85" s="2">
        <f t="shared" si="12"/>
        <v>-1</v>
      </c>
      <c r="AH85" s="2">
        <f t="shared" si="12"/>
        <v>32</v>
      </c>
      <c r="AI85" s="2">
        <f t="shared" si="13"/>
        <v>0</v>
      </c>
      <c r="AJ85" s="2"/>
      <c r="AK85" s="2">
        <f t="shared" si="14"/>
        <v>-1</v>
      </c>
      <c r="AL85" s="2">
        <f t="shared" si="14"/>
        <v>-1</v>
      </c>
      <c r="AM85" s="2">
        <f t="shared" si="14"/>
        <v>-1</v>
      </c>
      <c r="AN85" s="2">
        <f t="shared" si="9"/>
        <v>-1</v>
      </c>
      <c r="AP85" s="2">
        <f t="shared" si="15"/>
        <v>-1</v>
      </c>
      <c r="AQ85" s="2">
        <f t="shared" si="15"/>
        <v>-1</v>
      </c>
      <c r="AR85" s="2">
        <f t="shared" si="15"/>
        <v>-1</v>
      </c>
      <c r="AS85" s="2">
        <f t="shared" si="10"/>
        <v>-1</v>
      </c>
    </row>
    <row r="86" spans="1:45" x14ac:dyDescent="0.25">
      <c r="A86">
        <v>5</v>
      </c>
      <c r="B86" t="s">
        <v>634</v>
      </c>
      <c r="C86" t="s">
        <v>635</v>
      </c>
      <c r="D86">
        <v>2013</v>
      </c>
      <c r="E86" t="s">
        <v>636</v>
      </c>
      <c r="F86" t="s">
        <v>38</v>
      </c>
      <c r="G86" t="s">
        <v>637</v>
      </c>
      <c r="H86" t="s">
        <v>638</v>
      </c>
      <c r="I86">
        <v>212</v>
      </c>
      <c r="J86">
        <v>5</v>
      </c>
      <c r="K86">
        <v>0.56000000000000005</v>
      </c>
      <c r="L86">
        <v>1</v>
      </c>
      <c r="M86">
        <v>4</v>
      </c>
      <c r="N86">
        <v>9</v>
      </c>
      <c r="O86" t="s">
        <v>639</v>
      </c>
      <c r="P86" t="s">
        <v>637</v>
      </c>
      <c r="Q86" t="s">
        <v>640</v>
      </c>
      <c r="AB86" s="2">
        <f>COUNTIF('DATA Pruess'!C:C,C86)</f>
        <v>1</v>
      </c>
      <c r="AC86" s="2">
        <f t="shared" si="8"/>
        <v>-1</v>
      </c>
      <c r="AE86" s="2">
        <f t="shared" si="11"/>
        <v>-1</v>
      </c>
      <c r="AF86" s="2">
        <f t="shared" si="12"/>
        <v>-1</v>
      </c>
      <c r="AG86" s="2">
        <f t="shared" si="12"/>
        <v>-1</v>
      </c>
      <c r="AH86" s="2">
        <f t="shared" si="12"/>
        <v>-1</v>
      </c>
      <c r="AI86" s="2">
        <f t="shared" si="13"/>
        <v>-1</v>
      </c>
      <c r="AJ86" s="2"/>
      <c r="AK86" s="2">
        <f t="shared" si="14"/>
        <v>-1</v>
      </c>
      <c r="AL86" s="2">
        <f t="shared" si="14"/>
        <v>-1</v>
      </c>
      <c r="AM86" s="2">
        <f t="shared" si="14"/>
        <v>-1</v>
      </c>
      <c r="AN86" s="2">
        <f t="shared" si="9"/>
        <v>-1</v>
      </c>
      <c r="AP86" s="2">
        <f t="shared" si="15"/>
        <v>-1</v>
      </c>
      <c r="AQ86" s="2">
        <f t="shared" si="15"/>
        <v>-1</v>
      </c>
      <c r="AR86" s="2">
        <f t="shared" si="15"/>
        <v>-1</v>
      </c>
      <c r="AS86" s="2">
        <f t="shared" si="10"/>
        <v>-1</v>
      </c>
    </row>
    <row r="87" spans="1:45" x14ac:dyDescent="0.25">
      <c r="A87">
        <v>9</v>
      </c>
      <c r="B87" t="s">
        <v>641</v>
      </c>
      <c r="C87" t="s">
        <v>642</v>
      </c>
      <c r="D87">
        <v>2013</v>
      </c>
      <c r="E87" t="s">
        <v>643</v>
      </c>
      <c r="F87" t="s">
        <v>205</v>
      </c>
      <c r="G87" t="s">
        <v>644</v>
      </c>
      <c r="H87" t="s">
        <v>645</v>
      </c>
      <c r="I87">
        <v>217</v>
      </c>
      <c r="J87">
        <v>9</v>
      </c>
      <c r="K87">
        <v>1</v>
      </c>
      <c r="L87">
        <v>3</v>
      </c>
      <c r="M87">
        <v>3</v>
      </c>
      <c r="N87">
        <v>9</v>
      </c>
      <c r="O87" t="s">
        <v>646</v>
      </c>
      <c r="P87" t="s">
        <v>644</v>
      </c>
      <c r="Q87" t="s">
        <v>647</v>
      </c>
      <c r="AB87" s="2">
        <f>COUNTIF('DATA Pruess'!C:C,C87)</f>
        <v>1</v>
      </c>
      <c r="AC87" s="2">
        <f t="shared" si="8"/>
        <v>-1</v>
      </c>
      <c r="AE87" s="2">
        <f t="shared" si="11"/>
        <v>-1</v>
      </c>
      <c r="AF87" s="2">
        <f t="shared" si="12"/>
        <v>-1</v>
      </c>
      <c r="AG87" s="2">
        <f t="shared" si="12"/>
        <v>-1</v>
      </c>
      <c r="AH87" s="2">
        <f t="shared" si="12"/>
        <v>-1</v>
      </c>
      <c r="AI87" s="2">
        <f t="shared" si="13"/>
        <v>-1</v>
      </c>
      <c r="AJ87" s="2"/>
      <c r="AK87" s="2">
        <f t="shared" si="14"/>
        <v>-1</v>
      </c>
      <c r="AL87" s="2">
        <f t="shared" si="14"/>
        <v>-1</v>
      </c>
      <c r="AM87" s="2">
        <f t="shared" si="14"/>
        <v>-1</v>
      </c>
      <c r="AN87" s="2">
        <f t="shared" si="9"/>
        <v>-1</v>
      </c>
      <c r="AP87" s="2">
        <f t="shared" si="15"/>
        <v>-1</v>
      </c>
      <c r="AQ87" s="2">
        <f t="shared" si="15"/>
        <v>-1</v>
      </c>
      <c r="AR87" s="2">
        <f t="shared" si="15"/>
        <v>-1</v>
      </c>
      <c r="AS87" s="2">
        <f t="shared" si="10"/>
        <v>-1</v>
      </c>
    </row>
    <row r="88" spans="1:45" x14ac:dyDescent="0.25">
      <c r="A88">
        <v>4</v>
      </c>
      <c r="B88" t="s">
        <v>648</v>
      </c>
      <c r="C88" t="s">
        <v>649</v>
      </c>
      <c r="D88">
        <v>2013</v>
      </c>
      <c r="E88" t="s">
        <v>650</v>
      </c>
      <c r="F88" t="s">
        <v>38</v>
      </c>
      <c r="G88" t="s">
        <v>651</v>
      </c>
      <c r="H88" t="s">
        <v>652</v>
      </c>
      <c r="I88">
        <v>232</v>
      </c>
      <c r="J88">
        <v>4</v>
      </c>
      <c r="K88">
        <v>0.44</v>
      </c>
      <c r="L88">
        <v>2</v>
      </c>
      <c r="M88">
        <v>2</v>
      </c>
      <c r="N88">
        <v>9</v>
      </c>
      <c r="O88" t="s">
        <v>653</v>
      </c>
      <c r="P88" t="s">
        <v>651</v>
      </c>
      <c r="Q88" t="s">
        <v>654</v>
      </c>
      <c r="AB88" s="2">
        <f>COUNTIF('DATA Pruess'!C:C,C88)</f>
        <v>1</v>
      </c>
      <c r="AC88" s="2">
        <f t="shared" si="8"/>
        <v>-1</v>
      </c>
      <c r="AE88" s="2">
        <f t="shared" si="11"/>
        <v>-1</v>
      </c>
      <c r="AF88" s="2">
        <f t="shared" si="12"/>
        <v>-1</v>
      </c>
      <c r="AG88" s="2">
        <f t="shared" si="12"/>
        <v>-1</v>
      </c>
      <c r="AH88" s="2">
        <f t="shared" si="12"/>
        <v>-1</v>
      </c>
      <c r="AI88" s="2">
        <f t="shared" si="13"/>
        <v>-1</v>
      </c>
      <c r="AJ88" s="2"/>
      <c r="AK88" s="2">
        <f t="shared" si="14"/>
        <v>14</v>
      </c>
      <c r="AL88" s="2">
        <f t="shared" si="14"/>
        <v>-1</v>
      </c>
      <c r="AM88" s="2">
        <f t="shared" si="14"/>
        <v>4</v>
      </c>
      <c r="AN88" s="2">
        <f t="shared" si="9"/>
        <v>1</v>
      </c>
      <c r="AP88" s="2">
        <f t="shared" si="15"/>
        <v>-1</v>
      </c>
      <c r="AQ88" s="2">
        <f t="shared" si="15"/>
        <v>-1</v>
      </c>
      <c r="AR88" s="2">
        <f t="shared" si="15"/>
        <v>-1</v>
      </c>
      <c r="AS88" s="2">
        <f t="shared" si="10"/>
        <v>-1</v>
      </c>
    </row>
    <row r="89" spans="1:45" x14ac:dyDescent="0.25">
      <c r="A89">
        <v>7</v>
      </c>
      <c r="B89" t="s">
        <v>655</v>
      </c>
      <c r="C89" t="s">
        <v>656</v>
      </c>
      <c r="D89">
        <v>2013</v>
      </c>
      <c r="E89" t="s">
        <v>657</v>
      </c>
      <c r="F89" t="s">
        <v>658</v>
      </c>
      <c r="G89" t="s">
        <v>659</v>
      </c>
      <c r="H89" t="s">
        <v>660</v>
      </c>
      <c r="I89">
        <v>237</v>
      </c>
      <c r="J89">
        <v>7</v>
      </c>
      <c r="K89">
        <v>0.78</v>
      </c>
      <c r="L89">
        <v>2</v>
      </c>
      <c r="M89">
        <v>4</v>
      </c>
      <c r="N89">
        <v>9</v>
      </c>
      <c r="O89" t="s">
        <v>661</v>
      </c>
      <c r="Q89" t="s">
        <v>662</v>
      </c>
      <c r="AB89" s="2">
        <f>COUNTIF('DATA Pruess'!C:C,C89)</f>
        <v>1</v>
      </c>
      <c r="AC89" s="2">
        <f t="shared" si="8"/>
        <v>-1</v>
      </c>
      <c r="AE89" s="2">
        <f t="shared" si="11"/>
        <v>-1</v>
      </c>
      <c r="AF89" s="2">
        <f t="shared" si="12"/>
        <v>-1</v>
      </c>
      <c r="AG89" s="2">
        <f t="shared" si="12"/>
        <v>-1</v>
      </c>
      <c r="AH89" s="2">
        <f t="shared" si="12"/>
        <v>-1</v>
      </c>
      <c r="AI89" s="2">
        <f t="shared" si="13"/>
        <v>-1</v>
      </c>
      <c r="AJ89" s="2"/>
      <c r="AK89" s="2">
        <f t="shared" si="14"/>
        <v>-1</v>
      </c>
      <c r="AL89" s="2">
        <f t="shared" si="14"/>
        <v>-1</v>
      </c>
      <c r="AM89" s="2">
        <f t="shared" si="14"/>
        <v>-1</v>
      </c>
      <c r="AN89" s="2">
        <f t="shared" si="9"/>
        <v>-1</v>
      </c>
      <c r="AP89" s="2">
        <f t="shared" si="15"/>
        <v>-1</v>
      </c>
      <c r="AQ89" s="2">
        <f t="shared" si="15"/>
        <v>-1</v>
      </c>
      <c r="AR89" s="2">
        <f t="shared" si="15"/>
        <v>-1</v>
      </c>
      <c r="AS89" s="2">
        <f t="shared" si="10"/>
        <v>-1</v>
      </c>
    </row>
    <row r="90" spans="1:45" x14ac:dyDescent="0.25">
      <c r="A90">
        <v>3</v>
      </c>
      <c r="B90" t="s">
        <v>663</v>
      </c>
      <c r="C90" t="s">
        <v>664</v>
      </c>
      <c r="D90">
        <v>2013</v>
      </c>
      <c r="E90" t="s">
        <v>665</v>
      </c>
      <c r="F90" t="s">
        <v>131</v>
      </c>
      <c r="G90" t="s">
        <v>666</v>
      </c>
      <c r="H90" t="s">
        <v>667</v>
      </c>
      <c r="I90">
        <v>241</v>
      </c>
      <c r="J90">
        <v>3</v>
      </c>
      <c r="K90">
        <v>0.33</v>
      </c>
      <c r="L90">
        <v>1</v>
      </c>
      <c r="M90">
        <v>6</v>
      </c>
      <c r="N90">
        <v>9</v>
      </c>
      <c r="O90" t="s">
        <v>669</v>
      </c>
      <c r="Q90" t="s">
        <v>670</v>
      </c>
      <c r="AB90" s="2">
        <f>COUNTIF('DATA Pruess'!C:C,C90)</f>
        <v>1</v>
      </c>
      <c r="AC90" s="2">
        <f t="shared" si="8"/>
        <v>-1</v>
      </c>
      <c r="AE90" s="2">
        <f t="shared" si="11"/>
        <v>-1</v>
      </c>
      <c r="AF90" s="2">
        <f t="shared" si="12"/>
        <v>-1</v>
      </c>
      <c r="AG90" s="2">
        <f t="shared" si="12"/>
        <v>-1</v>
      </c>
      <c r="AH90" s="2">
        <f t="shared" si="12"/>
        <v>-1</v>
      </c>
      <c r="AI90" s="2">
        <f t="shared" si="13"/>
        <v>-1</v>
      </c>
      <c r="AJ90" s="2"/>
      <c r="AK90" s="2">
        <f t="shared" si="14"/>
        <v>-1</v>
      </c>
      <c r="AL90" s="2">
        <f t="shared" si="14"/>
        <v>-1</v>
      </c>
      <c r="AM90" s="2">
        <f t="shared" si="14"/>
        <v>-1</v>
      </c>
      <c r="AN90" s="2">
        <f t="shared" si="9"/>
        <v>-1</v>
      </c>
      <c r="AP90" s="2">
        <f t="shared" si="15"/>
        <v>-1</v>
      </c>
      <c r="AQ90" s="2">
        <f t="shared" si="15"/>
        <v>-1</v>
      </c>
      <c r="AR90" s="2">
        <f t="shared" si="15"/>
        <v>-1</v>
      </c>
      <c r="AS90" s="2">
        <f t="shared" si="10"/>
        <v>-1</v>
      </c>
    </row>
    <row r="91" spans="1:45" x14ac:dyDescent="0.25">
      <c r="A91">
        <v>3</v>
      </c>
      <c r="B91" t="s">
        <v>671</v>
      </c>
      <c r="C91" t="s">
        <v>672</v>
      </c>
      <c r="D91">
        <v>2013</v>
      </c>
      <c r="E91" t="s">
        <v>673</v>
      </c>
      <c r="F91" t="s">
        <v>29</v>
      </c>
      <c r="G91" t="s">
        <v>674</v>
      </c>
      <c r="H91" t="s">
        <v>675</v>
      </c>
      <c r="I91">
        <v>259</v>
      </c>
      <c r="J91">
        <v>3</v>
      </c>
      <c r="K91">
        <v>0.33</v>
      </c>
      <c r="L91">
        <v>2</v>
      </c>
      <c r="M91">
        <v>2</v>
      </c>
      <c r="N91">
        <v>9</v>
      </c>
      <c r="O91" t="s">
        <v>676</v>
      </c>
      <c r="P91" t="s">
        <v>677</v>
      </c>
      <c r="Q91" t="s">
        <v>678</v>
      </c>
      <c r="AB91" s="2">
        <f>COUNTIF('DATA Pruess'!C:C,C91)</f>
        <v>1</v>
      </c>
      <c r="AC91" s="2">
        <f t="shared" si="8"/>
        <v>-1</v>
      </c>
      <c r="AE91" s="2">
        <f t="shared" si="11"/>
        <v>-1</v>
      </c>
      <c r="AF91" s="2">
        <f t="shared" si="12"/>
        <v>-1</v>
      </c>
      <c r="AG91" s="2">
        <f t="shared" si="12"/>
        <v>-1</v>
      </c>
      <c r="AH91" s="2">
        <f t="shared" si="12"/>
        <v>-1</v>
      </c>
      <c r="AI91" s="2">
        <f t="shared" si="13"/>
        <v>-1</v>
      </c>
      <c r="AJ91" s="2"/>
      <c r="AK91" s="2">
        <f t="shared" si="14"/>
        <v>-1</v>
      </c>
      <c r="AL91" s="2">
        <f t="shared" si="14"/>
        <v>-1</v>
      </c>
      <c r="AM91" s="2">
        <f t="shared" si="14"/>
        <v>-1</v>
      </c>
      <c r="AN91" s="2">
        <f t="shared" si="9"/>
        <v>-1</v>
      </c>
      <c r="AP91" s="2">
        <f t="shared" si="15"/>
        <v>-1</v>
      </c>
      <c r="AQ91" s="2">
        <f t="shared" si="15"/>
        <v>-1</v>
      </c>
      <c r="AR91" s="2">
        <f t="shared" si="15"/>
        <v>-1</v>
      </c>
      <c r="AS91" s="2">
        <f t="shared" si="10"/>
        <v>-1</v>
      </c>
    </row>
    <row r="92" spans="1:45" x14ac:dyDescent="0.25">
      <c r="A92">
        <v>3</v>
      </c>
      <c r="B92" t="s">
        <v>679</v>
      </c>
      <c r="C92" t="s">
        <v>680</v>
      </c>
      <c r="D92">
        <v>2013</v>
      </c>
      <c r="E92" t="s">
        <v>681</v>
      </c>
      <c r="F92" t="s">
        <v>272</v>
      </c>
      <c r="G92" t="s">
        <v>682</v>
      </c>
      <c r="H92" t="s">
        <v>683</v>
      </c>
      <c r="I92">
        <v>262</v>
      </c>
      <c r="J92">
        <v>3</v>
      </c>
      <c r="K92">
        <v>0.33</v>
      </c>
      <c r="L92">
        <v>2</v>
      </c>
      <c r="M92">
        <v>2</v>
      </c>
      <c r="N92">
        <v>9</v>
      </c>
      <c r="O92" t="s">
        <v>684</v>
      </c>
      <c r="Q92" t="s">
        <v>685</v>
      </c>
      <c r="AB92" s="2">
        <f>COUNTIF('DATA Pruess'!C:C,C92)</f>
        <v>1</v>
      </c>
      <c r="AC92" s="2">
        <f t="shared" si="8"/>
        <v>-1</v>
      </c>
      <c r="AE92" s="2">
        <f t="shared" si="11"/>
        <v>-1</v>
      </c>
      <c r="AF92" s="2">
        <f t="shared" si="12"/>
        <v>-1</v>
      </c>
      <c r="AG92" s="2">
        <f t="shared" si="12"/>
        <v>-1</v>
      </c>
      <c r="AH92" s="2">
        <f t="shared" si="12"/>
        <v>-1</v>
      </c>
      <c r="AI92" s="2">
        <f t="shared" si="13"/>
        <v>-1</v>
      </c>
      <c r="AJ92" s="2"/>
      <c r="AK92" s="2">
        <f t="shared" si="14"/>
        <v>-1</v>
      </c>
      <c r="AL92" s="2">
        <f t="shared" si="14"/>
        <v>-1</v>
      </c>
      <c r="AM92" s="2">
        <f t="shared" si="14"/>
        <v>-1</v>
      </c>
      <c r="AN92" s="2">
        <f t="shared" si="9"/>
        <v>-1</v>
      </c>
      <c r="AP92" s="2">
        <f t="shared" si="15"/>
        <v>-1</v>
      </c>
      <c r="AQ92" s="2">
        <f t="shared" si="15"/>
        <v>-1</v>
      </c>
      <c r="AR92" s="2">
        <f t="shared" si="15"/>
        <v>-1</v>
      </c>
      <c r="AS92" s="2">
        <f t="shared" si="10"/>
        <v>-1</v>
      </c>
    </row>
    <row r="93" spans="1:45" x14ac:dyDescent="0.25">
      <c r="A93">
        <v>5</v>
      </c>
      <c r="B93" t="s">
        <v>686</v>
      </c>
      <c r="C93" t="s">
        <v>687</v>
      </c>
      <c r="D93">
        <v>2013</v>
      </c>
      <c r="F93" t="s">
        <v>212</v>
      </c>
      <c r="G93" t="s">
        <v>688</v>
      </c>
      <c r="H93" t="s">
        <v>689</v>
      </c>
      <c r="I93">
        <v>263</v>
      </c>
      <c r="J93">
        <v>5</v>
      </c>
      <c r="K93">
        <v>0.56000000000000005</v>
      </c>
      <c r="L93">
        <v>5</v>
      </c>
      <c r="M93">
        <v>1</v>
      </c>
      <c r="N93">
        <v>9</v>
      </c>
      <c r="O93" t="s">
        <v>690</v>
      </c>
      <c r="P93" t="s">
        <v>691</v>
      </c>
      <c r="Q93" t="s">
        <v>692</v>
      </c>
      <c r="AB93" s="2">
        <f>COUNTIF('DATA Pruess'!C:C,C93)</f>
        <v>0</v>
      </c>
      <c r="AC93" s="2">
        <f t="shared" si="8"/>
        <v>-1</v>
      </c>
      <c r="AE93" s="2">
        <f t="shared" si="11"/>
        <v>-1</v>
      </c>
      <c r="AF93" s="2">
        <f t="shared" si="12"/>
        <v>-1</v>
      </c>
      <c r="AG93" s="2">
        <f t="shared" si="12"/>
        <v>-1</v>
      </c>
      <c r="AH93" s="2">
        <f t="shared" si="12"/>
        <v>-1</v>
      </c>
      <c r="AI93" s="2">
        <f t="shared" si="13"/>
        <v>-1</v>
      </c>
      <c r="AJ93" s="2"/>
      <c r="AK93" s="2">
        <f t="shared" si="14"/>
        <v>-1</v>
      </c>
      <c r="AL93" s="2">
        <f t="shared" si="14"/>
        <v>-1</v>
      </c>
      <c r="AM93" s="2">
        <f t="shared" si="14"/>
        <v>-1</v>
      </c>
      <c r="AN93" s="2">
        <f t="shared" si="9"/>
        <v>-1</v>
      </c>
      <c r="AP93" s="2">
        <f t="shared" si="15"/>
        <v>-1</v>
      </c>
      <c r="AQ93" s="2">
        <f t="shared" si="15"/>
        <v>-1</v>
      </c>
      <c r="AR93" s="2">
        <f t="shared" si="15"/>
        <v>-1</v>
      </c>
      <c r="AS93" s="2">
        <f t="shared" si="10"/>
        <v>-1</v>
      </c>
    </row>
    <row r="94" spans="1:45" x14ac:dyDescent="0.25">
      <c r="A94">
        <v>2</v>
      </c>
      <c r="B94" t="s">
        <v>693</v>
      </c>
      <c r="C94" t="s">
        <v>694</v>
      </c>
      <c r="D94">
        <v>2013</v>
      </c>
      <c r="E94" t="s">
        <v>695</v>
      </c>
      <c r="H94" t="s">
        <v>696</v>
      </c>
      <c r="I94">
        <v>274</v>
      </c>
      <c r="J94">
        <v>2</v>
      </c>
      <c r="K94">
        <v>0.22</v>
      </c>
      <c r="L94">
        <v>0</v>
      </c>
      <c r="M94">
        <v>6</v>
      </c>
      <c r="N94">
        <v>9</v>
      </c>
      <c r="Q94" t="s">
        <v>697</v>
      </c>
      <c r="AB94" s="2">
        <f>COUNTIF('DATA Pruess'!C:C,C94)</f>
        <v>1</v>
      </c>
      <c r="AC94" s="2">
        <f t="shared" si="8"/>
        <v>-1</v>
      </c>
      <c r="AE94" s="2">
        <f t="shared" si="11"/>
        <v>-1</v>
      </c>
      <c r="AF94" s="2">
        <f t="shared" si="12"/>
        <v>-1</v>
      </c>
      <c r="AG94" s="2">
        <f t="shared" si="12"/>
        <v>-1</v>
      </c>
      <c r="AH94" s="2">
        <f t="shared" si="12"/>
        <v>-1</v>
      </c>
      <c r="AI94" s="2">
        <f t="shared" si="13"/>
        <v>-1</v>
      </c>
      <c r="AJ94" s="2"/>
      <c r="AK94" s="2">
        <f t="shared" si="14"/>
        <v>-1</v>
      </c>
      <c r="AL94" s="2">
        <f t="shared" si="14"/>
        <v>-1</v>
      </c>
      <c r="AM94" s="2">
        <f t="shared" si="14"/>
        <v>-1</v>
      </c>
      <c r="AN94" s="2">
        <f t="shared" si="9"/>
        <v>-1</v>
      </c>
      <c r="AP94" s="2">
        <f t="shared" si="15"/>
        <v>-1</v>
      </c>
      <c r="AQ94" s="2">
        <f t="shared" si="15"/>
        <v>-1</v>
      </c>
      <c r="AR94" s="2">
        <f t="shared" si="15"/>
        <v>-1</v>
      </c>
      <c r="AS94" s="2">
        <f t="shared" si="10"/>
        <v>-1</v>
      </c>
    </row>
    <row r="95" spans="1:45" x14ac:dyDescent="0.25">
      <c r="A95">
        <v>3</v>
      </c>
      <c r="B95" t="s">
        <v>698</v>
      </c>
      <c r="C95" t="s">
        <v>699</v>
      </c>
      <c r="D95">
        <v>2013</v>
      </c>
      <c r="E95" t="s">
        <v>700</v>
      </c>
      <c r="F95" t="s">
        <v>658</v>
      </c>
      <c r="G95" t="s">
        <v>701</v>
      </c>
      <c r="H95" t="s">
        <v>702</v>
      </c>
      <c r="I95">
        <v>296</v>
      </c>
      <c r="J95">
        <v>3</v>
      </c>
      <c r="K95">
        <v>0.33</v>
      </c>
      <c r="L95">
        <v>1</v>
      </c>
      <c r="M95">
        <v>4</v>
      </c>
      <c r="N95">
        <v>9</v>
      </c>
      <c r="O95" t="s">
        <v>703</v>
      </c>
      <c r="P95" t="s">
        <v>704</v>
      </c>
      <c r="Q95" t="s">
        <v>705</v>
      </c>
      <c r="AB95" s="2">
        <f>COUNTIF('DATA Pruess'!C:C,C95)</f>
        <v>1</v>
      </c>
      <c r="AC95" s="2">
        <f t="shared" si="8"/>
        <v>-1</v>
      </c>
      <c r="AE95" s="2">
        <f t="shared" si="11"/>
        <v>-1</v>
      </c>
      <c r="AF95" s="2">
        <f t="shared" si="12"/>
        <v>-1</v>
      </c>
      <c r="AG95" s="2">
        <f t="shared" si="12"/>
        <v>-1</v>
      </c>
      <c r="AH95" s="2">
        <f t="shared" si="12"/>
        <v>-1</v>
      </c>
      <c r="AI95" s="2">
        <f t="shared" si="13"/>
        <v>-1</v>
      </c>
      <c r="AJ95" s="2"/>
      <c r="AK95" s="2">
        <f t="shared" si="14"/>
        <v>-1</v>
      </c>
      <c r="AL95" s="2">
        <f t="shared" si="14"/>
        <v>-1</v>
      </c>
      <c r="AM95" s="2">
        <f t="shared" si="14"/>
        <v>-1</v>
      </c>
      <c r="AN95" s="2">
        <f t="shared" si="9"/>
        <v>-1</v>
      </c>
      <c r="AP95" s="2">
        <f t="shared" si="15"/>
        <v>-1</v>
      </c>
      <c r="AQ95" s="2">
        <f t="shared" si="15"/>
        <v>-1</v>
      </c>
      <c r="AR95" s="2">
        <f t="shared" si="15"/>
        <v>-1</v>
      </c>
      <c r="AS95" s="2">
        <f t="shared" si="10"/>
        <v>-1</v>
      </c>
    </row>
    <row r="96" spans="1:45" x14ac:dyDescent="0.25">
      <c r="A96">
        <v>1</v>
      </c>
      <c r="B96" t="s">
        <v>706</v>
      </c>
      <c r="C96" t="s">
        <v>707</v>
      </c>
      <c r="D96">
        <v>2013</v>
      </c>
      <c r="E96" t="s">
        <v>708</v>
      </c>
      <c r="F96" t="s">
        <v>38</v>
      </c>
      <c r="G96" t="s">
        <v>709</v>
      </c>
      <c r="H96" t="s">
        <v>710</v>
      </c>
      <c r="I96">
        <v>301</v>
      </c>
      <c r="J96">
        <v>1</v>
      </c>
      <c r="K96">
        <v>0.11</v>
      </c>
      <c r="L96">
        <v>0</v>
      </c>
      <c r="M96">
        <v>3</v>
      </c>
      <c r="N96">
        <v>9</v>
      </c>
      <c r="O96" t="s">
        <v>711</v>
      </c>
      <c r="P96" t="s">
        <v>709</v>
      </c>
      <c r="Q96" t="s">
        <v>712</v>
      </c>
      <c r="AB96" s="2">
        <f>COUNTIF('DATA Pruess'!C:C,C96)</f>
        <v>1</v>
      </c>
      <c r="AC96" s="2">
        <f t="shared" si="8"/>
        <v>-1</v>
      </c>
      <c r="AE96" s="2">
        <f t="shared" si="11"/>
        <v>-1</v>
      </c>
      <c r="AF96" s="2">
        <f t="shared" si="12"/>
        <v>-1</v>
      </c>
      <c r="AG96" s="2">
        <f t="shared" si="12"/>
        <v>-1</v>
      </c>
      <c r="AH96" s="2">
        <f t="shared" si="12"/>
        <v>-1</v>
      </c>
      <c r="AI96" s="2">
        <f t="shared" si="13"/>
        <v>-1</v>
      </c>
      <c r="AJ96" s="2"/>
      <c r="AK96" s="2">
        <f t="shared" si="14"/>
        <v>-1</v>
      </c>
      <c r="AL96" s="2">
        <f t="shared" si="14"/>
        <v>-1</v>
      </c>
      <c r="AM96" s="2">
        <f t="shared" si="14"/>
        <v>-1</v>
      </c>
      <c r="AN96" s="2">
        <f t="shared" si="9"/>
        <v>-1</v>
      </c>
      <c r="AP96" s="2">
        <f t="shared" si="15"/>
        <v>-1</v>
      </c>
      <c r="AQ96" s="2">
        <f t="shared" si="15"/>
        <v>-1</v>
      </c>
      <c r="AR96" s="2">
        <f t="shared" si="15"/>
        <v>-1</v>
      </c>
      <c r="AS96" s="2">
        <f t="shared" si="10"/>
        <v>-1</v>
      </c>
    </row>
    <row r="97" spans="1:45" x14ac:dyDescent="0.25">
      <c r="A97">
        <v>2</v>
      </c>
      <c r="B97" t="s">
        <v>713</v>
      </c>
      <c r="C97" t="s">
        <v>714</v>
      </c>
      <c r="D97">
        <v>2013</v>
      </c>
      <c r="E97" t="s">
        <v>715</v>
      </c>
      <c r="F97" t="s">
        <v>272</v>
      </c>
      <c r="G97" t="s">
        <v>716</v>
      </c>
      <c r="H97" t="s">
        <v>717</v>
      </c>
      <c r="I97">
        <v>324</v>
      </c>
      <c r="J97">
        <v>2</v>
      </c>
      <c r="K97">
        <v>0.22</v>
      </c>
      <c r="L97">
        <v>1</v>
      </c>
      <c r="M97">
        <v>4</v>
      </c>
      <c r="N97">
        <v>9</v>
      </c>
      <c r="O97" t="s">
        <v>718</v>
      </c>
      <c r="Q97" t="s">
        <v>719</v>
      </c>
      <c r="AB97" s="2">
        <f>COUNTIF('DATA Pruess'!C:C,C97)</f>
        <v>0</v>
      </c>
      <c r="AC97" s="2">
        <f t="shared" si="8"/>
        <v>-1</v>
      </c>
      <c r="AE97" s="2">
        <f t="shared" si="11"/>
        <v>-1</v>
      </c>
      <c r="AF97" s="2">
        <f t="shared" si="12"/>
        <v>-1</v>
      </c>
      <c r="AG97" s="2">
        <f t="shared" si="12"/>
        <v>-1</v>
      </c>
      <c r="AH97" s="2">
        <f t="shared" si="12"/>
        <v>-1</v>
      </c>
      <c r="AI97" s="2">
        <f t="shared" si="13"/>
        <v>-1</v>
      </c>
      <c r="AJ97" s="2"/>
      <c r="AK97" s="2">
        <f t="shared" si="14"/>
        <v>-1</v>
      </c>
      <c r="AL97" s="2">
        <f t="shared" si="14"/>
        <v>-1</v>
      </c>
      <c r="AM97" s="2">
        <f t="shared" si="14"/>
        <v>-1</v>
      </c>
      <c r="AN97" s="2">
        <f t="shared" si="9"/>
        <v>-1</v>
      </c>
      <c r="AP97" s="2">
        <f t="shared" si="15"/>
        <v>-1</v>
      </c>
      <c r="AQ97" s="2">
        <f t="shared" si="15"/>
        <v>-1</v>
      </c>
      <c r="AR97" s="2">
        <f t="shared" si="15"/>
        <v>-1</v>
      </c>
      <c r="AS97" s="2">
        <f t="shared" si="10"/>
        <v>-1</v>
      </c>
    </row>
    <row r="98" spans="1:45" x14ac:dyDescent="0.25">
      <c r="A98">
        <v>1</v>
      </c>
      <c r="B98" t="s">
        <v>720</v>
      </c>
      <c r="C98" t="s">
        <v>721</v>
      </c>
      <c r="D98">
        <v>2013</v>
      </c>
      <c r="E98" t="s">
        <v>484</v>
      </c>
      <c r="F98" t="s">
        <v>658</v>
      </c>
      <c r="G98" t="s">
        <v>722</v>
      </c>
      <c r="H98" t="s">
        <v>723</v>
      </c>
      <c r="I98">
        <v>333</v>
      </c>
      <c r="J98">
        <v>1</v>
      </c>
      <c r="K98">
        <v>0.11</v>
      </c>
      <c r="L98">
        <v>0</v>
      </c>
      <c r="M98">
        <v>3</v>
      </c>
      <c r="N98">
        <v>9</v>
      </c>
      <c r="O98" t="s">
        <v>724</v>
      </c>
      <c r="Q98" t="s">
        <v>725</v>
      </c>
      <c r="AB98" s="2">
        <f>COUNTIF('DATA Pruess'!C:C,C98)</f>
        <v>1</v>
      </c>
      <c r="AC98" s="2">
        <f t="shared" si="8"/>
        <v>-1</v>
      </c>
      <c r="AE98" s="2">
        <f t="shared" si="11"/>
        <v>-1</v>
      </c>
      <c r="AF98" s="2">
        <f t="shared" si="12"/>
        <v>-1</v>
      </c>
      <c r="AG98" s="2">
        <f t="shared" si="12"/>
        <v>-1</v>
      </c>
      <c r="AH98" s="2">
        <f t="shared" si="12"/>
        <v>-1</v>
      </c>
      <c r="AI98" s="2">
        <f t="shared" si="13"/>
        <v>-1</v>
      </c>
      <c r="AJ98" s="2"/>
      <c r="AK98" s="2">
        <f t="shared" si="14"/>
        <v>-1</v>
      </c>
      <c r="AL98" s="2">
        <f t="shared" si="14"/>
        <v>-1</v>
      </c>
      <c r="AM98" s="2">
        <f t="shared" si="14"/>
        <v>-1</v>
      </c>
      <c r="AN98" s="2">
        <f t="shared" si="9"/>
        <v>-1</v>
      </c>
      <c r="AP98" s="2">
        <f t="shared" si="15"/>
        <v>-1</v>
      </c>
      <c r="AQ98" s="2">
        <f t="shared" si="15"/>
        <v>-1</v>
      </c>
      <c r="AR98" s="2">
        <f t="shared" si="15"/>
        <v>-1</v>
      </c>
      <c r="AS98" s="2">
        <f t="shared" si="10"/>
        <v>-1</v>
      </c>
    </row>
    <row r="99" spans="1:45" x14ac:dyDescent="0.25">
      <c r="A99">
        <v>0</v>
      </c>
      <c r="B99" t="s">
        <v>726</v>
      </c>
      <c r="C99" t="s">
        <v>727</v>
      </c>
      <c r="D99">
        <v>2013</v>
      </c>
      <c r="F99" t="s">
        <v>728</v>
      </c>
      <c r="G99" t="s">
        <v>729</v>
      </c>
      <c r="I99">
        <v>418</v>
      </c>
      <c r="J99">
        <v>0</v>
      </c>
      <c r="K99">
        <v>0</v>
      </c>
      <c r="L99">
        <v>0</v>
      </c>
      <c r="M99">
        <v>1</v>
      </c>
      <c r="N99">
        <v>9</v>
      </c>
      <c r="O99" t="s">
        <v>730</v>
      </c>
      <c r="Q99" t="s">
        <v>731</v>
      </c>
      <c r="AB99" s="2">
        <f>COUNTIF('DATA Pruess'!C:C,C99)</f>
        <v>0</v>
      </c>
      <c r="AC99" s="2">
        <f t="shared" si="8"/>
        <v>-1</v>
      </c>
      <c r="AE99" s="2">
        <f t="shared" si="11"/>
        <v>-1</v>
      </c>
      <c r="AF99" s="2">
        <f t="shared" si="12"/>
        <v>-1</v>
      </c>
      <c r="AG99" s="2">
        <f t="shared" si="12"/>
        <v>-1</v>
      </c>
      <c r="AH99" s="2">
        <f t="shared" si="12"/>
        <v>-1</v>
      </c>
      <c r="AI99" s="2">
        <f t="shared" si="13"/>
        <v>-1</v>
      </c>
      <c r="AJ99" s="2"/>
      <c r="AK99" s="2">
        <f t="shared" si="14"/>
        <v>-1</v>
      </c>
      <c r="AL99" s="2">
        <f t="shared" si="14"/>
        <v>-1</v>
      </c>
      <c r="AM99" s="2">
        <f t="shared" si="14"/>
        <v>-1</v>
      </c>
      <c r="AN99" s="2">
        <f t="shared" si="9"/>
        <v>-1</v>
      </c>
      <c r="AP99" s="2">
        <f t="shared" si="15"/>
        <v>-1</v>
      </c>
      <c r="AQ99" s="2">
        <f t="shared" si="15"/>
        <v>-1</v>
      </c>
      <c r="AR99" s="2">
        <f t="shared" si="15"/>
        <v>-1</v>
      </c>
      <c r="AS99" s="2">
        <f t="shared" si="10"/>
        <v>-1</v>
      </c>
    </row>
    <row r="100" spans="1:45" x14ac:dyDescent="0.25">
      <c r="A100">
        <v>0</v>
      </c>
      <c r="B100" t="s">
        <v>732</v>
      </c>
      <c r="C100" t="s">
        <v>733</v>
      </c>
      <c r="D100">
        <v>2013</v>
      </c>
      <c r="F100" t="s">
        <v>205</v>
      </c>
      <c r="G100" t="s">
        <v>734</v>
      </c>
      <c r="I100">
        <v>430</v>
      </c>
      <c r="J100">
        <v>0</v>
      </c>
      <c r="K100">
        <v>0</v>
      </c>
      <c r="L100">
        <v>0</v>
      </c>
      <c r="M100">
        <v>3</v>
      </c>
      <c r="N100">
        <v>9</v>
      </c>
      <c r="O100" t="s">
        <v>735</v>
      </c>
      <c r="P100" t="s">
        <v>734</v>
      </c>
      <c r="Q100" t="s">
        <v>736</v>
      </c>
      <c r="AB100" s="2">
        <f>COUNTIF('DATA Pruess'!C:C,C100)</f>
        <v>1</v>
      </c>
      <c r="AC100" s="2">
        <f t="shared" si="8"/>
        <v>-1</v>
      </c>
      <c r="AE100" s="2">
        <f t="shared" si="11"/>
        <v>-1</v>
      </c>
      <c r="AF100" s="2">
        <f t="shared" si="12"/>
        <v>-1</v>
      </c>
      <c r="AG100" s="2">
        <f t="shared" si="12"/>
        <v>-1</v>
      </c>
      <c r="AH100" s="2">
        <f t="shared" si="12"/>
        <v>-1</v>
      </c>
      <c r="AI100" s="2">
        <f t="shared" si="13"/>
        <v>-1</v>
      </c>
      <c r="AJ100" s="2"/>
      <c r="AK100" s="2">
        <f t="shared" si="14"/>
        <v>-1</v>
      </c>
      <c r="AL100" s="2">
        <f t="shared" si="14"/>
        <v>-1</v>
      </c>
      <c r="AM100" s="2">
        <f t="shared" si="14"/>
        <v>-1</v>
      </c>
      <c r="AN100" s="2">
        <f t="shared" si="9"/>
        <v>-1</v>
      </c>
      <c r="AP100" s="2">
        <f t="shared" si="15"/>
        <v>-1</v>
      </c>
      <c r="AQ100" s="2">
        <f t="shared" si="15"/>
        <v>-1</v>
      </c>
      <c r="AR100" s="2">
        <f t="shared" si="15"/>
        <v>-1</v>
      </c>
      <c r="AS100" s="2">
        <f t="shared" si="10"/>
        <v>-1</v>
      </c>
    </row>
    <row r="101" spans="1:45" x14ac:dyDescent="0.25">
      <c r="A101">
        <v>0</v>
      </c>
      <c r="B101" t="s">
        <v>737</v>
      </c>
      <c r="C101" t="s">
        <v>738</v>
      </c>
      <c r="D101">
        <v>2013</v>
      </c>
      <c r="E101" t="s">
        <v>739</v>
      </c>
      <c r="F101" t="s">
        <v>740</v>
      </c>
      <c r="G101" t="s">
        <v>741</v>
      </c>
      <c r="I101">
        <v>457</v>
      </c>
      <c r="J101">
        <v>0</v>
      </c>
      <c r="K101">
        <v>0</v>
      </c>
      <c r="L101">
        <v>0</v>
      </c>
      <c r="M101">
        <v>1</v>
      </c>
      <c r="N101">
        <v>9</v>
      </c>
      <c r="O101" t="s">
        <v>742</v>
      </c>
      <c r="AB101" s="2">
        <f>COUNTIF('DATA Pruess'!C:C,C101)</f>
        <v>1</v>
      </c>
      <c r="AC101" s="2">
        <f t="shared" si="8"/>
        <v>-1</v>
      </c>
      <c r="AE101" s="2">
        <f t="shared" si="11"/>
        <v>-1</v>
      </c>
      <c r="AF101" s="2">
        <f t="shared" si="12"/>
        <v>-1</v>
      </c>
      <c r="AG101" s="2">
        <f t="shared" si="12"/>
        <v>-1</v>
      </c>
      <c r="AH101" s="2">
        <f t="shared" si="12"/>
        <v>-1</v>
      </c>
      <c r="AI101" s="2">
        <f t="shared" si="13"/>
        <v>-1</v>
      </c>
      <c r="AJ101" s="2"/>
      <c r="AK101" s="2">
        <f t="shared" si="14"/>
        <v>-1</v>
      </c>
      <c r="AL101" s="2">
        <f t="shared" si="14"/>
        <v>-1</v>
      </c>
      <c r="AM101" s="2">
        <f t="shared" si="14"/>
        <v>-1</v>
      </c>
      <c r="AN101" s="2">
        <f t="shared" si="9"/>
        <v>-1</v>
      </c>
      <c r="AP101" s="2">
        <f t="shared" si="15"/>
        <v>-1</v>
      </c>
      <c r="AQ101" s="2">
        <f t="shared" si="15"/>
        <v>-1</v>
      </c>
      <c r="AR101" s="2">
        <f t="shared" si="15"/>
        <v>-1</v>
      </c>
      <c r="AS101" s="2">
        <f t="shared" si="10"/>
        <v>-1</v>
      </c>
    </row>
    <row r="102" spans="1:45" x14ac:dyDescent="0.25">
      <c r="A102">
        <v>128</v>
      </c>
      <c r="B102" t="s">
        <v>573</v>
      </c>
      <c r="C102" t="s">
        <v>743</v>
      </c>
      <c r="D102">
        <v>2014</v>
      </c>
      <c r="E102" t="s">
        <v>744</v>
      </c>
      <c r="F102" t="s">
        <v>29</v>
      </c>
      <c r="G102" t="s">
        <v>745</v>
      </c>
      <c r="H102" t="s">
        <v>746</v>
      </c>
      <c r="I102">
        <v>15</v>
      </c>
      <c r="J102">
        <v>128</v>
      </c>
      <c r="K102">
        <v>16</v>
      </c>
      <c r="L102">
        <v>43</v>
      </c>
      <c r="M102">
        <v>3</v>
      </c>
      <c r="N102">
        <v>8</v>
      </c>
      <c r="O102" t="s">
        <v>747</v>
      </c>
      <c r="P102" t="s">
        <v>745</v>
      </c>
      <c r="Q102" t="s">
        <v>748</v>
      </c>
      <c r="AB102" s="2">
        <f>COUNTIF('DATA Pruess'!C:C,C102)</f>
        <v>1</v>
      </c>
      <c r="AC102" s="2">
        <f t="shared" si="8"/>
        <v>-1</v>
      </c>
      <c r="AE102" s="2">
        <f t="shared" si="11"/>
        <v>-1</v>
      </c>
      <c r="AF102" s="2">
        <f t="shared" si="12"/>
        <v>-1</v>
      </c>
      <c r="AG102" s="2">
        <f t="shared" si="12"/>
        <v>-1</v>
      </c>
      <c r="AH102" s="2">
        <f t="shared" si="12"/>
        <v>-1</v>
      </c>
      <c r="AI102" s="2">
        <f t="shared" si="13"/>
        <v>-1</v>
      </c>
      <c r="AJ102" s="2"/>
      <c r="AK102" s="2">
        <f t="shared" si="14"/>
        <v>-1</v>
      </c>
      <c r="AL102" s="2">
        <f t="shared" si="14"/>
        <v>-1</v>
      </c>
      <c r="AM102" s="2">
        <f t="shared" si="14"/>
        <v>-1</v>
      </c>
      <c r="AN102" s="2">
        <f t="shared" si="9"/>
        <v>-1</v>
      </c>
      <c r="AP102" s="2">
        <f t="shared" si="15"/>
        <v>-1</v>
      </c>
      <c r="AQ102" s="2">
        <f t="shared" si="15"/>
        <v>-1</v>
      </c>
      <c r="AR102" s="2">
        <f t="shared" si="15"/>
        <v>-1</v>
      </c>
      <c r="AS102" s="2">
        <f t="shared" si="10"/>
        <v>-1</v>
      </c>
    </row>
    <row r="103" spans="1:45" x14ac:dyDescent="0.25">
      <c r="A103">
        <v>119</v>
      </c>
      <c r="B103" t="s">
        <v>749</v>
      </c>
      <c r="C103" t="s">
        <v>750</v>
      </c>
      <c r="D103">
        <v>2014</v>
      </c>
      <c r="E103" t="s">
        <v>744</v>
      </c>
      <c r="F103" t="s">
        <v>29</v>
      </c>
      <c r="G103" t="s">
        <v>751</v>
      </c>
      <c r="H103" t="s">
        <v>752</v>
      </c>
      <c r="I103">
        <v>18</v>
      </c>
      <c r="J103">
        <v>119</v>
      </c>
      <c r="K103">
        <v>14.88</v>
      </c>
      <c r="L103">
        <v>24</v>
      </c>
      <c r="M103">
        <v>5</v>
      </c>
      <c r="N103">
        <v>8</v>
      </c>
      <c r="O103" t="s">
        <v>753</v>
      </c>
      <c r="P103" t="s">
        <v>751</v>
      </c>
      <c r="Q103" t="s">
        <v>754</v>
      </c>
      <c r="AB103" s="2">
        <f>COUNTIF('DATA Pruess'!C:C,C103)</f>
        <v>1</v>
      </c>
      <c r="AC103" s="2">
        <f t="shared" si="8"/>
        <v>-1</v>
      </c>
      <c r="AE103" s="2">
        <f t="shared" si="11"/>
        <v>34</v>
      </c>
      <c r="AF103" s="2">
        <f t="shared" si="12"/>
        <v>-1</v>
      </c>
      <c r="AG103" s="2">
        <f t="shared" si="12"/>
        <v>4</v>
      </c>
      <c r="AH103" s="2">
        <f t="shared" si="12"/>
        <v>24</v>
      </c>
      <c r="AI103" s="2">
        <f t="shared" si="13"/>
        <v>2</v>
      </c>
      <c r="AJ103" s="2"/>
      <c r="AK103" s="2">
        <f t="shared" si="14"/>
        <v>-1</v>
      </c>
      <c r="AL103" s="2">
        <f t="shared" si="14"/>
        <v>-1</v>
      </c>
      <c r="AM103" s="2">
        <f t="shared" si="14"/>
        <v>-1</v>
      </c>
      <c r="AN103" s="2">
        <f t="shared" si="9"/>
        <v>-1</v>
      </c>
      <c r="AP103" s="2">
        <f t="shared" si="15"/>
        <v>-1</v>
      </c>
      <c r="AQ103" s="2">
        <f t="shared" si="15"/>
        <v>-1</v>
      </c>
      <c r="AR103" s="2">
        <f t="shared" si="15"/>
        <v>-1</v>
      </c>
      <c r="AS103" s="2">
        <f t="shared" si="10"/>
        <v>-1</v>
      </c>
    </row>
    <row r="104" spans="1:45" x14ac:dyDescent="0.25">
      <c r="A104">
        <v>94</v>
      </c>
      <c r="B104" t="s">
        <v>755</v>
      </c>
      <c r="C104" t="s">
        <v>756</v>
      </c>
      <c r="D104">
        <v>2014</v>
      </c>
      <c r="E104" t="s">
        <v>757</v>
      </c>
      <c r="F104" t="s">
        <v>29</v>
      </c>
      <c r="G104" t="s">
        <v>758</v>
      </c>
      <c r="H104" t="s">
        <v>759</v>
      </c>
      <c r="I104">
        <v>25</v>
      </c>
      <c r="J104">
        <v>94</v>
      </c>
      <c r="K104">
        <v>11.75</v>
      </c>
      <c r="L104">
        <v>19</v>
      </c>
      <c r="M104">
        <v>5</v>
      </c>
      <c r="N104">
        <v>8</v>
      </c>
      <c r="O104" t="s">
        <v>760</v>
      </c>
      <c r="P104" t="s">
        <v>758</v>
      </c>
      <c r="Q104" t="s">
        <v>761</v>
      </c>
      <c r="AB104" s="2">
        <f>COUNTIF('DATA Pruess'!C:C,C104)</f>
        <v>1</v>
      </c>
      <c r="AC104" s="2">
        <f t="shared" si="8"/>
        <v>-1</v>
      </c>
      <c r="AE104" s="2">
        <f t="shared" si="11"/>
        <v>-1</v>
      </c>
      <c r="AF104" s="2">
        <f t="shared" si="12"/>
        <v>-1</v>
      </c>
      <c r="AG104" s="2">
        <f t="shared" si="12"/>
        <v>-1</v>
      </c>
      <c r="AH104" s="2">
        <f t="shared" si="12"/>
        <v>-1</v>
      </c>
      <c r="AI104" s="2">
        <f t="shared" si="13"/>
        <v>-1</v>
      </c>
      <c r="AJ104" s="2"/>
      <c r="AK104" s="2">
        <f t="shared" si="14"/>
        <v>-1</v>
      </c>
      <c r="AL104" s="2">
        <f t="shared" si="14"/>
        <v>-1</v>
      </c>
      <c r="AM104" s="2">
        <f t="shared" si="14"/>
        <v>-1</v>
      </c>
      <c r="AN104" s="2">
        <f t="shared" si="9"/>
        <v>-1</v>
      </c>
      <c r="AP104" s="2">
        <f t="shared" si="15"/>
        <v>-1</v>
      </c>
      <c r="AQ104" s="2">
        <f t="shared" si="15"/>
        <v>-1</v>
      </c>
      <c r="AR104" s="2">
        <f t="shared" si="15"/>
        <v>-1</v>
      </c>
      <c r="AS104" s="2">
        <f t="shared" si="10"/>
        <v>-1</v>
      </c>
    </row>
    <row r="105" spans="1:45" x14ac:dyDescent="0.25">
      <c r="A105">
        <v>61</v>
      </c>
      <c r="B105" t="s">
        <v>762</v>
      </c>
      <c r="C105" t="s">
        <v>763</v>
      </c>
      <c r="D105">
        <v>2014</v>
      </c>
      <c r="E105" t="s">
        <v>764</v>
      </c>
      <c r="F105" t="s">
        <v>29</v>
      </c>
      <c r="G105" t="s">
        <v>765</v>
      </c>
      <c r="H105" t="s">
        <v>766</v>
      </c>
      <c r="I105">
        <v>43</v>
      </c>
      <c r="J105">
        <v>61</v>
      </c>
      <c r="K105">
        <v>7.63</v>
      </c>
      <c r="L105">
        <v>20</v>
      </c>
      <c r="M105">
        <v>3</v>
      </c>
      <c r="N105">
        <v>8</v>
      </c>
      <c r="O105" t="s">
        <v>767</v>
      </c>
      <c r="Q105" t="s">
        <v>768</v>
      </c>
      <c r="AB105" s="2">
        <f>COUNTIF('DATA Pruess'!C:C,C105)</f>
        <v>1</v>
      </c>
      <c r="AC105" s="2">
        <f t="shared" si="8"/>
        <v>-1</v>
      </c>
      <c r="AE105" s="2">
        <f t="shared" si="11"/>
        <v>-1</v>
      </c>
      <c r="AF105" s="2">
        <f t="shared" si="12"/>
        <v>-1</v>
      </c>
      <c r="AG105" s="2">
        <f t="shared" si="12"/>
        <v>-1</v>
      </c>
      <c r="AH105" s="2">
        <f t="shared" si="12"/>
        <v>-1</v>
      </c>
      <c r="AI105" s="2">
        <f t="shared" si="13"/>
        <v>-1</v>
      </c>
      <c r="AJ105" s="2"/>
      <c r="AK105" s="2">
        <f t="shared" si="14"/>
        <v>-1</v>
      </c>
      <c r="AL105" s="2">
        <f t="shared" si="14"/>
        <v>-1</v>
      </c>
      <c r="AM105" s="2">
        <f t="shared" si="14"/>
        <v>-1</v>
      </c>
      <c r="AN105" s="2">
        <f t="shared" si="9"/>
        <v>-1</v>
      </c>
      <c r="AP105" s="2">
        <f t="shared" si="15"/>
        <v>-1</v>
      </c>
      <c r="AQ105" s="2">
        <f t="shared" si="15"/>
        <v>-1</v>
      </c>
      <c r="AR105" s="2">
        <f t="shared" si="15"/>
        <v>-1</v>
      </c>
      <c r="AS105" s="2">
        <f t="shared" si="10"/>
        <v>-1</v>
      </c>
    </row>
    <row r="106" spans="1:45" x14ac:dyDescent="0.25">
      <c r="A106">
        <v>60</v>
      </c>
      <c r="B106" t="s">
        <v>769</v>
      </c>
      <c r="C106" t="s">
        <v>770</v>
      </c>
      <c r="D106">
        <v>2014</v>
      </c>
      <c r="E106" t="s">
        <v>771</v>
      </c>
      <c r="F106" t="s">
        <v>29</v>
      </c>
      <c r="G106" t="s">
        <v>772</v>
      </c>
      <c r="H106" t="s">
        <v>773</v>
      </c>
      <c r="I106">
        <v>45</v>
      </c>
      <c r="J106">
        <v>60</v>
      </c>
      <c r="K106">
        <v>7.5</v>
      </c>
      <c r="L106">
        <v>20</v>
      </c>
      <c r="M106">
        <v>3</v>
      </c>
      <c r="N106">
        <v>8</v>
      </c>
      <c r="O106" t="s">
        <v>774</v>
      </c>
      <c r="P106" t="s">
        <v>772</v>
      </c>
      <c r="Q106" t="s">
        <v>775</v>
      </c>
      <c r="AB106" s="2">
        <f>COUNTIF('DATA Pruess'!C:C,C106)</f>
        <v>1</v>
      </c>
      <c r="AC106" s="2">
        <f t="shared" si="8"/>
        <v>-1</v>
      </c>
      <c r="AE106" s="2">
        <f t="shared" si="11"/>
        <v>-1</v>
      </c>
      <c r="AF106" s="2">
        <f t="shared" si="12"/>
        <v>-1</v>
      </c>
      <c r="AG106" s="2">
        <f t="shared" si="12"/>
        <v>-1</v>
      </c>
      <c r="AH106" s="2">
        <f t="shared" si="12"/>
        <v>-1</v>
      </c>
      <c r="AI106" s="2">
        <f t="shared" si="13"/>
        <v>-1</v>
      </c>
      <c r="AJ106" s="2"/>
      <c r="AK106" s="2">
        <f t="shared" si="14"/>
        <v>-1</v>
      </c>
      <c r="AL106" s="2">
        <f t="shared" si="14"/>
        <v>-1</v>
      </c>
      <c r="AM106" s="2">
        <f t="shared" si="14"/>
        <v>-1</v>
      </c>
      <c r="AN106" s="2">
        <f t="shared" si="9"/>
        <v>-1</v>
      </c>
      <c r="AP106" s="2">
        <f t="shared" si="15"/>
        <v>-1</v>
      </c>
      <c r="AQ106" s="2">
        <f t="shared" si="15"/>
        <v>-1</v>
      </c>
      <c r="AR106" s="2">
        <f t="shared" si="15"/>
        <v>-1</v>
      </c>
      <c r="AS106" s="2">
        <f t="shared" si="10"/>
        <v>-1</v>
      </c>
    </row>
    <row r="107" spans="1:45" x14ac:dyDescent="0.25">
      <c r="A107">
        <v>39</v>
      </c>
      <c r="B107" t="s">
        <v>776</v>
      </c>
      <c r="C107" t="s">
        <v>777</v>
      </c>
      <c r="D107">
        <v>2014</v>
      </c>
      <c r="E107" t="s">
        <v>778</v>
      </c>
      <c r="F107" t="s">
        <v>29</v>
      </c>
      <c r="G107" t="s">
        <v>779</v>
      </c>
      <c r="H107" t="s">
        <v>780</v>
      </c>
      <c r="I107">
        <v>74</v>
      </c>
      <c r="J107">
        <v>39</v>
      </c>
      <c r="K107">
        <v>4.88</v>
      </c>
      <c r="L107">
        <v>10</v>
      </c>
      <c r="M107">
        <v>4</v>
      </c>
      <c r="N107">
        <v>8</v>
      </c>
      <c r="O107" t="s">
        <v>781</v>
      </c>
      <c r="P107" t="s">
        <v>782</v>
      </c>
      <c r="Q107" t="s">
        <v>783</v>
      </c>
      <c r="AB107" s="2">
        <f>COUNTIF('DATA Pruess'!C:C,C107)</f>
        <v>1</v>
      </c>
      <c r="AC107" s="2">
        <f t="shared" si="8"/>
        <v>-1</v>
      </c>
      <c r="AE107" s="2">
        <f t="shared" si="11"/>
        <v>-1</v>
      </c>
      <c r="AF107" s="2">
        <f t="shared" si="12"/>
        <v>-1</v>
      </c>
      <c r="AG107" s="2">
        <f t="shared" si="12"/>
        <v>-1</v>
      </c>
      <c r="AH107" s="2">
        <f t="shared" si="12"/>
        <v>-1</v>
      </c>
      <c r="AI107" s="2">
        <f t="shared" si="13"/>
        <v>-1</v>
      </c>
      <c r="AJ107" s="2"/>
      <c r="AK107" s="2">
        <f t="shared" si="14"/>
        <v>-1</v>
      </c>
      <c r="AL107" s="2">
        <f t="shared" si="14"/>
        <v>-1</v>
      </c>
      <c r="AM107" s="2">
        <f t="shared" si="14"/>
        <v>-1</v>
      </c>
      <c r="AN107" s="2">
        <f t="shared" si="9"/>
        <v>-1</v>
      </c>
      <c r="AP107" s="2">
        <f t="shared" si="15"/>
        <v>-1</v>
      </c>
      <c r="AQ107" s="2">
        <f t="shared" si="15"/>
        <v>-1</v>
      </c>
      <c r="AR107" s="2">
        <f t="shared" si="15"/>
        <v>-1</v>
      </c>
      <c r="AS107" s="2">
        <f t="shared" si="10"/>
        <v>-1</v>
      </c>
    </row>
    <row r="108" spans="1:45" x14ac:dyDescent="0.25">
      <c r="A108">
        <v>28</v>
      </c>
      <c r="B108" t="s">
        <v>784</v>
      </c>
      <c r="C108" t="s">
        <v>785</v>
      </c>
      <c r="D108">
        <v>2014</v>
      </c>
      <c r="E108" t="s">
        <v>786</v>
      </c>
      <c r="F108" t="s">
        <v>787</v>
      </c>
      <c r="G108" t="s">
        <v>788</v>
      </c>
      <c r="H108" t="s">
        <v>789</v>
      </c>
      <c r="I108">
        <v>96</v>
      </c>
      <c r="J108">
        <v>28</v>
      </c>
      <c r="K108">
        <v>3.5</v>
      </c>
      <c r="L108">
        <v>14</v>
      </c>
      <c r="M108">
        <v>2</v>
      </c>
      <c r="N108">
        <v>8</v>
      </c>
      <c r="O108" t="s">
        <v>790</v>
      </c>
      <c r="P108" t="s">
        <v>791</v>
      </c>
      <c r="Q108" t="s">
        <v>792</v>
      </c>
      <c r="AB108" s="2">
        <f>COUNTIF('DATA Pruess'!C:C,C108)</f>
        <v>1</v>
      </c>
      <c r="AC108" s="2">
        <f t="shared" si="8"/>
        <v>-1</v>
      </c>
      <c r="AE108" s="2">
        <f t="shared" si="11"/>
        <v>-1</v>
      </c>
      <c r="AF108" s="2">
        <f t="shared" si="12"/>
        <v>-1</v>
      </c>
      <c r="AG108" s="2">
        <f t="shared" si="12"/>
        <v>-1</v>
      </c>
      <c r="AH108" s="2">
        <f t="shared" si="12"/>
        <v>-1</v>
      </c>
      <c r="AI108" s="2">
        <f t="shared" si="13"/>
        <v>-1</v>
      </c>
      <c r="AJ108" s="2"/>
      <c r="AK108" s="2">
        <f t="shared" si="14"/>
        <v>-1</v>
      </c>
      <c r="AL108" s="2">
        <f t="shared" si="14"/>
        <v>-1</v>
      </c>
      <c r="AM108" s="2">
        <f t="shared" si="14"/>
        <v>-1</v>
      </c>
      <c r="AN108" s="2">
        <f t="shared" si="9"/>
        <v>-1</v>
      </c>
      <c r="AP108" s="2">
        <f t="shared" si="15"/>
        <v>-1</v>
      </c>
      <c r="AQ108" s="2">
        <f t="shared" si="15"/>
        <v>-1</v>
      </c>
      <c r="AR108" s="2">
        <f t="shared" si="15"/>
        <v>-1</v>
      </c>
      <c r="AS108" s="2">
        <f t="shared" si="10"/>
        <v>-1</v>
      </c>
    </row>
    <row r="109" spans="1:45" x14ac:dyDescent="0.25">
      <c r="A109">
        <v>27</v>
      </c>
      <c r="B109" t="s">
        <v>793</v>
      </c>
      <c r="C109" t="s">
        <v>794</v>
      </c>
      <c r="D109">
        <v>2014</v>
      </c>
      <c r="E109" t="s">
        <v>232</v>
      </c>
      <c r="F109" t="s">
        <v>29</v>
      </c>
      <c r="G109" t="s">
        <v>795</v>
      </c>
      <c r="H109" t="s">
        <v>796</v>
      </c>
      <c r="I109">
        <v>100</v>
      </c>
      <c r="J109">
        <v>27</v>
      </c>
      <c r="K109">
        <v>3.38</v>
      </c>
      <c r="L109">
        <v>5</v>
      </c>
      <c r="M109">
        <v>5</v>
      </c>
      <c r="N109">
        <v>8</v>
      </c>
      <c r="O109" t="s">
        <v>797</v>
      </c>
      <c r="P109" t="s">
        <v>798</v>
      </c>
      <c r="Q109" t="s">
        <v>799</v>
      </c>
      <c r="AB109" s="2">
        <f>COUNTIF('DATA Pruess'!C:C,C109)</f>
        <v>1</v>
      </c>
      <c r="AC109" s="2">
        <f t="shared" si="8"/>
        <v>-1</v>
      </c>
      <c r="AE109" s="2">
        <f t="shared" si="11"/>
        <v>-1</v>
      </c>
      <c r="AF109" s="2">
        <f t="shared" si="12"/>
        <v>-1</v>
      </c>
      <c r="AG109" s="2">
        <f t="shared" si="12"/>
        <v>-1</v>
      </c>
      <c r="AH109" s="2">
        <f t="shared" si="12"/>
        <v>-1</v>
      </c>
      <c r="AI109" s="2">
        <f t="shared" si="13"/>
        <v>-1</v>
      </c>
      <c r="AJ109" s="2"/>
      <c r="AK109" s="2">
        <f t="shared" si="14"/>
        <v>-1</v>
      </c>
      <c r="AL109" s="2">
        <f t="shared" si="14"/>
        <v>-1</v>
      </c>
      <c r="AM109" s="2">
        <f t="shared" si="14"/>
        <v>-1</v>
      </c>
      <c r="AN109" s="2">
        <f t="shared" si="9"/>
        <v>-1</v>
      </c>
      <c r="AP109" s="2">
        <f t="shared" si="15"/>
        <v>-1</v>
      </c>
      <c r="AQ109" s="2">
        <f t="shared" si="15"/>
        <v>-1</v>
      </c>
      <c r="AR109" s="2">
        <f t="shared" si="15"/>
        <v>-1</v>
      </c>
      <c r="AS109" s="2">
        <f t="shared" si="10"/>
        <v>-1</v>
      </c>
    </row>
    <row r="110" spans="1:45" x14ac:dyDescent="0.25">
      <c r="A110">
        <v>23</v>
      </c>
      <c r="B110" t="s">
        <v>800</v>
      </c>
      <c r="C110" t="s">
        <v>801</v>
      </c>
      <c r="D110">
        <v>2014</v>
      </c>
      <c r="E110" t="s">
        <v>232</v>
      </c>
      <c r="F110" t="s">
        <v>29</v>
      </c>
      <c r="G110" t="s">
        <v>802</v>
      </c>
      <c r="H110" t="s">
        <v>803</v>
      </c>
      <c r="I110">
        <v>102</v>
      </c>
      <c r="J110">
        <v>23</v>
      </c>
      <c r="K110">
        <v>2.88</v>
      </c>
      <c r="L110">
        <v>4</v>
      </c>
      <c r="M110">
        <v>6</v>
      </c>
      <c r="N110">
        <v>8</v>
      </c>
      <c r="O110" t="s">
        <v>804</v>
      </c>
      <c r="P110" t="s">
        <v>805</v>
      </c>
      <c r="Q110" t="s">
        <v>806</v>
      </c>
      <c r="AB110" s="2">
        <f>COUNTIF('DATA Pruess'!C:C,C110)</f>
        <v>1</v>
      </c>
      <c r="AC110" s="2">
        <f t="shared" si="8"/>
        <v>-1</v>
      </c>
      <c r="AE110" s="2">
        <f t="shared" si="11"/>
        <v>-1</v>
      </c>
      <c r="AF110" s="2">
        <f t="shared" si="12"/>
        <v>-1</v>
      </c>
      <c r="AG110" s="2">
        <f t="shared" si="12"/>
        <v>-1</v>
      </c>
      <c r="AH110" s="2">
        <f t="shared" si="12"/>
        <v>17</v>
      </c>
      <c r="AI110" s="2">
        <f t="shared" si="13"/>
        <v>0</v>
      </c>
      <c r="AJ110" s="2"/>
      <c r="AK110" s="2">
        <f t="shared" si="14"/>
        <v>-1</v>
      </c>
      <c r="AL110" s="2">
        <f t="shared" si="14"/>
        <v>-1</v>
      </c>
      <c r="AM110" s="2">
        <f t="shared" si="14"/>
        <v>-1</v>
      </c>
      <c r="AN110" s="2">
        <f t="shared" si="9"/>
        <v>-1</v>
      </c>
      <c r="AP110" s="2">
        <f t="shared" si="15"/>
        <v>-1</v>
      </c>
      <c r="AQ110" s="2">
        <f t="shared" si="15"/>
        <v>-1</v>
      </c>
      <c r="AR110" s="2">
        <f t="shared" si="15"/>
        <v>-1</v>
      </c>
      <c r="AS110" s="2">
        <f t="shared" si="10"/>
        <v>-1</v>
      </c>
    </row>
    <row r="111" spans="1:45" x14ac:dyDescent="0.25">
      <c r="A111">
        <v>14</v>
      </c>
      <c r="B111" t="s">
        <v>807</v>
      </c>
      <c r="C111" t="s">
        <v>808</v>
      </c>
      <c r="D111">
        <v>2014</v>
      </c>
      <c r="F111" t="s">
        <v>54</v>
      </c>
      <c r="G111" t="s">
        <v>809</v>
      </c>
      <c r="H111" t="s">
        <v>810</v>
      </c>
      <c r="I111">
        <v>134</v>
      </c>
      <c r="J111">
        <v>14</v>
      </c>
      <c r="K111">
        <v>1.75</v>
      </c>
      <c r="L111">
        <v>3</v>
      </c>
      <c r="M111">
        <v>5</v>
      </c>
      <c r="N111">
        <v>8</v>
      </c>
      <c r="O111" t="s">
        <v>811</v>
      </c>
      <c r="P111" t="s">
        <v>809</v>
      </c>
      <c r="Q111" t="s">
        <v>812</v>
      </c>
      <c r="AB111" s="2">
        <f>COUNTIF('DATA Pruess'!C:C,C111)</f>
        <v>0</v>
      </c>
      <c r="AC111" s="2">
        <f t="shared" si="8"/>
        <v>-1</v>
      </c>
      <c r="AE111" s="2">
        <f t="shared" si="11"/>
        <v>27</v>
      </c>
      <c r="AF111" s="2">
        <f t="shared" si="12"/>
        <v>-1</v>
      </c>
      <c r="AG111" s="2">
        <f t="shared" si="12"/>
        <v>-1</v>
      </c>
      <c r="AH111" s="2">
        <f t="shared" si="12"/>
        <v>17</v>
      </c>
      <c r="AI111" s="2">
        <f t="shared" si="13"/>
        <v>1</v>
      </c>
      <c r="AJ111" s="2"/>
      <c r="AK111" s="2">
        <f t="shared" si="14"/>
        <v>-1</v>
      </c>
      <c r="AL111" s="2">
        <f t="shared" si="14"/>
        <v>-1</v>
      </c>
      <c r="AM111" s="2">
        <f t="shared" si="14"/>
        <v>-1</v>
      </c>
      <c r="AN111" s="2">
        <f t="shared" si="9"/>
        <v>-1</v>
      </c>
      <c r="AP111" s="2">
        <f t="shared" si="15"/>
        <v>-1</v>
      </c>
      <c r="AQ111" s="2">
        <f t="shared" si="15"/>
        <v>-1</v>
      </c>
      <c r="AR111" s="2">
        <f t="shared" si="15"/>
        <v>-1</v>
      </c>
      <c r="AS111" s="2">
        <f t="shared" si="10"/>
        <v>-1</v>
      </c>
    </row>
    <row r="112" spans="1:45" x14ac:dyDescent="0.25">
      <c r="A112">
        <v>8</v>
      </c>
      <c r="B112" t="s">
        <v>813</v>
      </c>
      <c r="C112" t="s">
        <v>814</v>
      </c>
      <c r="D112">
        <v>2014</v>
      </c>
      <c r="E112" t="s">
        <v>815</v>
      </c>
      <c r="F112" t="s">
        <v>205</v>
      </c>
      <c r="G112" t="s">
        <v>816</v>
      </c>
      <c r="H112" t="s">
        <v>817</v>
      </c>
      <c r="I112">
        <v>182</v>
      </c>
      <c r="J112">
        <v>8</v>
      </c>
      <c r="K112">
        <v>1</v>
      </c>
      <c r="L112">
        <v>3</v>
      </c>
      <c r="M112">
        <v>3</v>
      </c>
      <c r="N112">
        <v>8</v>
      </c>
      <c r="O112" t="s">
        <v>818</v>
      </c>
      <c r="P112" t="s">
        <v>816</v>
      </c>
      <c r="Q112" t="s">
        <v>819</v>
      </c>
      <c r="AB112" s="2">
        <f>COUNTIF('DATA Pruess'!C:C,C112)</f>
        <v>1</v>
      </c>
      <c r="AC112" s="2">
        <f t="shared" si="8"/>
        <v>-1</v>
      </c>
      <c r="AE112" s="2">
        <f t="shared" si="11"/>
        <v>13</v>
      </c>
      <c r="AF112" s="2">
        <f t="shared" si="12"/>
        <v>29</v>
      </c>
      <c r="AG112" s="2">
        <f t="shared" si="12"/>
        <v>-1</v>
      </c>
      <c r="AH112" s="2">
        <f t="shared" si="12"/>
        <v>-1</v>
      </c>
      <c r="AI112" s="2">
        <f t="shared" si="13"/>
        <v>1</v>
      </c>
      <c r="AJ112" s="2"/>
      <c r="AK112" s="2">
        <f t="shared" si="14"/>
        <v>-1</v>
      </c>
      <c r="AL112" s="2">
        <f t="shared" si="14"/>
        <v>-1</v>
      </c>
      <c r="AM112" s="2">
        <f t="shared" si="14"/>
        <v>-1</v>
      </c>
      <c r="AN112" s="2">
        <f t="shared" si="9"/>
        <v>-1</v>
      </c>
      <c r="AP112" s="2">
        <f t="shared" si="15"/>
        <v>-1</v>
      </c>
      <c r="AQ112" s="2">
        <f t="shared" si="15"/>
        <v>-1</v>
      </c>
      <c r="AR112" s="2">
        <f t="shared" si="15"/>
        <v>-1</v>
      </c>
      <c r="AS112" s="2">
        <f t="shared" si="10"/>
        <v>-1</v>
      </c>
    </row>
    <row r="113" spans="1:45" x14ac:dyDescent="0.25">
      <c r="A113">
        <v>7</v>
      </c>
      <c r="B113" t="s">
        <v>820</v>
      </c>
      <c r="C113" t="s">
        <v>821</v>
      </c>
      <c r="D113">
        <v>2014</v>
      </c>
      <c r="E113" t="s">
        <v>822</v>
      </c>
      <c r="F113" t="s">
        <v>823</v>
      </c>
      <c r="G113" t="s">
        <v>824</v>
      </c>
      <c r="H113" t="s">
        <v>825</v>
      </c>
      <c r="I113">
        <v>193</v>
      </c>
      <c r="J113">
        <v>7</v>
      </c>
      <c r="K113">
        <v>0.88</v>
      </c>
      <c r="L113">
        <v>7</v>
      </c>
      <c r="M113">
        <v>1</v>
      </c>
      <c r="N113">
        <v>8</v>
      </c>
      <c r="O113" t="s">
        <v>826</v>
      </c>
      <c r="P113" t="s">
        <v>824</v>
      </c>
      <c r="Q113" t="s">
        <v>827</v>
      </c>
      <c r="AB113" s="2">
        <f>COUNTIF('DATA Pruess'!C:C,C113)</f>
        <v>1</v>
      </c>
      <c r="AC113" s="2">
        <f t="shared" si="8"/>
        <v>-1</v>
      </c>
      <c r="AE113" s="2">
        <f t="shared" si="11"/>
        <v>-1</v>
      </c>
      <c r="AF113" s="2">
        <f t="shared" si="12"/>
        <v>-1</v>
      </c>
      <c r="AG113" s="2">
        <f t="shared" si="12"/>
        <v>-1</v>
      </c>
      <c r="AH113" s="2">
        <f t="shared" si="12"/>
        <v>-1</v>
      </c>
      <c r="AI113" s="2">
        <f t="shared" si="13"/>
        <v>-1</v>
      </c>
      <c r="AJ113" s="2"/>
      <c r="AK113" s="2">
        <f t="shared" si="14"/>
        <v>-1</v>
      </c>
      <c r="AL113" s="2">
        <f t="shared" si="14"/>
        <v>-1</v>
      </c>
      <c r="AM113" s="2">
        <f t="shared" si="14"/>
        <v>-1</v>
      </c>
      <c r="AN113" s="2">
        <f t="shared" si="9"/>
        <v>-1</v>
      </c>
      <c r="AP113" s="2">
        <f t="shared" si="15"/>
        <v>-1</v>
      </c>
      <c r="AQ113" s="2">
        <f t="shared" si="15"/>
        <v>-1</v>
      </c>
      <c r="AR113" s="2">
        <f t="shared" si="15"/>
        <v>-1</v>
      </c>
      <c r="AS113" s="2">
        <f t="shared" si="10"/>
        <v>-1</v>
      </c>
    </row>
    <row r="114" spans="1:45" x14ac:dyDescent="0.25">
      <c r="A114">
        <v>8</v>
      </c>
      <c r="B114" t="s">
        <v>828</v>
      </c>
      <c r="C114" t="s">
        <v>829</v>
      </c>
      <c r="D114">
        <v>2014</v>
      </c>
      <c r="E114" t="s">
        <v>830</v>
      </c>
      <c r="F114" t="s">
        <v>205</v>
      </c>
      <c r="G114" t="s">
        <v>831</v>
      </c>
      <c r="H114" t="s">
        <v>832</v>
      </c>
      <c r="I114">
        <v>197</v>
      </c>
      <c r="J114">
        <v>8</v>
      </c>
      <c r="K114">
        <v>1</v>
      </c>
      <c r="L114">
        <v>4</v>
      </c>
      <c r="M114">
        <v>2</v>
      </c>
      <c r="N114">
        <v>8</v>
      </c>
      <c r="O114" t="s">
        <v>833</v>
      </c>
      <c r="P114" t="s">
        <v>831</v>
      </c>
      <c r="Q114" t="s">
        <v>834</v>
      </c>
      <c r="AB114" s="2">
        <f>COUNTIF('DATA Pruess'!C:C,C114)</f>
        <v>0</v>
      </c>
      <c r="AC114" s="2">
        <f t="shared" si="8"/>
        <v>-1</v>
      </c>
      <c r="AE114" s="2">
        <f t="shared" si="11"/>
        <v>-1</v>
      </c>
      <c r="AF114" s="2">
        <f t="shared" si="12"/>
        <v>-1</v>
      </c>
      <c r="AG114" s="2">
        <f t="shared" si="12"/>
        <v>-1</v>
      </c>
      <c r="AH114" s="2">
        <f t="shared" si="12"/>
        <v>-1</v>
      </c>
      <c r="AI114" s="2">
        <f t="shared" si="13"/>
        <v>-1</v>
      </c>
      <c r="AJ114" s="2"/>
      <c r="AK114" s="2">
        <f t="shared" si="14"/>
        <v>-1</v>
      </c>
      <c r="AL114" s="2">
        <f t="shared" si="14"/>
        <v>-1</v>
      </c>
      <c r="AM114" s="2">
        <f t="shared" si="14"/>
        <v>-1</v>
      </c>
      <c r="AN114" s="2">
        <f t="shared" si="9"/>
        <v>-1</v>
      </c>
      <c r="AP114" s="2">
        <f t="shared" si="15"/>
        <v>-1</v>
      </c>
      <c r="AQ114" s="2">
        <f t="shared" si="15"/>
        <v>-1</v>
      </c>
      <c r="AR114" s="2">
        <f t="shared" si="15"/>
        <v>-1</v>
      </c>
      <c r="AS114" s="2">
        <f t="shared" si="10"/>
        <v>-1</v>
      </c>
    </row>
    <row r="115" spans="1:45" x14ac:dyDescent="0.25">
      <c r="A115">
        <v>17</v>
      </c>
      <c r="B115" t="s">
        <v>835</v>
      </c>
      <c r="C115" t="s">
        <v>836</v>
      </c>
      <c r="D115">
        <v>2014</v>
      </c>
      <c r="E115" t="s">
        <v>837</v>
      </c>
      <c r="F115" t="s">
        <v>658</v>
      </c>
      <c r="G115" t="s">
        <v>838</v>
      </c>
      <c r="H115" t="s">
        <v>839</v>
      </c>
      <c r="I115">
        <v>199</v>
      </c>
      <c r="J115">
        <v>17</v>
      </c>
      <c r="K115">
        <v>2.13</v>
      </c>
      <c r="L115">
        <v>4</v>
      </c>
      <c r="M115">
        <v>4</v>
      </c>
      <c r="N115">
        <v>8</v>
      </c>
      <c r="O115" t="s">
        <v>840</v>
      </c>
      <c r="Q115" t="s">
        <v>841</v>
      </c>
      <c r="AB115" s="2">
        <f>COUNTIF('DATA Pruess'!C:C,C115)</f>
        <v>1</v>
      </c>
      <c r="AC115" s="2">
        <f t="shared" si="8"/>
        <v>-1</v>
      </c>
      <c r="AE115" s="2">
        <f t="shared" si="11"/>
        <v>-1</v>
      </c>
      <c r="AF115" s="2">
        <f t="shared" si="12"/>
        <v>-1</v>
      </c>
      <c r="AG115" s="2">
        <f t="shared" si="12"/>
        <v>-1</v>
      </c>
      <c r="AH115" s="2">
        <f t="shared" si="12"/>
        <v>-1</v>
      </c>
      <c r="AI115" s="2">
        <f t="shared" si="13"/>
        <v>-1</v>
      </c>
      <c r="AJ115" s="2"/>
      <c r="AK115" s="2">
        <f t="shared" si="14"/>
        <v>-1</v>
      </c>
      <c r="AL115" s="2">
        <f t="shared" si="14"/>
        <v>-1</v>
      </c>
      <c r="AM115" s="2">
        <f t="shared" si="14"/>
        <v>-1</v>
      </c>
      <c r="AN115" s="2">
        <f t="shared" si="9"/>
        <v>-1</v>
      </c>
      <c r="AP115" s="2">
        <f t="shared" si="15"/>
        <v>-1</v>
      </c>
      <c r="AQ115" s="2">
        <f t="shared" si="15"/>
        <v>-1</v>
      </c>
      <c r="AR115" s="2">
        <f t="shared" si="15"/>
        <v>-1</v>
      </c>
      <c r="AS115" s="2">
        <f t="shared" si="10"/>
        <v>-1</v>
      </c>
    </row>
    <row r="116" spans="1:45" x14ac:dyDescent="0.25">
      <c r="A116">
        <v>7</v>
      </c>
      <c r="B116" t="s">
        <v>842</v>
      </c>
      <c r="C116" t="s">
        <v>843</v>
      </c>
      <c r="D116">
        <v>2014</v>
      </c>
      <c r="F116" t="s">
        <v>212</v>
      </c>
      <c r="G116" t="s">
        <v>844</v>
      </c>
      <c r="H116" t="s">
        <v>845</v>
      </c>
      <c r="I116">
        <v>202</v>
      </c>
      <c r="J116">
        <v>7</v>
      </c>
      <c r="K116">
        <v>0.88</v>
      </c>
      <c r="L116">
        <v>7</v>
      </c>
      <c r="M116">
        <v>1</v>
      </c>
      <c r="N116">
        <v>8</v>
      </c>
      <c r="O116" t="s">
        <v>846</v>
      </c>
      <c r="P116" t="s">
        <v>847</v>
      </c>
      <c r="Q116" t="s">
        <v>848</v>
      </c>
      <c r="AB116" s="2">
        <f>COUNTIF('DATA Pruess'!C:C,C116)</f>
        <v>0</v>
      </c>
      <c r="AC116" s="2">
        <f t="shared" si="8"/>
        <v>-1</v>
      </c>
      <c r="AE116" s="2">
        <f t="shared" si="11"/>
        <v>-1</v>
      </c>
      <c r="AF116" s="2">
        <f t="shared" si="12"/>
        <v>-1</v>
      </c>
      <c r="AG116" s="2">
        <f t="shared" si="12"/>
        <v>-1</v>
      </c>
      <c r="AH116" s="2">
        <f t="shared" si="12"/>
        <v>-1</v>
      </c>
      <c r="AI116" s="2">
        <f t="shared" si="13"/>
        <v>-1</v>
      </c>
      <c r="AJ116" s="2"/>
      <c r="AK116" s="2">
        <f t="shared" si="14"/>
        <v>-1</v>
      </c>
      <c r="AL116" s="2">
        <f t="shared" si="14"/>
        <v>-1</v>
      </c>
      <c r="AM116" s="2">
        <f t="shared" si="14"/>
        <v>-1</v>
      </c>
      <c r="AN116" s="2">
        <f t="shared" si="9"/>
        <v>-1</v>
      </c>
      <c r="AP116" s="2">
        <f t="shared" si="15"/>
        <v>-1</v>
      </c>
      <c r="AQ116" s="2">
        <f t="shared" si="15"/>
        <v>-1</v>
      </c>
      <c r="AR116" s="2">
        <f t="shared" si="15"/>
        <v>-1</v>
      </c>
      <c r="AS116" s="2">
        <f t="shared" si="10"/>
        <v>-1</v>
      </c>
    </row>
    <row r="117" spans="1:45" x14ac:dyDescent="0.25">
      <c r="A117">
        <v>7</v>
      </c>
      <c r="B117" t="s">
        <v>849</v>
      </c>
      <c r="C117" t="s">
        <v>850</v>
      </c>
      <c r="D117">
        <v>2014</v>
      </c>
      <c r="E117" t="s">
        <v>232</v>
      </c>
      <c r="F117" t="s">
        <v>29</v>
      </c>
      <c r="G117" t="s">
        <v>851</v>
      </c>
      <c r="H117" t="s">
        <v>852</v>
      </c>
      <c r="I117">
        <v>204</v>
      </c>
      <c r="J117">
        <v>7</v>
      </c>
      <c r="K117">
        <v>0.88</v>
      </c>
      <c r="L117">
        <v>2</v>
      </c>
      <c r="M117">
        <v>4</v>
      </c>
      <c r="N117">
        <v>8</v>
      </c>
      <c r="O117" t="s">
        <v>853</v>
      </c>
      <c r="P117" t="s">
        <v>854</v>
      </c>
      <c r="Q117" t="s">
        <v>855</v>
      </c>
      <c r="AB117" s="2">
        <f>COUNTIF('DATA Pruess'!C:C,C117)</f>
        <v>0</v>
      </c>
      <c r="AC117" s="2">
        <f t="shared" si="8"/>
        <v>-1</v>
      </c>
      <c r="AE117" s="2">
        <f t="shared" si="11"/>
        <v>-1</v>
      </c>
      <c r="AF117" s="2">
        <f t="shared" si="12"/>
        <v>-1</v>
      </c>
      <c r="AG117" s="2">
        <f t="shared" si="12"/>
        <v>-1</v>
      </c>
      <c r="AH117" s="2">
        <f t="shared" si="12"/>
        <v>-1</v>
      </c>
      <c r="AI117" s="2">
        <f t="shared" si="13"/>
        <v>-1</v>
      </c>
      <c r="AJ117" s="2"/>
      <c r="AK117" s="2">
        <f t="shared" si="14"/>
        <v>-1</v>
      </c>
      <c r="AL117" s="2">
        <f t="shared" si="14"/>
        <v>-1</v>
      </c>
      <c r="AM117" s="2">
        <f t="shared" si="14"/>
        <v>-1</v>
      </c>
      <c r="AN117" s="2">
        <f t="shared" si="9"/>
        <v>-1</v>
      </c>
      <c r="AP117" s="2">
        <f t="shared" si="15"/>
        <v>-1</v>
      </c>
      <c r="AQ117" s="2">
        <f t="shared" si="15"/>
        <v>-1</v>
      </c>
      <c r="AR117" s="2">
        <f t="shared" si="15"/>
        <v>-1</v>
      </c>
      <c r="AS117" s="2">
        <f t="shared" si="10"/>
        <v>-1</v>
      </c>
    </row>
    <row r="118" spans="1:45" x14ac:dyDescent="0.25">
      <c r="A118">
        <v>5</v>
      </c>
      <c r="B118" t="s">
        <v>856</v>
      </c>
      <c r="C118" t="s">
        <v>857</v>
      </c>
      <c r="D118">
        <v>2014</v>
      </c>
      <c r="E118" t="s">
        <v>232</v>
      </c>
      <c r="F118" t="s">
        <v>29</v>
      </c>
      <c r="G118" t="s">
        <v>858</v>
      </c>
      <c r="H118" t="s">
        <v>859</v>
      </c>
      <c r="I118">
        <v>211</v>
      </c>
      <c r="J118">
        <v>5</v>
      </c>
      <c r="K118">
        <v>0.63</v>
      </c>
      <c r="L118">
        <v>1</v>
      </c>
      <c r="M118">
        <v>4</v>
      </c>
      <c r="N118">
        <v>8</v>
      </c>
      <c r="O118" t="s">
        <v>860</v>
      </c>
      <c r="P118" t="s">
        <v>861</v>
      </c>
      <c r="Q118" t="s">
        <v>862</v>
      </c>
      <c r="AB118" s="2">
        <f>COUNTIF('DATA Pruess'!C:C,C118)</f>
        <v>1</v>
      </c>
      <c r="AC118" s="2">
        <f t="shared" si="8"/>
        <v>-1</v>
      </c>
      <c r="AE118" s="2">
        <f t="shared" si="11"/>
        <v>-1</v>
      </c>
      <c r="AF118" s="2">
        <f t="shared" si="12"/>
        <v>-1</v>
      </c>
      <c r="AG118" s="2">
        <f t="shared" si="12"/>
        <v>-1</v>
      </c>
      <c r="AH118" s="2">
        <f t="shared" si="12"/>
        <v>-1</v>
      </c>
      <c r="AI118" s="2">
        <f t="shared" si="13"/>
        <v>-1</v>
      </c>
      <c r="AJ118" s="2"/>
      <c r="AK118" s="2">
        <f t="shared" si="14"/>
        <v>-1</v>
      </c>
      <c r="AL118" s="2">
        <f t="shared" si="14"/>
        <v>-1</v>
      </c>
      <c r="AM118" s="2">
        <f t="shared" si="14"/>
        <v>-1</v>
      </c>
      <c r="AN118" s="2">
        <f t="shared" si="9"/>
        <v>-1</v>
      </c>
      <c r="AP118" s="2">
        <f t="shared" si="15"/>
        <v>-1</v>
      </c>
      <c r="AQ118" s="2">
        <f t="shared" si="15"/>
        <v>-1</v>
      </c>
      <c r="AR118" s="2">
        <f t="shared" si="15"/>
        <v>-1</v>
      </c>
      <c r="AS118" s="2">
        <f t="shared" si="10"/>
        <v>-1</v>
      </c>
    </row>
    <row r="119" spans="1:45" x14ac:dyDescent="0.25">
      <c r="A119">
        <v>7</v>
      </c>
      <c r="B119" t="s">
        <v>863</v>
      </c>
      <c r="C119" t="s">
        <v>864</v>
      </c>
      <c r="D119">
        <v>2014</v>
      </c>
      <c r="E119" t="s">
        <v>232</v>
      </c>
      <c r="F119" t="s">
        <v>29</v>
      </c>
      <c r="G119" t="s">
        <v>865</v>
      </c>
      <c r="H119" t="s">
        <v>866</v>
      </c>
      <c r="I119">
        <v>214</v>
      </c>
      <c r="J119">
        <v>7</v>
      </c>
      <c r="K119">
        <v>0.88</v>
      </c>
      <c r="L119">
        <v>1</v>
      </c>
      <c r="M119">
        <v>6</v>
      </c>
      <c r="N119">
        <v>8</v>
      </c>
      <c r="O119" t="s">
        <v>760</v>
      </c>
      <c r="P119" t="s">
        <v>867</v>
      </c>
      <c r="Q119" t="s">
        <v>868</v>
      </c>
      <c r="AB119" s="2">
        <f>COUNTIF('DATA Pruess'!C:C,C119)</f>
        <v>1</v>
      </c>
      <c r="AC119" s="2">
        <f t="shared" si="8"/>
        <v>-1</v>
      </c>
      <c r="AE119" s="2">
        <f t="shared" si="11"/>
        <v>-1</v>
      </c>
      <c r="AF119" s="2">
        <f t="shared" si="12"/>
        <v>-1</v>
      </c>
      <c r="AG119" s="2">
        <f t="shared" si="12"/>
        <v>-1</v>
      </c>
      <c r="AH119" s="2">
        <f t="shared" si="12"/>
        <v>-1</v>
      </c>
      <c r="AI119" s="2">
        <f t="shared" si="13"/>
        <v>-1</v>
      </c>
      <c r="AJ119" s="2"/>
      <c r="AK119" s="2">
        <f t="shared" si="14"/>
        <v>-1</v>
      </c>
      <c r="AL119" s="2">
        <f t="shared" si="14"/>
        <v>-1</v>
      </c>
      <c r="AM119" s="2">
        <f t="shared" si="14"/>
        <v>-1</v>
      </c>
      <c r="AN119" s="2">
        <f t="shared" si="9"/>
        <v>-1</v>
      </c>
      <c r="AP119" s="2">
        <f t="shared" si="15"/>
        <v>-1</v>
      </c>
      <c r="AQ119" s="2">
        <f t="shared" si="15"/>
        <v>-1</v>
      </c>
      <c r="AR119" s="2">
        <f t="shared" si="15"/>
        <v>-1</v>
      </c>
      <c r="AS119" s="2">
        <f t="shared" si="10"/>
        <v>-1</v>
      </c>
    </row>
    <row r="120" spans="1:45" x14ac:dyDescent="0.25">
      <c r="A120">
        <v>4</v>
      </c>
      <c r="B120" t="s">
        <v>869</v>
      </c>
      <c r="C120" t="s">
        <v>870</v>
      </c>
      <c r="D120">
        <v>2014</v>
      </c>
      <c r="E120" t="s">
        <v>871</v>
      </c>
      <c r="F120" t="s">
        <v>872</v>
      </c>
      <c r="G120" t="s">
        <v>873</v>
      </c>
      <c r="H120" t="s">
        <v>874</v>
      </c>
      <c r="I120">
        <v>224</v>
      </c>
      <c r="J120">
        <v>4</v>
      </c>
      <c r="K120">
        <v>0.5</v>
      </c>
      <c r="L120">
        <v>1</v>
      </c>
      <c r="M120">
        <v>4</v>
      </c>
      <c r="N120">
        <v>8</v>
      </c>
      <c r="O120" t="s">
        <v>875</v>
      </c>
      <c r="P120" t="s">
        <v>876</v>
      </c>
      <c r="Q120" t="s">
        <v>877</v>
      </c>
      <c r="AB120" s="2">
        <f>COUNTIF('DATA Pruess'!C:C,C120)</f>
        <v>1</v>
      </c>
      <c r="AC120" s="2">
        <f t="shared" si="8"/>
        <v>-1</v>
      </c>
      <c r="AE120" s="2">
        <f t="shared" si="11"/>
        <v>-1</v>
      </c>
      <c r="AF120" s="2">
        <f t="shared" si="12"/>
        <v>-1</v>
      </c>
      <c r="AG120" s="2">
        <f t="shared" si="12"/>
        <v>-1</v>
      </c>
      <c r="AH120" s="2">
        <f t="shared" si="12"/>
        <v>-1</v>
      </c>
      <c r="AI120" s="2">
        <f t="shared" si="13"/>
        <v>-1</v>
      </c>
      <c r="AJ120" s="2"/>
      <c r="AK120" s="2">
        <f t="shared" si="14"/>
        <v>-1</v>
      </c>
      <c r="AL120" s="2">
        <f t="shared" si="14"/>
        <v>-1</v>
      </c>
      <c r="AM120" s="2">
        <f t="shared" si="14"/>
        <v>-1</v>
      </c>
      <c r="AN120" s="2">
        <f t="shared" si="9"/>
        <v>-1</v>
      </c>
      <c r="AP120" s="2">
        <f t="shared" si="15"/>
        <v>-1</v>
      </c>
      <c r="AQ120" s="2">
        <f t="shared" si="15"/>
        <v>-1</v>
      </c>
      <c r="AR120" s="2">
        <f t="shared" si="15"/>
        <v>-1</v>
      </c>
      <c r="AS120" s="2">
        <f t="shared" si="10"/>
        <v>-1</v>
      </c>
    </row>
    <row r="121" spans="1:45" x14ac:dyDescent="0.25">
      <c r="A121">
        <v>3</v>
      </c>
      <c r="B121" t="s">
        <v>878</v>
      </c>
      <c r="C121" t="s">
        <v>879</v>
      </c>
      <c r="D121">
        <v>2014</v>
      </c>
      <c r="E121" t="s">
        <v>880</v>
      </c>
      <c r="F121" t="s">
        <v>881</v>
      </c>
      <c r="G121" t="s">
        <v>882</v>
      </c>
      <c r="H121" t="s">
        <v>883</v>
      </c>
      <c r="I121">
        <v>245</v>
      </c>
      <c r="J121">
        <v>3</v>
      </c>
      <c r="K121">
        <v>0.38</v>
      </c>
      <c r="L121">
        <v>1</v>
      </c>
      <c r="M121">
        <v>5</v>
      </c>
      <c r="N121">
        <v>8</v>
      </c>
      <c r="O121" t="s">
        <v>884</v>
      </c>
      <c r="P121" t="s">
        <v>885</v>
      </c>
      <c r="Q121" t="s">
        <v>886</v>
      </c>
      <c r="AB121" s="2">
        <f>COUNTIF('DATA Pruess'!C:C,C121)</f>
        <v>0</v>
      </c>
      <c r="AC121" s="2">
        <f t="shared" si="8"/>
        <v>-1</v>
      </c>
      <c r="AE121" s="2">
        <f t="shared" si="11"/>
        <v>-1</v>
      </c>
      <c r="AF121" s="2">
        <f t="shared" si="12"/>
        <v>-1</v>
      </c>
      <c r="AG121" s="2">
        <f t="shared" si="12"/>
        <v>-1</v>
      </c>
      <c r="AH121" s="2">
        <f t="shared" si="12"/>
        <v>-1</v>
      </c>
      <c r="AI121" s="2">
        <f t="shared" si="13"/>
        <v>-1</v>
      </c>
      <c r="AJ121" s="2"/>
      <c r="AK121" s="2">
        <f t="shared" si="14"/>
        <v>-1</v>
      </c>
      <c r="AL121" s="2">
        <f t="shared" si="14"/>
        <v>-1</v>
      </c>
      <c r="AM121" s="2">
        <f t="shared" si="14"/>
        <v>-1</v>
      </c>
      <c r="AN121" s="2">
        <f t="shared" si="9"/>
        <v>-1</v>
      </c>
      <c r="AP121" s="2">
        <f t="shared" si="15"/>
        <v>-1</v>
      </c>
      <c r="AQ121" s="2">
        <f t="shared" si="15"/>
        <v>-1</v>
      </c>
      <c r="AR121" s="2">
        <f t="shared" si="15"/>
        <v>-1</v>
      </c>
      <c r="AS121" s="2">
        <f t="shared" si="10"/>
        <v>-1</v>
      </c>
    </row>
    <row r="122" spans="1:45" x14ac:dyDescent="0.25">
      <c r="A122">
        <v>3</v>
      </c>
      <c r="B122" t="s">
        <v>887</v>
      </c>
      <c r="C122" t="s">
        <v>888</v>
      </c>
      <c r="D122">
        <v>2014</v>
      </c>
      <c r="E122" t="s">
        <v>889</v>
      </c>
      <c r="F122" t="s">
        <v>38</v>
      </c>
      <c r="G122" t="s">
        <v>890</v>
      </c>
      <c r="H122" t="s">
        <v>891</v>
      </c>
      <c r="I122">
        <v>256</v>
      </c>
      <c r="J122">
        <v>3</v>
      </c>
      <c r="K122">
        <v>0.38</v>
      </c>
      <c r="L122">
        <v>2</v>
      </c>
      <c r="M122">
        <v>2</v>
      </c>
      <c r="N122">
        <v>8</v>
      </c>
      <c r="O122" t="s">
        <v>892</v>
      </c>
      <c r="P122" t="s">
        <v>890</v>
      </c>
      <c r="Q122" t="s">
        <v>893</v>
      </c>
      <c r="AB122" s="2">
        <f>COUNTIF('DATA Pruess'!C:C,C122)</f>
        <v>1</v>
      </c>
      <c r="AC122" s="2">
        <f t="shared" si="8"/>
        <v>-1</v>
      </c>
      <c r="AE122" s="2">
        <f t="shared" si="11"/>
        <v>-1</v>
      </c>
      <c r="AF122" s="2">
        <f t="shared" si="12"/>
        <v>-1</v>
      </c>
      <c r="AG122" s="2">
        <f t="shared" si="12"/>
        <v>-1</v>
      </c>
      <c r="AH122" s="2">
        <f t="shared" si="12"/>
        <v>-1</v>
      </c>
      <c r="AI122" s="2">
        <f t="shared" si="13"/>
        <v>-1</v>
      </c>
      <c r="AJ122" s="2"/>
      <c r="AK122" s="2">
        <f t="shared" si="14"/>
        <v>-1</v>
      </c>
      <c r="AL122" s="2">
        <f t="shared" si="14"/>
        <v>-1</v>
      </c>
      <c r="AM122" s="2">
        <f t="shared" si="14"/>
        <v>-1</v>
      </c>
      <c r="AN122" s="2">
        <f t="shared" si="9"/>
        <v>-1</v>
      </c>
      <c r="AP122" s="2">
        <f t="shared" si="15"/>
        <v>-1</v>
      </c>
      <c r="AQ122" s="2">
        <f t="shared" si="15"/>
        <v>-1</v>
      </c>
      <c r="AR122" s="2">
        <f t="shared" si="15"/>
        <v>-1</v>
      </c>
      <c r="AS122" s="2">
        <f t="shared" si="10"/>
        <v>-1</v>
      </c>
    </row>
    <row r="123" spans="1:45" x14ac:dyDescent="0.25">
      <c r="A123">
        <v>2</v>
      </c>
      <c r="B123" t="s">
        <v>894</v>
      </c>
      <c r="C123" t="s">
        <v>895</v>
      </c>
      <c r="D123">
        <v>2014</v>
      </c>
      <c r="F123" t="s">
        <v>896</v>
      </c>
      <c r="G123" t="s">
        <v>897</v>
      </c>
      <c r="H123" t="s">
        <v>898</v>
      </c>
      <c r="I123">
        <v>281</v>
      </c>
      <c r="J123">
        <v>2</v>
      </c>
      <c r="K123">
        <v>0.25</v>
      </c>
      <c r="L123">
        <v>2</v>
      </c>
      <c r="M123">
        <v>1</v>
      </c>
      <c r="N123">
        <v>8</v>
      </c>
      <c r="O123" t="s">
        <v>899</v>
      </c>
      <c r="P123" t="s">
        <v>900</v>
      </c>
      <c r="Q123" t="s">
        <v>901</v>
      </c>
      <c r="AB123" s="2">
        <f>COUNTIF('DATA Pruess'!C:C,C123)</f>
        <v>1</v>
      </c>
      <c r="AC123" s="2">
        <f t="shared" si="8"/>
        <v>-1</v>
      </c>
      <c r="AE123" s="2">
        <f t="shared" si="11"/>
        <v>-1</v>
      </c>
      <c r="AF123" s="2">
        <f t="shared" si="12"/>
        <v>-1</v>
      </c>
      <c r="AG123" s="2">
        <f t="shared" si="12"/>
        <v>-1</v>
      </c>
      <c r="AH123" s="2">
        <f t="shared" si="12"/>
        <v>-1</v>
      </c>
      <c r="AI123" s="2">
        <f t="shared" si="13"/>
        <v>-1</v>
      </c>
      <c r="AJ123" s="2"/>
      <c r="AK123" s="2">
        <f t="shared" si="14"/>
        <v>-1</v>
      </c>
      <c r="AL123" s="2">
        <f t="shared" si="14"/>
        <v>-1</v>
      </c>
      <c r="AM123" s="2">
        <f t="shared" si="14"/>
        <v>-1</v>
      </c>
      <c r="AN123" s="2">
        <f t="shared" si="9"/>
        <v>-1</v>
      </c>
      <c r="AP123" s="2">
        <f t="shared" si="15"/>
        <v>-1</v>
      </c>
      <c r="AQ123" s="2">
        <f t="shared" si="15"/>
        <v>-1</v>
      </c>
      <c r="AR123" s="2">
        <f t="shared" si="15"/>
        <v>-1</v>
      </c>
      <c r="AS123" s="2">
        <f t="shared" si="10"/>
        <v>-1</v>
      </c>
    </row>
    <row r="124" spans="1:45" x14ac:dyDescent="0.25">
      <c r="A124">
        <v>2</v>
      </c>
      <c r="B124" t="s">
        <v>615</v>
      </c>
      <c r="C124" t="s">
        <v>902</v>
      </c>
      <c r="D124">
        <v>2014</v>
      </c>
      <c r="E124" t="s">
        <v>461</v>
      </c>
      <c r="F124" t="s">
        <v>322</v>
      </c>
      <c r="G124" t="s">
        <v>903</v>
      </c>
      <c r="H124" t="s">
        <v>904</v>
      </c>
      <c r="I124">
        <v>287</v>
      </c>
      <c r="J124">
        <v>2</v>
      </c>
      <c r="K124">
        <v>0.25</v>
      </c>
      <c r="L124">
        <v>1</v>
      </c>
      <c r="M124">
        <v>3</v>
      </c>
      <c r="N124">
        <v>8</v>
      </c>
      <c r="O124" t="s">
        <v>905</v>
      </c>
      <c r="P124" t="s">
        <v>906</v>
      </c>
      <c r="Q124" t="s">
        <v>907</v>
      </c>
      <c r="AB124" s="2">
        <f>COUNTIF('DATA Pruess'!C:C,C124)</f>
        <v>1</v>
      </c>
      <c r="AC124" s="2">
        <f t="shared" si="8"/>
        <v>-1</v>
      </c>
      <c r="AE124" s="2">
        <f t="shared" si="11"/>
        <v>-1</v>
      </c>
      <c r="AF124" s="2">
        <f t="shared" si="12"/>
        <v>-1</v>
      </c>
      <c r="AG124" s="2">
        <f t="shared" si="12"/>
        <v>-1</v>
      </c>
      <c r="AH124" s="2">
        <f t="shared" si="12"/>
        <v>-1</v>
      </c>
      <c r="AI124" s="2">
        <f t="shared" si="13"/>
        <v>-1</v>
      </c>
      <c r="AJ124" s="2"/>
      <c r="AK124" s="2">
        <f t="shared" si="14"/>
        <v>-1</v>
      </c>
      <c r="AL124" s="2">
        <f t="shared" si="14"/>
        <v>-1</v>
      </c>
      <c r="AM124" s="2">
        <f t="shared" si="14"/>
        <v>-1</v>
      </c>
      <c r="AN124" s="2">
        <f t="shared" si="9"/>
        <v>-1</v>
      </c>
      <c r="AP124" s="2">
        <f t="shared" si="15"/>
        <v>-1</v>
      </c>
      <c r="AQ124" s="2">
        <f t="shared" si="15"/>
        <v>-1</v>
      </c>
      <c r="AR124" s="2">
        <f t="shared" si="15"/>
        <v>-1</v>
      </c>
      <c r="AS124" s="2">
        <f t="shared" si="10"/>
        <v>-1</v>
      </c>
    </row>
    <row r="125" spans="1:45" x14ac:dyDescent="0.25">
      <c r="A125">
        <v>4</v>
      </c>
      <c r="B125" t="s">
        <v>908</v>
      </c>
      <c r="C125" t="s">
        <v>909</v>
      </c>
      <c r="D125">
        <v>2014</v>
      </c>
      <c r="E125" t="s">
        <v>910</v>
      </c>
      <c r="F125" t="s">
        <v>658</v>
      </c>
      <c r="G125" t="s">
        <v>911</v>
      </c>
      <c r="H125" t="s">
        <v>912</v>
      </c>
      <c r="I125">
        <v>299</v>
      </c>
      <c r="J125">
        <v>4</v>
      </c>
      <c r="K125">
        <v>0.5</v>
      </c>
      <c r="L125">
        <v>1</v>
      </c>
      <c r="M125">
        <v>4</v>
      </c>
      <c r="N125">
        <v>8</v>
      </c>
      <c r="O125" t="s">
        <v>913</v>
      </c>
      <c r="Q125" t="s">
        <v>914</v>
      </c>
      <c r="AB125" s="2">
        <f>COUNTIF('DATA Pruess'!C:C,C125)</f>
        <v>0</v>
      </c>
      <c r="AC125" s="2">
        <f t="shared" si="8"/>
        <v>-1</v>
      </c>
      <c r="AE125" s="2">
        <f t="shared" si="11"/>
        <v>-1</v>
      </c>
      <c r="AF125" s="2">
        <f t="shared" si="12"/>
        <v>-1</v>
      </c>
      <c r="AG125" s="2">
        <f t="shared" si="12"/>
        <v>-1</v>
      </c>
      <c r="AH125" s="2">
        <f t="shared" si="12"/>
        <v>-1</v>
      </c>
      <c r="AI125" s="2">
        <f t="shared" si="13"/>
        <v>-1</v>
      </c>
      <c r="AJ125" s="2"/>
      <c r="AK125" s="2">
        <f t="shared" si="14"/>
        <v>-1</v>
      </c>
      <c r="AL125" s="2">
        <f t="shared" si="14"/>
        <v>-1</v>
      </c>
      <c r="AM125" s="2">
        <f t="shared" si="14"/>
        <v>-1</v>
      </c>
      <c r="AN125" s="2">
        <f t="shared" si="9"/>
        <v>-1</v>
      </c>
      <c r="AP125" s="2">
        <f t="shared" si="15"/>
        <v>-1</v>
      </c>
      <c r="AQ125" s="2">
        <f t="shared" si="15"/>
        <v>-1</v>
      </c>
      <c r="AR125" s="2">
        <f t="shared" si="15"/>
        <v>-1</v>
      </c>
      <c r="AS125" s="2">
        <f t="shared" si="10"/>
        <v>-1</v>
      </c>
    </row>
    <row r="126" spans="1:45" x14ac:dyDescent="0.25">
      <c r="A126">
        <v>5</v>
      </c>
      <c r="B126" t="s">
        <v>915</v>
      </c>
      <c r="C126" t="s">
        <v>916</v>
      </c>
      <c r="D126">
        <v>2014</v>
      </c>
      <c r="E126" t="s">
        <v>917</v>
      </c>
      <c r="F126" t="s">
        <v>658</v>
      </c>
      <c r="G126" t="s">
        <v>918</v>
      </c>
      <c r="H126" t="s">
        <v>919</v>
      </c>
      <c r="I126">
        <v>300</v>
      </c>
      <c r="J126">
        <v>5</v>
      </c>
      <c r="K126">
        <v>0.63</v>
      </c>
      <c r="L126">
        <v>2</v>
      </c>
      <c r="M126">
        <v>3</v>
      </c>
      <c r="N126">
        <v>8</v>
      </c>
      <c r="O126" t="s">
        <v>920</v>
      </c>
      <c r="Q126" t="s">
        <v>921</v>
      </c>
      <c r="AB126" s="2">
        <f>COUNTIF('DATA Pruess'!C:C,C126)</f>
        <v>1</v>
      </c>
      <c r="AC126" s="2">
        <f t="shared" si="8"/>
        <v>-1</v>
      </c>
      <c r="AE126" s="2">
        <f t="shared" si="11"/>
        <v>-1</v>
      </c>
      <c r="AF126" s="2">
        <f t="shared" si="12"/>
        <v>-1</v>
      </c>
      <c r="AG126" s="2">
        <f t="shared" si="12"/>
        <v>-1</v>
      </c>
      <c r="AH126" s="2">
        <f t="shared" si="12"/>
        <v>-1</v>
      </c>
      <c r="AI126" s="2">
        <f t="shared" si="13"/>
        <v>-1</v>
      </c>
      <c r="AJ126" s="2"/>
      <c r="AK126" s="2">
        <f t="shared" si="14"/>
        <v>-1</v>
      </c>
      <c r="AL126" s="2">
        <f t="shared" si="14"/>
        <v>-1</v>
      </c>
      <c r="AM126" s="2">
        <f t="shared" si="14"/>
        <v>-1</v>
      </c>
      <c r="AN126" s="2">
        <f t="shared" si="9"/>
        <v>-1</v>
      </c>
      <c r="AP126" s="2">
        <f t="shared" si="15"/>
        <v>-1</v>
      </c>
      <c r="AQ126" s="2">
        <f t="shared" si="15"/>
        <v>-1</v>
      </c>
      <c r="AR126" s="2">
        <f t="shared" si="15"/>
        <v>-1</v>
      </c>
      <c r="AS126" s="2">
        <f t="shared" si="10"/>
        <v>-1</v>
      </c>
    </row>
    <row r="127" spans="1:45" x14ac:dyDescent="0.25">
      <c r="A127">
        <v>0</v>
      </c>
      <c r="B127" t="s">
        <v>922</v>
      </c>
      <c r="C127" t="s">
        <v>923</v>
      </c>
      <c r="D127">
        <v>2014</v>
      </c>
      <c r="F127" t="s">
        <v>924</v>
      </c>
      <c r="G127" t="s">
        <v>925</v>
      </c>
      <c r="I127">
        <v>403</v>
      </c>
      <c r="J127">
        <v>0</v>
      </c>
      <c r="K127">
        <v>0</v>
      </c>
      <c r="L127">
        <v>0</v>
      </c>
      <c r="M127">
        <v>1</v>
      </c>
      <c r="N127">
        <v>8</v>
      </c>
      <c r="O127" t="s">
        <v>926</v>
      </c>
      <c r="P127" t="s">
        <v>927</v>
      </c>
      <c r="Q127" t="s">
        <v>928</v>
      </c>
      <c r="AB127" s="2">
        <f>COUNTIF('DATA Pruess'!C:C,C127)</f>
        <v>1</v>
      </c>
      <c r="AC127" s="2">
        <f t="shared" si="8"/>
        <v>-1</v>
      </c>
      <c r="AE127" s="2">
        <f t="shared" si="11"/>
        <v>-1</v>
      </c>
      <c r="AF127" s="2">
        <f t="shared" si="12"/>
        <v>-1</v>
      </c>
      <c r="AG127" s="2">
        <f t="shared" si="12"/>
        <v>-1</v>
      </c>
      <c r="AH127" s="2">
        <f t="shared" si="12"/>
        <v>-1</v>
      </c>
      <c r="AI127" s="2">
        <f t="shared" si="13"/>
        <v>-1</v>
      </c>
      <c r="AJ127" s="2"/>
      <c r="AK127" s="2">
        <f t="shared" si="14"/>
        <v>-1</v>
      </c>
      <c r="AL127" s="2">
        <f t="shared" si="14"/>
        <v>-1</v>
      </c>
      <c r="AM127" s="2">
        <f t="shared" si="14"/>
        <v>-1</v>
      </c>
      <c r="AN127" s="2">
        <f t="shared" si="9"/>
        <v>-1</v>
      </c>
      <c r="AP127" s="2">
        <f t="shared" si="15"/>
        <v>-1</v>
      </c>
      <c r="AQ127" s="2">
        <f t="shared" si="15"/>
        <v>-1</v>
      </c>
      <c r="AR127" s="2">
        <f t="shared" si="15"/>
        <v>-1</v>
      </c>
      <c r="AS127" s="2">
        <f t="shared" si="10"/>
        <v>-1</v>
      </c>
    </row>
    <row r="128" spans="1:45" x14ac:dyDescent="0.25">
      <c r="A128">
        <v>0</v>
      </c>
      <c r="B128" t="s">
        <v>929</v>
      </c>
      <c r="C128" t="s">
        <v>930</v>
      </c>
      <c r="D128">
        <v>2014</v>
      </c>
      <c r="F128" t="s">
        <v>205</v>
      </c>
      <c r="G128" t="s">
        <v>931</v>
      </c>
      <c r="I128">
        <v>425</v>
      </c>
      <c r="J128">
        <v>0</v>
      </c>
      <c r="K128">
        <v>0</v>
      </c>
      <c r="L128">
        <v>0</v>
      </c>
      <c r="M128">
        <v>1</v>
      </c>
      <c r="N128">
        <v>8</v>
      </c>
      <c r="O128" t="s">
        <v>932</v>
      </c>
      <c r="P128" t="s">
        <v>931</v>
      </c>
      <c r="Q128" t="s">
        <v>933</v>
      </c>
      <c r="AB128" s="2">
        <f>COUNTIF('DATA Pruess'!C:C,C128)</f>
        <v>1</v>
      </c>
      <c r="AC128" s="2">
        <f t="shared" si="8"/>
        <v>-1</v>
      </c>
      <c r="AE128" s="2">
        <f t="shared" si="11"/>
        <v>-1</v>
      </c>
      <c r="AF128" s="2">
        <f t="shared" si="12"/>
        <v>-1</v>
      </c>
      <c r="AG128" s="2">
        <f t="shared" si="12"/>
        <v>-1</v>
      </c>
      <c r="AH128" s="2">
        <f t="shared" si="12"/>
        <v>-1</v>
      </c>
      <c r="AI128" s="2">
        <f t="shared" si="13"/>
        <v>-1</v>
      </c>
      <c r="AJ128" s="2"/>
      <c r="AK128" s="2">
        <f t="shared" si="14"/>
        <v>-1</v>
      </c>
      <c r="AL128" s="2">
        <f t="shared" si="14"/>
        <v>-1</v>
      </c>
      <c r="AM128" s="2">
        <f t="shared" si="14"/>
        <v>-1</v>
      </c>
      <c r="AN128" s="2">
        <f t="shared" si="9"/>
        <v>-1</v>
      </c>
      <c r="AP128" s="2">
        <f t="shared" si="15"/>
        <v>-1</v>
      </c>
      <c r="AQ128" s="2">
        <f t="shared" si="15"/>
        <v>-1</v>
      </c>
      <c r="AR128" s="2">
        <f t="shared" si="15"/>
        <v>-1</v>
      </c>
      <c r="AS128" s="2">
        <f t="shared" si="10"/>
        <v>-1</v>
      </c>
    </row>
    <row r="129" spans="1:45" x14ac:dyDescent="0.25">
      <c r="A129">
        <v>0</v>
      </c>
      <c r="B129" t="s">
        <v>934</v>
      </c>
      <c r="C129" t="s">
        <v>935</v>
      </c>
      <c r="D129">
        <v>2014</v>
      </c>
      <c r="E129" t="s">
        <v>936</v>
      </c>
      <c r="F129" t="s">
        <v>937</v>
      </c>
      <c r="G129" t="s">
        <v>938</v>
      </c>
      <c r="I129">
        <v>447</v>
      </c>
      <c r="J129">
        <v>0</v>
      </c>
      <c r="K129">
        <v>0</v>
      </c>
      <c r="L129">
        <v>0</v>
      </c>
      <c r="M129">
        <v>3</v>
      </c>
      <c r="N129">
        <v>8</v>
      </c>
      <c r="O129" t="s">
        <v>939</v>
      </c>
      <c r="P129" t="s">
        <v>940</v>
      </c>
      <c r="Q129" t="s">
        <v>941</v>
      </c>
      <c r="AB129" s="2">
        <f>COUNTIF('DATA Pruess'!C:C,C129)</f>
        <v>1</v>
      </c>
      <c r="AC129" s="2">
        <f t="shared" si="8"/>
        <v>-1</v>
      </c>
      <c r="AE129" s="2">
        <f t="shared" si="11"/>
        <v>-1</v>
      </c>
      <c r="AF129" s="2">
        <f t="shared" si="12"/>
        <v>-1</v>
      </c>
      <c r="AG129" s="2">
        <f t="shared" si="12"/>
        <v>-1</v>
      </c>
      <c r="AH129" s="2">
        <f t="shared" si="12"/>
        <v>-1</v>
      </c>
      <c r="AI129" s="2">
        <f t="shared" si="13"/>
        <v>-1</v>
      </c>
      <c r="AJ129" s="2"/>
      <c r="AK129" s="2">
        <f t="shared" si="14"/>
        <v>-1</v>
      </c>
      <c r="AL129" s="2">
        <f t="shared" si="14"/>
        <v>-1</v>
      </c>
      <c r="AM129" s="2">
        <f t="shared" si="14"/>
        <v>-1</v>
      </c>
      <c r="AN129" s="2">
        <f t="shared" si="9"/>
        <v>-1</v>
      </c>
      <c r="AP129" s="2">
        <f t="shared" si="15"/>
        <v>-1</v>
      </c>
      <c r="AQ129" s="2">
        <f t="shared" si="15"/>
        <v>-1</v>
      </c>
      <c r="AR129" s="2">
        <f t="shared" si="15"/>
        <v>-1</v>
      </c>
      <c r="AS129" s="2">
        <f t="shared" si="10"/>
        <v>-1</v>
      </c>
    </row>
    <row r="130" spans="1:45" x14ac:dyDescent="0.25">
      <c r="A130">
        <v>213</v>
      </c>
      <c r="B130" t="s">
        <v>942</v>
      </c>
      <c r="C130" t="s">
        <v>943</v>
      </c>
      <c r="D130">
        <v>2015</v>
      </c>
      <c r="E130" t="s">
        <v>944</v>
      </c>
      <c r="F130" t="s">
        <v>224</v>
      </c>
      <c r="G130" t="s">
        <v>945</v>
      </c>
      <c r="H130" t="s">
        <v>946</v>
      </c>
      <c r="I130">
        <v>7</v>
      </c>
      <c r="J130">
        <v>213</v>
      </c>
      <c r="K130">
        <v>30.43</v>
      </c>
      <c r="L130">
        <v>53</v>
      </c>
      <c r="M130">
        <v>4</v>
      </c>
      <c r="N130">
        <v>7</v>
      </c>
      <c r="O130" t="s">
        <v>948</v>
      </c>
      <c r="P130" t="s">
        <v>949</v>
      </c>
      <c r="Q130" t="s">
        <v>950</v>
      </c>
      <c r="AB130" s="2">
        <f>COUNTIF('DATA Pruess'!C:C,C130)</f>
        <v>1</v>
      </c>
      <c r="AC130" s="2">
        <f t="shared" ref="AC130:AC193" si="16">IFERROR(SEARCH($AC$1, B130), -1)</f>
        <v>-1</v>
      </c>
      <c r="AE130" s="2">
        <f t="shared" si="11"/>
        <v>-1</v>
      </c>
      <c r="AF130" s="2">
        <f t="shared" si="12"/>
        <v>-1</v>
      </c>
      <c r="AG130" s="2">
        <f t="shared" si="12"/>
        <v>-1</v>
      </c>
      <c r="AH130" s="2">
        <f t="shared" si="12"/>
        <v>-1</v>
      </c>
      <c r="AI130" s="2">
        <f t="shared" si="13"/>
        <v>-1</v>
      </c>
      <c r="AJ130" s="2"/>
      <c r="AK130" s="2">
        <f t="shared" si="14"/>
        <v>-1</v>
      </c>
      <c r="AL130" s="2">
        <f t="shared" si="14"/>
        <v>-1</v>
      </c>
      <c r="AM130" s="2">
        <f t="shared" si="14"/>
        <v>-1</v>
      </c>
      <c r="AN130" s="2">
        <f t="shared" ref="AN130:AN193" si="17">IF(AK130=-1, 0, 1) + IF(AL130=-1, 0, 1) + IF(AM130=-1, 0, 1) - 1</f>
        <v>-1</v>
      </c>
      <c r="AP130" s="2">
        <f t="shared" si="15"/>
        <v>-1</v>
      </c>
      <c r="AQ130" s="2">
        <f t="shared" si="15"/>
        <v>-1</v>
      </c>
      <c r="AR130" s="2">
        <f t="shared" si="15"/>
        <v>-1</v>
      </c>
      <c r="AS130" s="2">
        <f t="shared" ref="AS130:AS193" si="18">IF(AP130=-1, 0, 1) + IF(AQ130=-1, 0, 1) + IF(AR130=-1, 0, 1) - 1</f>
        <v>-1</v>
      </c>
    </row>
    <row r="131" spans="1:45" x14ac:dyDescent="0.25">
      <c r="A131">
        <v>173</v>
      </c>
      <c r="B131" t="s">
        <v>951</v>
      </c>
      <c r="C131" t="s">
        <v>952</v>
      </c>
      <c r="D131">
        <v>2015</v>
      </c>
      <c r="E131" t="s">
        <v>953</v>
      </c>
      <c r="F131" t="s">
        <v>131</v>
      </c>
      <c r="G131" t="s">
        <v>954</v>
      </c>
      <c r="H131" t="s">
        <v>955</v>
      </c>
      <c r="I131">
        <v>9</v>
      </c>
      <c r="J131">
        <v>173</v>
      </c>
      <c r="K131">
        <v>24.71</v>
      </c>
      <c r="L131">
        <v>58</v>
      </c>
      <c r="M131">
        <v>3</v>
      </c>
      <c r="N131">
        <v>7</v>
      </c>
      <c r="O131" t="s">
        <v>956</v>
      </c>
      <c r="P131" t="s">
        <v>954</v>
      </c>
      <c r="Q131" t="s">
        <v>957</v>
      </c>
      <c r="AB131" s="2">
        <f>COUNTIF('DATA Pruess'!C:C,C131)</f>
        <v>0</v>
      </c>
      <c r="AC131" s="2">
        <f t="shared" si="16"/>
        <v>-1</v>
      </c>
      <c r="AE131" s="2">
        <f t="shared" ref="AE131:AE194" si="19">IFERROR(SEARCH(AE$1, $B131), -1)</f>
        <v>-1</v>
      </c>
      <c r="AF131" s="2">
        <f t="shared" ref="AF131:AH194" si="20">IFERROR(SEARCH(AF$1, $B131), -1)</f>
        <v>-1</v>
      </c>
      <c r="AG131" s="2">
        <f t="shared" si="20"/>
        <v>-1</v>
      </c>
      <c r="AH131" s="2">
        <f t="shared" si="20"/>
        <v>-1</v>
      </c>
      <c r="AI131" s="2">
        <f t="shared" ref="AI131:AI194" si="21">IF(AE131=-1, 0, 1) + IF(AF131=-1, 0, 1) + IF(AG131=-1, 0, 1) + IF(AH131=-1, 0, 1) - 1</f>
        <v>-1</v>
      </c>
      <c r="AJ131" s="2"/>
      <c r="AK131" s="2">
        <f t="shared" ref="AK131:AM194" si="22">IFERROR(SEARCH(AK$1, $B131), -1)</f>
        <v>-1</v>
      </c>
      <c r="AL131" s="2">
        <f t="shared" si="22"/>
        <v>-1</v>
      </c>
      <c r="AM131" s="2">
        <f t="shared" si="22"/>
        <v>-1</v>
      </c>
      <c r="AN131" s="2">
        <f t="shared" si="17"/>
        <v>-1</v>
      </c>
      <c r="AP131" s="2">
        <f t="shared" ref="AP131:AR194" si="23">IFERROR(SEARCH(AP$1, $B131), -1)</f>
        <v>-1</v>
      </c>
      <c r="AQ131" s="2">
        <f t="shared" si="23"/>
        <v>-1</v>
      </c>
      <c r="AR131" s="2">
        <f t="shared" si="23"/>
        <v>-1</v>
      </c>
      <c r="AS131" s="2">
        <f t="shared" si="18"/>
        <v>-1</v>
      </c>
    </row>
    <row r="132" spans="1:45" x14ac:dyDescent="0.25">
      <c r="A132">
        <v>152</v>
      </c>
      <c r="B132" t="s">
        <v>958</v>
      </c>
      <c r="C132" t="s">
        <v>959</v>
      </c>
      <c r="D132">
        <v>2015</v>
      </c>
      <c r="E132" t="s">
        <v>960</v>
      </c>
      <c r="F132" t="s">
        <v>29</v>
      </c>
      <c r="G132" t="s">
        <v>961</v>
      </c>
      <c r="H132" t="s">
        <v>962</v>
      </c>
      <c r="I132">
        <v>12</v>
      </c>
      <c r="J132">
        <v>152</v>
      </c>
      <c r="K132">
        <v>21.71</v>
      </c>
      <c r="L132">
        <v>76</v>
      </c>
      <c r="M132">
        <v>2</v>
      </c>
      <c r="N132">
        <v>7</v>
      </c>
      <c r="O132" t="s">
        <v>963</v>
      </c>
      <c r="P132" t="s">
        <v>961</v>
      </c>
      <c r="Q132" t="s">
        <v>964</v>
      </c>
      <c r="AB132" s="2">
        <f>COUNTIF('DATA Pruess'!C:C,C132)</f>
        <v>0</v>
      </c>
      <c r="AC132" s="2">
        <f t="shared" si="16"/>
        <v>-1</v>
      </c>
      <c r="AE132" s="2">
        <f t="shared" si="19"/>
        <v>-1</v>
      </c>
      <c r="AF132" s="2">
        <f t="shared" si="20"/>
        <v>-1</v>
      </c>
      <c r="AG132" s="2">
        <f t="shared" si="20"/>
        <v>-1</v>
      </c>
      <c r="AH132" s="2">
        <f t="shared" si="20"/>
        <v>-1</v>
      </c>
      <c r="AI132" s="2">
        <f t="shared" si="21"/>
        <v>-1</v>
      </c>
      <c r="AJ132" s="2"/>
      <c r="AK132" s="2">
        <f t="shared" si="22"/>
        <v>-1</v>
      </c>
      <c r="AL132" s="2">
        <f t="shared" si="22"/>
        <v>-1</v>
      </c>
      <c r="AM132" s="2">
        <f t="shared" si="22"/>
        <v>-1</v>
      </c>
      <c r="AN132" s="2">
        <f t="shared" si="17"/>
        <v>-1</v>
      </c>
      <c r="AP132" s="2">
        <f t="shared" si="23"/>
        <v>-1</v>
      </c>
      <c r="AQ132" s="2">
        <f t="shared" si="23"/>
        <v>-1</v>
      </c>
      <c r="AR132" s="2">
        <f t="shared" si="23"/>
        <v>-1</v>
      </c>
      <c r="AS132" s="2">
        <f t="shared" si="18"/>
        <v>-1</v>
      </c>
    </row>
    <row r="133" spans="1:45" x14ac:dyDescent="0.25">
      <c r="A133">
        <v>137</v>
      </c>
      <c r="B133" t="s">
        <v>749</v>
      </c>
      <c r="C133" t="s">
        <v>965</v>
      </c>
      <c r="D133">
        <v>2015</v>
      </c>
      <c r="E133" t="s">
        <v>757</v>
      </c>
      <c r="F133" t="s">
        <v>29</v>
      </c>
      <c r="G133" t="s">
        <v>966</v>
      </c>
      <c r="H133" t="s">
        <v>967</v>
      </c>
      <c r="I133">
        <v>14</v>
      </c>
      <c r="J133">
        <v>137</v>
      </c>
      <c r="K133">
        <v>19.57</v>
      </c>
      <c r="L133">
        <v>27</v>
      </c>
      <c r="M133">
        <v>5</v>
      </c>
      <c r="N133">
        <v>7</v>
      </c>
      <c r="O133" t="s">
        <v>968</v>
      </c>
      <c r="P133" t="s">
        <v>966</v>
      </c>
      <c r="Q133" t="s">
        <v>969</v>
      </c>
      <c r="AB133" s="2">
        <f>COUNTIF('DATA Pruess'!C:C,C133)</f>
        <v>1</v>
      </c>
      <c r="AC133" s="2">
        <f t="shared" si="16"/>
        <v>-1</v>
      </c>
      <c r="AE133" s="2">
        <f t="shared" si="19"/>
        <v>34</v>
      </c>
      <c r="AF133" s="2">
        <f t="shared" si="20"/>
        <v>-1</v>
      </c>
      <c r="AG133" s="2">
        <f t="shared" si="20"/>
        <v>4</v>
      </c>
      <c r="AH133" s="2">
        <f t="shared" si="20"/>
        <v>24</v>
      </c>
      <c r="AI133" s="2">
        <f t="shared" si="21"/>
        <v>2</v>
      </c>
      <c r="AJ133" s="2"/>
      <c r="AK133" s="2">
        <f t="shared" si="22"/>
        <v>-1</v>
      </c>
      <c r="AL133" s="2">
        <f t="shared" si="22"/>
        <v>-1</v>
      </c>
      <c r="AM133" s="2">
        <f t="shared" si="22"/>
        <v>-1</v>
      </c>
      <c r="AN133" s="2">
        <f t="shared" si="17"/>
        <v>-1</v>
      </c>
      <c r="AP133" s="2">
        <f t="shared" si="23"/>
        <v>-1</v>
      </c>
      <c r="AQ133" s="2">
        <f t="shared" si="23"/>
        <v>-1</v>
      </c>
      <c r="AR133" s="2">
        <f t="shared" si="23"/>
        <v>-1</v>
      </c>
      <c r="AS133" s="2">
        <f t="shared" si="18"/>
        <v>-1</v>
      </c>
    </row>
    <row r="134" spans="1:45" x14ac:dyDescent="0.25">
      <c r="A134">
        <v>81</v>
      </c>
      <c r="B134" t="s">
        <v>813</v>
      </c>
      <c r="C134" t="s">
        <v>970</v>
      </c>
      <c r="D134">
        <v>2015</v>
      </c>
      <c r="E134" t="s">
        <v>28</v>
      </c>
      <c r="F134" t="s">
        <v>29</v>
      </c>
      <c r="G134" t="s">
        <v>971</v>
      </c>
      <c r="H134" t="s">
        <v>972</v>
      </c>
      <c r="I134">
        <v>33</v>
      </c>
      <c r="J134">
        <v>81</v>
      </c>
      <c r="K134">
        <v>11.57</v>
      </c>
      <c r="L134">
        <v>27</v>
      </c>
      <c r="M134">
        <v>3</v>
      </c>
      <c r="N134">
        <v>7</v>
      </c>
      <c r="O134" t="s">
        <v>973</v>
      </c>
      <c r="P134" t="s">
        <v>974</v>
      </c>
      <c r="Q134" t="s">
        <v>975</v>
      </c>
      <c r="AB134" s="2">
        <f>COUNTIF('DATA Pruess'!C:C,C134)</f>
        <v>1</v>
      </c>
      <c r="AC134" s="2">
        <f t="shared" si="16"/>
        <v>-1</v>
      </c>
      <c r="AE134" s="2">
        <f t="shared" si="19"/>
        <v>13</v>
      </c>
      <c r="AF134" s="2">
        <f t="shared" si="20"/>
        <v>29</v>
      </c>
      <c r="AG134" s="2">
        <f t="shared" si="20"/>
        <v>-1</v>
      </c>
      <c r="AH134" s="2">
        <f t="shared" si="20"/>
        <v>-1</v>
      </c>
      <c r="AI134" s="2">
        <f t="shared" si="21"/>
        <v>1</v>
      </c>
      <c r="AJ134" s="2"/>
      <c r="AK134" s="2">
        <f t="shared" si="22"/>
        <v>-1</v>
      </c>
      <c r="AL134" s="2">
        <f t="shared" si="22"/>
        <v>-1</v>
      </c>
      <c r="AM134" s="2">
        <f t="shared" si="22"/>
        <v>-1</v>
      </c>
      <c r="AN134" s="2">
        <f t="shared" si="17"/>
        <v>-1</v>
      </c>
      <c r="AP134" s="2">
        <f t="shared" si="23"/>
        <v>-1</v>
      </c>
      <c r="AQ134" s="2">
        <f t="shared" si="23"/>
        <v>-1</v>
      </c>
      <c r="AR134" s="2">
        <f t="shared" si="23"/>
        <v>-1</v>
      </c>
      <c r="AS134" s="2">
        <f t="shared" si="18"/>
        <v>-1</v>
      </c>
    </row>
    <row r="135" spans="1:45" x14ac:dyDescent="0.25">
      <c r="A135">
        <v>64</v>
      </c>
      <c r="B135" t="s">
        <v>976</v>
      </c>
      <c r="C135" t="s">
        <v>977</v>
      </c>
      <c r="D135">
        <v>2015</v>
      </c>
      <c r="E135" t="s">
        <v>28</v>
      </c>
      <c r="F135" t="s">
        <v>29</v>
      </c>
      <c r="G135" t="s">
        <v>978</v>
      </c>
      <c r="H135" t="s">
        <v>979</v>
      </c>
      <c r="I135">
        <v>42</v>
      </c>
      <c r="J135">
        <v>64</v>
      </c>
      <c r="K135">
        <v>9.14</v>
      </c>
      <c r="L135">
        <v>11</v>
      </c>
      <c r="M135">
        <v>6</v>
      </c>
      <c r="N135">
        <v>7</v>
      </c>
      <c r="O135" t="s">
        <v>980</v>
      </c>
      <c r="P135" t="s">
        <v>981</v>
      </c>
      <c r="Q135" t="s">
        <v>982</v>
      </c>
      <c r="AB135" s="2">
        <f>COUNTIF('DATA Pruess'!C:C,C135)</f>
        <v>1</v>
      </c>
      <c r="AC135" s="2">
        <f t="shared" si="16"/>
        <v>-1</v>
      </c>
      <c r="AE135" s="2">
        <f t="shared" si="19"/>
        <v>-1</v>
      </c>
      <c r="AF135" s="2">
        <f t="shared" si="20"/>
        <v>-1</v>
      </c>
      <c r="AG135" s="2">
        <f t="shared" si="20"/>
        <v>-1</v>
      </c>
      <c r="AH135" s="2">
        <f t="shared" si="20"/>
        <v>-1</v>
      </c>
      <c r="AI135" s="2">
        <f t="shared" si="21"/>
        <v>-1</v>
      </c>
      <c r="AJ135" s="2"/>
      <c r="AK135" s="2">
        <f t="shared" si="22"/>
        <v>-1</v>
      </c>
      <c r="AL135" s="2">
        <f t="shared" si="22"/>
        <v>-1</v>
      </c>
      <c r="AM135" s="2">
        <f t="shared" si="22"/>
        <v>-1</v>
      </c>
      <c r="AN135" s="2">
        <f t="shared" si="17"/>
        <v>-1</v>
      </c>
      <c r="AP135" s="2">
        <f t="shared" si="23"/>
        <v>-1</v>
      </c>
      <c r="AQ135" s="2">
        <f t="shared" si="23"/>
        <v>-1</v>
      </c>
      <c r="AR135" s="2">
        <f t="shared" si="23"/>
        <v>-1</v>
      </c>
      <c r="AS135" s="2">
        <f t="shared" si="18"/>
        <v>-1</v>
      </c>
    </row>
    <row r="136" spans="1:45" x14ac:dyDescent="0.25">
      <c r="A136">
        <v>51</v>
      </c>
      <c r="B136" t="s">
        <v>983</v>
      </c>
      <c r="C136" t="s">
        <v>984</v>
      </c>
      <c r="D136">
        <v>2015</v>
      </c>
      <c r="E136" t="s">
        <v>744</v>
      </c>
      <c r="F136" t="s">
        <v>29</v>
      </c>
      <c r="G136" t="s">
        <v>985</v>
      </c>
      <c r="H136" t="s">
        <v>986</v>
      </c>
      <c r="I136">
        <v>58</v>
      </c>
      <c r="J136">
        <v>51</v>
      </c>
      <c r="K136">
        <v>7.29</v>
      </c>
      <c r="L136">
        <v>17</v>
      </c>
      <c r="M136">
        <v>3</v>
      </c>
      <c r="N136">
        <v>7</v>
      </c>
      <c r="O136" t="s">
        <v>987</v>
      </c>
      <c r="P136" t="s">
        <v>985</v>
      </c>
      <c r="Q136" t="s">
        <v>988</v>
      </c>
      <c r="AB136" s="2">
        <f>COUNTIF('DATA Pruess'!C:C,C136)</f>
        <v>1</v>
      </c>
      <c r="AC136" s="2">
        <f t="shared" si="16"/>
        <v>-1</v>
      </c>
      <c r="AE136" s="2">
        <f t="shared" si="19"/>
        <v>-1</v>
      </c>
      <c r="AF136" s="2">
        <f t="shared" si="20"/>
        <v>-1</v>
      </c>
      <c r="AG136" s="2">
        <f t="shared" si="20"/>
        <v>-1</v>
      </c>
      <c r="AH136" s="2">
        <f t="shared" si="20"/>
        <v>-1</v>
      </c>
      <c r="AI136" s="2">
        <f t="shared" si="21"/>
        <v>-1</v>
      </c>
      <c r="AJ136" s="2"/>
      <c r="AK136" s="2">
        <f t="shared" si="22"/>
        <v>-1</v>
      </c>
      <c r="AL136" s="2">
        <f t="shared" si="22"/>
        <v>-1</v>
      </c>
      <c r="AM136" s="2">
        <f t="shared" si="22"/>
        <v>-1</v>
      </c>
      <c r="AN136" s="2">
        <f t="shared" si="17"/>
        <v>-1</v>
      </c>
      <c r="AP136" s="2">
        <f t="shared" si="23"/>
        <v>-1</v>
      </c>
      <c r="AQ136" s="2">
        <f t="shared" si="23"/>
        <v>-1</v>
      </c>
      <c r="AR136" s="2">
        <f t="shared" si="23"/>
        <v>-1</v>
      </c>
      <c r="AS136" s="2">
        <f t="shared" si="18"/>
        <v>-1</v>
      </c>
    </row>
    <row r="137" spans="1:45" x14ac:dyDescent="0.25">
      <c r="A137">
        <v>47</v>
      </c>
      <c r="B137" t="s">
        <v>989</v>
      </c>
      <c r="C137" t="s">
        <v>990</v>
      </c>
      <c r="D137">
        <v>2015</v>
      </c>
      <c r="E137" t="s">
        <v>991</v>
      </c>
      <c r="F137" t="s">
        <v>224</v>
      </c>
      <c r="G137" t="s">
        <v>992</v>
      </c>
      <c r="H137" t="s">
        <v>993</v>
      </c>
      <c r="I137">
        <v>63</v>
      </c>
      <c r="J137">
        <v>47</v>
      </c>
      <c r="K137">
        <v>6.71</v>
      </c>
      <c r="L137">
        <v>12</v>
      </c>
      <c r="M137">
        <v>4</v>
      </c>
      <c r="N137">
        <v>7</v>
      </c>
      <c r="O137" t="s">
        <v>995</v>
      </c>
      <c r="P137" t="s">
        <v>996</v>
      </c>
      <c r="Q137" t="s">
        <v>997</v>
      </c>
      <c r="AB137" s="2">
        <f>COUNTIF('DATA Pruess'!C:C,C137)</f>
        <v>1</v>
      </c>
      <c r="AC137" s="2">
        <f t="shared" si="16"/>
        <v>-1</v>
      </c>
      <c r="AE137" s="2">
        <f t="shared" si="19"/>
        <v>-1</v>
      </c>
      <c r="AF137" s="2">
        <f t="shared" si="20"/>
        <v>-1</v>
      </c>
      <c r="AG137" s="2">
        <f t="shared" si="20"/>
        <v>-1</v>
      </c>
      <c r="AH137" s="2">
        <f t="shared" si="20"/>
        <v>-1</v>
      </c>
      <c r="AI137" s="2">
        <f t="shared" si="21"/>
        <v>-1</v>
      </c>
      <c r="AJ137" s="2"/>
      <c r="AK137" s="2">
        <f t="shared" si="22"/>
        <v>-1</v>
      </c>
      <c r="AL137" s="2">
        <f t="shared" si="22"/>
        <v>-1</v>
      </c>
      <c r="AM137" s="2">
        <f t="shared" si="22"/>
        <v>-1</v>
      </c>
      <c r="AN137" s="2">
        <f t="shared" si="17"/>
        <v>-1</v>
      </c>
      <c r="AP137" s="2">
        <f t="shared" si="23"/>
        <v>-1</v>
      </c>
      <c r="AQ137" s="2">
        <f t="shared" si="23"/>
        <v>-1</v>
      </c>
      <c r="AR137" s="2">
        <f t="shared" si="23"/>
        <v>-1</v>
      </c>
      <c r="AS137" s="2">
        <f t="shared" si="18"/>
        <v>-1</v>
      </c>
    </row>
    <row r="138" spans="1:45" x14ac:dyDescent="0.25">
      <c r="A138">
        <v>37</v>
      </c>
      <c r="B138" t="s">
        <v>998</v>
      </c>
      <c r="C138" t="s">
        <v>999</v>
      </c>
      <c r="D138">
        <v>2015</v>
      </c>
      <c r="E138" t="s">
        <v>991</v>
      </c>
      <c r="F138" t="s">
        <v>29</v>
      </c>
      <c r="G138" t="s">
        <v>1000</v>
      </c>
      <c r="H138" t="s">
        <v>1001</v>
      </c>
      <c r="I138">
        <v>79</v>
      </c>
      <c r="J138">
        <v>37</v>
      </c>
      <c r="K138">
        <v>5.29</v>
      </c>
      <c r="L138">
        <v>9</v>
      </c>
      <c r="M138">
        <v>4</v>
      </c>
      <c r="N138">
        <v>7</v>
      </c>
      <c r="O138" t="s">
        <v>1002</v>
      </c>
      <c r="P138" t="s">
        <v>1003</v>
      </c>
      <c r="Q138" t="s">
        <v>1004</v>
      </c>
      <c r="AB138" s="2">
        <f>COUNTIF('DATA Pruess'!C:C,C138)</f>
        <v>1</v>
      </c>
      <c r="AC138" s="2">
        <f t="shared" si="16"/>
        <v>-1</v>
      </c>
      <c r="AE138" s="2">
        <f t="shared" si="19"/>
        <v>-1</v>
      </c>
      <c r="AF138" s="2">
        <f t="shared" si="20"/>
        <v>-1</v>
      </c>
      <c r="AG138" s="2">
        <f t="shared" si="20"/>
        <v>-1</v>
      </c>
      <c r="AH138" s="2">
        <f t="shared" si="20"/>
        <v>-1</v>
      </c>
      <c r="AI138" s="2">
        <f t="shared" si="21"/>
        <v>-1</v>
      </c>
      <c r="AJ138" s="2"/>
      <c r="AK138" s="2">
        <f t="shared" si="22"/>
        <v>-1</v>
      </c>
      <c r="AL138" s="2">
        <f t="shared" si="22"/>
        <v>-1</v>
      </c>
      <c r="AM138" s="2">
        <f t="shared" si="22"/>
        <v>-1</v>
      </c>
      <c r="AN138" s="2">
        <f t="shared" si="17"/>
        <v>-1</v>
      </c>
      <c r="AP138" s="2">
        <f t="shared" si="23"/>
        <v>-1</v>
      </c>
      <c r="AQ138" s="2">
        <f t="shared" si="23"/>
        <v>-1</v>
      </c>
      <c r="AR138" s="2">
        <f t="shared" si="23"/>
        <v>-1</v>
      </c>
      <c r="AS138" s="2">
        <f t="shared" si="18"/>
        <v>-1</v>
      </c>
    </row>
    <row r="139" spans="1:45" x14ac:dyDescent="0.25">
      <c r="A139">
        <v>38</v>
      </c>
      <c r="B139" t="s">
        <v>1005</v>
      </c>
      <c r="C139" t="s">
        <v>1006</v>
      </c>
      <c r="D139">
        <v>2015</v>
      </c>
      <c r="E139" t="s">
        <v>1007</v>
      </c>
      <c r="F139" t="s">
        <v>29</v>
      </c>
      <c r="G139" t="s">
        <v>1008</v>
      </c>
      <c r="H139" t="s">
        <v>1009</v>
      </c>
      <c r="I139">
        <v>80</v>
      </c>
      <c r="J139">
        <v>38</v>
      </c>
      <c r="K139">
        <v>5.43</v>
      </c>
      <c r="L139">
        <v>6</v>
      </c>
      <c r="M139">
        <v>6</v>
      </c>
      <c r="N139">
        <v>7</v>
      </c>
      <c r="O139" t="s">
        <v>1010</v>
      </c>
      <c r="Q139" t="s">
        <v>1011</v>
      </c>
      <c r="AB139" s="2">
        <f>COUNTIF('DATA Pruess'!C:C,C139)</f>
        <v>1</v>
      </c>
      <c r="AC139" s="2">
        <f t="shared" si="16"/>
        <v>-1</v>
      </c>
      <c r="AE139" s="2">
        <f t="shared" si="19"/>
        <v>-1</v>
      </c>
      <c r="AF139" s="2">
        <f t="shared" si="20"/>
        <v>-1</v>
      </c>
      <c r="AG139" s="2">
        <f t="shared" si="20"/>
        <v>-1</v>
      </c>
      <c r="AH139" s="2">
        <f t="shared" si="20"/>
        <v>-1</v>
      </c>
      <c r="AI139" s="2">
        <f t="shared" si="21"/>
        <v>-1</v>
      </c>
      <c r="AJ139" s="2"/>
      <c r="AK139" s="2">
        <f t="shared" si="22"/>
        <v>-1</v>
      </c>
      <c r="AL139" s="2">
        <f t="shared" si="22"/>
        <v>-1</v>
      </c>
      <c r="AM139" s="2">
        <f t="shared" si="22"/>
        <v>-1</v>
      </c>
      <c r="AN139" s="2">
        <f t="shared" si="17"/>
        <v>-1</v>
      </c>
      <c r="AP139" s="2">
        <f t="shared" si="23"/>
        <v>-1</v>
      </c>
      <c r="AQ139" s="2">
        <f t="shared" si="23"/>
        <v>-1</v>
      </c>
      <c r="AR139" s="2">
        <f t="shared" si="23"/>
        <v>-1</v>
      </c>
      <c r="AS139" s="2">
        <f t="shared" si="18"/>
        <v>-1</v>
      </c>
    </row>
    <row r="140" spans="1:45" x14ac:dyDescent="0.25">
      <c r="A140">
        <v>31</v>
      </c>
      <c r="B140" t="s">
        <v>1012</v>
      </c>
      <c r="C140" t="s">
        <v>1013</v>
      </c>
      <c r="D140">
        <v>2015</v>
      </c>
      <c r="E140" t="s">
        <v>991</v>
      </c>
      <c r="F140" t="s">
        <v>29</v>
      </c>
      <c r="G140" t="s">
        <v>1014</v>
      </c>
      <c r="H140" t="s">
        <v>1015</v>
      </c>
      <c r="I140">
        <v>86</v>
      </c>
      <c r="J140">
        <v>31</v>
      </c>
      <c r="K140">
        <v>4.43</v>
      </c>
      <c r="L140">
        <v>8</v>
      </c>
      <c r="M140">
        <v>4</v>
      </c>
      <c r="N140">
        <v>7</v>
      </c>
      <c r="O140" t="s">
        <v>1016</v>
      </c>
      <c r="P140" t="s">
        <v>1017</v>
      </c>
      <c r="Q140" t="s">
        <v>1018</v>
      </c>
      <c r="AB140" s="2">
        <f>COUNTIF('DATA Pruess'!C:C,C140)</f>
        <v>1</v>
      </c>
      <c r="AC140" s="2">
        <f t="shared" si="16"/>
        <v>-1</v>
      </c>
      <c r="AE140" s="2">
        <f t="shared" si="19"/>
        <v>-1</v>
      </c>
      <c r="AF140" s="2">
        <f t="shared" si="20"/>
        <v>-1</v>
      </c>
      <c r="AG140" s="2">
        <f t="shared" si="20"/>
        <v>-1</v>
      </c>
      <c r="AH140" s="2">
        <f t="shared" si="20"/>
        <v>-1</v>
      </c>
      <c r="AI140" s="2">
        <f t="shared" si="21"/>
        <v>-1</v>
      </c>
      <c r="AJ140" s="2"/>
      <c r="AK140" s="2">
        <f t="shared" si="22"/>
        <v>-1</v>
      </c>
      <c r="AL140" s="2">
        <f t="shared" si="22"/>
        <v>-1</v>
      </c>
      <c r="AM140" s="2">
        <f t="shared" si="22"/>
        <v>-1</v>
      </c>
      <c r="AN140" s="2">
        <f t="shared" si="17"/>
        <v>-1</v>
      </c>
      <c r="AP140" s="2">
        <f t="shared" si="23"/>
        <v>-1</v>
      </c>
      <c r="AQ140" s="2">
        <f t="shared" si="23"/>
        <v>-1</v>
      </c>
      <c r="AR140" s="2">
        <f t="shared" si="23"/>
        <v>-1</v>
      </c>
      <c r="AS140" s="2">
        <f t="shared" si="18"/>
        <v>-1</v>
      </c>
    </row>
    <row r="141" spans="1:45" x14ac:dyDescent="0.25">
      <c r="A141">
        <v>29</v>
      </c>
      <c r="B141" t="s">
        <v>1019</v>
      </c>
      <c r="C141" t="s">
        <v>1020</v>
      </c>
      <c r="D141">
        <v>2015</v>
      </c>
      <c r="E141" t="s">
        <v>232</v>
      </c>
      <c r="F141" t="s">
        <v>29</v>
      </c>
      <c r="G141" t="s">
        <v>1021</v>
      </c>
      <c r="H141" t="s">
        <v>1022</v>
      </c>
      <c r="I141">
        <v>87</v>
      </c>
      <c r="J141">
        <v>29</v>
      </c>
      <c r="K141">
        <v>4.1399999999999997</v>
      </c>
      <c r="L141">
        <v>7</v>
      </c>
      <c r="M141">
        <v>4</v>
      </c>
      <c r="N141">
        <v>7</v>
      </c>
      <c r="O141" t="s">
        <v>1023</v>
      </c>
      <c r="P141" t="s">
        <v>1024</v>
      </c>
      <c r="Q141" t="s">
        <v>1025</v>
      </c>
      <c r="AB141" s="2">
        <f>COUNTIF('DATA Pruess'!C:C,C141)</f>
        <v>0</v>
      </c>
      <c r="AC141" s="2">
        <f t="shared" si="16"/>
        <v>-1</v>
      </c>
      <c r="AE141" s="2">
        <f t="shared" si="19"/>
        <v>-1</v>
      </c>
      <c r="AF141" s="2">
        <f t="shared" si="20"/>
        <v>-1</v>
      </c>
      <c r="AG141" s="2">
        <f t="shared" si="20"/>
        <v>-1</v>
      </c>
      <c r="AH141" s="2">
        <f t="shared" si="20"/>
        <v>-1</v>
      </c>
      <c r="AI141" s="2">
        <f t="shared" si="21"/>
        <v>-1</v>
      </c>
      <c r="AJ141" s="2"/>
      <c r="AK141" s="2">
        <f t="shared" si="22"/>
        <v>-1</v>
      </c>
      <c r="AL141" s="2">
        <f t="shared" si="22"/>
        <v>-1</v>
      </c>
      <c r="AM141" s="2">
        <f t="shared" si="22"/>
        <v>-1</v>
      </c>
      <c r="AN141" s="2">
        <f t="shared" si="17"/>
        <v>-1</v>
      </c>
      <c r="AP141" s="2">
        <f t="shared" si="23"/>
        <v>-1</v>
      </c>
      <c r="AQ141" s="2">
        <f t="shared" si="23"/>
        <v>-1</v>
      </c>
      <c r="AR141" s="2">
        <f t="shared" si="23"/>
        <v>-1</v>
      </c>
      <c r="AS141" s="2">
        <f t="shared" si="18"/>
        <v>-1</v>
      </c>
    </row>
    <row r="142" spans="1:45" x14ac:dyDescent="0.25">
      <c r="A142">
        <v>29</v>
      </c>
      <c r="B142" t="s">
        <v>1026</v>
      </c>
      <c r="C142" t="s">
        <v>1027</v>
      </c>
      <c r="D142">
        <v>2015</v>
      </c>
      <c r="E142" t="s">
        <v>1028</v>
      </c>
      <c r="F142" t="s">
        <v>131</v>
      </c>
      <c r="G142" t="s">
        <v>1029</v>
      </c>
      <c r="H142" t="s">
        <v>1030</v>
      </c>
      <c r="I142">
        <v>92</v>
      </c>
      <c r="J142">
        <v>29</v>
      </c>
      <c r="K142">
        <v>4.1399999999999997</v>
      </c>
      <c r="L142">
        <v>5</v>
      </c>
      <c r="M142">
        <v>6</v>
      </c>
      <c r="N142">
        <v>7</v>
      </c>
      <c r="O142" t="s">
        <v>1032</v>
      </c>
      <c r="P142" t="s">
        <v>1029</v>
      </c>
      <c r="Q142" t="s">
        <v>1033</v>
      </c>
      <c r="AB142" s="2">
        <f>COUNTIF('DATA Pruess'!C:C,C142)</f>
        <v>1</v>
      </c>
      <c r="AC142" s="2">
        <f t="shared" si="16"/>
        <v>-1</v>
      </c>
      <c r="AE142" s="2">
        <f t="shared" si="19"/>
        <v>-1</v>
      </c>
      <c r="AF142" s="2">
        <f t="shared" si="20"/>
        <v>-1</v>
      </c>
      <c r="AG142" s="2">
        <f t="shared" si="20"/>
        <v>-1</v>
      </c>
      <c r="AH142" s="2">
        <f t="shared" si="20"/>
        <v>-1</v>
      </c>
      <c r="AI142" s="2">
        <f t="shared" si="21"/>
        <v>-1</v>
      </c>
      <c r="AJ142" s="2"/>
      <c r="AK142" s="2">
        <f t="shared" si="22"/>
        <v>-1</v>
      </c>
      <c r="AL142" s="2">
        <f t="shared" si="22"/>
        <v>-1</v>
      </c>
      <c r="AM142" s="2">
        <f t="shared" si="22"/>
        <v>-1</v>
      </c>
      <c r="AN142" s="2">
        <f t="shared" si="17"/>
        <v>-1</v>
      </c>
      <c r="AP142" s="2">
        <f t="shared" si="23"/>
        <v>-1</v>
      </c>
      <c r="AQ142" s="2">
        <f t="shared" si="23"/>
        <v>-1</v>
      </c>
      <c r="AR142" s="2">
        <f t="shared" si="23"/>
        <v>-1</v>
      </c>
      <c r="AS142" s="2">
        <f t="shared" si="18"/>
        <v>-1</v>
      </c>
    </row>
    <row r="143" spans="1:45" x14ac:dyDescent="0.25">
      <c r="A143">
        <v>16</v>
      </c>
      <c r="B143" t="s">
        <v>1034</v>
      </c>
      <c r="C143" t="s">
        <v>1035</v>
      </c>
      <c r="D143">
        <v>2015</v>
      </c>
      <c r="E143" t="s">
        <v>1036</v>
      </c>
      <c r="F143" t="s">
        <v>272</v>
      </c>
      <c r="G143" t="s">
        <v>1037</v>
      </c>
      <c r="H143" t="s">
        <v>1038</v>
      </c>
      <c r="I143">
        <v>125</v>
      </c>
      <c r="J143">
        <v>16</v>
      </c>
      <c r="K143">
        <v>2.29</v>
      </c>
      <c r="L143">
        <v>8</v>
      </c>
      <c r="M143">
        <v>2</v>
      </c>
      <c r="N143">
        <v>7</v>
      </c>
      <c r="O143" t="s">
        <v>1039</v>
      </c>
      <c r="Q143" t="s">
        <v>1040</v>
      </c>
      <c r="AB143" s="2">
        <f>COUNTIF('DATA Pruess'!C:C,C143)</f>
        <v>1</v>
      </c>
      <c r="AC143" s="2">
        <f t="shared" si="16"/>
        <v>-1</v>
      </c>
      <c r="AE143" s="2">
        <f t="shared" si="19"/>
        <v>-1</v>
      </c>
      <c r="AF143" s="2">
        <f t="shared" si="20"/>
        <v>-1</v>
      </c>
      <c r="AG143" s="2">
        <f t="shared" si="20"/>
        <v>-1</v>
      </c>
      <c r="AH143" s="2">
        <f t="shared" si="20"/>
        <v>-1</v>
      </c>
      <c r="AI143" s="2">
        <f t="shared" si="21"/>
        <v>-1</v>
      </c>
      <c r="AJ143" s="2"/>
      <c r="AK143" s="2">
        <f t="shared" si="22"/>
        <v>-1</v>
      </c>
      <c r="AL143" s="2">
        <f t="shared" si="22"/>
        <v>-1</v>
      </c>
      <c r="AM143" s="2">
        <f t="shared" si="22"/>
        <v>-1</v>
      </c>
      <c r="AN143" s="2">
        <f t="shared" si="17"/>
        <v>-1</v>
      </c>
      <c r="AP143" s="2">
        <f t="shared" si="23"/>
        <v>-1</v>
      </c>
      <c r="AQ143" s="2">
        <f t="shared" si="23"/>
        <v>-1</v>
      </c>
      <c r="AR143" s="2">
        <f t="shared" si="23"/>
        <v>-1</v>
      </c>
      <c r="AS143" s="2">
        <f t="shared" si="18"/>
        <v>-1</v>
      </c>
    </row>
    <row r="144" spans="1:45" x14ac:dyDescent="0.25">
      <c r="A144">
        <v>43</v>
      </c>
      <c r="B144" t="s">
        <v>1041</v>
      </c>
      <c r="C144" t="s">
        <v>1042</v>
      </c>
      <c r="D144">
        <v>2015</v>
      </c>
      <c r="E144" t="s">
        <v>484</v>
      </c>
      <c r="F144" t="s">
        <v>485</v>
      </c>
      <c r="G144" t="s">
        <v>1043</v>
      </c>
      <c r="H144" t="s">
        <v>1044</v>
      </c>
      <c r="I144">
        <v>141</v>
      </c>
      <c r="J144">
        <v>43</v>
      </c>
      <c r="K144">
        <v>6.14</v>
      </c>
      <c r="L144">
        <v>22</v>
      </c>
      <c r="M144">
        <v>2</v>
      </c>
      <c r="N144">
        <v>7</v>
      </c>
      <c r="O144" t="s">
        <v>1045</v>
      </c>
      <c r="P144" t="s">
        <v>1043</v>
      </c>
      <c r="Q144" t="s">
        <v>1046</v>
      </c>
      <c r="AB144" s="2">
        <f>COUNTIF('DATA Pruess'!C:C,C144)</f>
        <v>1</v>
      </c>
      <c r="AC144" s="2">
        <f t="shared" si="16"/>
        <v>-1</v>
      </c>
      <c r="AE144" s="2">
        <f t="shared" si="19"/>
        <v>-1</v>
      </c>
      <c r="AF144" s="2">
        <f t="shared" si="20"/>
        <v>-1</v>
      </c>
      <c r="AG144" s="2">
        <f t="shared" si="20"/>
        <v>-1</v>
      </c>
      <c r="AH144" s="2">
        <f t="shared" si="20"/>
        <v>-1</v>
      </c>
      <c r="AI144" s="2">
        <f t="shared" si="21"/>
        <v>-1</v>
      </c>
      <c r="AJ144" s="2"/>
      <c r="AK144" s="2">
        <f t="shared" si="22"/>
        <v>-1</v>
      </c>
      <c r="AL144" s="2">
        <f t="shared" si="22"/>
        <v>-1</v>
      </c>
      <c r="AM144" s="2">
        <f t="shared" si="22"/>
        <v>-1</v>
      </c>
      <c r="AN144" s="2">
        <f t="shared" si="17"/>
        <v>-1</v>
      </c>
      <c r="AP144" s="2">
        <f t="shared" si="23"/>
        <v>-1</v>
      </c>
      <c r="AQ144" s="2">
        <f t="shared" si="23"/>
        <v>-1</v>
      </c>
      <c r="AR144" s="2">
        <f t="shared" si="23"/>
        <v>-1</v>
      </c>
      <c r="AS144" s="2">
        <f t="shared" si="18"/>
        <v>-1</v>
      </c>
    </row>
    <row r="145" spans="1:45" x14ac:dyDescent="0.25">
      <c r="A145">
        <v>12</v>
      </c>
      <c r="B145" t="s">
        <v>1047</v>
      </c>
      <c r="C145" t="s">
        <v>1048</v>
      </c>
      <c r="D145">
        <v>2015</v>
      </c>
      <c r="E145" t="s">
        <v>1049</v>
      </c>
      <c r="F145" t="s">
        <v>272</v>
      </c>
      <c r="G145" t="s">
        <v>1050</v>
      </c>
      <c r="H145" t="s">
        <v>1051</v>
      </c>
      <c r="I145">
        <v>152</v>
      </c>
      <c r="J145">
        <v>12</v>
      </c>
      <c r="K145">
        <v>1.71</v>
      </c>
      <c r="L145">
        <v>2</v>
      </c>
      <c r="M145">
        <v>6</v>
      </c>
      <c r="N145">
        <v>7</v>
      </c>
      <c r="O145" t="s">
        <v>1052</v>
      </c>
      <c r="Q145" t="s">
        <v>1053</v>
      </c>
      <c r="AB145" s="2">
        <f>COUNTIF('DATA Pruess'!C:C,C145)</f>
        <v>1</v>
      </c>
      <c r="AC145" s="2">
        <f t="shared" si="16"/>
        <v>-1</v>
      </c>
      <c r="AE145" s="2">
        <f t="shared" si="19"/>
        <v>-1</v>
      </c>
      <c r="AF145" s="2">
        <f t="shared" si="20"/>
        <v>-1</v>
      </c>
      <c r="AG145" s="2">
        <f t="shared" si="20"/>
        <v>-1</v>
      </c>
      <c r="AH145" s="2">
        <f t="shared" si="20"/>
        <v>-1</v>
      </c>
      <c r="AI145" s="2">
        <f t="shared" si="21"/>
        <v>-1</v>
      </c>
      <c r="AJ145" s="2"/>
      <c r="AK145" s="2">
        <f t="shared" si="22"/>
        <v>-1</v>
      </c>
      <c r="AL145" s="2">
        <f t="shared" si="22"/>
        <v>-1</v>
      </c>
      <c r="AM145" s="2">
        <f t="shared" si="22"/>
        <v>-1</v>
      </c>
      <c r="AN145" s="2">
        <f t="shared" si="17"/>
        <v>-1</v>
      </c>
      <c r="AP145" s="2">
        <f t="shared" si="23"/>
        <v>-1</v>
      </c>
      <c r="AQ145" s="2">
        <f t="shared" si="23"/>
        <v>-1</v>
      </c>
      <c r="AR145" s="2">
        <f t="shared" si="23"/>
        <v>-1</v>
      </c>
      <c r="AS145" s="2">
        <f t="shared" si="18"/>
        <v>-1</v>
      </c>
    </row>
    <row r="146" spans="1:45" x14ac:dyDescent="0.25">
      <c r="A146">
        <v>9</v>
      </c>
      <c r="B146" t="s">
        <v>1054</v>
      </c>
      <c r="C146" t="s">
        <v>1055</v>
      </c>
      <c r="D146">
        <v>2015</v>
      </c>
      <c r="E146" t="s">
        <v>1056</v>
      </c>
      <c r="F146" t="s">
        <v>131</v>
      </c>
      <c r="G146" t="s">
        <v>1057</v>
      </c>
      <c r="H146" t="s">
        <v>1058</v>
      </c>
      <c r="I146">
        <v>172</v>
      </c>
      <c r="J146">
        <v>9</v>
      </c>
      <c r="K146">
        <v>1.29</v>
      </c>
      <c r="L146">
        <v>3</v>
      </c>
      <c r="M146">
        <v>3</v>
      </c>
      <c r="N146">
        <v>7</v>
      </c>
      <c r="O146" t="s">
        <v>1060</v>
      </c>
      <c r="P146" t="s">
        <v>1057</v>
      </c>
      <c r="Q146" t="s">
        <v>1061</v>
      </c>
      <c r="AB146" s="2">
        <f>COUNTIF('DATA Pruess'!C:C,C146)</f>
        <v>1</v>
      </c>
      <c r="AC146" s="2">
        <f t="shared" si="16"/>
        <v>-1</v>
      </c>
      <c r="AE146" s="2">
        <f t="shared" si="19"/>
        <v>-1</v>
      </c>
      <c r="AF146" s="2">
        <f t="shared" si="20"/>
        <v>-1</v>
      </c>
      <c r="AG146" s="2">
        <f t="shared" si="20"/>
        <v>-1</v>
      </c>
      <c r="AH146" s="2">
        <f t="shared" si="20"/>
        <v>-1</v>
      </c>
      <c r="AI146" s="2">
        <f t="shared" si="21"/>
        <v>-1</v>
      </c>
      <c r="AJ146" s="2"/>
      <c r="AK146" s="2">
        <f t="shared" si="22"/>
        <v>-1</v>
      </c>
      <c r="AL146" s="2">
        <f t="shared" si="22"/>
        <v>-1</v>
      </c>
      <c r="AM146" s="2">
        <f t="shared" si="22"/>
        <v>-1</v>
      </c>
      <c r="AN146" s="2">
        <f t="shared" si="17"/>
        <v>-1</v>
      </c>
      <c r="AP146" s="2">
        <f t="shared" si="23"/>
        <v>-1</v>
      </c>
      <c r="AQ146" s="2">
        <f t="shared" si="23"/>
        <v>-1</v>
      </c>
      <c r="AR146" s="2">
        <f t="shared" si="23"/>
        <v>-1</v>
      </c>
      <c r="AS146" s="2">
        <f t="shared" si="18"/>
        <v>-1</v>
      </c>
    </row>
    <row r="147" spans="1:45" x14ac:dyDescent="0.25">
      <c r="A147">
        <v>7</v>
      </c>
      <c r="B147" t="s">
        <v>1062</v>
      </c>
      <c r="C147" t="s">
        <v>1063</v>
      </c>
      <c r="D147">
        <v>2015</v>
      </c>
      <c r="E147" t="s">
        <v>1064</v>
      </c>
      <c r="F147" t="s">
        <v>131</v>
      </c>
      <c r="G147" t="s">
        <v>1065</v>
      </c>
      <c r="H147" t="s">
        <v>1066</v>
      </c>
      <c r="I147">
        <v>195</v>
      </c>
      <c r="J147">
        <v>7</v>
      </c>
      <c r="K147">
        <v>1</v>
      </c>
      <c r="L147">
        <v>2</v>
      </c>
      <c r="M147">
        <v>4</v>
      </c>
      <c r="N147">
        <v>7</v>
      </c>
      <c r="O147" t="s">
        <v>1068</v>
      </c>
      <c r="P147" t="s">
        <v>1065</v>
      </c>
      <c r="Q147" t="s">
        <v>1069</v>
      </c>
      <c r="AB147" s="2">
        <f>COUNTIF('DATA Pruess'!C:C,C147)</f>
        <v>1</v>
      </c>
      <c r="AC147" s="2">
        <f t="shared" si="16"/>
        <v>-1</v>
      </c>
      <c r="AE147" s="2">
        <f t="shared" si="19"/>
        <v>-1</v>
      </c>
      <c r="AF147" s="2">
        <f t="shared" si="20"/>
        <v>-1</v>
      </c>
      <c r="AG147" s="2">
        <f t="shared" si="20"/>
        <v>-1</v>
      </c>
      <c r="AH147" s="2">
        <f t="shared" si="20"/>
        <v>-1</v>
      </c>
      <c r="AI147" s="2">
        <f t="shared" si="21"/>
        <v>-1</v>
      </c>
      <c r="AJ147" s="2"/>
      <c r="AK147" s="2">
        <f t="shared" si="22"/>
        <v>-1</v>
      </c>
      <c r="AL147" s="2">
        <f t="shared" si="22"/>
        <v>-1</v>
      </c>
      <c r="AM147" s="2">
        <f t="shared" si="22"/>
        <v>-1</v>
      </c>
      <c r="AN147" s="2">
        <f t="shared" si="17"/>
        <v>-1</v>
      </c>
      <c r="AP147" s="2">
        <f t="shared" si="23"/>
        <v>-1</v>
      </c>
      <c r="AQ147" s="2">
        <f t="shared" si="23"/>
        <v>-1</v>
      </c>
      <c r="AR147" s="2">
        <f t="shared" si="23"/>
        <v>-1</v>
      </c>
      <c r="AS147" s="2">
        <f t="shared" si="18"/>
        <v>-1</v>
      </c>
    </row>
    <row r="148" spans="1:45" x14ac:dyDescent="0.25">
      <c r="A148">
        <v>4</v>
      </c>
      <c r="B148" t="s">
        <v>1070</v>
      </c>
      <c r="C148" t="s">
        <v>1071</v>
      </c>
      <c r="D148">
        <v>2015</v>
      </c>
      <c r="E148" t="s">
        <v>1072</v>
      </c>
      <c r="F148" t="s">
        <v>1073</v>
      </c>
      <c r="G148" t="s">
        <v>1074</v>
      </c>
      <c r="H148" t="s">
        <v>1075</v>
      </c>
      <c r="I148">
        <v>222</v>
      </c>
      <c r="J148">
        <v>4</v>
      </c>
      <c r="K148">
        <v>0.56999999999999995</v>
      </c>
      <c r="L148">
        <v>1</v>
      </c>
      <c r="M148">
        <v>4</v>
      </c>
      <c r="N148">
        <v>7</v>
      </c>
      <c r="O148" t="s">
        <v>1076</v>
      </c>
      <c r="P148" t="s">
        <v>1074</v>
      </c>
      <c r="Q148" t="s">
        <v>1077</v>
      </c>
      <c r="AB148" s="2">
        <f>COUNTIF('DATA Pruess'!C:C,C148)</f>
        <v>1</v>
      </c>
      <c r="AC148" s="2">
        <f t="shared" si="16"/>
        <v>-1</v>
      </c>
      <c r="AE148" s="2">
        <f t="shared" si="19"/>
        <v>-1</v>
      </c>
      <c r="AF148" s="2">
        <f t="shared" si="20"/>
        <v>-1</v>
      </c>
      <c r="AG148" s="2">
        <f t="shared" si="20"/>
        <v>-1</v>
      </c>
      <c r="AH148" s="2">
        <f t="shared" si="20"/>
        <v>-1</v>
      </c>
      <c r="AI148" s="2">
        <f t="shared" si="21"/>
        <v>-1</v>
      </c>
      <c r="AJ148" s="2"/>
      <c r="AK148" s="2">
        <f t="shared" si="22"/>
        <v>-1</v>
      </c>
      <c r="AL148" s="2">
        <f t="shared" si="22"/>
        <v>-1</v>
      </c>
      <c r="AM148" s="2">
        <f t="shared" si="22"/>
        <v>-1</v>
      </c>
      <c r="AN148" s="2">
        <f t="shared" si="17"/>
        <v>-1</v>
      </c>
      <c r="AP148" s="2">
        <f t="shared" si="23"/>
        <v>-1</v>
      </c>
      <c r="AQ148" s="2">
        <f t="shared" si="23"/>
        <v>-1</v>
      </c>
      <c r="AR148" s="2">
        <f t="shared" si="23"/>
        <v>-1</v>
      </c>
      <c r="AS148" s="2">
        <f t="shared" si="18"/>
        <v>-1</v>
      </c>
    </row>
    <row r="149" spans="1:45" x14ac:dyDescent="0.25">
      <c r="A149">
        <v>3</v>
      </c>
      <c r="B149" t="s">
        <v>1078</v>
      </c>
      <c r="C149" t="s">
        <v>1079</v>
      </c>
      <c r="D149">
        <v>2015</v>
      </c>
      <c r="E149" t="s">
        <v>1080</v>
      </c>
      <c r="F149" t="s">
        <v>85</v>
      </c>
      <c r="G149" t="s">
        <v>1081</v>
      </c>
      <c r="H149" t="s">
        <v>1082</v>
      </c>
      <c r="I149">
        <v>240</v>
      </c>
      <c r="J149">
        <v>3</v>
      </c>
      <c r="K149">
        <v>0.43</v>
      </c>
      <c r="L149">
        <v>1</v>
      </c>
      <c r="M149">
        <v>4</v>
      </c>
      <c r="N149">
        <v>7</v>
      </c>
      <c r="O149" t="s">
        <v>1083</v>
      </c>
      <c r="P149" t="s">
        <v>1081</v>
      </c>
      <c r="Q149" t="s">
        <v>1084</v>
      </c>
      <c r="AB149" s="2">
        <f>COUNTIF('DATA Pruess'!C:C,C149)</f>
        <v>1</v>
      </c>
      <c r="AC149" s="2">
        <f t="shared" si="16"/>
        <v>-1</v>
      </c>
      <c r="AE149" s="2">
        <f t="shared" si="19"/>
        <v>-1</v>
      </c>
      <c r="AF149" s="2">
        <f t="shared" si="20"/>
        <v>-1</v>
      </c>
      <c r="AG149" s="2">
        <f t="shared" si="20"/>
        <v>-1</v>
      </c>
      <c r="AH149" s="2">
        <f t="shared" si="20"/>
        <v>-1</v>
      </c>
      <c r="AI149" s="2">
        <f t="shared" si="21"/>
        <v>-1</v>
      </c>
      <c r="AJ149" s="2"/>
      <c r="AK149" s="2">
        <f t="shared" si="22"/>
        <v>-1</v>
      </c>
      <c r="AL149" s="2">
        <f t="shared" si="22"/>
        <v>-1</v>
      </c>
      <c r="AM149" s="2">
        <f t="shared" si="22"/>
        <v>-1</v>
      </c>
      <c r="AN149" s="2">
        <f t="shared" si="17"/>
        <v>-1</v>
      </c>
      <c r="AP149" s="2">
        <f t="shared" si="23"/>
        <v>-1</v>
      </c>
      <c r="AQ149" s="2">
        <f t="shared" si="23"/>
        <v>-1</v>
      </c>
      <c r="AR149" s="2">
        <f t="shared" si="23"/>
        <v>-1</v>
      </c>
      <c r="AS149" s="2">
        <f t="shared" si="18"/>
        <v>-1</v>
      </c>
    </row>
    <row r="150" spans="1:45" x14ac:dyDescent="0.25">
      <c r="A150">
        <v>3</v>
      </c>
      <c r="B150" t="s">
        <v>1085</v>
      </c>
      <c r="C150" t="s">
        <v>1086</v>
      </c>
      <c r="D150">
        <v>2015</v>
      </c>
      <c r="E150" t="s">
        <v>1087</v>
      </c>
      <c r="F150" t="s">
        <v>1088</v>
      </c>
      <c r="G150" t="s">
        <v>1089</v>
      </c>
      <c r="H150" t="s">
        <v>1090</v>
      </c>
      <c r="I150">
        <v>254</v>
      </c>
      <c r="J150">
        <v>3</v>
      </c>
      <c r="K150">
        <v>0.43</v>
      </c>
      <c r="L150">
        <v>1</v>
      </c>
      <c r="M150">
        <v>5</v>
      </c>
      <c r="N150">
        <v>7</v>
      </c>
      <c r="O150" t="s">
        <v>1091</v>
      </c>
      <c r="P150" t="s">
        <v>1089</v>
      </c>
      <c r="Q150" t="s">
        <v>1092</v>
      </c>
      <c r="AB150" s="2">
        <f>COUNTIF('DATA Pruess'!C:C,C150)</f>
        <v>1</v>
      </c>
      <c r="AC150" s="2">
        <f t="shared" si="16"/>
        <v>-1</v>
      </c>
      <c r="AE150" s="2">
        <f t="shared" si="19"/>
        <v>-1</v>
      </c>
      <c r="AF150" s="2">
        <f t="shared" si="20"/>
        <v>-1</v>
      </c>
      <c r="AG150" s="2">
        <f t="shared" si="20"/>
        <v>-1</v>
      </c>
      <c r="AH150" s="2">
        <f t="shared" si="20"/>
        <v>-1</v>
      </c>
      <c r="AI150" s="2">
        <f t="shared" si="21"/>
        <v>-1</v>
      </c>
      <c r="AJ150" s="2"/>
      <c r="AK150" s="2">
        <f t="shared" si="22"/>
        <v>-1</v>
      </c>
      <c r="AL150" s="2">
        <f t="shared" si="22"/>
        <v>-1</v>
      </c>
      <c r="AM150" s="2">
        <f t="shared" si="22"/>
        <v>15</v>
      </c>
      <c r="AN150" s="2">
        <f t="shared" si="17"/>
        <v>0</v>
      </c>
      <c r="AP150" s="2">
        <f t="shared" si="23"/>
        <v>-1</v>
      </c>
      <c r="AQ150" s="2">
        <f t="shared" si="23"/>
        <v>-1</v>
      </c>
      <c r="AR150" s="2">
        <f t="shared" si="23"/>
        <v>-1</v>
      </c>
      <c r="AS150" s="2">
        <f t="shared" si="18"/>
        <v>-1</v>
      </c>
    </row>
    <row r="151" spans="1:45" x14ac:dyDescent="0.25">
      <c r="A151">
        <v>3</v>
      </c>
      <c r="B151" t="s">
        <v>813</v>
      </c>
      <c r="C151" t="s">
        <v>1093</v>
      </c>
      <c r="D151">
        <v>2015</v>
      </c>
      <c r="E151" t="s">
        <v>1094</v>
      </c>
      <c r="F151" t="s">
        <v>205</v>
      </c>
      <c r="G151" t="s">
        <v>1095</v>
      </c>
      <c r="H151" t="s">
        <v>1096</v>
      </c>
      <c r="I151">
        <v>275</v>
      </c>
      <c r="J151">
        <v>3</v>
      </c>
      <c r="K151">
        <v>0.43</v>
      </c>
      <c r="L151">
        <v>1</v>
      </c>
      <c r="M151">
        <v>3</v>
      </c>
      <c r="N151">
        <v>7</v>
      </c>
      <c r="O151" t="s">
        <v>1097</v>
      </c>
      <c r="P151" t="s">
        <v>1095</v>
      </c>
      <c r="Q151" t="s">
        <v>1098</v>
      </c>
      <c r="AB151" s="2">
        <f>COUNTIF('DATA Pruess'!C:C,C151)</f>
        <v>1</v>
      </c>
      <c r="AC151" s="2">
        <f t="shared" si="16"/>
        <v>-1</v>
      </c>
      <c r="AE151" s="2">
        <f t="shared" si="19"/>
        <v>13</v>
      </c>
      <c r="AF151" s="2">
        <f t="shared" si="20"/>
        <v>29</v>
      </c>
      <c r="AG151" s="2">
        <f t="shared" si="20"/>
        <v>-1</v>
      </c>
      <c r="AH151" s="2">
        <f t="shared" si="20"/>
        <v>-1</v>
      </c>
      <c r="AI151" s="2">
        <f t="shared" si="21"/>
        <v>1</v>
      </c>
      <c r="AJ151" s="2"/>
      <c r="AK151" s="2">
        <f t="shared" si="22"/>
        <v>-1</v>
      </c>
      <c r="AL151" s="2">
        <f t="shared" si="22"/>
        <v>-1</v>
      </c>
      <c r="AM151" s="2">
        <f t="shared" si="22"/>
        <v>-1</v>
      </c>
      <c r="AN151" s="2">
        <f t="shared" si="17"/>
        <v>-1</v>
      </c>
      <c r="AP151" s="2">
        <f t="shared" si="23"/>
        <v>-1</v>
      </c>
      <c r="AQ151" s="2">
        <f t="shared" si="23"/>
        <v>-1</v>
      </c>
      <c r="AR151" s="2">
        <f t="shared" si="23"/>
        <v>-1</v>
      </c>
      <c r="AS151" s="2">
        <f t="shared" si="18"/>
        <v>-1</v>
      </c>
    </row>
    <row r="152" spans="1:45" x14ac:dyDescent="0.25">
      <c r="A152">
        <v>2</v>
      </c>
      <c r="B152" t="s">
        <v>1099</v>
      </c>
      <c r="C152" t="s">
        <v>1100</v>
      </c>
      <c r="D152">
        <v>2015</v>
      </c>
      <c r="E152" t="s">
        <v>657</v>
      </c>
      <c r="F152" t="s">
        <v>1101</v>
      </c>
      <c r="G152" t="s">
        <v>1102</v>
      </c>
      <c r="H152" t="s">
        <v>1103</v>
      </c>
      <c r="I152">
        <v>295</v>
      </c>
      <c r="J152">
        <v>2</v>
      </c>
      <c r="K152">
        <v>0.28999999999999998</v>
      </c>
      <c r="L152">
        <v>0</v>
      </c>
      <c r="M152">
        <v>6</v>
      </c>
      <c r="N152">
        <v>7</v>
      </c>
      <c r="O152" t="s">
        <v>1104</v>
      </c>
      <c r="Q152" t="s">
        <v>1105</v>
      </c>
      <c r="AB152" s="2">
        <f>COUNTIF('DATA Pruess'!C:C,C152)</f>
        <v>1</v>
      </c>
      <c r="AC152" s="2">
        <f t="shared" si="16"/>
        <v>-1</v>
      </c>
      <c r="AE152" s="2">
        <f t="shared" si="19"/>
        <v>-1</v>
      </c>
      <c r="AF152" s="2">
        <f t="shared" si="20"/>
        <v>-1</v>
      </c>
      <c r="AG152" s="2">
        <f t="shared" si="20"/>
        <v>-1</v>
      </c>
      <c r="AH152" s="2">
        <f t="shared" si="20"/>
        <v>-1</v>
      </c>
      <c r="AI152" s="2">
        <f t="shared" si="21"/>
        <v>-1</v>
      </c>
      <c r="AJ152" s="2"/>
      <c r="AK152" s="2">
        <f t="shared" si="22"/>
        <v>-1</v>
      </c>
      <c r="AL152" s="2">
        <f t="shared" si="22"/>
        <v>-1</v>
      </c>
      <c r="AM152" s="2">
        <f t="shared" si="22"/>
        <v>-1</v>
      </c>
      <c r="AN152" s="2">
        <f t="shared" si="17"/>
        <v>-1</v>
      </c>
      <c r="AP152" s="2">
        <f t="shared" si="23"/>
        <v>-1</v>
      </c>
      <c r="AQ152" s="2">
        <f t="shared" si="23"/>
        <v>-1</v>
      </c>
      <c r="AR152" s="2">
        <f t="shared" si="23"/>
        <v>-1</v>
      </c>
      <c r="AS152" s="2">
        <f t="shared" si="18"/>
        <v>-1</v>
      </c>
    </row>
    <row r="153" spans="1:45" x14ac:dyDescent="0.25">
      <c r="A153">
        <v>1</v>
      </c>
      <c r="B153" t="s">
        <v>120</v>
      </c>
      <c r="C153" t="s">
        <v>1106</v>
      </c>
      <c r="D153">
        <v>2015</v>
      </c>
      <c r="E153" t="s">
        <v>1107</v>
      </c>
      <c r="H153" t="s">
        <v>1108</v>
      </c>
      <c r="I153">
        <v>302</v>
      </c>
      <c r="J153">
        <v>1</v>
      </c>
      <c r="K153">
        <v>0.14000000000000001</v>
      </c>
      <c r="L153">
        <v>1</v>
      </c>
      <c r="M153">
        <v>1</v>
      </c>
      <c r="N153">
        <v>7</v>
      </c>
      <c r="Q153" t="s">
        <v>1109</v>
      </c>
      <c r="AB153" s="2">
        <f>COUNTIF('DATA Pruess'!C:C,C153)</f>
        <v>0</v>
      </c>
      <c r="AC153" s="2">
        <f t="shared" si="16"/>
        <v>-1</v>
      </c>
      <c r="AE153" s="2">
        <f t="shared" si="19"/>
        <v>-1</v>
      </c>
      <c r="AF153" s="2">
        <f t="shared" si="20"/>
        <v>-1</v>
      </c>
      <c r="AG153" s="2">
        <f t="shared" si="20"/>
        <v>-1</v>
      </c>
      <c r="AH153" s="2">
        <f t="shared" si="20"/>
        <v>-1</v>
      </c>
      <c r="AI153" s="2">
        <f t="shared" si="21"/>
        <v>-1</v>
      </c>
      <c r="AJ153" s="2"/>
      <c r="AK153" s="2">
        <f t="shared" si="22"/>
        <v>3</v>
      </c>
      <c r="AL153" s="2">
        <f t="shared" si="22"/>
        <v>-1</v>
      </c>
      <c r="AM153" s="2">
        <f t="shared" si="22"/>
        <v>-1</v>
      </c>
      <c r="AN153" s="2">
        <f t="shared" si="17"/>
        <v>0</v>
      </c>
      <c r="AP153" s="2">
        <f t="shared" si="23"/>
        <v>-1</v>
      </c>
      <c r="AQ153" s="2">
        <f t="shared" si="23"/>
        <v>-1</v>
      </c>
      <c r="AR153" s="2">
        <f t="shared" si="23"/>
        <v>-1</v>
      </c>
      <c r="AS153" s="2">
        <f t="shared" si="18"/>
        <v>-1</v>
      </c>
    </row>
    <row r="154" spans="1:45" x14ac:dyDescent="0.25">
      <c r="A154">
        <v>2</v>
      </c>
      <c r="B154" t="s">
        <v>1110</v>
      </c>
      <c r="C154" t="s">
        <v>1111</v>
      </c>
      <c r="D154">
        <v>2015</v>
      </c>
      <c r="E154" t="s">
        <v>1112</v>
      </c>
      <c r="F154" t="s">
        <v>1113</v>
      </c>
      <c r="G154" t="s">
        <v>1114</v>
      </c>
      <c r="H154" t="s">
        <v>1115</v>
      </c>
      <c r="I154">
        <v>304</v>
      </c>
      <c r="J154">
        <v>2</v>
      </c>
      <c r="K154">
        <v>0.28999999999999998</v>
      </c>
      <c r="L154">
        <v>1</v>
      </c>
      <c r="M154">
        <v>3</v>
      </c>
      <c r="N154">
        <v>7</v>
      </c>
      <c r="O154" t="s">
        <v>1116</v>
      </c>
      <c r="P154" t="s">
        <v>1117</v>
      </c>
      <c r="Q154" t="s">
        <v>1118</v>
      </c>
      <c r="AB154" s="2">
        <f>COUNTIF('DATA Pruess'!C:C,C154)</f>
        <v>0</v>
      </c>
      <c r="AC154" s="2">
        <f t="shared" si="16"/>
        <v>-1</v>
      </c>
      <c r="AE154" s="2">
        <f t="shared" si="19"/>
        <v>-1</v>
      </c>
      <c r="AF154" s="2">
        <f t="shared" si="20"/>
        <v>-1</v>
      </c>
      <c r="AG154" s="2">
        <f t="shared" si="20"/>
        <v>-1</v>
      </c>
      <c r="AH154" s="2">
        <f t="shared" si="20"/>
        <v>-1</v>
      </c>
      <c r="AI154" s="2">
        <f t="shared" si="21"/>
        <v>-1</v>
      </c>
      <c r="AJ154" s="2"/>
      <c r="AK154" s="2">
        <f t="shared" si="22"/>
        <v>-1</v>
      </c>
      <c r="AL154" s="2">
        <f t="shared" si="22"/>
        <v>-1</v>
      </c>
      <c r="AM154" s="2">
        <f t="shared" si="22"/>
        <v>-1</v>
      </c>
      <c r="AN154" s="2">
        <f t="shared" si="17"/>
        <v>-1</v>
      </c>
      <c r="AP154" s="2">
        <f t="shared" si="23"/>
        <v>-1</v>
      </c>
      <c r="AQ154" s="2">
        <f t="shared" si="23"/>
        <v>-1</v>
      </c>
      <c r="AR154" s="2">
        <f t="shared" si="23"/>
        <v>-1</v>
      </c>
      <c r="AS154" s="2">
        <f t="shared" si="18"/>
        <v>-1</v>
      </c>
    </row>
    <row r="155" spans="1:45" x14ac:dyDescent="0.25">
      <c r="A155">
        <v>1</v>
      </c>
      <c r="B155" t="s">
        <v>1119</v>
      </c>
      <c r="C155" t="s">
        <v>1120</v>
      </c>
      <c r="D155">
        <v>2015</v>
      </c>
      <c r="E155" t="s">
        <v>1121</v>
      </c>
      <c r="F155" t="s">
        <v>1122</v>
      </c>
      <c r="G155" t="s">
        <v>1123</v>
      </c>
      <c r="H155" t="s">
        <v>1124</v>
      </c>
      <c r="I155">
        <v>332</v>
      </c>
      <c r="J155">
        <v>1</v>
      </c>
      <c r="K155">
        <v>0.14000000000000001</v>
      </c>
      <c r="L155">
        <v>1</v>
      </c>
      <c r="M155">
        <v>1</v>
      </c>
      <c r="N155">
        <v>7</v>
      </c>
      <c r="O155" t="s">
        <v>1125</v>
      </c>
      <c r="Q155" t="s">
        <v>1126</v>
      </c>
      <c r="AB155" s="2">
        <f>COUNTIF('DATA Pruess'!C:C,C155)</f>
        <v>0</v>
      </c>
      <c r="AC155" s="2">
        <f t="shared" si="16"/>
        <v>-1</v>
      </c>
      <c r="AE155" s="2">
        <f t="shared" si="19"/>
        <v>-1</v>
      </c>
      <c r="AF155" s="2">
        <f t="shared" si="20"/>
        <v>-1</v>
      </c>
      <c r="AG155" s="2">
        <f t="shared" si="20"/>
        <v>-1</v>
      </c>
      <c r="AH155" s="2">
        <f t="shared" si="20"/>
        <v>-1</v>
      </c>
      <c r="AI155" s="2">
        <f t="shared" si="21"/>
        <v>-1</v>
      </c>
      <c r="AJ155" s="2"/>
      <c r="AK155" s="2">
        <f t="shared" si="22"/>
        <v>-1</v>
      </c>
      <c r="AL155" s="2">
        <f t="shared" si="22"/>
        <v>-1</v>
      </c>
      <c r="AM155" s="2">
        <f t="shared" si="22"/>
        <v>-1</v>
      </c>
      <c r="AN155" s="2">
        <f t="shared" si="17"/>
        <v>-1</v>
      </c>
      <c r="AP155" s="2">
        <f t="shared" si="23"/>
        <v>-1</v>
      </c>
      <c r="AQ155" s="2">
        <f t="shared" si="23"/>
        <v>-1</v>
      </c>
      <c r="AR155" s="2">
        <f t="shared" si="23"/>
        <v>-1</v>
      </c>
      <c r="AS155" s="2">
        <f t="shared" si="18"/>
        <v>-1</v>
      </c>
    </row>
    <row r="156" spans="1:45" x14ac:dyDescent="0.25">
      <c r="A156">
        <v>1</v>
      </c>
      <c r="B156" t="s">
        <v>1127</v>
      </c>
      <c r="C156" t="s">
        <v>1128</v>
      </c>
      <c r="D156">
        <v>2015</v>
      </c>
      <c r="E156" t="s">
        <v>1129</v>
      </c>
      <c r="F156" t="s">
        <v>658</v>
      </c>
      <c r="G156" t="s">
        <v>1130</v>
      </c>
      <c r="H156" t="s">
        <v>1131</v>
      </c>
      <c r="I156">
        <v>335</v>
      </c>
      <c r="J156">
        <v>1</v>
      </c>
      <c r="K156">
        <v>0.14000000000000001</v>
      </c>
      <c r="L156">
        <v>0</v>
      </c>
      <c r="M156">
        <v>4</v>
      </c>
      <c r="N156">
        <v>7</v>
      </c>
      <c r="O156" t="s">
        <v>1132</v>
      </c>
      <c r="Q156" t="s">
        <v>1133</v>
      </c>
      <c r="AB156" s="2">
        <f>COUNTIF('DATA Pruess'!C:C,C156)</f>
        <v>1</v>
      </c>
      <c r="AC156" s="2">
        <f t="shared" si="16"/>
        <v>-1</v>
      </c>
      <c r="AE156" s="2">
        <f t="shared" si="19"/>
        <v>-1</v>
      </c>
      <c r="AF156" s="2">
        <f t="shared" si="20"/>
        <v>-1</v>
      </c>
      <c r="AG156" s="2">
        <f t="shared" si="20"/>
        <v>-1</v>
      </c>
      <c r="AH156" s="2">
        <f t="shared" si="20"/>
        <v>-1</v>
      </c>
      <c r="AI156" s="2">
        <f t="shared" si="21"/>
        <v>-1</v>
      </c>
      <c r="AJ156" s="2"/>
      <c r="AK156" s="2">
        <f t="shared" si="22"/>
        <v>-1</v>
      </c>
      <c r="AL156" s="2">
        <f t="shared" si="22"/>
        <v>-1</v>
      </c>
      <c r="AM156" s="2">
        <f t="shared" si="22"/>
        <v>-1</v>
      </c>
      <c r="AN156" s="2">
        <f t="shared" si="17"/>
        <v>-1</v>
      </c>
      <c r="AP156" s="2">
        <f t="shared" si="23"/>
        <v>-1</v>
      </c>
      <c r="AQ156" s="2">
        <f t="shared" si="23"/>
        <v>-1</v>
      </c>
      <c r="AR156" s="2">
        <f t="shared" si="23"/>
        <v>-1</v>
      </c>
      <c r="AS156" s="2">
        <f t="shared" si="18"/>
        <v>-1</v>
      </c>
    </row>
    <row r="157" spans="1:45" x14ac:dyDescent="0.25">
      <c r="A157">
        <v>0</v>
      </c>
      <c r="B157" t="s">
        <v>1134</v>
      </c>
      <c r="C157" t="s">
        <v>1135</v>
      </c>
      <c r="D157">
        <v>2015</v>
      </c>
      <c r="F157" t="s">
        <v>212</v>
      </c>
      <c r="G157" t="s">
        <v>1136</v>
      </c>
      <c r="I157">
        <v>345</v>
      </c>
      <c r="J157">
        <v>0</v>
      </c>
      <c r="K157">
        <v>0</v>
      </c>
      <c r="L157">
        <v>0</v>
      </c>
      <c r="M157">
        <v>1</v>
      </c>
      <c r="N157">
        <v>7</v>
      </c>
      <c r="O157" t="s">
        <v>1137</v>
      </c>
      <c r="Q157" t="s">
        <v>1138</v>
      </c>
      <c r="AB157" s="2">
        <f>COUNTIF('DATA Pruess'!C:C,C157)</f>
        <v>1</v>
      </c>
      <c r="AC157" s="2">
        <f t="shared" si="16"/>
        <v>-1</v>
      </c>
      <c r="AE157" s="2">
        <f t="shared" si="19"/>
        <v>-1</v>
      </c>
      <c r="AF157" s="2">
        <f t="shared" si="20"/>
        <v>-1</v>
      </c>
      <c r="AG157" s="2">
        <f t="shared" si="20"/>
        <v>-1</v>
      </c>
      <c r="AH157" s="2">
        <f t="shared" si="20"/>
        <v>-1</v>
      </c>
      <c r="AI157" s="2">
        <f t="shared" si="21"/>
        <v>-1</v>
      </c>
      <c r="AJ157" s="2"/>
      <c r="AK157" s="2">
        <f t="shared" si="22"/>
        <v>-1</v>
      </c>
      <c r="AL157" s="2">
        <f t="shared" si="22"/>
        <v>-1</v>
      </c>
      <c r="AM157" s="2">
        <f t="shared" si="22"/>
        <v>-1</v>
      </c>
      <c r="AN157" s="2">
        <f t="shared" si="17"/>
        <v>-1</v>
      </c>
      <c r="AP157" s="2">
        <f t="shared" si="23"/>
        <v>-1</v>
      </c>
      <c r="AQ157" s="2">
        <f t="shared" si="23"/>
        <v>-1</v>
      </c>
      <c r="AR157" s="2">
        <f t="shared" si="23"/>
        <v>-1</v>
      </c>
      <c r="AS157" s="2">
        <f t="shared" si="18"/>
        <v>-1</v>
      </c>
    </row>
    <row r="158" spans="1:45" x14ac:dyDescent="0.25">
      <c r="A158">
        <v>0</v>
      </c>
      <c r="B158" t="s">
        <v>1139</v>
      </c>
      <c r="C158" t="s">
        <v>1140</v>
      </c>
      <c r="D158">
        <v>2015</v>
      </c>
      <c r="F158" t="s">
        <v>1141</v>
      </c>
      <c r="G158" t="s">
        <v>1142</v>
      </c>
      <c r="I158">
        <v>376</v>
      </c>
      <c r="J158">
        <v>0</v>
      </c>
      <c r="K158">
        <v>0</v>
      </c>
      <c r="L158">
        <v>0</v>
      </c>
      <c r="M158">
        <v>1</v>
      </c>
      <c r="N158">
        <v>7</v>
      </c>
      <c r="O158" t="s">
        <v>1143</v>
      </c>
      <c r="P158" t="s">
        <v>1144</v>
      </c>
      <c r="Q158" t="s">
        <v>1145</v>
      </c>
      <c r="AB158" s="2">
        <f>COUNTIF('DATA Pruess'!C:C,C158)</f>
        <v>1</v>
      </c>
      <c r="AC158" s="2">
        <f t="shared" si="16"/>
        <v>-1</v>
      </c>
      <c r="AE158" s="2">
        <f t="shared" si="19"/>
        <v>-1</v>
      </c>
      <c r="AF158" s="2">
        <f t="shared" si="20"/>
        <v>-1</v>
      </c>
      <c r="AG158" s="2">
        <f t="shared" si="20"/>
        <v>-1</v>
      </c>
      <c r="AH158" s="2">
        <f t="shared" si="20"/>
        <v>-1</v>
      </c>
      <c r="AI158" s="2">
        <f t="shared" si="21"/>
        <v>-1</v>
      </c>
      <c r="AJ158" s="2"/>
      <c r="AK158" s="2">
        <f t="shared" si="22"/>
        <v>-1</v>
      </c>
      <c r="AL158" s="2">
        <f t="shared" si="22"/>
        <v>-1</v>
      </c>
      <c r="AM158" s="2">
        <f t="shared" si="22"/>
        <v>-1</v>
      </c>
      <c r="AN158" s="2">
        <f t="shared" si="17"/>
        <v>-1</v>
      </c>
      <c r="AP158" s="2">
        <f t="shared" si="23"/>
        <v>-1</v>
      </c>
      <c r="AQ158" s="2">
        <f t="shared" si="23"/>
        <v>-1</v>
      </c>
      <c r="AR158" s="2">
        <f t="shared" si="23"/>
        <v>-1</v>
      </c>
      <c r="AS158" s="2">
        <f t="shared" si="18"/>
        <v>-1</v>
      </c>
    </row>
    <row r="159" spans="1:45" x14ac:dyDescent="0.25">
      <c r="A159">
        <v>0</v>
      </c>
      <c r="B159" t="s">
        <v>1085</v>
      </c>
      <c r="C159" t="s">
        <v>1146</v>
      </c>
      <c r="D159">
        <v>2015</v>
      </c>
      <c r="E159" t="s">
        <v>1087</v>
      </c>
      <c r="F159" t="s">
        <v>1147</v>
      </c>
      <c r="G159" t="s">
        <v>1148</v>
      </c>
      <c r="I159">
        <v>378</v>
      </c>
      <c r="J159">
        <v>0</v>
      </c>
      <c r="K159">
        <v>0</v>
      </c>
      <c r="L159">
        <v>0</v>
      </c>
      <c r="M159">
        <v>5</v>
      </c>
      <c r="N159">
        <v>7</v>
      </c>
      <c r="O159" t="s">
        <v>1149</v>
      </c>
      <c r="P159" t="s">
        <v>1150</v>
      </c>
      <c r="Q159" t="s">
        <v>1151</v>
      </c>
      <c r="AB159" s="2">
        <f>COUNTIF('DATA Pruess'!C:C,C159)</f>
        <v>1</v>
      </c>
      <c r="AC159" s="2">
        <f t="shared" si="16"/>
        <v>-1</v>
      </c>
      <c r="AE159" s="2">
        <f t="shared" si="19"/>
        <v>-1</v>
      </c>
      <c r="AF159" s="2">
        <f t="shared" si="20"/>
        <v>-1</v>
      </c>
      <c r="AG159" s="2">
        <f t="shared" si="20"/>
        <v>-1</v>
      </c>
      <c r="AH159" s="2">
        <f t="shared" si="20"/>
        <v>-1</v>
      </c>
      <c r="AI159" s="2">
        <f t="shared" si="21"/>
        <v>-1</v>
      </c>
      <c r="AJ159" s="2"/>
      <c r="AK159" s="2">
        <f t="shared" si="22"/>
        <v>-1</v>
      </c>
      <c r="AL159" s="2">
        <f t="shared" si="22"/>
        <v>-1</v>
      </c>
      <c r="AM159" s="2">
        <f t="shared" si="22"/>
        <v>15</v>
      </c>
      <c r="AN159" s="2">
        <f t="shared" si="17"/>
        <v>0</v>
      </c>
      <c r="AP159" s="2">
        <f t="shared" si="23"/>
        <v>-1</v>
      </c>
      <c r="AQ159" s="2">
        <f t="shared" si="23"/>
        <v>-1</v>
      </c>
      <c r="AR159" s="2">
        <f t="shared" si="23"/>
        <v>-1</v>
      </c>
      <c r="AS159" s="2">
        <f t="shared" si="18"/>
        <v>-1</v>
      </c>
    </row>
    <row r="160" spans="1:45" x14ac:dyDescent="0.25">
      <c r="A160">
        <v>0</v>
      </c>
      <c r="B160" t="s">
        <v>1152</v>
      </c>
      <c r="C160" t="s">
        <v>1153</v>
      </c>
      <c r="D160">
        <v>2015</v>
      </c>
      <c r="F160" t="s">
        <v>212</v>
      </c>
      <c r="G160" t="s">
        <v>1154</v>
      </c>
      <c r="I160">
        <v>391</v>
      </c>
      <c r="J160">
        <v>0</v>
      </c>
      <c r="K160">
        <v>0</v>
      </c>
      <c r="L160">
        <v>0</v>
      </c>
      <c r="M160">
        <v>1</v>
      </c>
      <c r="N160">
        <v>7</v>
      </c>
      <c r="O160" t="s">
        <v>1155</v>
      </c>
      <c r="P160" t="s">
        <v>1156</v>
      </c>
      <c r="Q160" t="s">
        <v>1157</v>
      </c>
      <c r="AB160" s="2">
        <f>COUNTIF('DATA Pruess'!C:C,C160)</f>
        <v>1</v>
      </c>
      <c r="AC160" s="2">
        <f t="shared" si="16"/>
        <v>-1</v>
      </c>
      <c r="AE160" s="2">
        <f t="shared" si="19"/>
        <v>-1</v>
      </c>
      <c r="AF160" s="2">
        <f t="shared" si="20"/>
        <v>-1</v>
      </c>
      <c r="AG160" s="2">
        <f t="shared" si="20"/>
        <v>-1</v>
      </c>
      <c r="AH160" s="2">
        <f t="shared" si="20"/>
        <v>-1</v>
      </c>
      <c r="AI160" s="2">
        <f t="shared" si="21"/>
        <v>-1</v>
      </c>
      <c r="AJ160" s="2"/>
      <c r="AK160" s="2">
        <f t="shared" si="22"/>
        <v>-1</v>
      </c>
      <c r="AL160" s="2">
        <f t="shared" si="22"/>
        <v>-1</v>
      </c>
      <c r="AM160" s="2">
        <f t="shared" si="22"/>
        <v>-1</v>
      </c>
      <c r="AN160" s="2">
        <f t="shared" si="17"/>
        <v>-1</v>
      </c>
      <c r="AP160" s="2">
        <f t="shared" si="23"/>
        <v>-1</v>
      </c>
      <c r="AQ160" s="2">
        <f t="shared" si="23"/>
        <v>-1</v>
      </c>
      <c r="AR160" s="2">
        <f t="shared" si="23"/>
        <v>-1</v>
      </c>
      <c r="AS160" s="2">
        <f t="shared" si="18"/>
        <v>-1</v>
      </c>
    </row>
    <row r="161" spans="1:45" x14ac:dyDescent="0.25">
      <c r="A161">
        <v>102</v>
      </c>
      <c r="B161" t="s">
        <v>1158</v>
      </c>
      <c r="C161" t="s">
        <v>1159</v>
      </c>
      <c r="D161">
        <v>2016</v>
      </c>
      <c r="E161" t="s">
        <v>1160</v>
      </c>
      <c r="F161" t="s">
        <v>224</v>
      </c>
      <c r="G161" t="s">
        <v>1161</v>
      </c>
      <c r="H161" t="s">
        <v>1162</v>
      </c>
      <c r="I161">
        <v>23</v>
      </c>
      <c r="J161">
        <v>102</v>
      </c>
      <c r="K161">
        <v>17</v>
      </c>
      <c r="L161">
        <v>26</v>
      </c>
      <c r="M161">
        <v>4</v>
      </c>
      <c r="N161">
        <v>6</v>
      </c>
      <c r="O161" t="s">
        <v>1164</v>
      </c>
      <c r="P161" t="s">
        <v>1165</v>
      </c>
      <c r="Q161" t="s">
        <v>1166</v>
      </c>
      <c r="AB161" s="2">
        <f>COUNTIF('DATA Pruess'!C:C,C161)</f>
        <v>1</v>
      </c>
      <c r="AC161" s="2">
        <f t="shared" si="16"/>
        <v>-1</v>
      </c>
      <c r="AE161" s="2">
        <f t="shared" si="19"/>
        <v>-1</v>
      </c>
      <c r="AF161" s="2">
        <f t="shared" si="20"/>
        <v>-1</v>
      </c>
      <c r="AG161" s="2">
        <f t="shared" si="20"/>
        <v>-1</v>
      </c>
      <c r="AH161" s="2">
        <f t="shared" si="20"/>
        <v>-1</v>
      </c>
      <c r="AI161" s="2">
        <f t="shared" si="21"/>
        <v>-1</v>
      </c>
      <c r="AJ161" s="2"/>
      <c r="AK161" s="2">
        <f t="shared" si="22"/>
        <v>-1</v>
      </c>
      <c r="AL161" s="2">
        <f t="shared" si="22"/>
        <v>-1</v>
      </c>
      <c r="AM161" s="2">
        <f t="shared" si="22"/>
        <v>-1</v>
      </c>
      <c r="AN161" s="2">
        <f t="shared" si="17"/>
        <v>-1</v>
      </c>
      <c r="AP161" s="2">
        <f t="shared" si="23"/>
        <v>-1</v>
      </c>
      <c r="AQ161" s="2">
        <f t="shared" si="23"/>
        <v>-1</v>
      </c>
      <c r="AR161" s="2">
        <f t="shared" si="23"/>
        <v>-1</v>
      </c>
      <c r="AS161" s="2">
        <f t="shared" si="18"/>
        <v>-1</v>
      </c>
    </row>
    <row r="162" spans="1:45" x14ac:dyDescent="0.25">
      <c r="A162">
        <v>85</v>
      </c>
      <c r="B162" t="s">
        <v>1167</v>
      </c>
      <c r="C162" t="s">
        <v>1168</v>
      </c>
      <c r="D162">
        <v>2016</v>
      </c>
      <c r="E162" t="s">
        <v>1169</v>
      </c>
      <c r="F162" t="s">
        <v>29</v>
      </c>
      <c r="G162" t="s">
        <v>1170</v>
      </c>
      <c r="H162" t="s">
        <v>1171</v>
      </c>
      <c r="I162">
        <v>30</v>
      </c>
      <c r="J162">
        <v>85</v>
      </c>
      <c r="K162">
        <v>14.17</v>
      </c>
      <c r="L162">
        <v>28</v>
      </c>
      <c r="M162">
        <v>3</v>
      </c>
      <c r="N162">
        <v>6</v>
      </c>
      <c r="O162" t="s">
        <v>1172</v>
      </c>
      <c r="P162" t="s">
        <v>1170</v>
      </c>
      <c r="Q162" t="s">
        <v>1173</v>
      </c>
      <c r="AB162" s="2">
        <f>COUNTIF('DATA Pruess'!C:C,C162)</f>
        <v>0</v>
      </c>
      <c r="AC162" s="2">
        <f t="shared" si="16"/>
        <v>-1</v>
      </c>
      <c r="AE162" s="2">
        <f t="shared" si="19"/>
        <v>-1</v>
      </c>
      <c r="AF162" s="2">
        <f t="shared" si="20"/>
        <v>-1</v>
      </c>
      <c r="AG162" s="2">
        <f t="shared" si="20"/>
        <v>-1</v>
      </c>
      <c r="AH162" s="2">
        <f t="shared" si="20"/>
        <v>-1</v>
      </c>
      <c r="AI162" s="2">
        <f t="shared" si="21"/>
        <v>-1</v>
      </c>
      <c r="AJ162" s="2"/>
      <c r="AK162" s="2">
        <f t="shared" si="22"/>
        <v>-1</v>
      </c>
      <c r="AL162" s="2">
        <f t="shared" si="22"/>
        <v>-1</v>
      </c>
      <c r="AM162" s="2">
        <f t="shared" si="22"/>
        <v>-1</v>
      </c>
      <c r="AN162" s="2">
        <f t="shared" si="17"/>
        <v>-1</v>
      </c>
      <c r="AP162" s="2">
        <f t="shared" si="23"/>
        <v>-1</v>
      </c>
      <c r="AQ162" s="2">
        <f t="shared" si="23"/>
        <v>-1</v>
      </c>
      <c r="AR162" s="2">
        <f t="shared" si="23"/>
        <v>-1</v>
      </c>
      <c r="AS162" s="2">
        <f t="shared" si="18"/>
        <v>-1</v>
      </c>
    </row>
    <row r="163" spans="1:45" x14ac:dyDescent="0.25">
      <c r="A163">
        <v>61</v>
      </c>
      <c r="B163" t="s">
        <v>1174</v>
      </c>
      <c r="C163" t="s">
        <v>1175</v>
      </c>
      <c r="D163">
        <v>2016</v>
      </c>
      <c r="E163" t="s">
        <v>1176</v>
      </c>
      <c r="F163" t="s">
        <v>29</v>
      </c>
      <c r="G163" t="s">
        <v>1177</v>
      </c>
      <c r="H163" t="s">
        <v>1178</v>
      </c>
      <c r="I163">
        <v>44</v>
      </c>
      <c r="J163">
        <v>61</v>
      </c>
      <c r="K163">
        <v>10.17</v>
      </c>
      <c r="L163">
        <v>20</v>
      </c>
      <c r="M163">
        <v>3</v>
      </c>
      <c r="N163">
        <v>6</v>
      </c>
      <c r="O163" t="s">
        <v>1179</v>
      </c>
      <c r="Q163" t="s">
        <v>1180</v>
      </c>
      <c r="AB163" s="2">
        <f>COUNTIF('DATA Pruess'!C:C,C163)</f>
        <v>1</v>
      </c>
      <c r="AC163" s="2">
        <f t="shared" si="16"/>
        <v>-1</v>
      </c>
      <c r="AE163" s="2">
        <f t="shared" si="19"/>
        <v>-1</v>
      </c>
      <c r="AF163" s="2">
        <f t="shared" si="20"/>
        <v>-1</v>
      </c>
      <c r="AG163" s="2">
        <f t="shared" si="20"/>
        <v>-1</v>
      </c>
      <c r="AH163" s="2">
        <f t="shared" si="20"/>
        <v>-1</v>
      </c>
      <c r="AI163" s="2">
        <f t="shared" si="21"/>
        <v>-1</v>
      </c>
      <c r="AJ163" s="2"/>
      <c r="AK163" s="2">
        <f t="shared" si="22"/>
        <v>-1</v>
      </c>
      <c r="AL163" s="2">
        <f t="shared" si="22"/>
        <v>-1</v>
      </c>
      <c r="AM163" s="2">
        <f t="shared" si="22"/>
        <v>-1</v>
      </c>
      <c r="AN163" s="2">
        <f t="shared" si="17"/>
        <v>-1</v>
      </c>
      <c r="AP163" s="2">
        <f t="shared" si="23"/>
        <v>-1</v>
      </c>
      <c r="AQ163" s="2">
        <f t="shared" si="23"/>
        <v>-1</v>
      </c>
      <c r="AR163" s="2">
        <f t="shared" si="23"/>
        <v>-1</v>
      </c>
      <c r="AS163" s="2">
        <f t="shared" si="18"/>
        <v>-1</v>
      </c>
    </row>
    <row r="164" spans="1:45" x14ac:dyDescent="0.25">
      <c r="A164">
        <v>51</v>
      </c>
      <c r="B164" t="s">
        <v>1181</v>
      </c>
      <c r="C164" t="s">
        <v>1182</v>
      </c>
      <c r="D164">
        <v>2016</v>
      </c>
      <c r="E164" t="s">
        <v>1183</v>
      </c>
      <c r="F164" t="s">
        <v>552</v>
      </c>
      <c r="G164" t="s">
        <v>1184</v>
      </c>
      <c r="H164" t="s">
        <v>1185</v>
      </c>
      <c r="I164">
        <v>53</v>
      </c>
      <c r="J164">
        <v>51</v>
      </c>
      <c r="K164">
        <v>8.5</v>
      </c>
      <c r="L164">
        <v>13</v>
      </c>
      <c r="M164">
        <v>4</v>
      </c>
      <c r="N164">
        <v>6</v>
      </c>
      <c r="O164" t="s">
        <v>1186</v>
      </c>
      <c r="P164" t="s">
        <v>1187</v>
      </c>
      <c r="Q164" t="s">
        <v>1188</v>
      </c>
      <c r="AB164" s="2">
        <f>COUNTIF('DATA Pruess'!C:C,C164)</f>
        <v>1</v>
      </c>
      <c r="AC164" s="2">
        <f t="shared" si="16"/>
        <v>-1</v>
      </c>
      <c r="AE164" s="2">
        <f t="shared" si="19"/>
        <v>-1</v>
      </c>
      <c r="AF164" s="2">
        <f t="shared" si="20"/>
        <v>-1</v>
      </c>
      <c r="AG164" s="2">
        <f t="shared" si="20"/>
        <v>-1</v>
      </c>
      <c r="AH164" s="2">
        <f t="shared" si="20"/>
        <v>17</v>
      </c>
      <c r="AI164" s="2">
        <f t="shared" si="21"/>
        <v>0</v>
      </c>
      <c r="AJ164" s="2"/>
      <c r="AK164" s="2">
        <f t="shared" si="22"/>
        <v>-1</v>
      </c>
      <c r="AL164" s="2">
        <f t="shared" si="22"/>
        <v>-1</v>
      </c>
      <c r="AM164" s="2">
        <f t="shared" si="22"/>
        <v>-1</v>
      </c>
      <c r="AN164" s="2">
        <f t="shared" si="17"/>
        <v>-1</v>
      </c>
      <c r="AP164" s="2">
        <f t="shared" si="23"/>
        <v>-1</v>
      </c>
      <c r="AQ164" s="2">
        <f t="shared" si="23"/>
        <v>-1</v>
      </c>
      <c r="AR164" s="2">
        <f t="shared" si="23"/>
        <v>-1</v>
      </c>
      <c r="AS164" s="2">
        <f t="shared" si="18"/>
        <v>-1</v>
      </c>
    </row>
    <row r="165" spans="1:45" x14ac:dyDescent="0.25">
      <c r="A165">
        <v>51</v>
      </c>
      <c r="B165" t="s">
        <v>1189</v>
      </c>
      <c r="C165" t="s">
        <v>1190</v>
      </c>
      <c r="D165">
        <v>2016</v>
      </c>
      <c r="E165" t="s">
        <v>1191</v>
      </c>
      <c r="F165" t="s">
        <v>29</v>
      </c>
      <c r="G165" t="s">
        <v>1192</v>
      </c>
      <c r="H165" t="s">
        <v>1193</v>
      </c>
      <c r="I165">
        <v>54</v>
      </c>
      <c r="J165">
        <v>51</v>
      </c>
      <c r="K165">
        <v>8.5</v>
      </c>
      <c r="L165">
        <v>17</v>
      </c>
      <c r="M165">
        <v>3</v>
      </c>
      <c r="N165">
        <v>6</v>
      </c>
      <c r="O165" t="s">
        <v>1194</v>
      </c>
      <c r="P165" t="s">
        <v>1195</v>
      </c>
      <c r="Q165" t="s">
        <v>1196</v>
      </c>
      <c r="AB165" s="2">
        <f>COUNTIF('DATA Pruess'!C:C,C165)</f>
        <v>0</v>
      </c>
      <c r="AC165" s="2">
        <f t="shared" si="16"/>
        <v>-1</v>
      </c>
      <c r="AE165" s="2">
        <f t="shared" si="19"/>
        <v>-1</v>
      </c>
      <c r="AF165" s="2">
        <f t="shared" si="20"/>
        <v>-1</v>
      </c>
      <c r="AG165" s="2">
        <f t="shared" si="20"/>
        <v>-1</v>
      </c>
      <c r="AH165" s="2">
        <f t="shared" si="20"/>
        <v>-1</v>
      </c>
      <c r="AI165" s="2">
        <f t="shared" si="21"/>
        <v>-1</v>
      </c>
      <c r="AJ165" s="2"/>
      <c r="AK165" s="2">
        <f t="shared" si="22"/>
        <v>-1</v>
      </c>
      <c r="AL165" s="2">
        <f t="shared" si="22"/>
        <v>-1</v>
      </c>
      <c r="AM165" s="2">
        <f t="shared" si="22"/>
        <v>-1</v>
      </c>
      <c r="AN165" s="2">
        <f t="shared" si="17"/>
        <v>-1</v>
      </c>
      <c r="AP165" s="2">
        <f t="shared" si="23"/>
        <v>-1</v>
      </c>
      <c r="AQ165" s="2">
        <f t="shared" si="23"/>
        <v>-1</v>
      </c>
      <c r="AR165" s="2">
        <f t="shared" si="23"/>
        <v>-1</v>
      </c>
      <c r="AS165" s="2">
        <f t="shared" si="18"/>
        <v>-1</v>
      </c>
    </row>
    <row r="166" spans="1:45" x14ac:dyDescent="0.25">
      <c r="A166">
        <v>41</v>
      </c>
      <c r="B166" t="s">
        <v>1197</v>
      </c>
      <c r="C166" t="s">
        <v>1198</v>
      </c>
      <c r="D166">
        <v>2016</v>
      </c>
      <c r="E166" t="s">
        <v>757</v>
      </c>
      <c r="F166" t="s">
        <v>29</v>
      </c>
      <c r="G166" t="s">
        <v>1199</v>
      </c>
      <c r="H166" t="s">
        <v>1200</v>
      </c>
      <c r="I166">
        <v>65</v>
      </c>
      <c r="J166">
        <v>41</v>
      </c>
      <c r="K166">
        <v>6.83</v>
      </c>
      <c r="L166">
        <v>7</v>
      </c>
      <c r="M166">
        <v>6</v>
      </c>
      <c r="N166">
        <v>6</v>
      </c>
      <c r="O166" t="s">
        <v>1201</v>
      </c>
      <c r="P166" t="s">
        <v>1199</v>
      </c>
      <c r="Q166" t="s">
        <v>1202</v>
      </c>
      <c r="AB166" s="2">
        <f>COUNTIF('DATA Pruess'!C:C,C166)</f>
        <v>1</v>
      </c>
      <c r="AC166" s="2">
        <f t="shared" si="16"/>
        <v>-1</v>
      </c>
      <c r="AE166" s="2">
        <f t="shared" si="19"/>
        <v>-1</v>
      </c>
      <c r="AF166" s="2">
        <f t="shared" si="20"/>
        <v>-1</v>
      </c>
      <c r="AG166" s="2">
        <f t="shared" si="20"/>
        <v>-1</v>
      </c>
      <c r="AH166" s="2">
        <f t="shared" si="20"/>
        <v>-1</v>
      </c>
      <c r="AI166" s="2">
        <f t="shared" si="21"/>
        <v>-1</v>
      </c>
      <c r="AJ166" s="2"/>
      <c r="AK166" s="2">
        <f t="shared" si="22"/>
        <v>-1</v>
      </c>
      <c r="AL166" s="2">
        <f t="shared" si="22"/>
        <v>-1</v>
      </c>
      <c r="AM166" s="2">
        <f t="shared" si="22"/>
        <v>-1</v>
      </c>
      <c r="AN166" s="2">
        <f t="shared" si="17"/>
        <v>-1</v>
      </c>
      <c r="AP166" s="2">
        <f t="shared" si="23"/>
        <v>-1</v>
      </c>
      <c r="AQ166" s="2">
        <f t="shared" si="23"/>
        <v>-1</v>
      </c>
      <c r="AR166" s="2">
        <f t="shared" si="23"/>
        <v>-1</v>
      </c>
      <c r="AS166" s="2">
        <f t="shared" si="18"/>
        <v>-1</v>
      </c>
    </row>
    <row r="167" spans="1:45" x14ac:dyDescent="0.25">
      <c r="A167">
        <v>39</v>
      </c>
      <c r="B167" t="s">
        <v>1203</v>
      </c>
      <c r="C167" t="s">
        <v>1204</v>
      </c>
      <c r="D167">
        <v>2016</v>
      </c>
      <c r="E167" t="s">
        <v>1205</v>
      </c>
      <c r="F167" t="s">
        <v>29</v>
      </c>
      <c r="G167" t="s">
        <v>1206</v>
      </c>
      <c r="H167" t="s">
        <v>1207</v>
      </c>
      <c r="I167">
        <v>69</v>
      </c>
      <c r="J167">
        <v>39</v>
      </c>
      <c r="K167">
        <v>6.5</v>
      </c>
      <c r="L167">
        <v>13</v>
      </c>
      <c r="M167">
        <v>3</v>
      </c>
      <c r="N167">
        <v>6</v>
      </c>
      <c r="O167" t="s">
        <v>1208</v>
      </c>
      <c r="P167" t="s">
        <v>1209</v>
      </c>
      <c r="Q167" t="s">
        <v>1210</v>
      </c>
      <c r="AB167" s="2">
        <f>COUNTIF('DATA Pruess'!C:C,C167)</f>
        <v>1</v>
      </c>
      <c r="AC167" s="2">
        <f t="shared" si="16"/>
        <v>-1</v>
      </c>
      <c r="AE167" s="2">
        <f t="shared" si="19"/>
        <v>-1</v>
      </c>
      <c r="AF167" s="2">
        <f t="shared" si="20"/>
        <v>-1</v>
      </c>
      <c r="AG167" s="2">
        <f t="shared" si="20"/>
        <v>-1</v>
      </c>
      <c r="AH167" s="2">
        <f t="shared" si="20"/>
        <v>-1</v>
      </c>
      <c r="AI167" s="2">
        <f t="shared" si="21"/>
        <v>-1</v>
      </c>
      <c r="AJ167" s="2"/>
      <c r="AK167" s="2">
        <f t="shared" si="22"/>
        <v>-1</v>
      </c>
      <c r="AL167" s="2">
        <f t="shared" si="22"/>
        <v>-1</v>
      </c>
      <c r="AM167" s="2">
        <f t="shared" si="22"/>
        <v>-1</v>
      </c>
      <c r="AN167" s="2">
        <f t="shared" si="17"/>
        <v>-1</v>
      </c>
      <c r="AP167" s="2">
        <f t="shared" si="23"/>
        <v>-1</v>
      </c>
      <c r="AQ167" s="2">
        <f t="shared" si="23"/>
        <v>-1</v>
      </c>
      <c r="AR167" s="2">
        <f t="shared" si="23"/>
        <v>-1</v>
      </c>
      <c r="AS167" s="2">
        <f t="shared" si="18"/>
        <v>-1</v>
      </c>
    </row>
    <row r="168" spans="1:45" x14ac:dyDescent="0.25">
      <c r="A168">
        <v>40</v>
      </c>
      <c r="B168" t="s">
        <v>1211</v>
      </c>
      <c r="C168" t="s">
        <v>1212</v>
      </c>
      <c r="D168">
        <v>2016</v>
      </c>
      <c r="E168" t="s">
        <v>1213</v>
      </c>
      <c r="F168" t="s">
        <v>29</v>
      </c>
      <c r="G168" t="s">
        <v>1214</v>
      </c>
      <c r="H168" t="s">
        <v>1215</v>
      </c>
      <c r="I168">
        <v>71</v>
      </c>
      <c r="J168">
        <v>40</v>
      </c>
      <c r="K168">
        <v>6.67</v>
      </c>
      <c r="L168">
        <v>8</v>
      </c>
      <c r="M168">
        <v>5</v>
      </c>
      <c r="N168">
        <v>6</v>
      </c>
      <c r="O168" t="s">
        <v>1216</v>
      </c>
      <c r="Q168" t="s">
        <v>1217</v>
      </c>
      <c r="AB168" s="2">
        <f>COUNTIF('DATA Pruess'!C:C,C168)</f>
        <v>1</v>
      </c>
      <c r="AC168" s="2">
        <f t="shared" si="16"/>
        <v>-1</v>
      </c>
      <c r="AE168" s="2">
        <f t="shared" si="19"/>
        <v>-1</v>
      </c>
      <c r="AF168" s="2">
        <f t="shared" si="20"/>
        <v>-1</v>
      </c>
      <c r="AG168" s="2">
        <f t="shared" si="20"/>
        <v>-1</v>
      </c>
      <c r="AH168" s="2">
        <f t="shared" si="20"/>
        <v>-1</v>
      </c>
      <c r="AI168" s="2">
        <f t="shared" si="21"/>
        <v>-1</v>
      </c>
      <c r="AJ168" s="2"/>
      <c r="AK168" s="2">
        <f t="shared" si="22"/>
        <v>-1</v>
      </c>
      <c r="AL168" s="2">
        <f t="shared" si="22"/>
        <v>-1</v>
      </c>
      <c r="AM168" s="2">
        <f t="shared" si="22"/>
        <v>-1</v>
      </c>
      <c r="AN168" s="2">
        <f t="shared" si="17"/>
        <v>-1</v>
      </c>
      <c r="AP168" s="2">
        <f t="shared" si="23"/>
        <v>-1</v>
      </c>
      <c r="AQ168" s="2">
        <f t="shared" si="23"/>
        <v>-1</v>
      </c>
      <c r="AR168" s="2">
        <f t="shared" si="23"/>
        <v>-1</v>
      </c>
      <c r="AS168" s="2">
        <f t="shared" si="18"/>
        <v>-1</v>
      </c>
    </row>
    <row r="169" spans="1:45" x14ac:dyDescent="0.25">
      <c r="A169">
        <v>39</v>
      </c>
      <c r="B169" t="s">
        <v>1218</v>
      </c>
      <c r="C169" t="s">
        <v>1219</v>
      </c>
      <c r="D169">
        <v>2016</v>
      </c>
      <c r="F169" t="s">
        <v>1220</v>
      </c>
      <c r="G169" t="s">
        <v>1221</v>
      </c>
      <c r="H169" t="s">
        <v>1222</v>
      </c>
      <c r="I169">
        <v>72</v>
      </c>
      <c r="J169">
        <v>39</v>
      </c>
      <c r="K169">
        <v>6.5</v>
      </c>
      <c r="L169">
        <v>39</v>
      </c>
      <c r="M169">
        <v>1</v>
      </c>
      <c r="N169">
        <v>6</v>
      </c>
      <c r="O169" t="s">
        <v>1224</v>
      </c>
      <c r="Q169" t="s">
        <v>1225</v>
      </c>
      <c r="AB169" s="2">
        <f>COUNTIF('DATA Pruess'!C:C,C169)</f>
        <v>1</v>
      </c>
      <c r="AC169" s="2">
        <f t="shared" si="16"/>
        <v>-1</v>
      </c>
      <c r="AE169" s="2">
        <f t="shared" si="19"/>
        <v>-1</v>
      </c>
      <c r="AF169" s="2">
        <f t="shared" si="20"/>
        <v>-1</v>
      </c>
      <c r="AG169" s="2">
        <f t="shared" si="20"/>
        <v>-1</v>
      </c>
      <c r="AH169" s="2">
        <f t="shared" si="20"/>
        <v>-1</v>
      </c>
      <c r="AI169" s="2">
        <f t="shared" si="21"/>
        <v>-1</v>
      </c>
      <c r="AJ169" s="2"/>
      <c r="AK169" s="2">
        <f t="shared" si="22"/>
        <v>-1</v>
      </c>
      <c r="AL169" s="2">
        <f t="shared" si="22"/>
        <v>-1</v>
      </c>
      <c r="AM169" s="2">
        <f t="shared" si="22"/>
        <v>-1</v>
      </c>
      <c r="AN169" s="2">
        <f t="shared" si="17"/>
        <v>-1</v>
      </c>
      <c r="AP169" s="2">
        <f t="shared" si="23"/>
        <v>-1</v>
      </c>
      <c r="AQ169" s="2">
        <f t="shared" si="23"/>
        <v>-1</v>
      </c>
      <c r="AR169" s="2">
        <f t="shared" si="23"/>
        <v>-1</v>
      </c>
      <c r="AS169" s="2">
        <f t="shared" si="18"/>
        <v>-1</v>
      </c>
    </row>
    <row r="170" spans="1:45" x14ac:dyDescent="0.25">
      <c r="A170">
        <v>40</v>
      </c>
      <c r="B170" t="s">
        <v>1226</v>
      </c>
      <c r="C170" t="s">
        <v>1227</v>
      </c>
      <c r="D170">
        <v>2016</v>
      </c>
      <c r="E170" t="s">
        <v>744</v>
      </c>
      <c r="F170" t="s">
        <v>29</v>
      </c>
      <c r="G170" t="s">
        <v>1228</v>
      </c>
      <c r="H170" t="s">
        <v>1229</v>
      </c>
      <c r="I170">
        <v>73</v>
      </c>
      <c r="J170">
        <v>40</v>
      </c>
      <c r="K170">
        <v>6.67</v>
      </c>
      <c r="L170">
        <v>7</v>
      </c>
      <c r="M170">
        <v>6</v>
      </c>
      <c r="N170">
        <v>6</v>
      </c>
      <c r="O170" t="s">
        <v>1230</v>
      </c>
      <c r="P170" t="s">
        <v>1228</v>
      </c>
      <c r="Q170" t="s">
        <v>1231</v>
      </c>
      <c r="AB170" s="2">
        <f>COUNTIF('DATA Pruess'!C:C,C170)</f>
        <v>1</v>
      </c>
      <c r="AC170" s="2">
        <f t="shared" si="16"/>
        <v>-1</v>
      </c>
      <c r="AE170" s="2">
        <f t="shared" si="19"/>
        <v>-1</v>
      </c>
      <c r="AF170" s="2">
        <f t="shared" si="20"/>
        <v>-1</v>
      </c>
      <c r="AG170" s="2">
        <f t="shared" si="20"/>
        <v>-1</v>
      </c>
      <c r="AH170" s="2">
        <f t="shared" si="20"/>
        <v>-1</v>
      </c>
      <c r="AI170" s="2">
        <f t="shared" si="21"/>
        <v>-1</v>
      </c>
      <c r="AJ170" s="2"/>
      <c r="AK170" s="2">
        <f t="shared" si="22"/>
        <v>-1</v>
      </c>
      <c r="AL170" s="2">
        <f t="shared" si="22"/>
        <v>-1</v>
      </c>
      <c r="AM170" s="2">
        <f t="shared" si="22"/>
        <v>-1</v>
      </c>
      <c r="AN170" s="2">
        <f t="shared" si="17"/>
        <v>-1</v>
      </c>
      <c r="AP170" s="2">
        <f t="shared" si="23"/>
        <v>-1</v>
      </c>
      <c r="AQ170" s="2">
        <f t="shared" si="23"/>
        <v>-1</v>
      </c>
      <c r="AR170" s="2">
        <f t="shared" si="23"/>
        <v>-1</v>
      </c>
      <c r="AS170" s="2">
        <f t="shared" si="18"/>
        <v>-1</v>
      </c>
    </row>
    <row r="171" spans="1:45" x14ac:dyDescent="0.25">
      <c r="A171">
        <v>35</v>
      </c>
      <c r="B171" t="s">
        <v>1232</v>
      </c>
      <c r="C171" t="s">
        <v>1233</v>
      </c>
      <c r="D171">
        <v>2016</v>
      </c>
      <c r="E171" t="s">
        <v>1234</v>
      </c>
      <c r="F171" t="s">
        <v>29</v>
      </c>
      <c r="G171" t="s">
        <v>1235</v>
      </c>
      <c r="H171" t="s">
        <v>1236</v>
      </c>
      <c r="I171">
        <v>76</v>
      </c>
      <c r="J171">
        <v>35</v>
      </c>
      <c r="K171">
        <v>5.83</v>
      </c>
      <c r="L171">
        <v>12</v>
      </c>
      <c r="M171">
        <v>3</v>
      </c>
      <c r="N171">
        <v>6</v>
      </c>
      <c r="O171" t="s">
        <v>1237</v>
      </c>
      <c r="P171" t="s">
        <v>1235</v>
      </c>
      <c r="Q171" t="s">
        <v>1238</v>
      </c>
      <c r="AB171" s="2">
        <f>COUNTIF('DATA Pruess'!C:C,C171)</f>
        <v>1</v>
      </c>
      <c r="AC171" s="2">
        <f t="shared" si="16"/>
        <v>-1</v>
      </c>
      <c r="AE171" s="2">
        <f t="shared" si="19"/>
        <v>-1</v>
      </c>
      <c r="AF171" s="2">
        <f t="shared" si="20"/>
        <v>-1</v>
      </c>
      <c r="AG171" s="2">
        <f t="shared" si="20"/>
        <v>-1</v>
      </c>
      <c r="AH171" s="2">
        <f t="shared" si="20"/>
        <v>-1</v>
      </c>
      <c r="AI171" s="2">
        <f t="shared" si="21"/>
        <v>-1</v>
      </c>
      <c r="AJ171" s="2"/>
      <c r="AK171" s="2">
        <f t="shared" si="22"/>
        <v>-1</v>
      </c>
      <c r="AL171" s="2">
        <f t="shared" si="22"/>
        <v>-1</v>
      </c>
      <c r="AM171" s="2">
        <f t="shared" si="22"/>
        <v>-1</v>
      </c>
      <c r="AN171" s="2">
        <f t="shared" si="17"/>
        <v>-1</v>
      </c>
      <c r="AP171" s="2">
        <f t="shared" si="23"/>
        <v>-1</v>
      </c>
      <c r="AQ171" s="2">
        <f t="shared" si="23"/>
        <v>-1</v>
      </c>
      <c r="AR171" s="2">
        <f t="shared" si="23"/>
        <v>-1</v>
      </c>
      <c r="AS171" s="2">
        <f t="shared" si="18"/>
        <v>-1</v>
      </c>
    </row>
    <row r="172" spans="1:45" x14ac:dyDescent="0.25">
      <c r="A172">
        <v>27</v>
      </c>
      <c r="B172" t="s">
        <v>1239</v>
      </c>
      <c r="C172" t="s">
        <v>1240</v>
      </c>
      <c r="D172">
        <v>2016</v>
      </c>
      <c r="E172" t="s">
        <v>1241</v>
      </c>
      <c r="F172" t="s">
        <v>29</v>
      </c>
      <c r="G172" t="s">
        <v>1242</v>
      </c>
      <c r="H172" t="s">
        <v>1243</v>
      </c>
      <c r="I172">
        <v>97</v>
      </c>
      <c r="J172">
        <v>27</v>
      </c>
      <c r="K172">
        <v>4.5</v>
      </c>
      <c r="L172">
        <v>5</v>
      </c>
      <c r="M172">
        <v>6</v>
      </c>
      <c r="N172">
        <v>6</v>
      </c>
      <c r="O172" t="s">
        <v>1244</v>
      </c>
      <c r="Q172" t="s">
        <v>1245</v>
      </c>
      <c r="AB172" s="2">
        <f>COUNTIF('DATA Pruess'!C:C,C172)</f>
        <v>1</v>
      </c>
      <c r="AC172" s="2">
        <f t="shared" si="16"/>
        <v>-1</v>
      </c>
      <c r="AE172" s="2">
        <f t="shared" si="19"/>
        <v>-1</v>
      </c>
      <c r="AF172" s="2">
        <f t="shared" si="20"/>
        <v>-1</v>
      </c>
      <c r="AG172" s="2">
        <f t="shared" si="20"/>
        <v>-1</v>
      </c>
      <c r="AH172" s="2">
        <f t="shared" si="20"/>
        <v>-1</v>
      </c>
      <c r="AI172" s="2">
        <f t="shared" si="21"/>
        <v>-1</v>
      </c>
      <c r="AJ172" s="2"/>
      <c r="AK172" s="2">
        <f t="shared" si="22"/>
        <v>-1</v>
      </c>
      <c r="AL172" s="2">
        <f t="shared" si="22"/>
        <v>-1</v>
      </c>
      <c r="AM172" s="2">
        <f t="shared" si="22"/>
        <v>-1</v>
      </c>
      <c r="AN172" s="2">
        <f t="shared" si="17"/>
        <v>-1</v>
      </c>
      <c r="AP172" s="2">
        <f t="shared" si="23"/>
        <v>-1</v>
      </c>
      <c r="AQ172" s="2">
        <f t="shared" si="23"/>
        <v>-1</v>
      </c>
      <c r="AR172" s="2">
        <f t="shared" si="23"/>
        <v>-1</v>
      </c>
      <c r="AS172" s="2">
        <f t="shared" si="18"/>
        <v>-1</v>
      </c>
    </row>
    <row r="173" spans="1:45" x14ac:dyDescent="0.25">
      <c r="A173">
        <v>16</v>
      </c>
      <c r="B173" t="s">
        <v>1246</v>
      </c>
      <c r="C173" t="s">
        <v>1247</v>
      </c>
      <c r="D173">
        <v>2016</v>
      </c>
      <c r="E173" t="s">
        <v>1248</v>
      </c>
      <c r="F173" t="s">
        <v>322</v>
      </c>
      <c r="G173" t="s">
        <v>1249</v>
      </c>
      <c r="H173" t="s">
        <v>1250</v>
      </c>
      <c r="I173">
        <v>123</v>
      </c>
      <c r="J173">
        <v>16</v>
      </c>
      <c r="K173">
        <v>2.67</v>
      </c>
      <c r="L173">
        <v>8</v>
      </c>
      <c r="M173">
        <v>2</v>
      </c>
      <c r="N173">
        <v>6</v>
      </c>
      <c r="O173" t="s">
        <v>1251</v>
      </c>
      <c r="P173" t="s">
        <v>1252</v>
      </c>
      <c r="Q173" t="s">
        <v>1253</v>
      </c>
      <c r="AB173" s="2">
        <f>COUNTIF('DATA Pruess'!C:C,C173)</f>
        <v>0</v>
      </c>
      <c r="AC173" s="2">
        <f t="shared" si="16"/>
        <v>-1</v>
      </c>
      <c r="AE173" s="2">
        <f t="shared" si="19"/>
        <v>-1</v>
      </c>
      <c r="AF173" s="2">
        <f t="shared" si="20"/>
        <v>-1</v>
      </c>
      <c r="AG173" s="2">
        <f t="shared" si="20"/>
        <v>-1</v>
      </c>
      <c r="AH173" s="2">
        <f t="shared" si="20"/>
        <v>-1</v>
      </c>
      <c r="AI173" s="2">
        <f t="shared" si="21"/>
        <v>-1</v>
      </c>
      <c r="AJ173" s="2"/>
      <c r="AK173" s="2">
        <f t="shared" si="22"/>
        <v>-1</v>
      </c>
      <c r="AL173" s="2">
        <f t="shared" si="22"/>
        <v>-1</v>
      </c>
      <c r="AM173" s="2">
        <f t="shared" si="22"/>
        <v>-1</v>
      </c>
      <c r="AN173" s="2">
        <f t="shared" si="17"/>
        <v>-1</v>
      </c>
      <c r="AP173" s="2">
        <f t="shared" si="23"/>
        <v>-1</v>
      </c>
      <c r="AQ173" s="2">
        <f t="shared" si="23"/>
        <v>-1</v>
      </c>
      <c r="AR173" s="2">
        <f t="shared" si="23"/>
        <v>-1</v>
      </c>
      <c r="AS173" s="2">
        <f t="shared" si="18"/>
        <v>-1</v>
      </c>
    </row>
    <row r="174" spans="1:45" x14ac:dyDescent="0.25">
      <c r="A174">
        <v>13</v>
      </c>
      <c r="B174" t="s">
        <v>1254</v>
      </c>
      <c r="C174" t="s">
        <v>1255</v>
      </c>
      <c r="D174">
        <v>2016</v>
      </c>
      <c r="E174" t="s">
        <v>1256</v>
      </c>
      <c r="F174" t="s">
        <v>1257</v>
      </c>
      <c r="G174" t="s">
        <v>1258</v>
      </c>
      <c r="H174" t="s">
        <v>1259</v>
      </c>
      <c r="I174">
        <v>162</v>
      </c>
      <c r="J174">
        <v>13</v>
      </c>
      <c r="K174">
        <v>2.17</v>
      </c>
      <c r="L174">
        <v>3</v>
      </c>
      <c r="M174">
        <v>4</v>
      </c>
      <c r="N174">
        <v>6</v>
      </c>
      <c r="O174" t="s">
        <v>1260</v>
      </c>
      <c r="P174" t="s">
        <v>1261</v>
      </c>
      <c r="Q174" t="s">
        <v>1262</v>
      </c>
      <c r="AB174" s="2">
        <f>COUNTIF('DATA Pruess'!C:C,C174)</f>
        <v>1</v>
      </c>
      <c r="AC174" s="2">
        <f t="shared" si="16"/>
        <v>-1</v>
      </c>
      <c r="AE174" s="2">
        <f t="shared" si="19"/>
        <v>-1</v>
      </c>
      <c r="AF174" s="2">
        <f t="shared" si="20"/>
        <v>-1</v>
      </c>
      <c r="AG174" s="2">
        <f t="shared" si="20"/>
        <v>-1</v>
      </c>
      <c r="AH174" s="2">
        <f t="shared" si="20"/>
        <v>-1</v>
      </c>
      <c r="AI174" s="2">
        <f t="shared" si="21"/>
        <v>-1</v>
      </c>
      <c r="AJ174" s="2"/>
      <c r="AK174" s="2">
        <f t="shared" si="22"/>
        <v>-1</v>
      </c>
      <c r="AL174" s="2">
        <f t="shared" si="22"/>
        <v>-1</v>
      </c>
      <c r="AM174" s="2">
        <f t="shared" si="22"/>
        <v>-1</v>
      </c>
      <c r="AN174" s="2">
        <f t="shared" si="17"/>
        <v>-1</v>
      </c>
      <c r="AP174" s="2">
        <f t="shared" si="23"/>
        <v>-1</v>
      </c>
      <c r="AQ174" s="2">
        <f t="shared" si="23"/>
        <v>-1</v>
      </c>
      <c r="AR174" s="2">
        <f t="shared" si="23"/>
        <v>-1</v>
      </c>
      <c r="AS174" s="2">
        <f t="shared" si="18"/>
        <v>-1</v>
      </c>
    </row>
    <row r="175" spans="1:45" x14ac:dyDescent="0.25">
      <c r="A175">
        <v>14</v>
      </c>
      <c r="B175" t="s">
        <v>1263</v>
      </c>
      <c r="C175" t="s">
        <v>1264</v>
      </c>
      <c r="D175">
        <v>2016</v>
      </c>
      <c r="E175" t="s">
        <v>28</v>
      </c>
      <c r="F175" t="s">
        <v>29</v>
      </c>
      <c r="G175" t="s">
        <v>1265</v>
      </c>
      <c r="H175" t="s">
        <v>1266</v>
      </c>
      <c r="I175">
        <v>164</v>
      </c>
      <c r="J175">
        <v>14</v>
      </c>
      <c r="K175">
        <v>2.33</v>
      </c>
      <c r="L175">
        <v>3</v>
      </c>
      <c r="M175">
        <v>5</v>
      </c>
      <c r="N175">
        <v>6</v>
      </c>
      <c r="O175" t="s">
        <v>1267</v>
      </c>
      <c r="P175" t="s">
        <v>1268</v>
      </c>
      <c r="Q175" t="s">
        <v>1269</v>
      </c>
      <c r="AB175" s="2">
        <f>COUNTIF('DATA Pruess'!C:C,C175)</f>
        <v>0</v>
      </c>
      <c r="AC175" s="2">
        <f t="shared" si="16"/>
        <v>-1</v>
      </c>
      <c r="AE175" s="2">
        <f t="shared" si="19"/>
        <v>-1</v>
      </c>
      <c r="AF175" s="2">
        <f t="shared" si="20"/>
        <v>-1</v>
      </c>
      <c r="AG175" s="2">
        <f t="shared" si="20"/>
        <v>-1</v>
      </c>
      <c r="AH175" s="2">
        <f t="shared" si="20"/>
        <v>-1</v>
      </c>
      <c r="AI175" s="2">
        <f t="shared" si="21"/>
        <v>-1</v>
      </c>
      <c r="AJ175" s="2"/>
      <c r="AK175" s="2">
        <f t="shared" si="22"/>
        <v>-1</v>
      </c>
      <c r="AL175" s="2">
        <f t="shared" si="22"/>
        <v>-1</v>
      </c>
      <c r="AM175" s="2">
        <f t="shared" si="22"/>
        <v>-1</v>
      </c>
      <c r="AN175" s="2">
        <f t="shared" si="17"/>
        <v>-1</v>
      </c>
      <c r="AP175" s="2">
        <f t="shared" si="23"/>
        <v>-1</v>
      </c>
      <c r="AQ175" s="2">
        <f t="shared" si="23"/>
        <v>-1</v>
      </c>
      <c r="AR175" s="2">
        <f t="shared" si="23"/>
        <v>-1</v>
      </c>
      <c r="AS175" s="2">
        <f t="shared" si="18"/>
        <v>-1</v>
      </c>
    </row>
    <row r="176" spans="1:45" x14ac:dyDescent="0.25">
      <c r="A176">
        <v>10</v>
      </c>
      <c r="B176" t="s">
        <v>1270</v>
      </c>
      <c r="C176" t="s">
        <v>1271</v>
      </c>
      <c r="D176">
        <v>2016</v>
      </c>
      <c r="E176" t="s">
        <v>991</v>
      </c>
      <c r="F176" t="s">
        <v>29</v>
      </c>
      <c r="G176" t="s">
        <v>1272</v>
      </c>
      <c r="H176" t="s">
        <v>1273</v>
      </c>
      <c r="I176">
        <v>175</v>
      </c>
      <c r="J176">
        <v>10</v>
      </c>
      <c r="K176">
        <v>1.67</v>
      </c>
      <c r="L176">
        <v>3</v>
      </c>
      <c r="M176">
        <v>4</v>
      </c>
      <c r="N176">
        <v>6</v>
      </c>
      <c r="O176" t="s">
        <v>1274</v>
      </c>
      <c r="P176" t="s">
        <v>1275</v>
      </c>
      <c r="Q176" t="s">
        <v>1276</v>
      </c>
      <c r="AB176" s="2">
        <f>COUNTIF('DATA Pruess'!C:C,C176)</f>
        <v>1</v>
      </c>
      <c r="AC176" s="2">
        <f t="shared" si="16"/>
        <v>-1</v>
      </c>
      <c r="AE176" s="2">
        <f t="shared" si="19"/>
        <v>-1</v>
      </c>
      <c r="AF176" s="2">
        <f t="shared" si="20"/>
        <v>-1</v>
      </c>
      <c r="AG176" s="2">
        <f t="shared" si="20"/>
        <v>-1</v>
      </c>
      <c r="AH176" s="2">
        <f t="shared" si="20"/>
        <v>-1</v>
      </c>
      <c r="AI176" s="2">
        <f t="shared" si="21"/>
        <v>-1</v>
      </c>
      <c r="AJ176" s="2"/>
      <c r="AK176" s="2">
        <f t="shared" si="22"/>
        <v>-1</v>
      </c>
      <c r="AL176" s="2">
        <f t="shared" si="22"/>
        <v>-1</v>
      </c>
      <c r="AM176" s="2">
        <f t="shared" si="22"/>
        <v>-1</v>
      </c>
      <c r="AN176" s="2">
        <f t="shared" si="17"/>
        <v>-1</v>
      </c>
      <c r="AP176" s="2">
        <f t="shared" si="23"/>
        <v>-1</v>
      </c>
      <c r="AQ176" s="2">
        <f t="shared" si="23"/>
        <v>-1</v>
      </c>
      <c r="AR176" s="2">
        <f t="shared" si="23"/>
        <v>-1</v>
      </c>
      <c r="AS176" s="2">
        <f t="shared" si="18"/>
        <v>-1</v>
      </c>
    </row>
    <row r="177" spans="1:45" x14ac:dyDescent="0.25">
      <c r="A177">
        <v>8</v>
      </c>
      <c r="B177" t="s">
        <v>1277</v>
      </c>
      <c r="C177" t="s">
        <v>1278</v>
      </c>
      <c r="D177">
        <v>2016</v>
      </c>
      <c r="E177" t="s">
        <v>1279</v>
      </c>
      <c r="H177" t="s">
        <v>1280</v>
      </c>
      <c r="I177">
        <v>176</v>
      </c>
      <c r="J177">
        <v>8</v>
      </c>
      <c r="K177">
        <v>1.33</v>
      </c>
      <c r="L177">
        <v>1</v>
      </c>
      <c r="M177">
        <v>6</v>
      </c>
      <c r="N177">
        <v>6</v>
      </c>
      <c r="Q177" t="s">
        <v>1281</v>
      </c>
      <c r="AB177" s="2">
        <f>COUNTIF('DATA Pruess'!C:C,C177)</f>
        <v>1</v>
      </c>
      <c r="AC177" s="2">
        <f t="shared" si="16"/>
        <v>-1</v>
      </c>
      <c r="AE177" s="2">
        <f t="shared" si="19"/>
        <v>-1</v>
      </c>
      <c r="AF177" s="2">
        <f t="shared" si="20"/>
        <v>-1</v>
      </c>
      <c r="AG177" s="2">
        <f t="shared" si="20"/>
        <v>-1</v>
      </c>
      <c r="AH177" s="2">
        <f t="shared" si="20"/>
        <v>-1</v>
      </c>
      <c r="AI177" s="2">
        <f t="shared" si="21"/>
        <v>-1</v>
      </c>
      <c r="AJ177" s="2"/>
      <c r="AK177" s="2">
        <f t="shared" si="22"/>
        <v>-1</v>
      </c>
      <c r="AL177" s="2">
        <f t="shared" si="22"/>
        <v>-1</v>
      </c>
      <c r="AM177" s="2">
        <f t="shared" si="22"/>
        <v>-1</v>
      </c>
      <c r="AN177" s="2">
        <f t="shared" si="17"/>
        <v>-1</v>
      </c>
      <c r="AP177" s="2">
        <f t="shared" si="23"/>
        <v>-1</v>
      </c>
      <c r="AQ177" s="2">
        <f t="shared" si="23"/>
        <v>-1</v>
      </c>
      <c r="AR177" s="2">
        <f t="shared" si="23"/>
        <v>-1</v>
      </c>
      <c r="AS177" s="2">
        <f t="shared" si="18"/>
        <v>-1</v>
      </c>
    </row>
    <row r="178" spans="1:45" x14ac:dyDescent="0.25">
      <c r="A178">
        <v>8</v>
      </c>
      <c r="B178" t="s">
        <v>1282</v>
      </c>
      <c r="C178" t="s">
        <v>1283</v>
      </c>
      <c r="D178">
        <v>2016</v>
      </c>
      <c r="E178" t="s">
        <v>28</v>
      </c>
      <c r="F178" t="s">
        <v>29</v>
      </c>
      <c r="G178" t="s">
        <v>1284</v>
      </c>
      <c r="H178" t="s">
        <v>1285</v>
      </c>
      <c r="I178">
        <v>180</v>
      </c>
      <c r="J178">
        <v>8</v>
      </c>
      <c r="K178">
        <v>1.33</v>
      </c>
      <c r="L178">
        <v>1</v>
      </c>
      <c r="M178">
        <v>8</v>
      </c>
      <c r="N178">
        <v>6</v>
      </c>
      <c r="O178" t="s">
        <v>1286</v>
      </c>
      <c r="P178" t="s">
        <v>1287</v>
      </c>
      <c r="Q178" t="s">
        <v>1288</v>
      </c>
      <c r="AB178" s="2">
        <f>COUNTIF('DATA Pruess'!C:C,C178)</f>
        <v>0</v>
      </c>
      <c r="AC178" s="2">
        <f t="shared" si="16"/>
        <v>-1</v>
      </c>
      <c r="AE178" s="2">
        <f t="shared" si="19"/>
        <v>-1</v>
      </c>
      <c r="AF178" s="2">
        <f t="shared" si="20"/>
        <v>-1</v>
      </c>
      <c r="AG178" s="2">
        <f t="shared" si="20"/>
        <v>-1</v>
      </c>
      <c r="AH178" s="2">
        <f t="shared" si="20"/>
        <v>-1</v>
      </c>
      <c r="AI178" s="2">
        <f t="shared" si="21"/>
        <v>-1</v>
      </c>
      <c r="AJ178" s="2"/>
      <c r="AK178" s="2">
        <f t="shared" si="22"/>
        <v>-1</v>
      </c>
      <c r="AL178" s="2">
        <f t="shared" si="22"/>
        <v>-1</v>
      </c>
      <c r="AM178" s="2">
        <f t="shared" si="22"/>
        <v>-1</v>
      </c>
      <c r="AN178" s="2">
        <f t="shared" si="17"/>
        <v>-1</v>
      </c>
      <c r="AP178" s="2">
        <f t="shared" si="23"/>
        <v>8</v>
      </c>
      <c r="AQ178" s="2">
        <f t="shared" si="23"/>
        <v>1</v>
      </c>
      <c r="AR178" s="2">
        <f t="shared" si="23"/>
        <v>-1</v>
      </c>
      <c r="AS178" s="2">
        <f t="shared" si="18"/>
        <v>1</v>
      </c>
    </row>
    <row r="179" spans="1:45" x14ac:dyDescent="0.25">
      <c r="A179">
        <v>9</v>
      </c>
      <c r="B179" t="s">
        <v>1289</v>
      </c>
      <c r="C179" t="s">
        <v>1290</v>
      </c>
      <c r="D179">
        <v>2016</v>
      </c>
      <c r="E179" t="s">
        <v>232</v>
      </c>
      <c r="F179" t="s">
        <v>29</v>
      </c>
      <c r="G179" t="s">
        <v>1291</v>
      </c>
      <c r="H179" t="s">
        <v>1292</v>
      </c>
      <c r="I179">
        <v>185</v>
      </c>
      <c r="J179">
        <v>9</v>
      </c>
      <c r="K179">
        <v>1.5</v>
      </c>
      <c r="L179">
        <v>5</v>
      </c>
      <c r="M179">
        <v>2</v>
      </c>
      <c r="N179">
        <v>6</v>
      </c>
      <c r="O179" t="s">
        <v>1293</v>
      </c>
      <c r="P179" t="s">
        <v>1294</v>
      </c>
      <c r="Q179" t="s">
        <v>1295</v>
      </c>
      <c r="AB179" s="2">
        <f>COUNTIF('DATA Pruess'!C:C,C179)</f>
        <v>0</v>
      </c>
      <c r="AC179" s="2">
        <f t="shared" si="16"/>
        <v>-1</v>
      </c>
      <c r="AE179" s="2">
        <f t="shared" si="19"/>
        <v>-1</v>
      </c>
      <c r="AF179" s="2">
        <f t="shared" si="20"/>
        <v>-1</v>
      </c>
      <c r="AG179" s="2">
        <f t="shared" si="20"/>
        <v>-1</v>
      </c>
      <c r="AH179" s="2">
        <f t="shared" si="20"/>
        <v>-1</v>
      </c>
      <c r="AI179" s="2">
        <f t="shared" si="21"/>
        <v>-1</v>
      </c>
      <c r="AJ179" s="2"/>
      <c r="AK179" s="2">
        <f t="shared" si="22"/>
        <v>-1</v>
      </c>
      <c r="AL179" s="2">
        <f t="shared" si="22"/>
        <v>-1</v>
      </c>
      <c r="AM179" s="2">
        <f t="shared" si="22"/>
        <v>-1</v>
      </c>
      <c r="AN179" s="2">
        <f t="shared" si="17"/>
        <v>-1</v>
      </c>
      <c r="AP179" s="2">
        <f t="shared" si="23"/>
        <v>-1</v>
      </c>
      <c r="AQ179" s="2">
        <f t="shared" si="23"/>
        <v>-1</v>
      </c>
      <c r="AR179" s="2">
        <f t="shared" si="23"/>
        <v>-1</v>
      </c>
      <c r="AS179" s="2">
        <f t="shared" si="18"/>
        <v>-1</v>
      </c>
    </row>
    <row r="180" spans="1:45" x14ac:dyDescent="0.25">
      <c r="A180">
        <v>8</v>
      </c>
      <c r="B180" t="s">
        <v>1296</v>
      </c>
      <c r="C180" t="s">
        <v>1297</v>
      </c>
      <c r="D180">
        <v>2016</v>
      </c>
      <c r="E180" t="s">
        <v>1298</v>
      </c>
      <c r="F180" t="s">
        <v>205</v>
      </c>
      <c r="G180" t="s">
        <v>1299</v>
      </c>
      <c r="H180" t="s">
        <v>1300</v>
      </c>
      <c r="I180">
        <v>235</v>
      </c>
      <c r="J180">
        <v>8</v>
      </c>
      <c r="K180">
        <v>1.33</v>
      </c>
      <c r="L180">
        <v>1</v>
      </c>
      <c r="M180">
        <v>6</v>
      </c>
      <c r="N180">
        <v>6</v>
      </c>
      <c r="O180" t="s">
        <v>1301</v>
      </c>
      <c r="P180" t="s">
        <v>1299</v>
      </c>
      <c r="Q180" t="s">
        <v>1302</v>
      </c>
      <c r="AB180" s="2">
        <f>COUNTIF('DATA Pruess'!C:C,C180)</f>
        <v>1</v>
      </c>
      <c r="AC180" s="2">
        <f t="shared" si="16"/>
        <v>-1</v>
      </c>
      <c r="AE180" s="2">
        <f t="shared" si="19"/>
        <v>-1</v>
      </c>
      <c r="AF180" s="2">
        <f t="shared" si="20"/>
        <v>-1</v>
      </c>
      <c r="AG180" s="2">
        <f t="shared" si="20"/>
        <v>-1</v>
      </c>
      <c r="AH180" s="2">
        <f t="shared" si="20"/>
        <v>-1</v>
      </c>
      <c r="AI180" s="2">
        <f t="shared" si="21"/>
        <v>-1</v>
      </c>
      <c r="AJ180" s="2"/>
      <c r="AK180" s="2">
        <f t="shared" si="22"/>
        <v>-1</v>
      </c>
      <c r="AL180" s="2">
        <f t="shared" si="22"/>
        <v>-1</v>
      </c>
      <c r="AM180" s="2">
        <f t="shared" si="22"/>
        <v>-1</v>
      </c>
      <c r="AN180" s="2">
        <f t="shared" si="17"/>
        <v>-1</v>
      </c>
      <c r="AP180" s="2">
        <f t="shared" si="23"/>
        <v>-1</v>
      </c>
      <c r="AQ180" s="2">
        <f t="shared" si="23"/>
        <v>-1</v>
      </c>
      <c r="AR180" s="2">
        <f t="shared" si="23"/>
        <v>-1</v>
      </c>
      <c r="AS180" s="2">
        <f t="shared" si="18"/>
        <v>-1</v>
      </c>
    </row>
    <row r="181" spans="1:45" x14ac:dyDescent="0.25">
      <c r="A181">
        <v>3</v>
      </c>
      <c r="B181" t="s">
        <v>1303</v>
      </c>
      <c r="C181" t="s">
        <v>1304</v>
      </c>
      <c r="D181">
        <v>2016</v>
      </c>
      <c r="E181" t="s">
        <v>764</v>
      </c>
      <c r="F181" t="s">
        <v>29</v>
      </c>
      <c r="G181" t="s">
        <v>1305</v>
      </c>
      <c r="H181" t="s">
        <v>1306</v>
      </c>
      <c r="I181">
        <v>238</v>
      </c>
      <c r="J181">
        <v>3</v>
      </c>
      <c r="K181">
        <v>0.5</v>
      </c>
      <c r="L181">
        <v>1</v>
      </c>
      <c r="M181">
        <v>3</v>
      </c>
      <c r="N181">
        <v>6</v>
      </c>
      <c r="O181" t="s">
        <v>1307</v>
      </c>
      <c r="Q181" t="s">
        <v>1308</v>
      </c>
      <c r="AB181" s="2">
        <f>COUNTIF('DATA Pruess'!C:C,C181)</f>
        <v>1</v>
      </c>
      <c r="AC181" s="2">
        <f t="shared" si="16"/>
        <v>-1</v>
      </c>
      <c r="AE181" s="2">
        <f t="shared" si="19"/>
        <v>-1</v>
      </c>
      <c r="AF181" s="2">
        <f t="shared" si="20"/>
        <v>-1</v>
      </c>
      <c r="AG181" s="2">
        <f t="shared" si="20"/>
        <v>-1</v>
      </c>
      <c r="AH181" s="2">
        <f t="shared" si="20"/>
        <v>-1</v>
      </c>
      <c r="AI181" s="2">
        <f t="shared" si="21"/>
        <v>-1</v>
      </c>
      <c r="AJ181" s="2"/>
      <c r="AK181" s="2">
        <f t="shared" si="22"/>
        <v>-1</v>
      </c>
      <c r="AL181" s="2">
        <f t="shared" si="22"/>
        <v>-1</v>
      </c>
      <c r="AM181" s="2">
        <f t="shared" si="22"/>
        <v>-1</v>
      </c>
      <c r="AN181" s="2">
        <f t="shared" si="17"/>
        <v>-1</v>
      </c>
      <c r="AP181" s="2">
        <f t="shared" si="23"/>
        <v>-1</v>
      </c>
      <c r="AQ181" s="2">
        <f t="shared" si="23"/>
        <v>-1</v>
      </c>
      <c r="AR181" s="2">
        <f t="shared" si="23"/>
        <v>-1</v>
      </c>
      <c r="AS181" s="2">
        <f t="shared" si="18"/>
        <v>-1</v>
      </c>
    </row>
    <row r="182" spans="1:45" x14ac:dyDescent="0.25">
      <c r="A182">
        <v>3</v>
      </c>
      <c r="B182" t="s">
        <v>1309</v>
      </c>
      <c r="C182" t="s">
        <v>1310</v>
      </c>
      <c r="D182">
        <v>2016</v>
      </c>
      <c r="E182" t="s">
        <v>1311</v>
      </c>
      <c r="F182" t="s">
        <v>131</v>
      </c>
      <c r="G182" t="s">
        <v>1312</v>
      </c>
      <c r="H182" t="s">
        <v>1313</v>
      </c>
      <c r="I182">
        <v>258</v>
      </c>
      <c r="J182">
        <v>3</v>
      </c>
      <c r="K182">
        <v>0.5</v>
      </c>
      <c r="L182">
        <v>1</v>
      </c>
      <c r="M182">
        <v>6</v>
      </c>
      <c r="N182">
        <v>6</v>
      </c>
      <c r="O182" t="s">
        <v>1315</v>
      </c>
      <c r="P182" t="s">
        <v>1312</v>
      </c>
      <c r="Q182" t="s">
        <v>1316</v>
      </c>
      <c r="AB182" s="2">
        <f>COUNTIF('DATA Pruess'!C:C,C182)</f>
        <v>1</v>
      </c>
      <c r="AC182" s="2">
        <f t="shared" si="16"/>
        <v>-1</v>
      </c>
      <c r="AE182" s="2">
        <f t="shared" si="19"/>
        <v>-1</v>
      </c>
      <c r="AF182" s="2">
        <f t="shared" si="20"/>
        <v>-1</v>
      </c>
      <c r="AG182" s="2">
        <f t="shared" si="20"/>
        <v>-1</v>
      </c>
      <c r="AH182" s="2">
        <f t="shared" si="20"/>
        <v>-1</v>
      </c>
      <c r="AI182" s="2">
        <f t="shared" si="21"/>
        <v>-1</v>
      </c>
      <c r="AJ182" s="2"/>
      <c r="AK182" s="2">
        <f t="shared" si="22"/>
        <v>-1</v>
      </c>
      <c r="AL182" s="2">
        <f t="shared" si="22"/>
        <v>-1</v>
      </c>
      <c r="AM182" s="2">
        <f t="shared" si="22"/>
        <v>-1</v>
      </c>
      <c r="AN182" s="2">
        <f t="shared" si="17"/>
        <v>-1</v>
      </c>
      <c r="AP182" s="2">
        <f t="shared" si="23"/>
        <v>-1</v>
      </c>
      <c r="AQ182" s="2">
        <f t="shared" si="23"/>
        <v>-1</v>
      </c>
      <c r="AR182" s="2">
        <f t="shared" si="23"/>
        <v>-1</v>
      </c>
      <c r="AS182" s="2">
        <f t="shared" si="18"/>
        <v>-1</v>
      </c>
    </row>
    <row r="183" spans="1:45" x14ac:dyDescent="0.25">
      <c r="A183">
        <v>2</v>
      </c>
      <c r="B183" t="s">
        <v>1317</v>
      </c>
      <c r="C183" t="s">
        <v>1318</v>
      </c>
      <c r="D183">
        <v>2016</v>
      </c>
      <c r="E183" t="s">
        <v>1319</v>
      </c>
      <c r="F183" t="s">
        <v>1320</v>
      </c>
      <c r="G183" t="s">
        <v>1321</v>
      </c>
      <c r="H183" t="s">
        <v>1322</v>
      </c>
      <c r="I183">
        <v>270</v>
      </c>
      <c r="J183">
        <v>2</v>
      </c>
      <c r="K183">
        <v>0.33</v>
      </c>
      <c r="L183">
        <v>1</v>
      </c>
      <c r="M183">
        <v>3</v>
      </c>
      <c r="N183">
        <v>6</v>
      </c>
      <c r="O183" t="s">
        <v>1323</v>
      </c>
      <c r="P183" t="s">
        <v>1321</v>
      </c>
      <c r="Q183" t="s">
        <v>1324</v>
      </c>
      <c r="AB183" s="2">
        <f>COUNTIF('DATA Pruess'!C:C,C183)</f>
        <v>1</v>
      </c>
      <c r="AC183" s="2">
        <f t="shared" si="16"/>
        <v>-1</v>
      </c>
      <c r="AE183" s="2">
        <f t="shared" si="19"/>
        <v>-1</v>
      </c>
      <c r="AF183" s="2">
        <f t="shared" si="20"/>
        <v>-1</v>
      </c>
      <c r="AG183" s="2">
        <f t="shared" si="20"/>
        <v>-1</v>
      </c>
      <c r="AH183" s="2">
        <f t="shared" si="20"/>
        <v>-1</v>
      </c>
      <c r="AI183" s="2">
        <f t="shared" si="21"/>
        <v>-1</v>
      </c>
      <c r="AJ183" s="2"/>
      <c r="AK183" s="2">
        <f t="shared" si="22"/>
        <v>-1</v>
      </c>
      <c r="AL183" s="2">
        <f t="shared" si="22"/>
        <v>-1</v>
      </c>
      <c r="AM183" s="2">
        <f t="shared" si="22"/>
        <v>-1</v>
      </c>
      <c r="AN183" s="2">
        <f t="shared" si="17"/>
        <v>-1</v>
      </c>
      <c r="AP183" s="2">
        <f t="shared" si="23"/>
        <v>-1</v>
      </c>
      <c r="AQ183" s="2">
        <f t="shared" si="23"/>
        <v>-1</v>
      </c>
      <c r="AR183" s="2">
        <f t="shared" si="23"/>
        <v>-1</v>
      </c>
      <c r="AS183" s="2">
        <f t="shared" si="18"/>
        <v>-1</v>
      </c>
    </row>
    <row r="184" spans="1:45" x14ac:dyDescent="0.25">
      <c r="A184">
        <v>2</v>
      </c>
      <c r="B184" t="s">
        <v>1325</v>
      </c>
      <c r="C184" t="s">
        <v>1326</v>
      </c>
      <c r="D184">
        <v>2016</v>
      </c>
      <c r="F184" t="s">
        <v>1327</v>
      </c>
      <c r="G184" t="s">
        <v>1328</v>
      </c>
      <c r="H184" t="s">
        <v>1329</v>
      </c>
      <c r="I184">
        <v>286</v>
      </c>
      <c r="J184">
        <v>2</v>
      </c>
      <c r="K184">
        <v>0.33</v>
      </c>
      <c r="L184">
        <v>2</v>
      </c>
      <c r="M184">
        <v>1</v>
      </c>
      <c r="N184">
        <v>6</v>
      </c>
      <c r="O184" t="s">
        <v>1330</v>
      </c>
      <c r="P184" t="s">
        <v>1331</v>
      </c>
      <c r="Q184" t="s">
        <v>1332</v>
      </c>
      <c r="AB184" s="2">
        <f>COUNTIF('DATA Pruess'!C:C,C184)</f>
        <v>0</v>
      </c>
      <c r="AC184" s="2">
        <f t="shared" si="16"/>
        <v>-1</v>
      </c>
      <c r="AE184" s="2">
        <f t="shared" si="19"/>
        <v>-1</v>
      </c>
      <c r="AF184" s="2">
        <f t="shared" si="20"/>
        <v>-1</v>
      </c>
      <c r="AG184" s="2">
        <f t="shared" si="20"/>
        <v>-1</v>
      </c>
      <c r="AH184" s="2">
        <f t="shared" si="20"/>
        <v>-1</v>
      </c>
      <c r="AI184" s="2">
        <f t="shared" si="21"/>
        <v>-1</v>
      </c>
      <c r="AJ184" s="2"/>
      <c r="AK184" s="2">
        <f t="shared" si="22"/>
        <v>-1</v>
      </c>
      <c r="AL184" s="2">
        <f t="shared" si="22"/>
        <v>-1</v>
      </c>
      <c r="AM184" s="2">
        <f t="shared" si="22"/>
        <v>-1</v>
      </c>
      <c r="AN184" s="2">
        <f t="shared" si="17"/>
        <v>-1</v>
      </c>
      <c r="AP184" s="2">
        <f t="shared" si="23"/>
        <v>-1</v>
      </c>
      <c r="AQ184" s="2">
        <f t="shared" si="23"/>
        <v>-1</v>
      </c>
      <c r="AR184" s="2">
        <f t="shared" si="23"/>
        <v>-1</v>
      </c>
      <c r="AS184" s="2">
        <f t="shared" si="18"/>
        <v>-1</v>
      </c>
    </row>
    <row r="185" spans="1:45" x14ac:dyDescent="0.25">
      <c r="A185">
        <v>1</v>
      </c>
      <c r="B185" t="s">
        <v>1333</v>
      </c>
      <c r="C185" t="s">
        <v>1334</v>
      </c>
      <c r="D185">
        <v>2016</v>
      </c>
      <c r="E185" t="s">
        <v>1335</v>
      </c>
      <c r="F185" t="s">
        <v>1336</v>
      </c>
      <c r="G185" t="s">
        <v>1337</v>
      </c>
      <c r="H185" t="s">
        <v>1338</v>
      </c>
      <c r="I185">
        <v>319</v>
      </c>
      <c r="J185">
        <v>1</v>
      </c>
      <c r="K185">
        <v>0.17</v>
      </c>
      <c r="L185">
        <v>0</v>
      </c>
      <c r="M185">
        <v>3</v>
      </c>
      <c r="N185">
        <v>6</v>
      </c>
      <c r="O185" t="s">
        <v>1339</v>
      </c>
      <c r="P185" t="s">
        <v>1340</v>
      </c>
      <c r="Q185" t="s">
        <v>1341</v>
      </c>
      <c r="AB185" s="2">
        <f>COUNTIF('DATA Pruess'!C:C,C185)</f>
        <v>1</v>
      </c>
      <c r="AC185" s="2">
        <f t="shared" si="16"/>
        <v>-1</v>
      </c>
      <c r="AE185" s="2">
        <f t="shared" si="19"/>
        <v>-1</v>
      </c>
      <c r="AF185" s="2">
        <f t="shared" si="20"/>
        <v>-1</v>
      </c>
      <c r="AG185" s="2">
        <f t="shared" si="20"/>
        <v>-1</v>
      </c>
      <c r="AH185" s="2">
        <f t="shared" si="20"/>
        <v>-1</v>
      </c>
      <c r="AI185" s="2">
        <f t="shared" si="21"/>
        <v>-1</v>
      </c>
      <c r="AJ185" s="2"/>
      <c r="AK185" s="2">
        <f t="shared" si="22"/>
        <v>-1</v>
      </c>
      <c r="AL185" s="2">
        <f t="shared" si="22"/>
        <v>-1</v>
      </c>
      <c r="AM185" s="2">
        <f t="shared" si="22"/>
        <v>-1</v>
      </c>
      <c r="AN185" s="2">
        <f t="shared" si="17"/>
        <v>-1</v>
      </c>
      <c r="AP185" s="2">
        <f t="shared" si="23"/>
        <v>-1</v>
      </c>
      <c r="AQ185" s="2">
        <f t="shared" si="23"/>
        <v>-1</v>
      </c>
      <c r="AR185" s="2">
        <f t="shared" si="23"/>
        <v>-1</v>
      </c>
      <c r="AS185" s="2">
        <f t="shared" si="18"/>
        <v>-1</v>
      </c>
    </row>
    <row r="186" spans="1:45" x14ac:dyDescent="0.25">
      <c r="A186">
        <v>1</v>
      </c>
      <c r="B186" t="s">
        <v>1342</v>
      </c>
      <c r="C186" t="s">
        <v>1343</v>
      </c>
      <c r="D186">
        <v>2016</v>
      </c>
      <c r="E186" t="s">
        <v>1344</v>
      </c>
      <c r="F186" t="s">
        <v>658</v>
      </c>
      <c r="G186" t="s">
        <v>1345</v>
      </c>
      <c r="H186" t="s">
        <v>1346</v>
      </c>
      <c r="I186">
        <v>334</v>
      </c>
      <c r="J186">
        <v>1</v>
      </c>
      <c r="K186">
        <v>0.17</v>
      </c>
      <c r="L186">
        <v>0</v>
      </c>
      <c r="M186">
        <v>7</v>
      </c>
      <c r="N186">
        <v>6</v>
      </c>
      <c r="O186" t="s">
        <v>1347</v>
      </c>
      <c r="Q186" t="s">
        <v>1348</v>
      </c>
      <c r="AB186" s="2">
        <f>COUNTIF('DATA Pruess'!C:C,C186)</f>
        <v>1</v>
      </c>
      <c r="AC186" s="2">
        <f t="shared" si="16"/>
        <v>-1</v>
      </c>
      <c r="AE186" s="2">
        <f t="shared" si="19"/>
        <v>-1</v>
      </c>
      <c r="AF186" s="2">
        <f t="shared" si="20"/>
        <v>-1</v>
      </c>
      <c r="AG186" s="2">
        <f t="shared" si="20"/>
        <v>-1</v>
      </c>
      <c r="AH186" s="2">
        <f t="shared" si="20"/>
        <v>-1</v>
      </c>
      <c r="AI186" s="2">
        <f t="shared" si="21"/>
        <v>-1</v>
      </c>
      <c r="AJ186" s="2"/>
      <c r="AK186" s="2">
        <f t="shared" si="22"/>
        <v>-1</v>
      </c>
      <c r="AL186" s="2">
        <f t="shared" si="22"/>
        <v>-1</v>
      </c>
      <c r="AM186" s="2">
        <f t="shared" si="22"/>
        <v>-1</v>
      </c>
      <c r="AN186" s="2">
        <f t="shared" si="17"/>
        <v>-1</v>
      </c>
      <c r="AP186" s="2">
        <f t="shared" si="23"/>
        <v>-1</v>
      </c>
      <c r="AQ186" s="2">
        <f t="shared" si="23"/>
        <v>-1</v>
      </c>
      <c r="AR186" s="2">
        <f t="shared" si="23"/>
        <v>-1</v>
      </c>
      <c r="AS186" s="2">
        <f t="shared" si="18"/>
        <v>-1</v>
      </c>
    </row>
    <row r="187" spans="1:45" x14ac:dyDescent="0.25">
      <c r="A187">
        <v>0</v>
      </c>
      <c r="B187" t="s">
        <v>1349</v>
      </c>
      <c r="C187" t="s">
        <v>1350</v>
      </c>
      <c r="D187">
        <v>2016</v>
      </c>
      <c r="F187" t="s">
        <v>1351</v>
      </c>
      <c r="I187">
        <v>357</v>
      </c>
      <c r="J187">
        <v>0</v>
      </c>
      <c r="K187">
        <v>0</v>
      </c>
      <c r="L187">
        <v>0</v>
      </c>
      <c r="M187">
        <v>1</v>
      </c>
      <c r="N187">
        <v>6</v>
      </c>
      <c r="Q187" t="s">
        <v>1352</v>
      </c>
      <c r="AB187" s="2">
        <f>COUNTIF('DATA Pruess'!C:C,C187)</f>
        <v>1</v>
      </c>
      <c r="AC187" s="2">
        <f t="shared" si="16"/>
        <v>-1</v>
      </c>
      <c r="AE187" s="2">
        <f t="shared" si="19"/>
        <v>-1</v>
      </c>
      <c r="AF187" s="2">
        <f t="shared" si="20"/>
        <v>-1</v>
      </c>
      <c r="AG187" s="2">
        <f t="shared" si="20"/>
        <v>-1</v>
      </c>
      <c r="AH187" s="2">
        <f t="shared" si="20"/>
        <v>-1</v>
      </c>
      <c r="AI187" s="2">
        <f t="shared" si="21"/>
        <v>-1</v>
      </c>
      <c r="AJ187" s="2"/>
      <c r="AK187" s="2">
        <f t="shared" si="22"/>
        <v>-1</v>
      </c>
      <c r="AL187" s="2">
        <f t="shared" si="22"/>
        <v>-1</v>
      </c>
      <c r="AM187" s="2">
        <f t="shared" si="22"/>
        <v>-1</v>
      </c>
      <c r="AN187" s="2">
        <f t="shared" si="17"/>
        <v>-1</v>
      </c>
      <c r="AP187" s="2">
        <f t="shared" si="23"/>
        <v>-1</v>
      </c>
      <c r="AQ187" s="2">
        <f t="shared" si="23"/>
        <v>-1</v>
      </c>
      <c r="AR187" s="2">
        <f t="shared" si="23"/>
        <v>-1</v>
      </c>
      <c r="AS187" s="2">
        <f t="shared" si="18"/>
        <v>-1</v>
      </c>
    </row>
    <row r="188" spans="1:45" x14ac:dyDescent="0.25">
      <c r="A188">
        <v>0</v>
      </c>
      <c r="B188" t="s">
        <v>1353</v>
      </c>
      <c r="C188" t="s">
        <v>1354</v>
      </c>
      <c r="D188">
        <v>2016</v>
      </c>
      <c r="F188" t="s">
        <v>1355</v>
      </c>
      <c r="G188" t="s">
        <v>1356</v>
      </c>
      <c r="I188">
        <v>377</v>
      </c>
      <c r="J188">
        <v>0</v>
      </c>
      <c r="K188">
        <v>0</v>
      </c>
      <c r="L188">
        <v>0</v>
      </c>
      <c r="M188">
        <v>2</v>
      </c>
      <c r="N188">
        <v>6</v>
      </c>
      <c r="O188" t="s">
        <v>1357</v>
      </c>
      <c r="P188" t="s">
        <v>1358</v>
      </c>
      <c r="Q188" t="s">
        <v>1359</v>
      </c>
      <c r="AB188" s="2">
        <f>COUNTIF('DATA Pruess'!C:C,C188)</f>
        <v>0</v>
      </c>
      <c r="AC188" s="2">
        <f t="shared" si="16"/>
        <v>-1</v>
      </c>
      <c r="AE188" s="2">
        <f t="shared" si="19"/>
        <v>-1</v>
      </c>
      <c r="AF188" s="2">
        <f t="shared" si="20"/>
        <v>-1</v>
      </c>
      <c r="AG188" s="2">
        <f t="shared" si="20"/>
        <v>-1</v>
      </c>
      <c r="AH188" s="2">
        <f t="shared" si="20"/>
        <v>12</v>
      </c>
      <c r="AI188" s="2">
        <f t="shared" si="21"/>
        <v>0</v>
      </c>
      <c r="AJ188" s="2"/>
      <c r="AK188" s="2">
        <f t="shared" si="22"/>
        <v>-1</v>
      </c>
      <c r="AL188" s="2">
        <f t="shared" si="22"/>
        <v>-1</v>
      </c>
      <c r="AM188" s="2">
        <f t="shared" si="22"/>
        <v>-1</v>
      </c>
      <c r="AN188" s="2">
        <f t="shared" si="17"/>
        <v>-1</v>
      </c>
      <c r="AP188" s="2">
        <f t="shared" si="23"/>
        <v>-1</v>
      </c>
      <c r="AQ188" s="2">
        <f t="shared" si="23"/>
        <v>-1</v>
      </c>
      <c r="AR188" s="2">
        <f t="shared" si="23"/>
        <v>-1</v>
      </c>
      <c r="AS188" s="2">
        <f t="shared" si="18"/>
        <v>-1</v>
      </c>
    </row>
    <row r="189" spans="1:45" x14ac:dyDescent="0.25">
      <c r="A189">
        <v>0</v>
      </c>
      <c r="B189" t="s">
        <v>1360</v>
      </c>
      <c r="C189" t="s">
        <v>1361</v>
      </c>
      <c r="D189">
        <v>2016</v>
      </c>
      <c r="E189" t="s">
        <v>1362</v>
      </c>
      <c r="F189" t="s">
        <v>1363</v>
      </c>
      <c r="G189" t="s">
        <v>1364</v>
      </c>
      <c r="I189">
        <v>379</v>
      </c>
      <c r="J189">
        <v>0</v>
      </c>
      <c r="K189">
        <v>0</v>
      </c>
      <c r="L189">
        <v>0</v>
      </c>
      <c r="M189">
        <v>2</v>
      </c>
      <c r="N189">
        <v>6</v>
      </c>
      <c r="O189" t="s">
        <v>1365</v>
      </c>
      <c r="P189" t="s">
        <v>1366</v>
      </c>
      <c r="Q189" t="s">
        <v>1367</v>
      </c>
      <c r="AB189" s="2">
        <f>COUNTIF('DATA Pruess'!C:C,C189)</f>
        <v>0</v>
      </c>
      <c r="AC189" s="2">
        <f t="shared" si="16"/>
        <v>-1</v>
      </c>
      <c r="AE189" s="2">
        <f t="shared" si="19"/>
        <v>-1</v>
      </c>
      <c r="AF189" s="2">
        <f t="shared" si="20"/>
        <v>-1</v>
      </c>
      <c r="AG189" s="2">
        <f t="shared" si="20"/>
        <v>-1</v>
      </c>
      <c r="AH189" s="2">
        <f t="shared" si="20"/>
        <v>-1</v>
      </c>
      <c r="AI189" s="2">
        <f t="shared" si="21"/>
        <v>-1</v>
      </c>
      <c r="AJ189" s="2"/>
      <c r="AK189" s="2">
        <f t="shared" si="22"/>
        <v>-1</v>
      </c>
      <c r="AL189" s="2">
        <f t="shared" si="22"/>
        <v>-1</v>
      </c>
      <c r="AM189" s="2">
        <f t="shared" si="22"/>
        <v>-1</v>
      </c>
      <c r="AN189" s="2">
        <f t="shared" si="17"/>
        <v>-1</v>
      </c>
      <c r="AP189" s="2">
        <f t="shared" si="23"/>
        <v>-1</v>
      </c>
      <c r="AQ189" s="2">
        <f t="shared" si="23"/>
        <v>-1</v>
      </c>
      <c r="AR189" s="2">
        <f t="shared" si="23"/>
        <v>-1</v>
      </c>
      <c r="AS189" s="2">
        <f t="shared" si="18"/>
        <v>-1</v>
      </c>
    </row>
    <row r="190" spans="1:45" x14ac:dyDescent="0.25">
      <c r="A190">
        <v>0</v>
      </c>
      <c r="B190" t="s">
        <v>1368</v>
      </c>
      <c r="C190" t="s">
        <v>1369</v>
      </c>
      <c r="D190">
        <v>2016</v>
      </c>
      <c r="E190" t="s">
        <v>1335</v>
      </c>
      <c r="F190" t="s">
        <v>1336</v>
      </c>
      <c r="G190" t="s">
        <v>1370</v>
      </c>
      <c r="I190">
        <v>389</v>
      </c>
      <c r="J190">
        <v>0</v>
      </c>
      <c r="K190">
        <v>0</v>
      </c>
      <c r="L190">
        <v>0</v>
      </c>
      <c r="M190">
        <v>3</v>
      </c>
      <c r="N190">
        <v>6</v>
      </c>
      <c r="O190" t="s">
        <v>1371</v>
      </c>
      <c r="P190" t="s">
        <v>1372</v>
      </c>
      <c r="Q190" t="s">
        <v>1373</v>
      </c>
      <c r="AB190" s="2">
        <f>COUNTIF('DATA Pruess'!C:C,C190)</f>
        <v>0</v>
      </c>
      <c r="AC190" s="2">
        <f t="shared" si="16"/>
        <v>-1</v>
      </c>
      <c r="AE190" s="2">
        <f t="shared" si="19"/>
        <v>-1</v>
      </c>
      <c r="AF190" s="2">
        <f t="shared" si="20"/>
        <v>-1</v>
      </c>
      <c r="AG190" s="2">
        <f t="shared" si="20"/>
        <v>-1</v>
      </c>
      <c r="AH190" s="2">
        <f t="shared" si="20"/>
        <v>-1</v>
      </c>
      <c r="AI190" s="2">
        <f t="shared" si="21"/>
        <v>-1</v>
      </c>
      <c r="AJ190" s="2"/>
      <c r="AK190" s="2">
        <f t="shared" si="22"/>
        <v>-1</v>
      </c>
      <c r="AL190" s="2">
        <f t="shared" si="22"/>
        <v>-1</v>
      </c>
      <c r="AM190" s="2">
        <f t="shared" si="22"/>
        <v>-1</v>
      </c>
      <c r="AN190" s="2">
        <f t="shared" si="17"/>
        <v>-1</v>
      </c>
      <c r="AP190" s="2">
        <f t="shared" si="23"/>
        <v>-1</v>
      </c>
      <c r="AQ190" s="2">
        <f t="shared" si="23"/>
        <v>-1</v>
      </c>
      <c r="AR190" s="2">
        <f t="shared" si="23"/>
        <v>-1</v>
      </c>
      <c r="AS190" s="2">
        <f t="shared" si="18"/>
        <v>-1</v>
      </c>
    </row>
    <row r="191" spans="1:45" x14ac:dyDescent="0.25">
      <c r="A191">
        <v>0</v>
      </c>
      <c r="B191" t="s">
        <v>1374</v>
      </c>
      <c r="C191" t="s">
        <v>1375</v>
      </c>
      <c r="D191">
        <v>2016</v>
      </c>
      <c r="F191" t="s">
        <v>1376</v>
      </c>
      <c r="G191" t="s">
        <v>1377</v>
      </c>
      <c r="I191">
        <v>424</v>
      </c>
      <c r="J191">
        <v>0</v>
      </c>
      <c r="K191">
        <v>0</v>
      </c>
      <c r="L191">
        <v>0</v>
      </c>
      <c r="M191">
        <v>1</v>
      </c>
      <c r="N191">
        <v>6</v>
      </c>
      <c r="O191" t="s">
        <v>1378</v>
      </c>
      <c r="P191" t="s">
        <v>1379</v>
      </c>
      <c r="Q191" t="s">
        <v>1380</v>
      </c>
      <c r="AB191" s="2">
        <f>COUNTIF('DATA Pruess'!C:C,C191)</f>
        <v>1</v>
      </c>
      <c r="AC191" s="2">
        <f t="shared" si="16"/>
        <v>-1</v>
      </c>
      <c r="AE191" s="2">
        <f t="shared" si="19"/>
        <v>-1</v>
      </c>
      <c r="AF191" s="2">
        <f t="shared" si="20"/>
        <v>-1</v>
      </c>
      <c r="AG191" s="2">
        <f t="shared" si="20"/>
        <v>-1</v>
      </c>
      <c r="AH191" s="2">
        <f t="shared" si="20"/>
        <v>-1</v>
      </c>
      <c r="AI191" s="2">
        <f t="shared" si="21"/>
        <v>-1</v>
      </c>
      <c r="AJ191" s="2"/>
      <c r="AK191" s="2">
        <f t="shared" si="22"/>
        <v>-1</v>
      </c>
      <c r="AL191" s="2">
        <f t="shared" si="22"/>
        <v>-1</v>
      </c>
      <c r="AM191" s="2">
        <f t="shared" si="22"/>
        <v>-1</v>
      </c>
      <c r="AN191" s="2">
        <f t="shared" si="17"/>
        <v>-1</v>
      </c>
      <c r="AP191" s="2">
        <f t="shared" si="23"/>
        <v>-1</v>
      </c>
      <c r="AQ191" s="2">
        <f t="shared" si="23"/>
        <v>-1</v>
      </c>
      <c r="AR191" s="2">
        <f t="shared" si="23"/>
        <v>-1</v>
      </c>
      <c r="AS191" s="2">
        <f t="shared" si="18"/>
        <v>-1</v>
      </c>
    </row>
    <row r="192" spans="1:45" x14ac:dyDescent="0.25">
      <c r="A192">
        <v>0</v>
      </c>
      <c r="B192" t="s">
        <v>1381</v>
      </c>
      <c r="C192" t="s">
        <v>1382</v>
      </c>
      <c r="D192">
        <v>2016</v>
      </c>
      <c r="F192" t="s">
        <v>924</v>
      </c>
      <c r="G192" t="s">
        <v>1383</v>
      </c>
      <c r="I192">
        <v>433</v>
      </c>
      <c r="J192">
        <v>0</v>
      </c>
      <c r="K192">
        <v>0</v>
      </c>
      <c r="L192">
        <v>0</v>
      </c>
      <c r="M192">
        <v>1</v>
      </c>
      <c r="N192">
        <v>6</v>
      </c>
      <c r="O192" t="s">
        <v>1384</v>
      </c>
      <c r="P192" t="s">
        <v>1385</v>
      </c>
      <c r="Q192" t="s">
        <v>1386</v>
      </c>
      <c r="AB192" s="2">
        <f>COUNTIF('DATA Pruess'!C:C,C192)</f>
        <v>0</v>
      </c>
      <c r="AC192" s="2">
        <f t="shared" si="16"/>
        <v>-1</v>
      </c>
      <c r="AE192" s="2">
        <f t="shared" si="19"/>
        <v>-1</v>
      </c>
      <c r="AF192" s="2">
        <f t="shared" si="20"/>
        <v>-1</v>
      </c>
      <c r="AG192" s="2">
        <f t="shared" si="20"/>
        <v>-1</v>
      </c>
      <c r="AH192" s="2">
        <f t="shared" si="20"/>
        <v>-1</v>
      </c>
      <c r="AI192" s="2">
        <f t="shared" si="21"/>
        <v>-1</v>
      </c>
      <c r="AJ192" s="2"/>
      <c r="AK192" s="2">
        <f t="shared" si="22"/>
        <v>-1</v>
      </c>
      <c r="AL192" s="2">
        <f t="shared" si="22"/>
        <v>-1</v>
      </c>
      <c r="AM192" s="2">
        <f t="shared" si="22"/>
        <v>-1</v>
      </c>
      <c r="AN192" s="2">
        <f t="shared" si="17"/>
        <v>-1</v>
      </c>
      <c r="AP192" s="2">
        <f t="shared" si="23"/>
        <v>-1</v>
      </c>
      <c r="AQ192" s="2">
        <f t="shared" si="23"/>
        <v>-1</v>
      </c>
      <c r="AR192" s="2">
        <f t="shared" si="23"/>
        <v>-1</v>
      </c>
      <c r="AS192" s="2">
        <f t="shared" si="18"/>
        <v>-1</v>
      </c>
    </row>
    <row r="193" spans="1:45" x14ac:dyDescent="0.25">
      <c r="A193">
        <v>0</v>
      </c>
      <c r="B193" t="s">
        <v>1387</v>
      </c>
      <c r="C193" t="s">
        <v>1388</v>
      </c>
      <c r="D193">
        <v>2016</v>
      </c>
      <c r="F193" t="s">
        <v>1389</v>
      </c>
      <c r="G193" t="s">
        <v>1390</v>
      </c>
      <c r="I193">
        <v>434</v>
      </c>
      <c r="J193">
        <v>0</v>
      </c>
      <c r="K193">
        <v>0</v>
      </c>
      <c r="L193">
        <v>0</v>
      </c>
      <c r="M193">
        <v>1</v>
      </c>
      <c r="N193">
        <v>6</v>
      </c>
      <c r="O193" t="s">
        <v>1391</v>
      </c>
      <c r="P193" t="s">
        <v>1390</v>
      </c>
      <c r="Q193" t="s">
        <v>1392</v>
      </c>
      <c r="AB193" s="2">
        <f>COUNTIF('DATA Pruess'!C:C,C193)</f>
        <v>1</v>
      </c>
      <c r="AC193" s="2">
        <f t="shared" si="16"/>
        <v>-1</v>
      </c>
      <c r="AE193" s="2">
        <f t="shared" si="19"/>
        <v>-1</v>
      </c>
      <c r="AF193" s="2">
        <f t="shared" si="20"/>
        <v>-1</v>
      </c>
      <c r="AG193" s="2">
        <f t="shared" si="20"/>
        <v>-1</v>
      </c>
      <c r="AH193" s="2">
        <f t="shared" si="20"/>
        <v>-1</v>
      </c>
      <c r="AI193" s="2">
        <f t="shared" si="21"/>
        <v>-1</v>
      </c>
      <c r="AJ193" s="2"/>
      <c r="AK193" s="2">
        <f t="shared" si="22"/>
        <v>-1</v>
      </c>
      <c r="AL193" s="2">
        <f t="shared" si="22"/>
        <v>-1</v>
      </c>
      <c r="AM193" s="2">
        <f t="shared" si="22"/>
        <v>-1</v>
      </c>
      <c r="AN193" s="2">
        <f t="shared" si="17"/>
        <v>-1</v>
      </c>
      <c r="AP193" s="2">
        <f t="shared" si="23"/>
        <v>-1</v>
      </c>
      <c r="AQ193" s="2">
        <f t="shared" si="23"/>
        <v>-1</v>
      </c>
      <c r="AR193" s="2">
        <f t="shared" si="23"/>
        <v>-1</v>
      </c>
      <c r="AS193" s="2">
        <f t="shared" si="18"/>
        <v>-1</v>
      </c>
    </row>
    <row r="194" spans="1:45" x14ac:dyDescent="0.25">
      <c r="A194">
        <v>1</v>
      </c>
      <c r="B194" t="s">
        <v>1393</v>
      </c>
      <c r="C194" t="s">
        <v>1394</v>
      </c>
      <c r="D194">
        <v>2016</v>
      </c>
      <c r="F194" t="s">
        <v>1395</v>
      </c>
      <c r="G194" t="s">
        <v>1396</v>
      </c>
      <c r="H194" t="s">
        <v>1397</v>
      </c>
      <c r="I194">
        <v>435</v>
      </c>
      <c r="J194">
        <v>1</v>
      </c>
      <c r="K194">
        <v>0.17</v>
      </c>
      <c r="L194">
        <v>1</v>
      </c>
      <c r="M194">
        <v>1</v>
      </c>
      <c r="N194">
        <v>6</v>
      </c>
      <c r="O194" t="s">
        <v>1398</v>
      </c>
      <c r="P194" t="s">
        <v>1399</v>
      </c>
      <c r="Q194" t="s">
        <v>1400</v>
      </c>
      <c r="AB194" s="2">
        <f>COUNTIF('DATA Pruess'!C:C,C194)</f>
        <v>0</v>
      </c>
      <c r="AC194" s="2">
        <f t="shared" ref="AC194:AC257" si="24">IFERROR(SEARCH($AC$1, B194), -1)</f>
        <v>-1</v>
      </c>
      <c r="AE194" s="2">
        <f t="shared" si="19"/>
        <v>-1</v>
      </c>
      <c r="AF194" s="2">
        <f t="shared" si="20"/>
        <v>-1</v>
      </c>
      <c r="AG194" s="2">
        <f t="shared" si="20"/>
        <v>-1</v>
      </c>
      <c r="AH194" s="2">
        <f t="shared" si="20"/>
        <v>-1</v>
      </c>
      <c r="AI194" s="2">
        <f t="shared" si="21"/>
        <v>-1</v>
      </c>
      <c r="AJ194" s="2"/>
      <c r="AK194" s="2">
        <f t="shared" si="22"/>
        <v>-1</v>
      </c>
      <c r="AL194" s="2">
        <f t="shared" si="22"/>
        <v>-1</v>
      </c>
      <c r="AM194" s="2">
        <f t="shared" si="22"/>
        <v>-1</v>
      </c>
      <c r="AN194" s="2">
        <f t="shared" ref="AN194:AN257" si="25">IF(AK194=-1, 0, 1) + IF(AL194=-1, 0, 1) + IF(AM194=-1, 0, 1) - 1</f>
        <v>-1</v>
      </c>
      <c r="AP194" s="2">
        <f t="shared" si="23"/>
        <v>-1</v>
      </c>
      <c r="AQ194" s="2">
        <f t="shared" si="23"/>
        <v>-1</v>
      </c>
      <c r="AR194" s="2">
        <f t="shared" si="23"/>
        <v>-1</v>
      </c>
      <c r="AS194" s="2">
        <f t="shared" ref="AS194:AS257" si="26">IF(AP194=-1, 0, 1) + IF(AQ194=-1, 0, 1) + IF(AR194=-1, 0, 1) - 1</f>
        <v>-1</v>
      </c>
    </row>
    <row r="195" spans="1:45" x14ac:dyDescent="0.25">
      <c r="A195">
        <v>0</v>
      </c>
      <c r="B195" t="s">
        <v>1401</v>
      </c>
      <c r="C195" t="s">
        <v>1402</v>
      </c>
      <c r="D195">
        <v>2016</v>
      </c>
      <c r="E195" t="s">
        <v>1403</v>
      </c>
      <c r="F195" t="s">
        <v>658</v>
      </c>
      <c r="G195" t="s">
        <v>1404</v>
      </c>
      <c r="I195">
        <v>437</v>
      </c>
      <c r="J195">
        <v>0</v>
      </c>
      <c r="K195">
        <v>0</v>
      </c>
      <c r="L195">
        <v>0</v>
      </c>
      <c r="M195">
        <v>5</v>
      </c>
      <c r="N195">
        <v>6</v>
      </c>
      <c r="O195" t="s">
        <v>1405</v>
      </c>
      <c r="Q195" t="s">
        <v>1406</v>
      </c>
      <c r="AB195" s="2">
        <f>COUNTIF('DATA Pruess'!C:C,C195)</f>
        <v>1</v>
      </c>
      <c r="AC195" s="2">
        <f t="shared" si="24"/>
        <v>-1</v>
      </c>
      <c r="AE195" s="2">
        <f t="shared" ref="AE195:AE258" si="27">IFERROR(SEARCH(AE$1, $B195), -1)</f>
        <v>-1</v>
      </c>
      <c r="AF195" s="2">
        <f t="shared" ref="AF195:AH258" si="28">IFERROR(SEARCH(AF$1, $B195), -1)</f>
        <v>-1</v>
      </c>
      <c r="AG195" s="2">
        <f t="shared" si="28"/>
        <v>-1</v>
      </c>
      <c r="AH195" s="2">
        <f t="shared" si="28"/>
        <v>-1</v>
      </c>
      <c r="AI195" s="2">
        <f t="shared" ref="AI195:AI258" si="29">IF(AE195=-1, 0, 1) + IF(AF195=-1, 0, 1) + IF(AG195=-1, 0, 1) + IF(AH195=-1, 0, 1) - 1</f>
        <v>-1</v>
      </c>
      <c r="AJ195" s="2"/>
      <c r="AK195" s="2">
        <f t="shared" ref="AK195:AM258" si="30">IFERROR(SEARCH(AK$1, $B195), -1)</f>
        <v>-1</v>
      </c>
      <c r="AL195" s="2">
        <f t="shared" si="30"/>
        <v>-1</v>
      </c>
      <c r="AM195" s="2">
        <f t="shared" si="30"/>
        <v>-1</v>
      </c>
      <c r="AN195" s="2">
        <f t="shared" si="25"/>
        <v>-1</v>
      </c>
      <c r="AP195" s="2">
        <f t="shared" ref="AP195:AR258" si="31">IFERROR(SEARCH(AP$1, $B195), -1)</f>
        <v>-1</v>
      </c>
      <c r="AQ195" s="2">
        <f t="shared" si="31"/>
        <v>-1</v>
      </c>
      <c r="AR195" s="2">
        <f t="shared" si="31"/>
        <v>-1</v>
      </c>
      <c r="AS195" s="2">
        <f t="shared" si="26"/>
        <v>-1</v>
      </c>
    </row>
    <row r="196" spans="1:45" x14ac:dyDescent="0.25">
      <c r="A196">
        <v>0</v>
      </c>
      <c r="B196" t="s">
        <v>1407</v>
      </c>
      <c r="C196" t="s">
        <v>1408</v>
      </c>
      <c r="D196">
        <v>2016</v>
      </c>
      <c r="F196" t="s">
        <v>1409</v>
      </c>
      <c r="G196" t="s">
        <v>1410</v>
      </c>
      <c r="I196">
        <v>442</v>
      </c>
      <c r="J196">
        <v>0</v>
      </c>
      <c r="K196">
        <v>0</v>
      </c>
      <c r="L196">
        <v>0</v>
      </c>
      <c r="M196">
        <v>1</v>
      </c>
      <c r="N196">
        <v>6</v>
      </c>
      <c r="O196" t="s">
        <v>1411</v>
      </c>
      <c r="P196" t="s">
        <v>1412</v>
      </c>
      <c r="AB196" s="2">
        <f>COUNTIF('DATA Pruess'!C:C,C196)</f>
        <v>0</v>
      </c>
      <c r="AC196" s="2">
        <f t="shared" si="24"/>
        <v>-1</v>
      </c>
      <c r="AE196" s="2">
        <f t="shared" si="27"/>
        <v>-1</v>
      </c>
      <c r="AF196" s="2">
        <f t="shared" si="28"/>
        <v>-1</v>
      </c>
      <c r="AG196" s="2">
        <f t="shared" si="28"/>
        <v>-1</v>
      </c>
      <c r="AH196" s="2">
        <f t="shared" si="28"/>
        <v>-1</v>
      </c>
      <c r="AI196" s="2">
        <f t="shared" si="29"/>
        <v>-1</v>
      </c>
      <c r="AJ196" s="2"/>
      <c r="AK196" s="2">
        <f t="shared" si="30"/>
        <v>-1</v>
      </c>
      <c r="AL196" s="2">
        <f t="shared" si="30"/>
        <v>-1</v>
      </c>
      <c r="AM196" s="2">
        <f t="shared" si="30"/>
        <v>-1</v>
      </c>
      <c r="AN196" s="2">
        <f t="shared" si="25"/>
        <v>-1</v>
      </c>
      <c r="AP196" s="2">
        <f t="shared" si="31"/>
        <v>-1</v>
      </c>
      <c r="AQ196" s="2">
        <f t="shared" si="31"/>
        <v>-1</v>
      </c>
      <c r="AR196" s="2">
        <f t="shared" si="31"/>
        <v>-1</v>
      </c>
      <c r="AS196" s="2">
        <f t="shared" si="26"/>
        <v>-1</v>
      </c>
    </row>
    <row r="197" spans="1:45" x14ac:dyDescent="0.25">
      <c r="A197">
        <v>0</v>
      </c>
      <c r="B197" t="s">
        <v>1413</v>
      </c>
      <c r="C197" t="s">
        <v>1414</v>
      </c>
      <c r="D197">
        <v>2016</v>
      </c>
      <c r="E197" t="s">
        <v>1415</v>
      </c>
      <c r="F197" t="s">
        <v>658</v>
      </c>
      <c r="G197" t="s">
        <v>1416</v>
      </c>
      <c r="I197">
        <v>453</v>
      </c>
      <c r="J197">
        <v>0</v>
      </c>
      <c r="K197">
        <v>0</v>
      </c>
      <c r="L197">
        <v>0</v>
      </c>
      <c r="M197">
        <v>7</v>
      </c>
      <c r="N197">
        <v>6</v>
      </c>
      <c r="O197" t="s">
        <v>1417</v>
      </c>
      <c r="Q197" t="s">
        <v>1418</v>
      </c>
      <c r="AB197" s="2">
        <f>COUNTIF('DATA Pruess'!C:C,C197)</f>
        <v>1</v>
      </c>
      <c r="AC197" s="2">
        <f t="shared" si="24"/>
        <v>-1</v>
      </c>
      <c r="AE197" s="2">
        <f t="shared" si="27"/>
        <v>-1</v>
      </c>
      <c r="AF197" s="2">
        <f t="shared" si="28"/>
        <v>-1</v>
      </c>
      <c r="AG197" s="2">
        <f t="shared" si="28"/>
        <v>-1</v>
      </c>
      <c r="AH197" s="2">
        <f t="shared" si="28"/>
        <v>-1</v>
      </c>
      <c r="AI197" s="2">
        <f t="shared" si="29"/>
        <v>-1</v>
      </c>
      <c r="AJ197" s="2"/>
      <c r="AK197" s="2">
        <f t="shared" si="30"/>
        <v>-1</v>
      </c>
      <c r="AL197" s="2">
        <f t="shared" si="30"/>
        <v>-1</v>
      </c>
      <c r="AM197" s="2">
        <f t="shared" si="30"/>
        <v>-1</v>
      </c>
      <c r="AN197" s="2">
        <f t="shared" si="25"/>
        <v>-1</v>
      </c>
      <c r="AP197" s="2">
        <f t="shared" si="31"/>
        <v>-1</v>
      </c>
      <c r="AQ197" s="2">
        <f t="shared" si="31"/>
        <v>-1</v>
      </c>
      <c r="AR197" s="2">
        <f t="shared" si="31"/>
        <v>-1</v>
      </c>
      <c r="AS197" s="2">
        <f t="shared" si="26"/>
        <v>-1</v>
      </c>
    </row>
    <row r="198" spans="1:45" x14ac:dyDescent="0.25">
      <c r="A198">
        <v>420</v>
      </c>
      <c r="B198" t="s">
        <v>1419</v>
      </c>
      <c r="C198" t="s">
        <v>1420</v>
      </c>
      <c r="D198">
        <v>2017</v>
      </c>
      <c r="E198" t="s">
        <v>1421</v>
      </c>
      <c r="F198" t="s">
        <v>29</v>
      </c>
      <c r="G198" t="s">
        <v>1422</v>
      </c>
      <c r="H198" t="s">
        <v>1423</v>
      </c>
      <c r="I198">
        <v>2</v>
      </c>
      <c r="J198">
        <v>420</v>
      </c>
      <c r="K198">
        <v>84</v>
      </c>
      <c r="L198">
        <v>140</v>
      </c>
      <c r="M198">
        <v>3</v>
      </c>
      <c r="N198">
        <v>5</v>
      </c>
      <c r="O198" t="s">
        <v>1424</v>
      </c>
      <c r="P198" t="s">
        <v>1425</v>
      </c>
      <c r="Q198" t="s">
        <v>1426</v>
      </c>
      <c r="AB198" s="2">
        <f>COUNTIF('DATA Pruess'!C:C,C198)</f>
        <v>0</v>
      </c>
      <c r="AC198" s="2">
        <f t="shared" si="24"/>
        <v>-1</v>
      </c>
      <c r="AE198" s="2">
        <f t="shared" si="27"/>
        <v>-1</v>
      </c>
      <c r="AF198" s="2">
        <f t="shared" si="28"/>
        <v>-1</v>
      </c>
      <c r="AG198" s="2">
        <f t="shared" si="28"/>
        <v>-1</v>
      </c>
      <c r="AH198" s="2">
        <f t="shared" si="28"/>
        <v>-1</v>
      </c>
      <c r="AI198" s="2">
        <f t="shared" si="29"/>
        <v>-1</v>
      </c>
      <c r="AJ198" s="2"/>
      <c r="AK198" s="2">
        <f t="shared" si="30"/>
        <v>-1</v>
      </c>
      <c r="AL198" s="2">
        <f t="shared" si="30"/>
        <v>-1</v>
      </c>
      <c r="AM198" s="2">
        <f t="shared" si="30"/>
        <v>-1</v>
      </c>
      <c r="AN198" s="2">
        <f t="shared" si="25"/>
        <v>-1</v>
      </c>
      <c r="AP198" s="2">
        <f t="shared" si="31"/>
        <v>-1</v>
      </c>
      <c r="AQ198" s="2">
        <f t="shared" si="31"/>
        <v>-1</v>
      </c>
      <c r="AR198" s="2">
        <f t="shared" si="31"/>
        <v>-1</v>
      </c>
      <c r="AS198" s="2">
        <f t="shared" si="26"/>
        <v>-1</v>
      </c>
    </row>
    <row r="199" spans="1:45" x14ac:dyDescent="0.25">
      <c r="A199">
        <v>119</v>
      </c>
      <c r="B199" t="s">
        <v>1427</v>
      </c>
      <c r="C199" t="s">
        <v>1428</v>
      </c>
      <c r="D199">
        <v>2017</v>
      </c>
      <c r="E199" t="s">
        <v>1429</v>
      </c>
      <c r="F199" t="s">
        <v>29</v>
      </c>
      <c r="G199" t="s">
        <v>1430</v>
      </c>
      <c r="H199" t="s">
        <v>1431</v>
      </c>
      <c r="I199">
        <v>20</v>
      </c>
      <c r="J199">
        <v>119</v>
      </c>
      <c r="K199">
        <v>23.8</v>
      </c>
      <c r="L199">
        <v>60</v>
      </c>
      <c r="M199">
        <v>2</v>
      </c>
      <c r="N199">
        <v>5</v>
      </c>
      <c r="O199" t="s">
        <v>1432</v>
      </c>
      <c r="P199" t="s">
        <v>1433</v>
      </c>
      <c r="Q199" t="s">
        <v>1434</v>
      </c>
      <c r="AB199" s="2">
        <f>COUNTIF('DATA Pruess'!C:C,C199)</f>
        <v>0</v>
      </c>
      <c r="AC199" s="2">
        <f t="shared" si="24"/>
        <v>-1</v>
      </c>
      <c r="AE199" s="2">
        <f t="shared" si="27"/>
        <v>-1</v>
      </c>
      <c r="AF199" s="2">
        <f t="shared" si="28"/>
        <v>-1</v>
      </c>
      <c r="AG199" s="2">
        <f t="shared" si="28"/>
        <v>-1</v>
      </c>
      <c r="AH199" s="2">
        <f t="shared" si="28"/>
        <v>-1</v>
      </c>
      <c r="AI199" s="2">
        <f t="shared" si="29"/>
        <v>-1</v>
      </c>
      <c r="AJ199" s="2"/>
      <c r="AK199" s="2">
        <f t="shared" si="30"/>
        <v>-1</v>
      </c>
      <c r="AL199" s="2">
        <f t="shared" si="30"/>
        <v>-1</v>
      </c>
      <c r="AM199" s="2">
        <f t="shared" si="30"/>
        <v>-1</v>
      </c>
      <c r="AN199" s="2">
        <f t="shared" si="25"/>
        <v>-1</v>
      </c>
      <c r="AP199" s="2">
        <f t="shared" si="31"/>
        <v>-1</v>
      </c>
      <c r="AQ199" s="2">
        <f t="shared" si="31"/>
        <v>-1</v>
      </c>
      <c r="AR199" s="2">
        <f t="shared" si="31"/>
        <v>-1</v>
      </c>
      <c r="AS199" s="2">
        <f t="shared" si="26"/>
        <v>-1</v>
      </c>
    </row>
    <row r="200" spans="1:45" x14ac:dyDescent="0.25">
      <c r="A200">
        <v>88</v>
      </c>
      <c r="B200" t="s">
        <v>1435</v>
      </c>
      <c r="C200" t="s">
        <v>1436</v>
      </c>
      <c r="D200">
        <v>2017</v>
      </c>
      <c r="E200" t="s">
        <v>744</v>
      </c>
      <c r="F200" t="s">
        <v>29</v>
      </c>
      <c r="G200" t="s">
        <v>1437</v>
      </c>
      <c r="H200" t="s">
        <v>1438</v>
      </c>
      <c r="I200">
        <v>31</v>
      </c>
      <c r="J200">
        <v>88</v>
      </c>
      <c r="K200">
        <v>17.600000000000001</v>
      </c>
      <c r="L200">
        <v>15</v>
      </c>
      <c r="M200">
        <v>6</v>
      </c>
      <c r="N200">
        <v>5</v>
      </c>
      <c r="O200" t="s">
        <v>1439</v>
      </c>
      <c r="P200" t="s">
        <v>1440</v>
      </c>
      <c r="Q200" t="s">
        <v>1441</v>
      </c>
      <c r="AB200" s="2">
        <f>COUNTIF('DATA Pruess'!C:C,C200)</f>
        <v>1</v>
      </c>
      <c r="AC200" s="2">
        <f t="shared" si="24"/>
        <v>-1</v>
      </c>
      <c r="AE200" s="2">
        <f t="shared" si="27"/>
        <v>-1</v>
      </c>
      <c r="AF200" s="2">
        <f t="shared" si="28"/>
        <v>-1</v>
      </c>
      <c r="AG200" s="2">
        <f t="shared" si="28"/>
        <v>-1</v>
      </c>
      <c r="AH200" s="2">
        <f t="shared" si="28"/>
        <v>-1</v>
      </c>
      <c r="AI200" s="2">
        <f t="shared" si="29"/>
        <v>-1</v>
      </c>
      <c r="AJ200" s="2"/>
      <c r="AK200" s="2">
        <f t="shared" si="30"/>
        <v>-1</v>
      </c>
      <c r="AL200" s="2">
        <f t="shared" si="30"/>
        <v>-1</v>
      </c>
      <c r="AM200" s="2">
        <f t="shared" si="30"/>
        <v>-1</v>
      </c>
      <c r="AN200" s="2">
        <f t="shared" si="25"/>
        <v>-1</v>
      </c>
      <c r="AP200" s="2">
        <f t="shared" si="31"/>
        <v>-1</v>
      </c>
      <c r="AQ200" s="2">
        <f t="shared" si="31"/>
        <v>-1</v>
      </c>
      <c r="AR200" s="2">
        <f t="shared" si="31"/>
        <v>-1</v>
      </c>
      <c r="AS200" s="2">
        <f t="shared" si="26"/>
        <v>-1</v>
      </c>
    </row>
    <row r="201" spans="1:45" x14ac:dyDescent="0.25">
      <c r="A201">
        <v>78</v>
      </c>
      <c r="B201" t="s">
        <v>1442</v>
      </c>
      <c r="C201" t="s">
        <v>1443</v>
      </c>
      <c r="D201">
        <v>2017</v>
      </c>
      <c r="E201" t="s">
        <v>1444</v>
      </c>
      <c r="F201" t="s">
        <v>29</v>
      </c>
      <c r="G201" t="s">
        <v>1445</v>
      </c>
      <c r="H201" t="s">
        <v>1446</v>
      </c>
      <c r="I201">
        <v>34</v>
      </c>
      <c r="J201">
        <v>78</v>
      </c>
      <c r="K201">
        <v>15.6</v>
      </c>
      <c r="L201">
        <v>16</v>
      </c>
      <c r="M201">
        <v>5</v>
      </c>
      <c r="N201">
        <v>5</v>
      </c>
      <c r="O201" t="s">
        <v>1447</v>
      </c>
      <c r="Q201" t="s">
        <v>1448</v>
      </c>
      <c r="AB201" s="2">
        <f>COUNTIF('DATA Pruess'!C:C,C201)</f>
        <v>0</v>
      </c>
      <c r="AC201" s="2">
        <f t="shared" si="24"/>
        <v>-1</v>
      </c>
      <c r="AE201" s="2">
        <f t="shared" si="27"/>
        <v>-1</v>
      </c>
      <c r="AF201" s="2">
        <f t="shared" si="28"/>
        <v>-1</v>
      </c>
      <c r="AG201" s="2">
        <f t="shared" si="28"/>
        <v>-1</v>
      </c>
      <c r="AH201" s="2">
        <f t="shared" si="28"/>
        <v>-1</v>
      </c>
      <c r="AI201" s="2">
        <f t="shared" si="29"/>
        <v>-1</v>
      </c>
      <c r="AJ201" s="2"/>
      <c r="AK201" s="2">
        <f t="shared" si="30"/>
        <v>-1</v>
      </c>
      <c r="AL201" s="2">
        <f t="shared" si="30"/>
        <v>-1</v>
      </c>
      <c r="AM201" s="2">
        <f t="shared" si="30"/>
        <v>-1</v>
      </c>
      <c r="AN201" s="2">
        <f t="shared" si="25"/>
        <v>-1</v>
      </c>
      <c r="AP201" s="2">
        <f t="shared" si="31"/>
        <v>-1</v>
      </c>
      <c r="AQ201" s="2">
        <f t="shared" si="31"/>
        <v>-1</v>
      </c>
      <c r="AR201" s="2">
        <f t="shared" si="31"/>
        <v>-1</v>
      </c>
      <c r="AS201" s="2">
        <f t="shared" si="26"/>
        <v>-1</v>
      </c>
    </row>
    <row r="202" spans="1:45" x14ac:dyDescent="0.25">
      <c r="A202">
        <v>68</v>
      </c>
      <c r="B202" t="s">
        <v>1019</v>
      </c>
      <c r="C202" t="s">
        <v>1449</v>
      </c>
      <c r="D202">
        <v>2017</v>
      </c>
      <c r="E202" t="s">
        <v>757</v>
      </c>
      <c r="F202" t="s">
        <v>29</v>
      </c>
      <c r="G202" t="s">
        <v>1450</v>
      </c>
      <c r="H202" t="s">
        <v>1451</v>
      </c>
      <c r="I202">
        <v>39</v>
      </c>
      <c r="J202">
        <v>68</v>
      </c>
      <c r="K202">
        <v>13.6</v>
      </c>
      <c r="L202">
        <v>17</v>
      </c>
      <c r="M202">
        <v>4</v>
      </c>
      <c r="N202">
        <v>5</v>
      </c>
      <c r="O202" t="s">
        <v>1023</v>
      </c>
      <c r="Q202" t="s">
        <v>1452</v>
      </c>
      <c r="AB202" s="2">
        <f>COUNTIF('DATA Pruess'!C:C,C202)</f>
        <v>0</v>
      </c>
      <c r="AC202" s="2">
        <f t="shared" si="24"/>
        <v>-1</v>
      </c>
      <c r="AE202" s="2">
        <f t="shared" si="27"/>
        <v>-1</v>
      </c>
      <c r="AF202" s="2">
        <f t="shared" si="28"/>
        <v>-1</v>
      </c>
      <c r="AG202" s="2">
        <f t="shared" si="28"/>
        <v>-1</v>
      </c>
      <c r="AH202" s="2">
        <f t="shared" si="28"/>
        <v>-1</v>
      </c>
      <c r="AI202" s="2">
        <f t="shared" si="29"/>
        <v>-1</v>
      </c>
      <c r="AJ202" s="2"/>
      <c r="AK202" s="2">
        <f t="shared" si="30"/>
        <v>-1</v>
      </c>
      <c r="AL202" s="2">
        <f t="shared" si="30"/>
        <v>-1</v>
      </c>
      <c r="AM202" s="2">
        <f t="shared" si="30"/>
        <v>-1</v>
      </c>
      <c r="AN202" s="2">
        <f t="shared" si="25"/>
        <v>-1</v>
      </c>
      <c r="AP202" s="2">
        <f t="shared" si="31"/>
        <v>-1</v>
      </c>
      <c r="AQ202" s="2">
        <f t="shared" si="31"/>
        <v>-1</v>
      </c>
      <c r="AR202" s="2">
        <f t="shared" si="31"/>
        <v>-1</v>
      </c>
      <c r="AS202" s="2">
        <f t="shared" si="26"/>
        <v>-1</v>
      </c>
    </row>
    <row r="203" spans="1:45" x14ac:dyDescent="0.25">
      <c r="A203">
        <v>67</v>
      </c>
      <c r="B203" t="s">
        <v>1453</v>
      </c>
      <c r="C203" t="s">
        <v>1454</v>
      </c>
      <c r="D203">
        <v>2017</v>
      </c>
      <c r="E203" t="s">
        <v>1455</v>
      </c>
      <c r="F203" t="s">
        <v>1088</v>
      </c>
      <c r="G203" t="s">
        <v>1456</v>
      </c>
      <c r="H203" t="s">
        <v>1457</v>
      </c>
      <c r="I203">
        <v>46</v>
      </c>
      <c r="J203">
        <v>67</v>
      </c>
      <c r="K203">
        <v>13.4</v>
      </c>
      <c r="L203">
        <v>13</v>
      </c>
      <c r="M203">
        <v>5</v>
      </c>
      <c r="N203">
        <v>5</v>
      </c>
      <c r="O203" t="s">
        <v>1458</v>
      </c>
      <c r="P203" t="s">
        <v>1456</v>
      </c>
      <c r="Q203" t="s">
        <v>1459</v>
      </c>
      <c r="AB203" s="2">
        <f>COUNTIF('DATA Pruess'!C:C,C203)</f>
        <v>1</v>
      </c>
      <c r="AC203" s="2">
        <f t="shared" si="24"/>
        <v>-1</v>
      </c>
      <c r="AE203" s="2">
        <f t="shared" si="27"/>
        <v>-1</v>
      </c>
      <c r="AF203" s="2">
        <f t="shared" si="28"/>
        <v>-1</v>
      </c>
      <c r="AG203" s="2">
        <f t="shared" si="28"/>
        <v>-1</v>
      </c>
      <c r="AH203" s="2">
        <f t="shared" si="28"/>
        <v>-1</v>
      </c>
      <c r="AI203" s="2">
        <f t="shared" si="29"/>
        <v>-1</v>
      </c>
      <c r="AJ203" s="2"/>
      <c r="AK203" s="2">
        <f t="shared" si="30"/>
        <v>-1</v>
      </c>
      <c r="AL203" s="2">
        <f t="shared" si="30"/>
        <v>-1</v>
      </c>
      <c r="AM203" s="2">
        <f t="shared" si="30"/>
        <v>-1</v>
      </c>
      <c r="AN203" s="2">
        <f t="shared" si="25"/>
        <v>-1</v>
      </c>
      <c r="AP203" s="2">
        <f t="shared" si="31"/>
        <v>-1</v>
      </c>
      <c r="AQ203" s="2">
        <f t="shared" si="31"/>
        <v>-1</v>
      </c>
      <c r="AR203" s="2">
        <f t="shared" si="31"/>
        <v>-1</v>
      </c>
      <c r="AS203" s="2">
        <f t="shared" si="26"/>
        <v>-1</v>
      </c>
    </row>
    <row r="204" spans="1:45" x14ac:dyDescent="0.25">
      <c r="A204">
        <v>61</v>
      </c>
      <c r="B204" t="s">
        <v>1460</v>
      </c>
      <c r="C204" t="s">
        <v>1461</v>
      </c>
      <c r="D204">
        <v>2017</v>
      </c>
      <c r="E204" t="s">
        <v>1462</v>
      </c>
      <c r="F204" t="s">
        <v>29</v>
      </c>
      <c r="G204" t="s">
        <v>1463</v>
      </c>
      <c r="H204" t="s">
        <v>1464</v>
      </c>
      <c r="I204">
        <v>47</v>
      </c>
      <c r="J204">
        <v>61</v>
      </c>
      <c r="K204">
        <v>12.2</v>
      </c>
      <c r="L204">
        <v>10</v>
      </c>
      <c r="M204">
        <v>6</v>
      </c>
      <c r="N204">
        <v>5</v>
      </c>
      <c r="O204" t="s">
        <v>1465</v>
      </c>
      <c r="Q204" t="s">
        <v>1466</v>
      </c>
      <c r="AB204" s="2">
        <f>COUNTIF('DATA Pruess'!C:C,C204)</f>
        <v>1</v>
      </c>
      <c r="AC204" s="2">
        <f t="shared" si="24"/>
        <v>-1</v>
      </c>
      <c r="AE204" s="2">
        <f t="shared" si="27"/>
        <v>-1</v>
      </c>
      <c r="AF204" s="2">
        <f t="shared" si="28"/>
        <v>-1</v>
      </c>
      <c r="AG204" s="2">
        <f t="shared" si="28"/>
        <v>-1</v>
      </c>
      <c r="AH204" s="2">
        <f t="shared" si="28"/>
        <v>-1</v>
      </c>
      <c r="AI204" s="2">
        <f t="shared" si="29"/>
        <v>-1</v>
      </c>
      <c r="AJ204" s="2"/>
      <c r="AK204" s="2">
        <f t="shared" si="30"/>
        <v>-1</v>
      </c>
      <c r="AL204" s="2">
        <f t="shared" si="30"/>
        <v>-1</v>
      </c>
      <c r="AM204" s="2">
        <f t="shared" si="30"/>
        <v>-1</v>
      </c>
      <c r="AN204" s="2">
        <f t="shared" si="25"/>
        <v>-1</v>
      </c>
      <c r="AP204" s="2">
        <f t="shared" si="31"/>
        <v>-1</v>
      </c>
      <c r="AQ204" s="2">
        <f t="shared" si="31"/>
        <v>-1</v>
      </c>
      <c r="AR204" s="2">
        <f t="shared" si="31"/>
        <v>-1</v>
      </c>
      <c r="AS204" s="2">
        <f t="shared" si="26"/>
        <v>-1</v>
      </c>
    </row>
    <row r="205" spans="1:45" x14ac:dyDescent="0.25">
      <c r="A205">
        <v>54</v>
      </c>
      <c r="B205" t="s">
        <v>1467</v>
      </c>
      <c r="C205" t="s">
        <v>1468</v>
      </c>
      <c r="D205">
        <v>2017</v>
      </c>
      <c r="E205" t="s">
        <v>1205</v>
      </c>
      <c r="F205" t="s">
        <v>29</v>
      </c>
      <c r="G205" t="s">
        <v>1469</v>
      </c>
      <c r="H205" t="s">
        <v>1470</v>
      </c>
      <c r="I205">
        <v>55</v>
      </c>
      <c r="J205">
        <v>54</v>
      </c>
      <c r="K205">
        <v>10.8</v>
      </c>
      <c r="L205">
        <v>18</v>
      </c>
      <c r="M205">
        <v>3</v>
      </c>
      <c r="N205">
        <v>5</v>
      </c>
      <c r="O205" t="s">
        <v>1471</v>
      </c>
      <c r="Q205" t="s">
        <v>1472</v>
      </c>
      <c r="AB205" s="2">
        <f>COUNTIF('DATA Pruess'!C:C,C205)</f>
        <v>1</v>
      </c>
      <c r="AC205" s="2">
        <f t="shared" si="24"/>
        <v>-1</v>
      </c>
      <c r="AE205" s="2">
        <f t="shared" si="27"/>
        <v>-1</v>
      </c>
      <c r="AF205" s="2">
        <f t="shared" si="28"/>
        <v>-1</v>
      </c>
      <c r="AG205" s="2">
        <f t="shared" si="28"/>
        <v>-1</v>
      </c>
      <c r="AH205" s="2">
        <f t="shared" si="28"/>
        <v>-1</v>
      </c>
      <c r="AI205" s="2">
        <f t="shared" si="29"/>
        <v>-1</v>
      </c>
      <c r="AJ205" s="2"/>
      <c r="AK205" s="2">
        <f t="shared" si="30"/>
        <v>-1</v>
      </c>
      <c r="AL205" s="2">
        <f t="shared" si="30"/>
        <v>-1</v>
      </c>
      <c r="AM205" s="2">
        <f t="shared" si="30"/>
        <v>-1</v>
      </c>
      <c r="AN205" s="2">
        <f t="shared" si="25"/>
        <v>-1</v>
      </c>
      <c r="AP205" s="2">
        <f t="shared" si="31"/>
        <v>-1</v>
      </c>
      <c r="AQ205" s="2">
        <f t="shared" si="31"/>
        <v>-1</v>
      </c>
      <c r="AR205" s="2">
        <f t="shared" si="31"/>
        <v>-1</v>
      </c>
      <c r="AS205" s="2">
        <f t="shared" si="26"/>
        <v>-1</v>
      </c>
    </row>
    <row r="206" spans="1:45" x14ac:dyDescent="0.25">
      <c r="A206">
        <v>49</v>
      </c>
      <c r="B206" t="s">
        <v>1473</v>
      </c>
      <c r="C206" t="s">
        <v>1474</v>
      </c>
      <c r="D206">
        <v>2017</v>
      </c>
      <c r="E206" t="s">
        <v>1205</v>
      </c>
      <c r="F206" t="s">
        <v>29</v>
      </c>
      <c r="G206" t="s">
        <v>1475</v>
      </c>
      <c r="H206" t="s">
        <v>1476</v>
      </c>
      <c r="I206">
        <v>57</v>
      </c>
      <c r="J206">
        <v>49</v>
      </c>
      <c r="K206">
        <v>9.8000000000000007</v>
      </c>
      <c r="L206">
        <v>12</v>
      </c>
      <c r="M206">
        <v>4</v>
      </c>
      <c r="N206">
        <v>5</v>
      </c>
      <c r="O206" t="s">
        <v>1477</v>
      </c>
      <c r="Q206" t="s">
        <v>1478</v>
      </c>
      <c r="AB206" s="2">
        <f>COUNTIF('DATA Pruess'!C:C,C206)</f>
        <v>1</v>
      </c>
      <c r="AC206" s="2">
        <f t="shared" si="24"/>
        <v>-1</v>
      </c>
      <c r="AE206" s="2">
        <f t="shared" si="27"/>
        <v>-1</v>
      </c>
      <c r="AF206" s="2">
        <f t="shared" si="28"/>
        <v>-1</v>
      </c>
      <c r="AG206" s="2">
        <f t="shared" si="28"/>
        <v>-1</v>
      </c>
      <c r="AH206" s="2">
        <f t="shared" si="28"/>
        <v>-1</v>
      </c>
      <c r="AI206" s="2">
        <f t="shared" si="29"/>
        <v>-1</v>
      </c>
      <c r="AJ206" s="2"/>
      <c r="AK206" s="2">
        <f t="shared" si="30"/>
        <v>-1</v>
      </c>
      <c r="AL206" s="2">
        <f t="shared" si="30"/>
        <v>-1</v>
      </c>
      <c r="AM206" s="2">
        <f t="shared" si="30"/>
        <v>-1</v>
      </c>
      <c r="AN206" s="2">
        <f t="shared" si="25"/>
        <v>-1</v>
      </c>
      <c r="AP206" s="2">
        <f t="shared" si="31"/>
        <v>-1</v>
      </c>
      <c r="AQ206" s="2">
        <f t="shared" si="31"/>
        <v>-1</v>
      </c>
      <c r="AR206" s="2">
        <f t="shared" si="31"/>
        <v>-1</v>
      </c>
      <c r="AS206" s="2">
        <f t="shared" si="26"/>
        <v>-1</v>
      </c>
    </row>
    <row r="207" spans="1:45" x14ac:dyDescent="0.25">
      <c r="A207">
        <v>41</v>
      </c>
      <c r="B207" t="s">
        <v>1479</v>
      </c>
      <c r="C207" t="s">
        <v>1480</v>
      </c>
      <c r="D207">
        <v>2017</v>
      </c>
      <c r="E207" t="s">
        <v>744</v>
      </c>
      <c r="F207" t="s">
        <v>29</v>
      </c>
      <c r="G207" t="s">
        <v>1481</v>
      </c>
      <c r="H207" t="s">
        <v>1482</v>
      </c>
      <c r="I207">
        <v>66</v>
      </c>
      <c r="J207">
        <v>41</v>
      </c>
      <c r="K207">
        <v>8.1999999999999993</v>
      </c>
      <c r="L207">
        <v>7</v>
      </c>
      <c r="M207">
        <v>6</v>
      </c>
      <c r="N207">
        <v>5</v>
      </c>
      <c r="O207" t="s">
        <v>1483</v>
      </c>
      <c r="P207" t="s">
        <v>1484</v>
      </c>
      <c r="Q207" t="s">
        <v>1485</v>
      </c>
      <c r="AB207" s="2">
        <f>COUNTIF('DATA Pruess'!C:C,C207)</f>
        <v>1</v>
      </c>
      <c r="AC207" s="2">
        <f t="shared" si="24"/>
        <v>-1</v>
      </c>
      <c r="AE207" s="2">
        <f t="shared" si="27"/>
        <v>-1</v>
      </c>
      <c r="AF207" s="2">
        <f t="shared" si="28"/>
        <v>-1</v>
      </c>
      <c r="AG207" s="2">
        <f t="shared" si="28"/>
        <v>-1</v>
      </c>
      <c r="AH207" s="2">
        <f t="shared" si="28"/>
        <v>-1</v>
      </c>
      <c r="AI207" s="2">
        <f t="shared" si="29"/>
        <v>-1</v>
      </c>
      <c r="AJ207" s="2"/>
      <c r="AK207" s="2">
        <f t="shared" si="30"/>
        <v>-1</v>
      </c>
      <c r="AL207" s="2">
        <f t="shared" si="30"/>
        <v>-1</v>
      </c>
      <c r="AM207" s="2">
        <f t="shared" si="30"/>
        <v>-1</v>
      </c>
      <c r="AN207" s="2">
        <f t="shared" si="25"/>
        <v>-1</v>
      </c>
      <c r="AP207" s="2">
        <f t="shared" si="31"/>
        <v>-1</v>
      </c>
      <c r="AQ207" s="2">
        <f t="shared" si="31"/>
        <v>-1</v>
      </c>
      <c r="AR207" s="2">
        <f t="shared" si="31"/>
        <v>-1</v>
      </c>
      <c r="AS207" s="2">
        <f t="shared" si="26"/>
        <v>-1</v>
      </c>
    </row>
    <row r="208" spans="1:45" x14ac:dyDescent="0.25">
      <c r="A208">
        <v>37</v>
      </c>
      <c r="B208" t="s">
        <v>1486</v>
      </c>
      <c r="C208" t="s">
        <v>1487</v>
      </c>
      <c r="D208">
        <v>2017</v>
      </c>
      <c r="E208" t="s">
        <v>1205</v>
      </c>
      <c r="F208" t="s">
        <v>29</v>
      </c>
      <c r="G208" t="s">
        <v>1488</v>
      </c>
      <c r="H208" t="s">
        <v>1489</v>
      </c>
      <c r="I208">
        <v>77</v>
      </c>
      <c r="J208">
        <v>37</v>
      </c>
      <c r="K208">
        <v>7.4</v>
      </c>
      <c r="L208">
        <v>12</v>
      </c>
      <c r="M208">
        <v>3</v>
      </c>
      <c r="N208">
        <v>5</v>
      </c>
      <c r="O208" t="s">
        <v>1490</v>
      </c>
      <c r="Q208" t="s">
        <v>1491</v>
      </c>
      <c r="AB208" s="2">
        <f>COUNTIF('DATA Pruess'!C:C,C208)</f>
        <v>1</v>
      </c>
      <c r="AC208" s="2">
        <f t="shared" si="24"/>
        <v>-1</v>
      </c>
      <c r="AE208" s="2">
        <f t="shared" si="27"/>
        <v>-1</v>
      </c>
      <c r="AF208" s="2">
        <f t="shared" si="28"/>
        <v>-1</v>
      </c>
      <c r="AG208" s="2">
        <f t="shared" si="28"/>
        <v>-1</v>
      </c>
      <c r="AH208" s="2">
        <f t="shared" si="28"/>
        <v>-1</v>
      </c>
      <c r="AI208" s="2">
        <f t="shared" si="29"/>
        <v>-1</v>
      </c>
      <c r="AJ208" s="2"/>
      <c r="AK208" s="2">
        <f t="shared" si="30"/>
        <v>-1</v>
      </c>
      <c r="AL208" s="2">
        <f t="shared" si="30"/>
        <v>-1</v>
      </c>
      <c r="AM208" s="2">
        <f t="shared" si="30"/>
        <v>-1</v>
      </c>
      <c r="AN208" s="2">
        <f t="shared" si="25"/>
        <v>-1</v>
      </c>
      <c r="AP208" s="2">
        <f t="shared" si="31"/>
        <v>-1</v>
      </c>
      <c r="AQ208" s="2">
        <f t="shared" si="31"/>
        <v>-1</v>
      </c>
      <c r="AR208" s="2">
        <f t="shared" si="31"/>
        <v>-1</v>
      </c>
      <c r="AS208" s="2">
        <f t="shared" si="26"/>
        <v>-1</v>
      </c>
    </row>
    <row r="209" spans="1:45" x14ac:dyDescent="0.25">
      <c r="A209">
        <v>22</v>
      </c>
      <c r="B209" t="s">
        <v>1492</v>
      </c>
      <c r="C209" t="s">
        <v>1493</v>
      </c>
      <c r="D209">
        <v>2017</v>
      </c>
      <c r="E209" t="s">
        <v>1494</v>
      </c>
      <c r="F209" t="s">
        <v>29</v>
      </c>
      <c r="G209" t="s">
        <v>1495</v>
      </c>
      <c r="H209" t="s">
        <v>1496</v>
      </c>
      <c r="I209">
        <v>103</v>
      </c>
      <c r="J209">
        <v>22</v>
      </c>
      <c r="K209">
        <v>4.4000000000000004</v>
      </c>
      <c r="L209">
        <v>4</v>
      </c>
      <c r="M209">
        <v>6</v>
      </c>
      <c r="N209">
        <v>5</v>
      </c>
      <c r="O209" t="s">
        <v>1497</v>
      </c>
      <c r="P209" t="s">
        <v>1498</v>
      </c>
      <c r="Q209" t="s">
        <v>1499</v>
      </c>
      <c r="AB209" s="2">
        <f>COUNTIF('DATA Pruess'!C:C,C209)</f>
        <v>1</v>
      </c>
      <c r="AC209" s="2">
        <f t="shared" si="24"/>
        <v>-1</v>
      </c>
      <c r="AE209" s="2">
        <f t="shared" si="27"/>
        <v>-1</v>
      </c>
      <c r="AF209" s="2">
        <f t="shared" si="28"/>
        <v>-1</v>
      </c>
      <c r="AG209" s="2">
        <f t="shared" si="28"/>
        <v>-1</v>
      </c>
      <c r="AH209" s="2">
        <f t="shared" si="28"/>
        <v>-1</v>
      </c>
      <c r="AI209" s="2">
        <f t="shared" si="29"/>
        <v>-1</v>
      </c>
      <c r="AJ209" s="2"/>
      <c r="AK209" s="2">
        <f t="shared" si="30"/>
        <v>-1</v>
      </c>
      <c r="AL209" s="2">
        <f t="shared" si="30"/>
        <v>-1</v>
      </c>
      <c r="AM209" s="2">
        <f t="shared" si="30"/>
        <v>-1</v>
      </c>
      <c r="AN209" s="2">
        <f t="shared" si="25"/>
        <v>-1</v>
      </c>
      <c r="AP209" s="2">
        <f t="shared" si="31"/>
        <v>-1</v>
      </c>
      <c r="AQ209" s="2">
        <f t="shared" si="31"/>
        <v>-1</v>
      </c>
      <c r="AR209" s="2">
        <f t="shared" si="31"/>
        <v>-1</v>
      </c>
      <c r="AS209" s="2">
        <f t="shared" si="26"/>
        <v>-1</v>
      </c>
    </row>
    <row r="210" spans="1:45" x14ac:dyDescent="0.25">
      <c r="A210">
        <v>22</v>
      </c>
      <c r="B210" t="s">
        <v>1500</v>
      </c>
      <c r="C210" t="s">
        <v>1501</v>
      </c>
      <c r="D210">
        <v>2017</v>
      </c>
      <c r="E210" t="s">
        <v>232</v>
      </c>
      <c r="F210" t="s">
        <v>29</v>
      </c>
      <c r="G210" t="s">
        <v>1502</v>
      </c>
      <c r="H210" t="s">
        <v>1503</v>
      </c>
      <c r="I210">
        <v>105</v>
      </c>
      <c r="J210">
        <v>22</v>
      </c>
      <c r="K210">
        <v>4.4000000000000004</v>
      </c>
      <c r="L210">
        <v>7</v>
      </c>
      <c r="M210">
        <v>3</v>
      </c>
      <c r="N210">
        <v>5</v>
      </c>
      <c r="O210" t="s">
        <v>1504</v>
      </c>
      <c r="P210" t="s">
        <v>1505</v>
      </c>
      <c r="Q210" t="s">
        <v>1506</v>
      </c>
      <c r="AB210" s="2">
        <f>COUNTIF('DATA Pruess'!C:C,C210)</f>
        <v>1</v>
      </c>
      <c r="AC210" s="2">
        <f t="shared" si="24"/>
        <v>-1</v>
      </c>
      <c r="AE210" s="2">
        <f t="shared" si="27"/>
        <v>27</v>
      </c>
      <c r="AF210" s="2">
        <f t="shared" si="28"/>
        <v>-1</v>
      </c>
      <c r="AG210" s="2">
        <f t="shared" si="28"/>
        <v>-1</v>
      </c>
      <c r="AH210" s="2">
        <f t="shared" si="28"/>
        <v>17</v>
      </c>
      <c r="AI210" s="2">
        <f t="shared" si="29"/>
        <v>1</v>
      </c>
      <c r="AJ210" s="2"/>
      <c r="AK210" s="2">
        <f t="shared" si="30"/>
        <v>-1</v>
      </c>
      <c r="AL210" s="2">
        <f t="shared" si="30"/>
        <v>-1</v>
      </c>
      <c r="AM210" s="2">
        <f t="shared" si="30"/>
        <v>-1</v>
      </c>
      <c r="AN210" s="2">
        <f t="shared" si="25"/>
        <v>-1</v>
      </c>
      <c r="AP210" s="2">
        <f t="shared" si="31"/>
        <v>-1</v>
      </c>
      <c r="AQ210" s="2">
        <f t="shared" si="31"/>
        <v>-1</v>
      </c>
      <c r="AR210" s="2">
        <f t="shared" si="31"/>
        <v>-1</v>
      </c>
      <c r="AS210" s="2">
        <f t="shared" si="26"/>
        <v>-1</v>
      </c>
    </row>
    <row r="211" spans="1:45" x14ac:dyDescent="0.25">
      <c r="A211">
        <v>23</v>
      </c>
      <c r="B211" t="s">
        <v>1507</v>
      </c>
      <c r="C211" t="s">
        <v>1508</v>
      </c>
      <c r="D211">
        <v>2017</v>
      </c>
      <c r="E211" t="s">
        <v>1509</v>
      </c>
      <c r="F211" t="s">
        <v>1510</v>
      </c>
      <c r="G211" t="s">
        <v>1511</v>
      </c>
      <c r="H211" t="s">
        <v>1512</v>
      </c>
      <c r="I211">
        <v>115</v>
      </c>
      <c r="J211">
        <v>23</v>
      </c>
      <c r="K211">
        <v>4.5999999999999996</v>
      </c>
      <c r="L211">
        <v>3</v>
      </c>
      <c r="M211">
        <v>7</v>
      </c>
      <c r="N211">
        <v>5</v>
      </c>
      <c r="O211" t="s">
        <v>1513</v>
      </c>
      <c r="P211" t="s">
        <v>1514</v>
      </c>
      <c r="Q211" t="s">
        <v>1515</v>
      </c>
      <c r="AB211" s="2">
        <f>COUNTIF('DATA Pruess'!C:C,C211)</f>
        <v>0</v>
      </c>
      <c r="AC211" s="2">
        <f t="shared" si="24"/>
        <v>-1</v>
      </c>
      <c r="AE211" s="2">
        <f t="shared" si="27"/>
        <v>-1</v>
      </c>
      <c r="AF211" s="2">
        <f t="shared" si="28"/>
        <v>-1</v>
      </c>
      <c r="AG211" s="2">
        <f t="shared" si="28"/>
        <v>-1</v>
      </c>
      <c r="AH211" s="2">
        <f t="shared" si="28"/>
        <v>-1</v>
      </c>
      <c r="AI211" s="2">
        <f t="shared" si="29"/>
        <v>-1</v>
      </c>
      <c r="AJ211" s="2"/>
      <c r="AK211" s="2">
        <f t="shared" si="30"/>
        <v>-1</v>
      </c>
      <c r="AL211" s="2">
        <f t="shared" si="30"/>
        <v>-1</v>
      </c>
      <c r="AM211" s="2">
        <f t="shared" si="30"/>
        <v>-1</v>
      </c>
      <c r="AN211" s="2">
        <f t="shared" si="25"/>
        <v>-1</v>
      </c>
      <c r="AP211" s="2">
        <f t="shared" si="31"/>
        <v>-1</v>
      </c>
      <c r="AQ211" s="2">
        <f t="shared" si="31"/>
        <v>-1</v>
      </c>
      <c r="AR211" s="2">
        <f t="shared" si="31"/>
        <v>-1</v>
      </c>
      <c r="AS211" s="2">
        <f t="shared" si="26"/>
        <v>-1</v>
      </c>
    </row>
    <row r="212" spans="1:45" x14ac:dyDescent="0.25">
      <c r="A212">
        <v>15</v>
      </c>
      <c r="B212" t="s">
        <v>1516</v>
      </c>
      <c r="C212" t="s">
        <v>1517</v>
      </c>
      <c r="D212">
        <v>2017</v>
      </c>
      <c r="E212" t="s">
        <v>28</v>
      </c>
      <c r="F212" t="s">
        <v>29</v>
      </c>
      <c r="G212" t="s">
        <v>1518</v>
      </c>
      <c r="H212" t="s">
        <v>1519</v>
      </c>
      <c r="I212">
        <v>132</v>
      </c>
      <c r="J212">
        <v>15</v>
      </c>
      <c r="K212">
        <v>3</v>
      </c>
      <c r="L212">
        <v>4</v>
      </c>
      <c r="M212">
        <v>4</v>
      </c>
      <c r="N212">
        <v>5</v>
      </c>
      <c r="O212" t="s">
        <v>1520</v>
      </c>
      <c r="P212" t="s">
        <v>1521</v>
      </c>
      <c r="Q212" t="s">
        <v>1522</v>
      </c>
      <c r="AB212" s="2">
        <f>COUNTIF('DATA Pruess'!C:C,C212)</f>
        <v>1</v>
      </c>
      <c r="AC212" s="2">
        <f t="shared" si="24"/>
        <v>-1</v>
      </c>
      <c r="AE212" s="2">
        <f t="shared" si="27"/>
        <v>-1</v>
      </c>
      <c r="AF212" s="2">
        <f t="shared" si="28"/>
        <v>37</v>
      </c>
      <c r="AG212" s="2">
        <f t="shared" si="28"/>
        <v>-1</v>
      </c>
      <c r="AH212" s="2">
        <f t="shared" si="28"/>
        <v>-1</v>
      </c>
      <c r="AI212" s="2">
        <f t="shared" si="29"/>
        <v>0</v>
      </c>
      <c r="AJ212" s="2"/>
      <c r="AK212" s="2">
        <f t="shared" si="30"/>
        <v>-1</v>
      </c>
      <c r="AL212" s="2">
        <f t="shared" si="30"/>
        <v>-1</v>
      </c>
      <c r="AM212" s="2">
        <f t="shared" si="30"/>
        <v>-1</v>
      </c>
      <c r="AN212" s="2">
        <f t="shared" si="25"/>
        <v>-1</v>
      </c>
      <c r="AP212" s="2">
        <f t="shared" si="31"/>
        <v>-1</v>
      </c>
      <c r="AQ212" s="2">
        <f t="shared" si="31"/>
        <v>-1</v>
      </c>
      <c r="AR212" s="2">
        <f t="shared" si="31"/>
        <v>-1</v>
      </c>
      <c r="AS212" s="2">
        <f t="shared" si="26"/>
        <v>-1</v>
      </c>
    </row>
    <row r="213" spans="1:45" x14ac:dyDescent="0.25">
      <c r="A213">
        <v>12</v>
      </c>
      <c r="B213" t="s">
        <v>1523</v>
      </c>
      <c r="C213" t="s">
        <v>1524</v>
      </c>
      <c r="D213">
        <v>2017</v>
      </c>
      <c r="E213" t="s">
        <v>1455</v>
      </c>
      <c r="F213" t="s">
        <v>1088</v>
      </c>
      <c r="G213" t="s">
        <v>1525</v>
      </c>
      <c r="H213" t="s">
        <v>1526</v>
      </c>
      <c r="I213">
        <v>145</v>
      </c>
      <c r="J213">
        <v>12</v>
      </c>
      <c r="K213">
        <v>2.4</v>
      </c>
      <c r="L213">
        <v>4</v>
      </c>
      <c r="M213">
        <v>3</v>
      </c>
      <c r="N213">
        <v>5</v>
      </c>
      <c r="O213" t="s">
        <v>1527</v>
      </c>
      <c r="P213" t="s">
        <v>1525</v>
      </c>
      <c r="Q213" t="s">
        <v>1528</v>
      </c>
      <c r="AB213" s="2">
        <f>COUNTIF('DATA Pruess'!C:C,C213)</f>
        <v>1</v>
      </c>
      <c r="AC213" s="2">
        <f t="shared" si="24"/>
        <v>-1</v>
      </c>
      <c r="AE213" s="2">
        <f t="shared" si="27"/>
        <v>-1</v>
      </c>
      <c r="AF213" s="2">
        <f t="shared" si="28"/>
        <v>-1</v>
      </c>
      <c r="AG213" s="2">
        <f t="shared" si="28"/>
        <v>-1</v>
      </c>
      <c r="AH213" s="2">
        <f t="shared" si="28"/>
        <v>-1</v>
      </c>
      <c r="AI213" s="2">
        <f t="shared" si="29"/>
        <v>-1</v>
      </c>
      <c r="AJ213" s="2"/>
      <c r="AK213" s="2">
        <f t="shared" si="30"/>
        <v>-1</v>
      </c>
      <c r="AL213" s="2">
        <f t="shared" si="30"/>
        <v>-1</v>
      </c>
      <c r="AM213" s="2">
        <f t="shared" si="30"/>
        <v>-1</v>
      </c>
      <c r="AN213" s="2">
        <f t="shared" si="25"/>
        <v>-1</v>
      </c>
      <c r="AP213" s="2">
        <f t="shared" si="31"/>
        <v>-1</v>
      </c>
      <c r="AQ213" s="2">
        <f t="shared" si="31"/>
        <v>-1</v>
      </c>
      <c r="AR213" s="2">
        <f t="shared" si="31"/>
        <v>-1</v>
      </c>
      <c r="AS213" s="2">
        <f t="shared" si="26"/>
        <v>-1</v>
      </c>
    </row>
    <row r="214" spans="1:45" x14ac:dyDescent="0.25">
      <c r="A214">
        <v>11</v>
      </c>
      <c r="B214" t="s">
        <v>1529</v>
      </c>
      <c r="C214" t="s">
        <v>1530</v>
      </c>
      <c r="D214">
        <v>2017</v>
      </c>
      <c r="E214" t="s">
        <v>1531</v>
      </c>
      <c r="F214" t="s">
        <v>205</v>
      </c>
      <c r="G214" t="s">
        <v>1532</v>
      </c>
      <c r="H214" t="s">
        <v>1533</v>
      </c>
      <c r="I214">
        <v>155</v>
      </c>
      <c r="J214">
        <v>11</v>
      </c>
      <c r="K214">
        <v>2.2000000000000002</v>
      </c>
      <c r="L214">
        <v>4</v>
      </c>
      <c r="M214">
        <v>3</v>
      </c>
      <c r="N214">
        <v>5</v>
      </c>
      <c r="O214" t="s">
        <v>1534</v>
      </c>
      <c r="P214" t="s">
        <v>1532</v>
      </c>
      <c r="Q214" t="s">
        <v>1535</v>
      </c>
      <c r="AB214" s="2">
        <f>COUNTIF('DATA Pruess'!C:C,C214)</f>
        <v>0</v>
      </c>
      <c r="AC214" s="2">
        <f t="shared" si="24"/>
        <v>-1</v>
      </c>
      <c r="AE214" s="2">
        <f t="shared" si="27"/>
        <v>-1</v>
      </c>
      <c r="AF214" s="2">
        <f t="shared" si="28"/>
        <v>-1</v>
      </c>
      <c r="AG214" s="2">
        <f t="shared" si="28"/>
        <v>-1</v>
      </c>
      <c r="AH214" s="2">
        <f t="shared" si="28"/>
        <v>-1</v>
      </c>
      <c r="AI214" s="2">
        <f t="shared" si="29"/>
        <v>-1</v>
      </c>
      <c r="AJ214" s="2"/>
      <c r="AK214" s="2">
        <f t="shared" si="30"/>
        <v>-1</v>
      </c>
      <c r="AL214" s="2">
        <f t="shared" si="30"/>
        <v>-1</v>
      </c>
      <c r="AM214" s="2">
        <f t="shared" si="30"/>
        <v>-1</v>
      </c>
      <c r="AN214" s="2">
        <f t="shared" si="25"/>
        <v>-1</v>
      </c>
      <c r="AP214" s="2">
        <f t="shared" si="31"/>
        <v>-1</v>
      </c>
      <c r="AQ214" s="2">
        <f t="shared" si="31"/>
        <v>-1</v>
      </c>
      <c r="AR214" s="2">
        <f t="shared" si="31"/>
        <v>-1</v>
      </c>
      <c r="AS214" s="2">
        <f t="shared" si="26"/>
        <v>-1</v>
      </c>
    </row>
    <row r="215" spans="1:45" x14ac:dyDescent="0.25">
      <c r="A215">
        <v>9</v>
      </c>
      <c r="B215" t="s">
        <v>1536</v>
      </c>
      <c r="C215" t="s">
        <v>1537</v>
      </c>
      <c r="D215">
        <v>2017</v>
      </c>
      <c r="E215" t="s">
        <v>1538</v>
      </c>
      <c r="F215" t="s">
        <v>131</v>
      </c>
      <c r="G215" t="s">
        <v>1539</v>
      </c>
      <c r="H215" t="s">
        <v>1540</v>
      </c>
      <c r="I215">
        <v>174</v>
      </c>
      <c r="J215">
        <v>9</v>
      </c>
      <c r="K215">
        <v>1.8</v>
      </c>
      <c r="L215">
        <v>2</v>
      </c>
      <c r="M215">
        <v>5</v>
      </c>
      <c r="N215">
        <v>5</v>
      </c>
      <c r="O215" t="s">
        <v>1542</v>
      </c>
      <c r="P215" t="s">
        <v>1539</v>
      </c>
      <c r="Q215" t="s">
        <v>1543</v>
      </c>
      <c r="AB215" s="2">
        <f>COUNTIF('DATA Pruess'!C:C,C215)</f>
        <v>1</v>
      </c>
      <c r="AC215" s="2">
        <f t="shared" si="24"/>
        <v>-1</v>
      </c>
      <c r="AE215" s="2">
        <f t="shared" si="27"/>
        <v>-1</v>
      </c>
      <c r="AF215" s="2">
        <f t="shared" si="28"/>
        <v>-1</v>
      </c>
      <c r="AG215" s="2">
        <f t="shared" si="28"/>
        <v>-1</v>
      </c>
      <c r="AH215" s="2">
        <f t="shared" si="28"/>
        <v>-1</v>
      </c>
      <c r="AI215" s="2">
        <f t="shared" si="29"/>
        <v>-1</v>
      </c>
      <c r="AJ215" s="2"/>
      <c r="AK215" s="2">
        <f t="shared" si="30"/>
        <v>-1</v>
      </c>
      <c r="AL215" s="2">
        <f t="shared" si="30"/>
        <v>-1</v>
      </c>
      <c r="AM215" s="2">
        <f t="shared" si="30"/>
        <v>-1</v>
      </c>
      <c r="AN215" s="2">
        <f t="shared" si="25"/>
        <v>-1</v>
      </c>
      <c r="AP215" s="2">
        <f t="shared" si="31"/>
        <v>-1</v>
      </c>
      <c r="AQ215" s="2">
        <f t="shared" si="31"/>
        <v>-1</v>
      </c>
      <c r="AR215" s="2">
        <f t="shared" si="31"/>
        <v>-1</v>
      </c>
      <c r="AS215" s="2">
        <f t="shared" si="26"/>
        <v>-1</v>
      </c>
    </row>
    <row r="216" spans="1:45" x14ac:dyDescent="0.25">
      <c r="A216">
        <v>8</v>
      </c>
      <c r="B216" t="s">
        <v>1544</v>
      </c>
      <c r="C216" t="s">
        <v>1545</v>
      </c>
      <c r="D216">
        <v>2017</v>
      </c>
      <c r="E216" t="s">
        <v>1455</v>
      </c>
      <c r="F216" t="s">
        <v>1088</v>
      </c>
      <c r="G216" t="s">
        <v>1546</v>
      </c>
      <c r="H216" t="s">
        <v>1547</v>
      </c>
      <c r="I216">
        <v>194</v>
      </c>
      <c r="J216">
        <v>8</v>
      </c>
      <c r="K216">
        <v>1.6</v>
      </c>
      <c r="L216">
        <v>2</v>
      </c>
      <c r="M216">
        <v>5</v>
      </c>
      <c r="N216">
        <v>5</v>
      </c>
      <c r="O216" t="s">
        <v>1548</v>
      </c>
      <c r="P216" t="s">
        <v>1546</v>
      </c>
      <c r="Q216" t="s">
        <v>1549</v>
      </c>
      <c r="AB216" s="2">
        <f>COUNTIF('DATA Pruess'!C:C,C216)</f>
        <v>1</v>
      </c>
      <c r="AC216" s="2">
        <f t="shared" si="24"/>
        <v>-1</v>
      </c>
      <c r="AE216" s="2">
        <f t="shared" si="27"/>
        <v>-1</v>
      </c>
      <c r="AF216" s="2">
        <f t="shared" si="28"/>
        <v>-1</v>
      </c>
      <c r="AG216" s="2">
        <f t="shared" si="28"/>
        <v>-1</v>
      </c>
      <c r="AH216" s="2">
        <f t="shared" si="28"/>
        <v>-1</v>
      </c>
      <c r="AI216" s="2">
        <f t="shared" si="29"/>
        <v>-1</v>
      </c>
      <c r="AJ216" s="2"/>
      <c r="AK216" s="2">
        <f t="shared" si="30"/>
        <v>-1</v>
      </c>
      <c r="AL216" s="2">
        <f t="shared" si="30"/>
        <v>-1</v>
      </c>
      <c r="AM216" s="2">
        <f t="shared" si="30"/>
        <v>-1</v>
      </c>
      <c r="AN216" s="2">
        <f t="shared" si="25"/>
        <v>-1</v>
      </c>
      <c r="AP216" s="2">
        <f t="shared" si="31"/>
        <v>-1</v>
      </c>
      <c r="AQ216" s="2">
        <f t="shared" si="31"/>
        <v>-1</v>
      </c>
      <c r="AR216" s="2">
        <f t="shared" si="31"/>
        <v>-1</v>
      </c>
      <c r="AS216" s="2">
        <f t="shared" si="26"/>
        <v>-1</v>
      </c>
    </row>
    <row r="217" spans="1:45" x14ac:dyDescent="0.25">
      <c r="A217">
        <v>6</v>
      </c>
      <c r="B217" t="s">
        <v>1550</v>
      </c>
      <c r="C217" t="s">
        <v>1551</v>
      </c>
      <c r="D217">
        <v>2017</v>
      </c>
      <c r="E217" t="s">
        <v>1538</v>
      </c>
      <c r="F217" t="s">
        <v>131</v>
      </c>
      <c r="G217" t="s">
        <v>1552</v>
      </c>
      <c r="H217" t="s">
        <v>1553</v>
      </c>
      <c r="I217">
        <v>208</v>
      </c>
      <c r="J217">
        <v>6</v>
      </c>
      <c r="K217">
        <v>1.2</v>
      </c>
      <c r="L217">
        <v>1</v>
      </c>
      <c r="M217">
        <v>5</v>
      </c>
      <c r="N217">
        <v>5</v>
      </c>
      <c r="O217" t="s">
        <v>1554</v>
      </c>
      <c r="P217" t="s">
        <v>1552</v>
      </c>
      <c r="Q217" t="s">
        <v>1555</v>
      </c>
      <c r="AB217" s="2">
        <f>COUNTIF('DATA Pruess'!C:C,C217)</f>
        <v>0</v>
      </c>
      <c r="AC217" s="2">
        <f t="shared" si="24"/>
        <v>-1</v>
      </c>
      <c r="AE217" s="2">
        <f t="shared" si="27"/>
        <v>-1</v>
      </c>
      <c r="AF217" s="2">
        <f t="shared" si="28"/>
        <v>-1</v>
      </c>
      <c r="AG217" s="2">
        <f t="shared" si="28"/>
        <v>-1</v>
      </c>
      <c r="AH217" s="2">
        <f t="shared" si="28"/>
        <v>-1</v>
      </c>
      <c r="AI217" s="2">
        <f t="shared" si="29"/>
        <v>-1</v>
      </c>
      <c r="AJ217" s="2"/>
      <c r="AK217" s="2">
        <f t="shared" si="30"/>
        <v>-1</v>
      </c>
      <c r="AL217" s="2">
        <f t="shared" si="30"/>
        <v>-1</v>
      </c>
      <c r="AM217" s="2">
        <f t="shared" si="30"/>
        <v>-1</v>
      </c>
      <c r="AN217" s="2">
        <f t="shared" si="25"/>
        <v>-1</v>
      </c>
      <c r="AP217" s="2">
        <f t="shared" si="31"/>
        <v>-1</v>
      </c>
      <c r="AQ217" s="2">
        <f t="shared" si="31"/>
        <v>-1</v>
      </c>
      <c r="AR217" s="2">
        <f t="shared" si="31"/>
        <v>-1</v>
      </c>
      <c r="AS217" s="2">
        <f t="shared" si="26"/>
        <v>-1</v>
      </c>
    </row>
    <row r="218" spans="1:45" x14ac:dyDescent="0.25">
      <c r="A218">
        <v>6</v>
      </c>
      <c r="B218" t="s">
        <v>1556</v>
      </c>
      <c r="C218" t="s">
        <v>1557</v>
      </c>
      <c r="D218">
        <v>2017</v>
      </c>
      <c r="E218" t="s">
        <v>232</v>
      </c>
      <c r="F218" t="s">
        <v>29</v>
      </c>
      <c r="G218" t="s">
        <v>1558</v>
      </c>
      <c r="H218" t="s">
        <v>1559</v>
      </c>
      <c r="I218">
        <v>209</v>
      </c>
      <c r="J218">
        <v>6</v>
      </c>
      <c r="K218">
        <v>1.2</v>
      </c>
      <c r="L218">
        <v>2</v>
      </c>
      <c r="M218">
        <v>3</v>
      </c>
      <c r="N218">
        <v>5</v>
      </c>
      <c r="O218" t="s">
        <v>1560</v>
      </c>
      <c r="P218" t="s">
        <v>1561</v>
      </c>
      <c r="Q218" t="s">
        <v>1562</v>
      </c>
      <c r="AB218" s="2">
        <f>COUNTIF('DATA Pruess'!C:C,C218)</f>
        <v>0</v>
      </c>
      <c r="AC218" s="2">
        <f t="shared" si="24"/>
        <v>-1</v>
      </c>
      <c r="AE218" s="2">
        <f t="shared" si="27"/>
        <v>-1</v>
      </c>
      <c r="AF218" s="2">
        <f t="shared" si="28"/>
        <v>-1</v>
      </c>
      <c r="AG218" s="2">
        <f t="shared" si="28"/>
        <v>-1</v>
      </c>
      <c r="AH218" s="2">
        <f t="shared" si="28"/>
        <v>-1</v>
      </c>
      <c r="AI218" s="2">
        <f t="shared" si="29"/>
        <v>-1</v>
      </c>
      <c r="AJ218" s="2"/>
      <c r="AK218" s="2">
        <f t="shared" si="30"/>
        <v>-1</v>
      </c>
      <c r="AL218" s="2">
        <f t="shared" si="30"/>
        <v>-1</v>
      </c>
      <c r="AM218" s="2">
        <f t="shared" si="30"/>
        <v>-1</v>
      </c>
      <c r="AN218" s="2">
        <f t="shared" si="25"/>
        <v>-1</v>
      </c>
      <c r="AP218" s="2">
        <f t="shared" si="31"/>
        <v>-1</v>
      </c>
      <c r="AQ218" s="2">
        <f t="shared" si="31"/>
        <v>-1</v>
      </c>
      <c r="AR218" s="2">
        <f t="shared" si="31"/>
        <v>-1</v>
      </c>
      <c r="AS218" s="2">
        <f t="shared" si="26"/>
        <v>-1</v>
      </c>
    </row>
    <row r="219" spans="1:45" x14ac:dyDescent="0.25">
      <c r="A219">
        <v>3</v>
      </c>
      <c r="B219" t="s">
        <v>1563</v>
      </c>
      <c r="C219" t="s">
        <v>1564</v>
      </c>
      <c r="D219">
        <v>2017</v>
      </c>
      <c r="E219" t="s">
        <v>1565</v>
      </c>
      <c r="F219" t="s">
        <v>131</v>
      </c>
      <c r="G219" t="s">
        <v>1566</v>
      </c>
      <c r="H219" t="s">
        <v>1567</v>
      </c>
      <c r="I219">
        <v>243</v>
      </c>
      <c r="J219">
        <v>3</v>
      </c>
      <c r="K219">
        <v>0.6</v>
      </c>
      <c r="L219">
        <v>1</v>
      </c>
      <c r="M219">
        <v>4</v>
      </c>
      <c r="N219">
        <v>5</v>
      </c>
      <c r="O219" t="s">
        <v>1569</v>
      </c>
      <c r="P219" t="s">
        <v>1566</v>
      </c>
      <c r="Q219" t="s">
        <v>1570</v>
      </c>
      <c r="AB219" s="2">
        <f>COUNTIF('DATA Pruess'!C:C,C219)</f>
        <v>1</v>
      </c>
      <c r="AC219" s="2">
        <f t="shared" si="24"/>
        <v>-1</v>
      </c>
      <c r="AE219" s="2">
        <f t="shared" si="27"/>
        <v>-1</v>
      </c>
      <c r="AF219" s="2">
        <f t="shared" si="28"/>
        <v>-1</v>
      </c>
      <c r="AG219" s="2">
        <f t="shared" si="28"/>
        <v>-1</v>
      </c>
      <c r="AH219" s="2">
        <f t="shared" si="28"/>
        <v>-1</v>
      </c>
      <c r="AI219" s="2">
        <f t="shared" si="29"/>
        <v>-1</v>
      </c>
      <c r="AJ219" s="2"/>
      <c r="AK219" s="2">
        <f t="shared" si="30"/>
        <v>-1</v>
      </c>
      <c r="AL219" s="2">
        <f t="shared" si="30"/>
        <v>-1</v>
      </c>
      <c r="AM219" s="2">
        <f t="shared" si="30"/>
        <v>-1</v>
      </c>
      <c r="AN219" s="2">
        <f t="shared" si="25"/>
        <v>-1</v>
      </c>
      <c r="AP219" s="2">
        <f t="shared" si="31"/>
        <v>-1</v>
      </c>
      <c r="AQ219" s="2">
        <f t="shared" si="31"/>
        <v>-1</v>
      </c>
      <c r="AR219" s="2">
        <f t="shared" si="31"/>
        <v>-1</v>
      </c>
      <c r="AS219" s="2">
        <f t="shared" si="26"/>
        <v>-1</v>
      </c>
    </row>
    <row r="220" spans="1:45" x14ac:dyDescent="0.25">
      <c r="A220">
        <v>4</v>
      </c>
      <c r="B220" t="s">
        <v>1571</v>
      </c>
      <c r="C220" t="s">
        <v>1572</v>
      </c>
      <c r="D220">
        <v>2017</v>
      </c>
      <c r="E220" t="s">
        <v>1573</v>
      </c>
      <c r="F220" t="s">
        <v>1574</v>
      </c>
      <c r="G220" t="s">
        <v>1575</v>
      </c>
      <c r="H220" t="s">
        <v>1576</v>
      </c>
      <c r="I220">
        <v>244</v>
      </c>
      <c r="J220">
        <v>4</v>
      </c>
      <c r="K220">
        <v>0.8</v>
      </c>
      <c r="L220">
        <v>1</v>
      </c>
      <c r="M220">
        <v>3</v>
      </c>
      <c r="N220">
        <v>5</v>
      </c>
      <c r="O220" t="s">
        <v>1577</v>
      </c>
      <c r="P220" t="s">
        <v>1578</v>
      </c>
      <c r="Q220" t="s">
        <v>1579</v>
      </c>
      <c r="AB220" s="2">
        <f>COUNTIF('DATA Pruess'!C:C,C220)</f>
        <v>0</v>
      </c>
      <c r="AC220" s="2">
        <f t="shared" si="24"/>
        <v>-1</v>
      </c>
      <c r="AE220" s="2">
        <f t="shared" si="27"/>
        <v>-1</v>
      </c>
      <c r="AF220" s="2">
        <f t="shared" si="28"/>
        <v>-1</v>
      </c>
      <c r="AG220" s="2">
        <f t="shared" si="28"/>
        <v>-1</v>
      </c>
      <c r="AH220" s="2">
        <f t="shared" si="28"/>
        <v>-1</v>
      </c>
      <c r="AI220" s="2">
        <f t="shared" si="29"/>
        <v>-1</v>
      </c>
      <c r="AJ220" s="2"/>
      <c r="AK220" s="2">
        <f t="shared" si="30"/>
        <v>-1</v>
      </c>
      <c r="AL220" s="2">
        <f t="shared" si="30"/>
        <v>-1</v>
      </c>
      <c r="AM220" s="2">
        <f t="shared" si="30"/>
        <v>-1</v>
      </c>
      <c r="AN220" s="2">
        <f t="shared" si="25"/>
        <v>-1</v>
      </c>
      <c r="AP220" s="2">
        <f t="shared" si="31"/>
        <v>-1</v>
      </c>
      <c r="AQ220" s="2">
        <f t="shared" si="31"/>
        <v>-1</v>
      </c>
      <c r="AR220" s="2">
        <f t="shared" si="31"/>
        <v>-1</v>
      </c>
      <c r="AS220" s="2">
        <f t="shared" si="26"/>
        <v>-1</v>
      </c>
    </row>
    <row r="221" spans="1:45" x14ac:dyDescent="0.25">
      <c r="A221">
        <v>3</v>
      </c>
      <c r="B221" t="s">
        <v>1580</v>
      </c>
      <c r="C221" t="s">
        <v>1581</v>
      </c>
      <c r="D221">
        <v>2017</v>
      </c>
      <c r="E221" t="s">
        <v>1582</v>
      </c>
      <c r="F221" t="s">
        <v>272</v>
      </c>
      <c r="G221" t="s">
        <v>1583</v>
      </c>
      <c r="H221" t="s">
        <v>1584</v>
      </c>
      <c r="I221">
        <v>247</v>
      </c>
      <c r="J221">
        <v>3</v>
      </c>
      <c r="K221">
        <v>0.6</v>
      </c>
      <c r="L221">
        <v>2</v>
      </c>
      <c r="M221">
        <v>2</v>
      </c>
      <c r="N221">
        <v>5</v>
      </c>
      <c r="O221" t="s">
        <v>1585</v>
      </c>
      <c r="P221" t="s">
        <v>1586</v>
      </c>
      <c r="Q221" t="s">
        <v>1587</v>
      </c>
      <c r="AB221" s="2">
        <f>COUNTIF('DATA Pruess'!C:C,C221)</f>
        <v>0</v>
      </c>
      <c r="AC221" s="2">
        <f t="shared" si="24"/>
        <v>-1</v>
      </c>
      <c r="AE221" s="2">
        <f t="shared" si="27"/>
        <v>-1</v>
      </c>
      <c r="AF221" s="2">
        <f t="shared" si="28"/>
        <v>-1</v>
      </c>
      <c r="AG221" s="2">
        <f t="shared" si="28"/>
        <v>-1</v>
      </c>
      <c r="AH221" s="2">
        <f t="shared" si="28"/>
        <v>-1</v>
      </c>
      <c r="AI221" s="2">
        <f t="shared" si="29"/>
        <v>-1</v>
      </c>
      <c r="AJ221" s="2"/>
      <c r="AK221" s="2">
        <f t="shared" si="30"/>
        <v>-1</v>
      </c>
      <c r="AL221" s="2">
        <f t="shared" si="30"/>
        <v>-1</v>
      </c>
      <c r="AM221" s="2">
        <f t="shared" si="30"/>
        <v>-1</v>
      </c>
      <c r="AN221" s="2">
        <f t="shared" si="25"/>
        <v>-1</v>
      </c>
      <c r="AP221" s="2">
        <f t="shared" si="31"/>
        <v>-1</v>
      </c>
      <c r="AQ221" s="2">
        <f t="shared" si="31"/>
        <v>-1</v>
      </c>
      <c r="AR221" s="2">
        <f t="shared" si="31"/>
        <v>-1</v>
      </c>
      <c r="AS221" s="2">
        <f t="shared" si="26"/>
        <v>-1</v>
      </c>
    </row>
    <row r="222" spans="1:45" x14ac:dyDescent="0.25">
      <c r="A222">
        <v>3</v>
      </c>
      <c r="B222" t="s">
        <v>1588</v>
      </c>
      <c r="C222" t="s">
        <v>1589</v>
      </c>
      <c r="D222">
        <v>2017</v>
      </c>
      <c r="E222" t="s">
        <v>1590</v>
      </c>
      <c r="F222" t="s">
        <v>131</v>
      </c>
      <c r="G222" t="s">
        <v>1591</v>
      </c>
      <c r="H222" t="s">
        <v>1592</v>
      </c>
      <c r="I222">
        <v>260</v>
      </c>
      <c r="J222">
        <v>3</v>
      </c>
      <c r="K222">
        <v>0.6</v>
      </c>
      <c r="L222">
        <v>1</v>
      </c>
      <c r="M222">
        <v>4</v>
      </c>
      <c r="N222">
        <v>5</v>
      </c>
      <c r="O222" t="s">
        <v>1593</v>
      </c>
      <c r="Q222" t="s">
        <v>1594</v>
      </c>
      <c r="AB222" s="2">
        <f>COUNTIF('DATA Pruess'!C:C,C222)</f>
        <v>0</v>
      </c>
      <c r="AC222" s="2">
        <f t="shared" si="24"/>
        <v>-1</v>
      </c>
      <c r="AE222" s="2">
        <f t="shared" si="27"/>
        <v>-1</v>
      </c>
      <c r="AF222" s="2">
        <f t="shared" si="28"/>
        <v>-1</v>
      </c>
      <c r="AG222" s="2">
        <f t="shared" si="28"/>
        <v>-1</v>
      </c>
      <c r="AH222" s="2">
        <f t="shared" si="28"/>
        <v>-1</v>
      </c>
      <c r="AI222" s="2">
        <f t="shared" si="29"/>
        <v>-1</v>
      </c>
      <c r="AJ222" s="2"/>
      <c r="AK222" s="2">
        <f t="shared" si="30"/>
        <v>-1</v>
      </c>
      <c r="AL222" s="2">
        <f t="shared" si="30"/>
        <v>-1</v>
      </c>
      <c r="AM222" s="2">
        <f t="shared" si="30"/>
        <v>-1</v>
      </c>
      <c r="AN222" s="2">
        <f t="shared" si="25"/>
        <v>-1</v>
      </c>
      <c r="AP222" s="2">
        <f t="shared" si="31"/>
        <v>-1</v>
      </c>
      <c r="AQ222" s="2">
        <f t="shared" si="31"/>
        <v>-1</v>
      </c>
      <c r="AR222" s="2">
        <f t="shared" si="31"/>
        <v>-1</v>
      </c>
      <c r="AS222" s="2">
        <f t="shared" si="26"/>
        <v>-1</v>
      </c>
    </row>
    <row r="223" spans="1:45" x14ac:dyDescent="0.25">
      <c r="A223">
        <v>2</v>
      </c>
      <c r="B223" t="s">
        <v>1595</v>
      </c>
      <c r="C223" t="s">
        <v>1596</v>
      </c>
      <c r="D223">
        <v>2017</v>
      </c>
      <c r="E223" t="s">
        <v>1597</v>
      </c>
      <c r="F223" t="s">
        <v>1598</v>
      </c>
      <c r="G223" t="s">
        <v>1599</v>
      </c>
      <c r="H223" t="s">
        <v>1600</v>
      </c>
      <c r="I223">
        <v>266</v>
      </c>
      <c r="J223">
        <v>2</v>
      </c>
      <c r="K223">
        <v>0.4</v>
      </c>
      <c r="L223">
        <v>1</v>
      </c>
      <c r="M223">
        <v>2</v>
      </c>
      <c r="N223">
        <v>5</v>
      </c>
      <c r="O223" t="s">
        <v>1601</v>
      </c>
      <c r="P223" t="s">
        <v>1599</v>
      </c>
      <c r="Q223" t="s">
        <v>1602</v>
      </c>
      <c r="AB223" s="2">
        <f>COUNTIF('DATA Pruess'!C:C,C223)</f>
        <v>0</v>
      </c>
      <c r="AC223" s="2">
        <f t="shared" si="24"/>
        <v>-1</v>
      </c>
      <c r="AE223" s="2">
        <f t="shared" si="27"/>
        <v>-1</v>
      </c>
      <c r="AF223" s="2">
        <f t="shared" si="28"/>
        <v>-1</v>
      </c>
      <c r="AG223" s="2">
        <f t="shared" si="28"/>
        <v>-1</v>
      </c>
      <c r="AH223" s="2">
        <f t="shared" si="28"/>
        <v>-1</v>
      </c>
      <c r="AI223" s="2">
        <f t="shared" si="29"/>
        <v>-1</v>
      </c>
      <c r="AJ223" s="2"/>
      <c r="AK223" s="2">
        <f t="shared" si="30"/>
        <v>-1</v>
      </c>
      <c r="AL223" s="2">
        <f t="shared" si="30"/>
        <v>-1</v>
      </c>
      <c r="AM223" s="2">
        <f t="shared" si="30"/>
        <v>-1</v>
      </c>
      <c r="AN223" s="2">
        <f t="shared" si="25"/>
        <v>-1</v>
      </c>
      <c r="AP223" s="2">
        <f t="shared" si="31"/>
        <v>-1</v>
      </c>
      <c r="AQ223" s="2">
        <f t="shared" si="31"/>
        <v>-1</v>
      </c>
      <c r="AR223" s="2">
        <f t="shared" si="31"/>
        <v>-1</v>
      </c>
      <c r="AS223" s="2">
        <f t="shared" si="26"/>
        <v>-1</v>
      </c>
    </row>
    <row r="224" spans="1:45" x14ac:dyDescent="0.25">
      <c r="A224">
        <v>2</v>
      </c>
      <c r="B224" t="s">
        <v>1603</v>
      </c>
      <c r="C224" t="s">
        <v>1604</v>
      </c>
      <c r="D224">
        <v>2017</v>
      </c>
      <c r="E224" t="s">
        <v>1605</v>
      </c>
      <c r="F224" t="s">
        <v>322</v>
      </c>
      <c r="G224" t="s">
        <v>1606</v>
      </c>
      <c r="H224" t="s">
        <v>1607</v>
      </c>
      <c r="I224">
        <v>282</v>
      </c>
      <c r="J224">
        <v>2</v>
      </c>
      <c r="K224">
        <v>0.4</v>
      </c>
      <c r="L224">
        <v>1</v>
      </c>
      <c r="M224">
        <v>2</v>
      </c>
      <c r="N224">
        <v>5</v>
      </c>
      <c r="O224" t="s">
        <v>1608</v>
      </c>
      <c r="P224" t="s">
        <v>1609</v>
      </c>
      <c r="Q224" t="s">
        <v>1610</v>
      </c>
      <c r="AB224" s="2">
        <f>COUNTIF('DATA Pruess'!C:C,C224)</f>
        <v>1</v>
      </c>
      <c r="AC224" s="2">
        <f t="shared" si="24"/>
        <v>-1</v>
      </c>
      <c r="AE224" s="2">
        <f t="shared" si="27"/>
        <v>-1</v>
      </c>
      <c r="AF224" s="2">
        <f t="shared" si="28"/>
        <v>-1</v>
      </c>
      <c r="AG224" s="2">
        <f t="shared" si="28"/>
        <v>-1</v>
      </c>
      <c r="AH224" s="2">
        <f t="shared" si="28"/>
        <v>-1</v>
      </c>
      <c r="AI224" s="2">
        <f t="shared" si="29"/>
        <v>-1</v>
      </c>
      <c r="AJ224" s="2"/>
      <c r="AK224" s="2">
        <f t="shared" si="30"/>
        <v>-1</v>
      </c>
      <c r="AL224" s="2">
        <f t="shared" si="30"/>
        <v>-1</v>
      </c>
      <c r="AM224" s="2">
        <f t="shared" si="30"/>
        <v>-1</v>
      </c>
      <c r="AN224" s="2">
        <f t="shared" si="25"/>
        <v>-1</v>
      </c>
      <c r="AP224" s="2">
        <f t="shared" si="31"/>
        <v>-1</v>
      </c>
      <c r="AQ224" s="2">
        <f t="shared" si="31"/>
        <v>-1</v>
      </c>
      <c r="AR224" s="2">
        <f t="shared" si="31"/>
        <v>-1</v>
      </c>
      <c r="AS224" s="2">
        <f t="shared" si="26"/>
        <v>-1</v>
      </c>
    </row>
    <row r="225" spans="1:45" x14ac:dyDescent="0.25">
      <c r="A225">
        <v>2</v>
      </c>
      <c r="B225" t="s">
        <v>1611</v>
      </c>
      <c r="C225" t="s">
        <v>1612</v>
      </c>
      <c r="D225">
        <v>2017</v>
      </c>
      <c r="E225" t="s">
        <v>1613</v>
      </c>
      <c r="F225" t="s">
        <v>1614</v>
      </c>
      <c r="G225" t="s">
        <v>1615</v>
      </c>
      <c r="H225" t="s">
        <v>1616</v>
      </c>
      <c r="I225">
        <v>298</v>
      </c>
      <c r="J225">
        <v>2</v>
      </c>
      <c r="K225">
        <v>0.4</v>
      </c>
      <c r="L225">
        <v>1</v>
      </c>
      <c r="M225">
        <v>4</v>
      </c>
      <c r="N225">
        <v>5</v>
      </c>
      <c r="O225" t="s">
        <v>1617</v>
      </c>
      <c r="Q225" t="s">
        <v>1618</v>
      </c>
      <c r="AB225" s="2">
        <f>COUNTIF('DATA Pruess'!C:C,C225)</f>
        <v>1</v>
      </c>
      <c r="AC225" s="2">
        <f t="shared" si="24"/>
        <v>-1</v>
      </c>
      <c r="AE225" s="2">
        <f t="shared" si="27"/>
        <v>-1</v>
      </c>
      <c r="AF225" s="2">
        <f t="shared" si="28"/>
        <v>-1</v>
      </c>
      <c r="AG225" s="2">
        <f t="shared" si="28"/>
        <v>-1</v>
      </c>
      <c r="AH225" s="2">
        <f t="shared" si="28"/>
        <v>-1</v>
      </c>
      <c r="AI225" s="2">
        <f t="shared" si="29"/>
        <v>-1</v>
      </c>
      <c r="AJ225" s="2"/>
      <c r="AK225" s="2">
        <f t="shared" si="30"/>
        <v>-1</v>
      </c>
      <c r="AL225" s="2">
        <f t="shared" si="30"/>
        <v>-1</v>
      </c>
      <c r="AM225" s="2">
        <f t="shared" si="30"/>
        <v>-1</v>
      </c>
      <c r="AN225" s="2">
        <f t="shared" si="25"/>
        <v>-1</v>
      </c>
      <c r="AP225" s="2">
        <f t="shared" si="31"/>
        <v>-1</v>
      </c>
      <c r="AQ225" s="2">
        <f t="shared" si="31"/>
        <v>-1</v>
      </c>
      <c r="AR225" s="2">
        <f t="shared" si="31"/>
        <v>-1</v>
      </c>
      <c r="AS225" s="2">
        <f t="shared" si="26"/>
        <v>-1</v>
      </c>
    </row>
    <row r="226" spans="1:45" x14ac:dyDescent="0.25">
      <c r="A226">
        <v>1</v>
      </c>
      <c r="B226" t="s">
        <v>1619</v>
      </c>
      <c r="C226" t="s">
        <v>1620</v>
      </c>
      <c r="D226">
        <v>2017</v>
      </c>
      <c r="F226" t="s">
        <v>1621</v>
      </c>
      <c r="G226" t="s">
        <v>1622</v>
      </c>
      <c r="H226" t="s">
        <v>1623</v>
      </c>
      <c r="I226">
        <v>312</v>
      </c>
      <c r="J226">
        <v>1</v>
      </c>
      <c r="K226">
        <v>0.2</v>
      </c>
      <c r="L226">
        <v>1</v>
      </c>
      <c r="M226">
        <v>1</v>
      </c>
      <c r="N226">
        <v>5</v>
      </c>
      <c r="O226" t="s">
        <v>1624</v>
      </c>
      <c r="P226" t="s">
        <v>1625</v>
      </c>
      <c r="Q226" t="s">
        <v>1626</v>
      </c>
      <c r="AB226" s="2">
        <f>COUNTIF('DATA Pruess'!C:C,C226)</f>
        <v>1</v>
      </c>
      <c r="AC226" s="2">
        <f t="shared" si="24"/>
        <v>-1</v>
      </c>
      <c r="AE226" s="2">
        <f t="shared" si="27"/>
        <v>-1</v>
      </c>
      <c r="AF226" s="2">
        <f t="shared" si="28"/>
        <v>-1</v>
      </c>
      <c r="AG226" s="2">
        <f t="shared" si="28"/>
        <v>-1</v>
      </c>
      <c r="AH226" s="2">
        <f t="shared" si="28"/>
        <v>-1</v>
      </c>
      <c r="AI226" s="2">
        <f t="shared" si="29"/>
        <v>-1</v>
      </c>
      <c r="AJ226" s="2"/>
      <c r="AK226" s="2">
        <f t="shared" si="30"/>
        <v>-1</v>
      </c>
      <c r="AL226" s="2">
        <f t="shared" si="30"/>
        <v>-1</v>
      </c>
      <c r="AM226" s="2">
        <f t="shared" si="30"/>
        <v>-1</v>
      </c>
      <c r="AN226" s="2">
        <f t="shared" si="25"/>
        <v>-1</v>
      </c>
      <c r="AP226" s="2">
        <f t="shared" si="31"/>
        <v>-1</v>
      </c>
      <c r="AQ226" s="2">
        <f t="shared" si="31"/>
        <v>-1</v>
      </c>
      <c r="AR226" s="2">
        <f t="shared" si="31"/>
        <v>-1</v>
      </c>
      <c r="AS226" s="2">
        <f t="shared" si="26"/>
        <v>-1</v>
      </c>
    </row>
    <row r="227" spans="1:45" x14ac:dyDescent="0.25">
      <c r="A227">
        <v>1</v>
      </c>
      <c r="B227" t="s">
        <v>1627</v>
      </c>
      <c r="C227" t="s">
        <v>1628</v>
      </c>
      <c r="D227">
        <v>2017</v>
      </c>
      <c r="E227" t="s">
        <v>461</v>
      </c>
      <c r="F227" t="s">
        <v>1629</v>
      </c>
      <c r="H227" t="s">
        <v>1630</v>
      </c>
      <c r="I227">
        <v>336</v>
      </c>
      <c r="J227">
        <v>1</v>
      </c>
      <c r="K227">
        <v>0.2</v>
      </c>
      <c r="L227">
        <v>0</v>
      </c>
      <c r="M227">
        <v>5</v>
      </c>
      <c r="N227">
        <v>5</v>
      </c>
      <c r="Q227" t="s">
        <v>1631</v>
      </c>
      <c r="AB227" s="2">
        <f>COUNTIF('DATA Pruess'!C:C,C227)</f>
        <v>0</v>
      </c>
      <c r="AC227" s="2">
        <f t="shared" si="24"/>
        <v>-1</v>
      </c>
      <c r="AE227" s="2">
        <f t="shared" si="27"/>
        <v>-1</v>
      </c>
      <c r="AF227" s="2">
        <f t="shared" si="28"/>
        <v>-1</v>
      </c>
      <c r="AG227" s="2">
        <f t="shared" si="28"/>
        <v>-1</v>
      </c>
      <c r="AH227" s="2">
        <f t="shared" si="28"/>
        <v>-1</v>
      </c>
      <c r="AI227" s="2">
        <f t="shared" si="29"/>
        <v>-1</v>
      </c>
      <c r="AJ227" s="2"/>
      <c r="AK227" s="2">
        <f t="shared" si="30"/>
        <v>-1</v>
      </c>
      <c r="AL227" s="2">
        <f t="shared" si="30"/>
        <v>-1</v>
      </c>
      <c r="AM227" s="2">
        <f t="shared" si="30"/>
        <v>-1</v>
      </c>
      <c r="AN227" s="2">
        <f t="shared" si="25"/>
        <v>-1</v>
      </c>
      <c r="AP227" s="2">
        <f t="shared" si="31"/>
        <v>-1</v>
      </c>
      <c r="AQ227" s="2">
        <f t="shared" si="31"/>
        <v>-1</v>
      </c>
      <c r="AR227" s="2">
        <f t="shared" si="31"/>
        <v>-1</v>
      </c>
      <c r="AS227" s="2">
        <f t="shared" si="26"/>
        <v>-1</v>
      </c>
    </row>
    <row r="228" spans="1:45" x14ac:dyDescent="0.25">
      <c r="A228">
        <v>0</v>
      </c>
      <c r="B228" t="s">
        <v>1632</v>
      </c>
      <c r="C228" t="s">
        <v>1633</v>
      </c>
      <c r="D228">
        <v>2017</v>
      </c>
      <c r="F228" t="s">
        <v>1634</v>
      </c>
      <c r="G228" t="s">
        <v>1635</v>
      </c>
      <c r="I228">
        <v>374</v>
      </c>
      <c r="J228">
        <v>0</v>
      </c>
      <c r="K228">
        <v>0</v>
      </c>
      <c r="L228">
        <v>0</v>
      </c>
      <c r="M228">
        <v>1</v>
      </c>
      <c r="N228">
        <v>5</v>
      </c>
      <c r="O228" t="s">
        <v>1636</v>
      </c>
      <c r="P228" t="s">
        <v>1637</v>
      </c>
      <c r="Q228" t="s">
        <v>1638</v>
      </c>
      <c r="AB228" s="2">
        <f>COUNTIF('DATA Pruess'!C:C,C228)</f>
        <v>0</v>
      </c>
      <c r="AC228" s="2">
        <f t="shared" si="24"/>
        <v>-1</v>
      </c>
      <c r="AE228" s="2">
        <f t="shared" si="27"/>
        <v>-1</v>
      </c>
      <c r="AF228" s="2">
        <f t="shared" si="28"/>
        <v>-1</v>
      </c>
      <c r="AG228" s="2">
        <f t="shared" si="28"/>
        <v>-1</v>
      </c>
      <c r="AH228" s="2">
        <f t="shared" si="28"/>
        <v>-1</v>
      </c>
      <c r="AI228" s="2">
        <f t="shared" si="29"/>
        <v>-1</v>
      </c>
      <c r="AJ228" s="2"/>
      <c r="AK228" s="2">
        <f t="shared" si="30"/>
        <v>-1</v>
      </c>
      <c r="AL228" s="2">
        <f t="shared" si="30"/>
        <v>-1</v>
      </c>
      <c r="AM228" s="2">
        <f t="shared" si="30"/>
        <v>-1</v>
      </c>
      <c r="AN228" s="2">
        <f t="shared" si="25"/>
        <v>-1</v>
      </c>
      <c r="AP228" s="2">
        <f t="shared" si="31"/>
        <v>-1</v>
      </c>
      <c r="AQ228" s="2">
        <f t="shared" si="31"/>
        <v>-1</v>
      </c>
      <c r="AR228" s="2">
        <f t="shared" si="31"/>
        <v>-1</v>
      </c>
      <c r="AS228" s="2">
        <f t="shared" si="26"/>
        <v>-1</v>
      </c>
    </row>
    <row r="229" spans="1:45" x14ac:dyDescent="0.25">
      <c r="A229">
        <v>0</v>
      </c>
      <c r="B229" t="s">
        <v>1639</v>
      </c>
      <c r="C229" t="s">
        <v>1640</v>
      </c>
      <c r="D229">
        <v>2017</v>
      </c>
      <c r="F229" t="s">
        <v>1641</v>
      </c>
      <c r="G229" t="s">
        <v>1642</v>
      </c>
      <c r="I229">
        <v>382</v>
      </c>
      <c r="J229">
        <v>0</v>
      </c>
      <c r="K229">
        <v>0</v>
      </c>
      <c r="L229">
        <v>0</v>
      </c>
      <c r="M229">
        <v>1</v>
      </c>
      <c r="N229">
        <v>5</v>
      </c>
      <c r="O229" t="s">
        <v>1643</v>
      </c>
      <c r="P229" t="s">
        <v>1644</v>
      </c>
      <c r="Q229" t="s">
        <v>1645</v>
      </c>
      <c r="AB229" s="2">
        <f>COUNTIF('DATA Pruess'!C:C,C229)</f>
        <v>1</v>
      </c>
      <c r="AC229" s="2">
        <f t="shared" si="24"/>
        <v>-1</v>
      </c>
      <c r="AE229" s="2">
        <f t="shared" si="27"/>
        <v>-1</v>
      </c>
      <c r="AF229" s="2">
        <f t="shared" si="28"/>
        <v>-1</v>
      </c>
      <c r="AG229" s="2">
        <f t="shared" si="28"/>
        <v>-1</v>
      </c>
      <c r="AH229" s="2">
        <f t="shared" si="28"/>
        <v>-1</v>
      </c>
      <c r="AI229" s="2">
        <f t="shared" si="29"/>
        <v>-1</v>
      </c>
      <c r="AJ229" s="2"/>
      <c r="AK229" s="2">
        <f t="shared" si="30"/>
        <v>-1</v>
      </c>
      <c r="AL229" s="2">
        <f t="shared" si="30"/>
        <v>-1</v>
      </c>
      <c r="AM229" s="2">
        <f t="shared" si="30"/>
        <v>-1</v>
      </c>
      <c r="AN229" s="2">
        <f t="shared" si="25"/>
        <v>-1</v>
      </c>
      <c r="AP229" s="2">
        <f t="shared" si="31"/>
        <v>-1</v>
      </c>
      <c r="AQ229" s="2">
        <f t="shared" si="31"/>
        <v>-1</v>
      </c>
      <c r="AR229" s="2">
        <f t="shared" si="31"/>
        <v>-1</v>
      </c>
      <c r="AS229" s="2">
        <f t="shared" si="26"/>
        <v>-1</v>
      </c>
    </row>
    <row r="230" spans="1:45" x14ac:dyDescent="0.25">
      <c r="A230">
        <v>0</v>
      </c>
      <c r="B230" t="s">
        <v>1646</v>
      </c>
      <c r="C230" t="s">
        <v>1647</v>
      </c>
      <c r="D230">
        <v>2017</v>
      </c>
      <c r="F230" t="s">
        <v>1648</v>
      </c>
      <c r="G230" t="s">
        <v>1649</v>
      </c>
      <c r="I230">
        <v>393</v>
      </c>
      <c r="J230">
        <v>0</v>
      </c>
      <c r="K230">
        <v>0</v>
      </c>
      <c r="L230">
        <v>0</v>
      </c>
      <c r="M230">
        <v>5</v>
      </c>
      <c r="N230">
        <v>5</v>
      </c>
      <c r="O230" t="s">
        <v>1650</v>
      </c>
      <c r="P230" t="s">
        <v>1649</v>
      </c>
      <c r="Q230" t="s">
        <v>1651</v>
      </c>
      <c r="AB230" s="2">
        <f>COUNTIF('DATA Pruess'!C:C,C230)</f>
        <v>0</v>
      </c>
      <c r="AC230" s="2">
        <f t="shared" si="24"/>
        <v>-1</v>
      </c>
      <c r="AE230" s="2">
        <f t="shared" si="27"/>
        <v>-1</v>
      </c>
      <c r="AF230" s="2">
        <f t="shared" si="28"/>
        <v>-1</v>
      </c>
      <c r="AG230" s="2">
        <f t="shared" si="28"/>
        <v>-1</v>
      </c>
      <c r="AH230" s="2">
        <f t="shared" si="28"/>
        <v>-1</v>
      </c>
      <c r="AI230" s="2">
        <f t="shared" si="29"/>
        <v>-1</v>
      </c>
      <c r="AJ230" s="2"/>
      <c r="AK230" s="2">
        <f t="shared" si="30"/>
        <v>-1</v>
      </c>
      <c r="AL230" s="2">
        <f t="shared" si="30"/>
        <v>-1</v>
      </c>
      <c r="AM230" s="2">
        <f t="shared" si="30"/>
        <v>-1</v>
      </c>
      <c r="AN230" s="2">
        <f t="shared" si="25"/>
        <v>-1</v>
      </c>
      <c r="AP230" s="2">
        <f t="shared" si="31"/>
        <v>-1</v>
      </c>
      <c r="AQ230" s="2">
        <f t="shared" si="31"/>
        <v>-1</v>
      </c>
      <c r="AR230" s="2">
        <f t="shared" si="31"/>
        <v>-1</v>
      </c>
      <c r="AS230" s="2">
        <f t="shared" si="26"/>
        <v>-1</v>
      </c>
    </row>
    <row r="231" spans="1:45" x14ac:dyDescent="0.25">
      <c r="A231">
        <v>0</v>
      </c>
      <c r="B231" t="s">
        <v>1652</v>
      </c>
      <c r="C231" t="s">
        <v>1653</v>
      </c>
      <c r="D231">
        <v>2017</v>
      </c>
      <c r="F231" t="s">
        <v>1654</v>
      </c>
      <c r="G231" t="s">
        <v>1655</v>
      </c>
      <c r="I231">
        <v>399</v>
      </c>
      <c r="J231">
        <v>0</v>
      </c>
      <c r="K231">
        <v>0</v>
      </c>
      <c r="L231">
        <v>0</v>
      </c>
      <c r="M231">
        <v>1</v>
      </c>
      <c r="N231">
        <v>5</v>
      </c>
      <c r="O231" t="s">
        <v>1656</v>
      </c>
      <c r="P231" t="s">
        <v>1657</v>
      </c>
      <c r="Q231" t="s">
        <v>1658</v>
      </c>
      <c r="AB231" s="2">
        <f>COUNTIF('DATA Pruess'!C:C,C231)</f>
        <v>0</v>
      </c>
      <c r="AC231" s="2">
        <f t="shared" si="24"/>
        <v>-1</v>
      </c>
      <c r="AE231" s="2">
        <f t="shared" si="27"/>
        <v>-1</v>
      </c>
      <c r="AF231" s="2">
        <f t="shared" si="28"/>
        <v>-1</v>
      </c>
      <c r="AG231" s="2">
        <f t="shared" si="28"/>
        <v>-1</v>
      </c>
      <c r="AH231" s="2">
        <f t="shared" si="28"/>
        <v>-1</v>
      </c>
      <c r="AI231" s="2">
        <f t="shared" si="29"/>
        <v>-1</v>
      </c>
      <c r="AJ231" s="2"/>
      <c r="AK231" s="2">
        <f t="shared" si="30"/>
        <v>-1</v>
      </c>
      <c r="AL231" s="2">
        <f t="shared" si="30"/>
        <v>-1</v>
      </c>
      <c r="AM231" s="2">
        <f t="shared" si="30"/>
        <v>-1</v>
      </c>
      <c r="AN231" s="2">
        <f t="shared" si="25"/>
        <v>-1</v>
      </c>
      <c r="AP231" s="2">
        <f t="shared" si="31"/>
        <v>-1</v>
      </c>
      <c r="AQ231" s="2">
        <f t="shared" si="31"/>
        <v>-1</v>
      </c>
      <c r="AR231" s="2">
        <f t="shared" si="31"/>
        <v>-1</v>
      </c>
      <c r="AS231" s="2">
        <f t="shared" si="26"/>
        <v>-1</v>
      </c>
    </row>
    <row r="232" spans="1:45" x14ac:dyDescent="0.25">
      <c r="A232">
        <v>0</v>
      </c>
      <c r="B232" t="s">
        <v>1325</v>
      </c>
      <c r="C232" t="s">
        <v>1659</v>
      </c>
      <c r="D232">
        <v>2017</v>
      </c>
      <c r="E232" t="s">
        <v>1036</v>
      </c>
      <c r="F232" t="s">
        <v>272</v>
      </c>
      <c r="G232" t="s">
        <v>1660</v>
      </c>
      <c r="I232">
        <v>428</v>
      </c>
      <c r="J232">
        <v>0</v>
      </c>
      <c r="K232">
        <v>0</v>
      </c>
      <c r="L232">
        <v>0</v>
      </c>
      <c r="M232">
        <v>1</v>
      </c>
      <c r="N232">
        <v>5</v>
      </c>
      <c r="O232" t="s">
        <v>1661</v>
      </c>
      <c r="Q232" t="s">
        <v>1662</v>
      </c>
      <c r="AB232" s="2">
        <f>COUNTIF('DATA Pruess'!C:C,C232)</f>
        <v>0</v>
      </c>
      <c r="AC232" s="2">
        <f t="shared" si="24"/>
        <v>-1</v>
      </c>
      <c r="AE232" s="2">
        <f t="shared" si="27"/>
        <v>-1</v>
      </c>
      <c r="AF232" s="2">
        <f t="shared" si="28"/>
        <v>-1</v>
      </c>
      <c r="AG232" s="2">
        <f t="shared" si="28"/>
        <v>-1</v>
      </c>
      <c r="AH232" s="2">
        <f t="shared" si="28"/>
        <v>-1</v>
      </c>
      <c r="AI232" s="2">
        <f t="shared" si="29"/>
        <v>-1</v>
      </c>
      <c r="AJ232" s="2"/>
      <c r="AK232" s="2">
        <f t="shared" si="30"/>
        <v>-1</v>
      </c>
      <c r="AL232" s="2">
        <f t="shared" si="30"/>
        <v>-1</v>
      </c>
      <c r="AM232" s="2">
        <f t="shared" si="30"/>
        <v>-1</v>
      </c>
      <c r="AN232" s="2">
        <f t="shared" si="25"/>
        <v>-1</v>
      </c>
      <c r="AP232" s="2">
        <f t="shared" si="31"/>
        <v>-1</v>
      </c>
      <c r="AQ232" s="2">
        <f t="shared" si="31"/>
        <v>-1</v>
      </c>
      <c r="AR232" s="2">
        <f t="shared" si="31"/>
        <v>-1</v>
      </c>
      <c r="AS232" s="2">
        <f t="shared" si="26"/>
        <v>-1</v>
      </c>
    </row>
    <row r="233" spans="1:45" x14ac:dyDescent="0.25">
      <c r="A233">
        <v>0</v>
      </c>
      <c r="B233" t="s">
        <v>1663</v>
      </c>
      <c r="C233" t="s">
        <v>1664</v>
      </c>
      <c r="D233">
        <v>2017</v>
      </c>
      <c r="E233" t="s">
        <v>1665</v>
      </c>
      <c r="F233" t="s">
        <v>658</v>
      </c>
      <c r="G233" t="s">
        <v>1666</v>
      </c>
      <c r="I233">
        <v>444</v>
      </c>
      <c r="J233">
        <v>0</v>
      </c>
      <c r="K233">
        <v>0</v>
      </c>
      <c r="L233">
        <v>0</v>
      </c>
      <c r="M233">
        <v>3</v>
      </c>
      <c r="N233">
        <v>5</v>
      </c>
      <c r="O233" t="s">
        <v>1667</v>
      </c>
      <c r="Q233" t="s">
        <v>1668</v>
      </c>
      <c r="AB233" s="2">
        <f>COUNTIF('DATA Pruess'!C:C,C233)</f>
        <v>0</v>
      </c>
      <c r="AC233" s="2">
        <f t="shared" si="24"/>
        <v>-1</v>
      </c>
      <c r="AE233" s="2">
        <f t="shared" si="27"/>
        <v>-1</v>
      </c>
      <c r="AF233" s="2">
        <f t="shared" si="28"/>
        <v>-1</v>
      </c>
      <c r="AG233" s="2">
        <f t="shared" si="28"/>
        <v>-1</v>
      </c>
      <c r="AH233" s="2">
        <f t="shared" si="28"/>
        <v>-1</v>
      </c>
      <c r="AI233" s="2">
        <f t="shared" si="29"/>
        <v>-1</v>
      </c>
      <c r="AJ233" s="2"/>
      <c r="AK233" s="2">
        <f t="shared" si="30"/>
        <v>-1</v>
      </c>
      <c r="AL233" s="2">
        <f t="shared" si="30"/>
        <v>-1</v>
      </c>
      <c r="AM233" s="2">
        <f t="shared" si="30"/>
        <v>-1</v>
      </c>
      <c r="AN233" s="2">
        <f t="shared" si="25"/>
        <v>-1</v>
      </c>
      <c r="AP233" s="2">
        <f t="shared" si="31"/>
        <v>-1</v>
      </c>
      <c r="AQ233" s="2">
        <f t="shared" si="31"/>
        <v>-1</v>
      </c>
      <c r="AR233" s="2">
        <f t="shared" si="31"/>
        <v>-1</v>
      </c>
      <c r="AS233" s="2">
        <f t="shared" si="26"/>
        <v>-1</v>
      </c>
    </row>
    <row r="234" spans="1:45" x14ac:dyDescent="0.25">
      <c r="A234">
        <v>161</v>
      </c>
      <c r="B234" t="s">
        <v>1669</v>
      </c>
      <c r="C234" t="s">
        <v>1670</v>
      </c>
      <c r="D234">
        <v>2018</v>
      </c>
      <c r="E234" t="s">
        <v>1671</v>
      </c>
      <c r="F234" t="s">
        <v>1672</v>
      </c>
      <c r="G234" t="s">
        <v>1673</v>
      </c>
      <c r="H234" t="s">
        <v>1674</v>
      </c>
      <c r="I234">
        <v>10</v>
      </c>
      <c r="J234">
        <v>161</v>
      </c>
      <c r="K234">
        <v>40.25</v>
      </c>
      <c r="L234">
        <v>27</v>
      </c>
      <c r="M234">
        <v>6</v>
      </c>
      <c r="N234">
        <v>4</v>
      </c>
      <c r="O234" t="s">
        <v>1675</v>
      </c>
      <c r="P234" t="s">
        <v>1676</v>
      </c>
      <c r="Q234" t="s">
        <v>1677</v>
      </c>
      <c r="AB234" s="2">
        <f>COUNTIF('DATA Pruess'!C:C,C234)</f>
        <v>1</v>
      </c>
      <c r="AC234" s="2">
        <f t="shared" si="24"/>
        <v>-1</v>
      </c>
      <c r="AE234" s="2">
        <f t="shared" si="27"/>
        <v>-1</v>
      </c>
      <c r="AF234" s="2">
        <f t="shared" si="28"/>
        <v>-1</v>
      </c>
      <c r="AG234" s="2">
        <f t="shared" si="28"/>
        <v>-1</v>
      </c>
      <c r="AH234" s="2">
        <f t="shared" si="28"/>
        <v>-1</v>
      </c>
      <c r="AI234" s="2">
        <f t="shared" si="29"/>
        <v>-1</v>
      </c>
      <c r="AJ234" s="2"/>
      <c r="AK234" s="2">
        <f t="shared" si="30"/>
        <v>-1</v>
      </c>
      <c r="AL234" s="2">
        <f t="shared" si="30"/>
        <v>-1</v>
      </c>
      <c r="AM234" s="2">
        <f t="shared" si="30"/>
        <v>-1</v>
      </c>
      <c r="AN234" s="2">
        <f t="shared" si="25"/>
        <v>-1</v>
      </c>
      <c r="AP234" s="2">
        <f t="shared" si="31"/>
        <v>-1</v>
      </c>
      <c r="AQ234" s="2">
        <f t="shared" si="31"/>
        <v>-1</v>
      </c>
      <c r="AR234" s="2">
        <f t="shared" si="31"/>
        <v>-1</v>
      </c>
      <c r="AS234" s="2">
        <f t="shared" si="26"/>
        <v>-1</v>
      </c>
    </row>
    <row r="235" spans="1:45" x14ac:dyDescent="0.25">
      <c r="A235">
        <v>127</v>
      </c>
      <c r="B235" t="s">
        <v>1678</v>
      </c>
      <c r="C235" t="s">
        <v>1679</v>
      </c>
      <c r="D235">
        <v>2018</v>
      </c>
      <c r="E235" t="s">
        <v>757</v>
      </c>
      <c r="F235" t="s">
        <v>29</v>
      </c>
      <c r="G235" t="s">
        <v>1680</v>
      </c>
      <c r="H235" t="s">
        <v>1681</v>
      </c>
      <c r="I235">
        <v>17</v>
      </c>
      <c r="J235">
        <v>127</v>
      </c>
      <c r="K235">
        <v>31.75</v>
      </c>
      <c r="L235">
        <v>21</v>
      </c>
      <c r="M235">
        <v>6</v>
      </c>
      <c r="N235">
        <v>4</v>
      </c>
      <c r="O235" t="s">
        <v>1682</v>
      </c>
      <c r="Q235" t="s">
        <v>1683</v>
      </c>
      <c r="AB235" s="2">
        <f>COUNTIF('DATA Pruess'!C:C,C235)</f>
        <v>1</v>
      </c>
      <c r="AC235" s="2">
        <f t="shared" si="24"/>
        <v>-1</v>
      </c>
      <c r="AE235" s="2">
        <f t="shared" si="27"/>
        <v>-1</v>
      </c>
      <c r="AF235" s="2">
        <f t="shared" si="28"/>
        <v>-1</v>
      </c>
      <c r="AG235" s="2">
        <f t="shared" si="28"/>
        <v>-1</v>
      </c>
      <c r="AH235" s="2">
        <f t="shared" si="28"/>
        <v>-1</v>
      </c>
      <c r="AI235" s="2">
        <f t="shared" si="29"/>
        <v>-1</v>
      </c>
      <c r="AJ235" s="2"/>
      <c r="AK235" s="2">
        <f t="shared" si="30"/>
        <v>-1</v>
      </c>
      <c r="AL235" s="2">
        <f t="shared" si="30"/>
        <v>-1</v>
      </c>
      <c r="AM235" s="2">
        <f t="shared" si="30"/>
        <v>-1</v>
      </c>
      <c r="AN235" s="2">
        <f t="shared" si="25"/>
        <v>-1</v>
      </c>
      <c r="AP235" s="2">
        <f t="shared" si="31"/>
        <v>-1</v>
      </c>
      <c r="AQ235" s="2">
        <f t="shared" si="31"/>
        <v>-1</v>
      </c>
      <c r="AR235" s="2">
        <f t="shared" si="31"/>
        <v>-1</v>
      </c>
      <c r="AS235" s="2">
        <f t="shared" si="26"/>
        <v>-1</v>
      </c>
    </row>
    <row r="236" spans="1:45" x14ac:dyDescent="0.25">
      <c r="A236">
        <v>110</v>
      </c>
      <c r="B236" t="s">
        <v>1684</v>
      </c>
      <c r="C236" t="s">
        <v>1685</v>
      </c>
      <c r="D236">
        <v>2018</v>
      </c>
      <c r="E236" t="s">
        <v>61</v>
      </c>
      <c r="F236" t="s">
        <v>29</v>
      </c>
      <c r="G236" t="s">
        <v>1686</v>
      </c>
      <c r="H236" t="s">
        <v>1687</v>
      </c>
      <c r="I236">
        <v>21</v>
      </c>
      <c r="J236">
        <v>110</v>
      </c>
      <c r="K236">
        <v>27.5</v>
      </c>
      <c r="L236">
        <v>28</v>
      </c>
      <c r="M236">
        <v>4</v>
      </c>
      <c r="N236">
        <v>4</v>
      </c>
      <c r="O236" t="s">
        <v>1688</v>
      </c>
      <c r="P236" t="s">
        <v>1689</v>
      </c>
      <c r="Q236" t="s">
        <v>1690</v>
      </c>
      <c r="AB236" s="2">
        <f>COUNTIF('DATA Pruess'!C:C,C236)</f>
        <v>1</v>
      </c>
      <c r="AC236" s="2">
        <f t="shared" si="24"/>
        <v>-1</v>
      </c>
      <c r="AE236" s="2">
        <f t="shared" si="27"/>
        <v>-1</v>
      </c>
      <c r="AF236" s="2">
        <f t="shared" si="28"/>
        <v>-1</v>
      </c>
      <c r="AG236" s="2">
        <f t="shared" si="28"/>
        <v>-1</v>
      </c>
      <c r="AH236" s="2">
        <f t="shared" si="28"/>
        <v>-1</v>
      </c>
      <c r="AI236" s="2">
        <f t="shared" si="29"/>
        <v>-1</v>
      </c>
      <c r="AJ236" s="2"/>
      <c r="AK236" s="2">
        <f t="shared" si="30"/>
        <v>-1</v>
      </c>
      <c r="AL236" s="2">
        <f t="shared" si="30"/>
        <v>-1</v>
      </c>
      <c r="AM236" s="2">
        <f t="shared" si="30"/>
        <v>-1</v>
      </c>
      <c r="AN236" s="2">
        <f t="shared" si="25"/>
        <v>-1</v>
      </c>
      <c r="AP236" s="2">
        <f t="shared" si="31"/>
        <v>-1</v>
      </c>
      <c r="AQ236" s="2">
        <f t="shared" si="31"/>
        <v>-1</v>
      </c>
      <c r="AR236" s="2">
        <f t="shared" si="31"/>
        <v>-1</v>
      </c>
      <c r="AS236" s="2">
        <f t="shared" si="26"/>
        <v>-1</v>
      </c>
    </row>
    <row r="237" spans="1:45" x14ac:dyDescent="0.25">
      <c r="A237">
        <v>103</v>
      </c>
      <c r="B237" t="s">
        <v>1684</v>
      </c>
      <c r="C237" t="s">
        <v>1691</v>
      </c>
      <c r="D237">
        <v>2018</v>
      </c>
      <c r="E237" t="s">
        <v>673</v>
      </c>
      <c r="F237" t="s">
        <v>29</v>
      </c>
      <c r="G237" t="s">
        <v>1692</v>
      </c>
      <c r="H237" t="s">
        <v>1693</v>
      </c>
      <c r="I237">
        <v>22</v>
      </c>
      <c r="J237">
        <v>103</v>
      </c>
      <c r="K237">
        <v>25.75</v>
      </c>
      <c r="L237">
        <v>26</v>
      </c>
      <c r="M237">
        <v>4</v>
      </c>
      <c r="N237">
        <v>4</v>
      </c>
      <c r="O237" t="s">
        <v>1694</v>
      </c>
      <c r="P237" t="s">
        <v>1695</v>
      </c>
      <c r="Q237" t="s">
        <v>1696</v>
      </c>
      <c r="AB237" s="2">
        <f>COUNTIF('DATA Pruess'!C:C,C237)</f>
        <v>1</v>
      </c>
      <c r="AC237" s="2">
        <f t="shared" si="24"/>
        <v>-1</v>
      </c>
      <c r="AE237" s="2">
        <f t="shared" si="27"/>
        <v>-1</v>
      </c>
      <c r="AF237" s="2">
        <f t="shared" si="28"/>
        <v>-1</v>
      </c>
      <c r="AG237" s="2">
        <f t="shared" si="28"/>
        <v>-1</v>
      </c>
      <c r="AH237" s="2">
        <f t="shared" si="28"/>
        <v>-1</v>
      </c>
      <c r="AI237" s="2">
        <f t="shared" si="29"/>
        <v>-1</v>
      </c>
      <c r="AJ237" s="2"/>
      <c r="AK237" s="2">
        <f t="shared" si="30"/>
        <v>-1</v>
      </c>
      <c r="AL237" s="2">
        <f t="shared" si="30"/>
        <v>-1</v>
      </c>
      <c r="AM237" s="2">
        <f t="shared" si="30"/>
        <v>-1</v>
      </c>
      <c r="AN237" s="2">
        <f t="shared" si="25"/>
        <v>-1</v>
      </c>
      <c r="AP237" s="2">
        <f t="shared" si="31"/>
        <v>-1</v>
      </c>
      <c r="AQ237" s="2">
        <f t="shared" si="31"/>
        <v>-1</v>
      </c>
      <c r="AR237" s="2">
        <f t="shared" si="31"/>
        <v>-1</v>
      </c>
      <c r="AS237" s="2">
        <f t="shared" si="26"/>
        <v>-1</v>
      </c>
    </row>
    <row r="238" spans="1:45" x14ac:dyDescent="0.25">
      <c r="A238">
        <v>93</v>
      </c>
      <c r="B238" t="s">
        <v>1697</v>
      </c>
      <c r="C238" t="s">
        <v>1698</v>
      </c>
      <c r="D238">
        <v>2018</v>
      </c>
      <c r="E238" t="s">
        <v>1699</v>
      </c>
      <c r="F238" t="s">
        <v>29</v>
      </c>
      <c r="G238" t="s">
        <v>1700</v>
      </c>
      <c r="H238" t="s">
        <v>1701</v>
      </c>
      <c r="I238">
        <v>28</v>
      </c>
      <c r="J238">
        <v>93</v>
      </c>
      <c r="K238">
        <v>23.25</v>
      </c>
      <c r="L238">
        <v>31</v>
      </c>
      <c r="M238">
        <v>3</v>
      </c>
      <c r="N238">
        <v>4</v>
      </c>
      <c r="O238" t="s">
        <v>1702</v>
      </c>
      <c r="Q238" t="s">
        <v>1703</v>
      </c>
      <c r="AB238" s="2">
        <f>COUNTIF('DATA Pruess'!C:C,C238)</f>
        <v>1</v>
      </c>
      <c r="AC238" s="2">
        <f t="shared" si="24"/>
        <v>-1</v>
      </c>
      <c r="AE238" s="2">
        <f t="shared" si="27"/>
        <v>-1</v>
      </c>
      <c r="AF238" s="2">
        <f t="shared" si="28"/>
        <v>-1</v>
      </c>
      <c r="AG238" s="2">
        <f t="shared" si="28"/>
        <v>-1</v>
      </c>
      <c r="AH238" s="2">
        <f t="shared" si="28"/>
        <v>-1</v>
      </c>
      <c r="AI238" s="2">
        <f t="shared" si="29"/>
        <v>-1</v>
      </c>
      <c r="AJ238" s="2"/>
      <c r="AK238" s="2">
        <f t="shared" si="30"/>
        <v>-1</v>
      </c>
      <c r="AL238" s="2">
        <f t="shared" si="30"/>
        <v>-1</v>
      </c>
      <c r="AM238" s="2">
        <f t="shared" si="30"/>
        <v>-1</v>
      </c>
      <c r="AN238" s="2">
        <f t="shared" si="25"/>
        <v>-1</v>
      </c>
      <c r="AP238" s="2">
        <f t="shared" si="31"/>
        <v>-1</v>
      </c>
      <c r="AQ238" s="2">
        <f t="shared" si="31"/>
        <v>-1</v>
      </c>
      <c r="AR238" s="2">
        <f t="shared" si="31"/>
        <v>-1</v>
      </c>
      <c r="AS238" s="2">
        <f t="shared" si="26"/>
        <v>-1</v>
      </c>
    </row>
    <row r="239" spans="1:45" x14ac:dyDescent="0.25">
      <c r="A239">
        <v>79</v>
      </c>
      <c r="B239" t="s">
        <v>1684</v>
      </c>
      <c r="C239" t="s">
        <v>1704</v>
      </c>
      <c r="D239">
        <v>2018</v>
      </c>
      <c r="E239" t="s">
        <v>744</v>
      </c>
      <c r="F239" t="s">
        <v>29</v>
      </c>
      <c r="G239" t="s">
        <v>1705</v>
      </c>
      <c r="H239" t="s">
        <v>1706</v>
      </c>
      <c r="I239">
        <v>32</v>
      </c>
      <c r="J239">
        <v>79</v>
      </c>
      <c r="K239">
        <v>19.75</v>
      </c>
      <c r="L239">
        <v>20</v>
      </c>
      <c r="M239">
        <v>4</v>
      </c>
      <c r="N239">
        <v>4</v>
      </c>
      <c r="O239" t="s">
        <v>1707</v>
      </c>
      <c r="P239" t="s">
        <v>1708</v>
      </c>
      <c r="Q239" t="s">
        <v>1709</v>
      </c>
      <c r="AB239" s="2">
        <f>COUNTIF('DATA Pruess'!C:C,C239)</f>
        <v>1</v>
      </c>
      <c r="AC239" s="2">
        <f t="shared" si="24"/>
        <v>-1</v>
      </c>
      <c r="AE239" s="2">
        <f t="shared" si="27"/>
        <v>-1</v>
      </c>
      <c r="AF239" s="2">
        <f t="shared" si="28"/>
        <v>-1</v>
      </c>
      <c r="AG239" s="2">
        <f t="shared" si="28"/>
        <v>-1</v>
      </c>
      <c r="AH239" s="2">
        <f t="shared" si="28"/>
        <v>-1</v>
      </c>
      <c r="AI239" s="2">
        <f t="shared" si="29"/>
        <v>-1</v>
      </c>
      <c r="AJ239" s="2"/>
      <c r="AK239" s="2">
        <f t="shared" si="30"/>
        <v>-1</v>
      </c>
      <c r="AL239" s="2">
        <f t="shared" si="30"/>
        <v>-1</v>
      </c>
      <c r="AM239" s="2">
        <f t="shared" si="30"/>
        <v>-1</v>
      </c>
      <c r="AN239" s="2">
        <f t="shared" si="25"/>
        <v>-1</v>
      </c>
      <c r="AP239" s="2">
        <f t="shared" si="31"/>
        <v>-1</v>
      </c>
      <c r="AQ239" s="2">
        <f t="shared" si="31"/>
        <v>-1</v>
      </c>
      <c r="AR239" s="2">
        <f t="shared" si="31"/>
        <v>-1</v>
      </c>
      <c r="AS239" s="2">
        <f t="shared" si="26"/>
        <v>-1</v>
      </c>
    </row>
    <row r="240" spans="1:45" x14ac:dyDescent="0.25">
      <c r="A240">
        <v>76</v>
      </c>
      <c r="B240" t="s">
        <v>1710</v>
      </c>
      <c r="C240" t="s">
        <v>1711</v>
      </c>
      <c r="D240">
        <v>2018</v>
      </c>
      <c r="E240" t="s">
        <v>744</v>
      </c>
      <c r="F240" t="s">
        <v>29</v>
      </c>
      <c r="G240" t="s">
        <v>1712</v>
      </c>
      <c r="H240" t="s">
        <v>1713</v>
      </c>
      <c r="I240">
        <v>35</v>
      </c>
      <c r="J240">
        <v>76</v>
      </c>
      <c r="K240">
        <v>19</v>
      </c>
      <c r="L240">
        <v>13</v>
      </c>
      <c r="M240">
        <v>6</v>
      </c>
      <c r="N240">
        <v>4</v>
      </c>
      <c r="O240" t="s">
        <v>1714</v>
      </c>
      <c r="P240" t="s">
        <v>1715</v>
      </c>
      <c r="Q240" t="s">
        <v>1716</v>
      </c>
      <c r="AB240" s="2">
        <f>COUNTIF('DATA Pruess'!C:C,C240)</f>
        <v>0</v>
      </c>
      <c r="AC240" s="2">
        <f t="shared" si="24"/>
        <v>-1</v>
      </c>
      <c r="AE240" s="2">
        <f t="shared" si="27"/>
        <v>-1</v>
      </c>
      <c r="AF240" s="2">
        <f t="shared" si="28"/>
        <v>-1</v>
      </c>
      <c r="AG240" s="2">
        <f t="shared" si="28"/>
        <v>-1</v>
      </c>
      <c r="AH240" s="2">
        <f t="shared" si="28"/>
        <v>-1</v>
      </c>
      <c r="AI240" s="2">
        <f t="shared" si="29"/>
        <v>-1</v>
      </c>
      <c r="AJ240" s="2"/>
      <c r="AK240" s="2">
        <f t="shared" si="30"/>
        <v>-1</v>
      </c>
      <c r="AL240" s="2">
        <f t="shared" si="30"/>
        <v>-1</v>
      </c>
      <c r="AM240" s="2">
        <f t="shared" si="30"/>
        <v>-1</v>
      </c>
      <c r="AN240" s="2">
        <f t="shared" si="25"/>
        <v>-1</v>
      </c>
      <c r="AP240" s="2">
        <f t="shared" si="31"/>
        <v>-1</v>
      </c>
      <c r="AQ240" s="2">
        <f t="shared" si="31"/>
        <v>-1</v>
      </c>
      <c r="AR240" s="2">
        <f t="shared" si="31"/>
        <v>-1</v>
      </c>
      <c r="AS240" s="2">
        <f t="shared" si="26"/>
        <v>-1</v>
      </c>
    </row>
    <row r="241" spans="1:45" x14ac:dyDescent="0.25">
      <c r="A241">
        <v>72</v>
      </c>
      <c r="B241" t="s">
        <v>1717</v>
      </c>
      <c r="C241" t="s">
        <v>1718</v>
      </c>
      <c r="D241">
        <v>2018</v>
      </c>
      <c r="E241" t="s">
        <v>744</v>
      </c>
      <c r="F241" t="s">
        <v>29</v>
      </c>
      <c r="G241" t="s">
        <v>1719</v>
      </c>
      <c r="H241" t="s">
        <v>1720</v>
      </c>
      <c r="I241">
        <v>36</v>
      </c>
      <c r="J241">
        <v>72</v>
      </c>
      <c r="K241">
        <v>18</v>
      </c>
      <c r="L241">
        <v>14</v>
      </c>
      <c r="M241">
        <v>5</v>
      </c>
      <c r="N241">
        <v>4</v>
      </c>
      <c r="O241" t="s">
        <v>1721</v>
      </c>
      <c r="P241" t="s">
        <v>1722</v>
      </c>
      <c r="Q241" t="s">
        <v>1723</v>
      </c>
      <c r="AB241" s="2">
        <f>COUNTIF('DATA Pruess'!C:C,C241)</f>
        <v>1</v>
      </c>
      <c r="AC241" s="2">
        <f t="shared" si="24"/>
        <v>-1</v>
      </c>
      <c r="AE241" s="2">
        <f t="shared" si="27"/>
        <v>-1</v>
      </c>
      <c r="AF241" s="2">
        <f t="shared" si="28"/>
        <v>-1</v>
      </c>
      <c r="AG241" s="2">
        <f t="shared" si="28"/>
        <v>-1</v>
      </c>
      <c r="AH241" s="2">
        <f t="shared" si="28"/>
        <v>-1</v>
      </c>
      <c r="AI241" s="2">
        <f t="shared" si="29"/>
        <v>-1</v>
      </c>
      <c r="AJ241" s="2"/>
      <c r="AK241" s="2">
        <f t="shared" si="30"/>
        <v>-1</v>
      </c>
      <c r="AL241" s="2">
        <f t="shared" si="30"/>
        <v>-1</v>
      </c>
      <c r="AM241" s="2">
        <f t="shared" si="30"/>
        <v>-1</v>
      </c>
      <c r="AN241" s="2">
        <f t="shared" si="25"/>
        <v>-1</v>
      </c>
      <c r="AP241" s="2">
        <f t="shared" si="31"/>
        <v>-1</v>
      </c>
      <c r="AQ241" s="2">
        <f t="shared" si="31"/>
        <v>-1</v>
      </c>
      <c r="AR241" s="2">
        <f t="shared" si="31"/>
        <v>-1</v>
      </c>
      <c r="AS241" s="2">
        <f t="shared" si="26"/>
        <v>-1</v>
      </c>
    </row>
    <row r="242" spans="1:45" x14ac:dyDescent="0.25">
      <c r="A242">
        <v>59</v>
      </c>
      <c r="B242" t="s">
        <v>1724</v>
      </c>
      <c r="C242" t="s">
        <v>1725</v>
      </c>
      <c r="D242">
        <v>2018</v>
      </c>
      <c r="E242" t="s">
        <v>744</v>
      </c>
      <c r="F242" t="s">
        <v>29</v>
      </c>
      <c r="G242" t="s">
        <v>1726</v>
      </c>
      <c r="H242" t="s">
        <v>1727</v>
      </c>
      <c r="I242">
        <v>49</v>
      </c>
      <c r="J242">
        <v>59</v>
      </c>
      <c r="K242">
        <v>14.75</v>
      </c>
      <c r="L242">
        <v>10</v>
      </c>
      <c r="M242">
        <v>6</v>
      </c>
      <c r="N242">
        <v>4</v>
      </c>
      <c r="O242" t="s">
        <v>1728</v>
      </c>
      <c r="P242" t="s">
        <v>1729</v>
      </c>
      <c r="Q242" t="s">
        <v>1730</v>
      </c>
      <c r="AB242" s="2">
        <f>COUNTIF('DATA Pruess'!C:C,C242)</f>
        <v>1</v>
      </c>
      <c r="AC242" s="2">
        <f t="shared" si="24"/>
        <v>-1</v>
      </c>
      <c r="AE242" s="2">
        <f t="shared" si="27"/>
        <v>-1</v>
      </c>
      <c r="AF242" s="2">
        <f t="shared" si="28"/>
        <v>-1</v>
      </c>
      <c r="AG242" s="2">
        <f t="shared" si="28"/>
        <v>-1</v>
      </c>
      <c r="AH242" s="2">
        <f t="shared" si="28"/>
        <v>-1</v>
      </c>
      <c r="AI242" s="2">
        <f t="shared" si="29"/>
        <v>-1</v>
      </c>
      <c r="AJ242" s="2"/>
      <c r="AK242" s="2">
        <f t="shared" si="30"/>
        <v>-1</v>
      </c>
      <c r="AL242" s="2">
        <f t="shared" si="30"/>
        <v>-1</v>
      </c>
      <c r="AM242" s="2">
        <f t="shared" si="30"/>
        <v>-1</v>
      </c>
      <c r="AN242" s="2">
        <f t="shared" si="25"/>
        <v>-1</v>
      </c>
      <c r="AP242" s="2">
        <f t="shared" si="31"/>
        <v>-1</v>
      </c>
      <c r="AQ242" s="2">
        <f t="shared" si="31"/>
        <v>-1</v>
      </c>
      <c r="AR242" s="2">
        <f t="shared" si="31"/>
        <v>-1</v>
      </c>
      <c r="AS242" s="2">
        <f t="shared" si="26"/>
        <v>-1</v>
      </c>
    </row>
    <row r="243" spans="1:45" x14ac:dyDescent="0.25">
      <c r="A243">
        <v>60</v>
      </c>
      <c r="B243" t="s">
        <v>1731</v>
      </c>
      <c r="C243" t="s">
        <v>1732</v>
      </c>
      <c r="D243">
        <v>2018</v>
      </c>
      <c r="F243" t="s">
        <v>131</v>
      </c>
      <c r="G243" t="s">
        <v>1733</v>
      </c>
      <c r="H243" t="s">
        <v>1734</v>
      </c>
      <c r="I243">
        <v>51</v>
      </c>
      <c r="J243">
        <v>60</v>
      </c>
      <c r="K243">
        <v>15</v>
      </c>
      <c r="L243">
        <v>20</v>
      </c>
      <c r="M243">
        <v>3</v>
      </c>
      <c r="N243">
        <v>4</v>
      </c>
      <c r="O243" t="s">
        <v>1735</v>
      </c>
      <c r="P243" t="s">
        <v>1736</v>
      </c>
      <c r="Q243" t="s">
        <v>1737</v>
      </c>
      <c r="AB243" s="2">
        <f>COUNTIF('DATA Pruess'!C:C,C243)</f>
        <v>0</v>
      </c>
      <c r="AC243" s="2">
        <f t="shared" si="24"/>
        <v>-1</v>
      </c>
      <c r="AE243" s="2">
        <f t="shared" si="27"/>
        <v>-1</v>
      </c>
      <c r="AF243" s="2">
        <f t="shared" si="28"/>
        <v>-1</v>
      </c>
      <c r="AG243" s="2">
        <f t="shared" si="28"/>
        <v>-1</v>
      </c>
      <c r="AH243" s="2">
        <f t="shared" si="28"/>
        <v>-1</v>
      </c>
      <c r="AI243" s="2">
        <f t="shared" si="29"/>
        <v>-1</v>
      </c>
      <c r="AJ243" s="2"/>
      <c r="AK243" s="2">
        <f t="shared" si="30"/>
        <v>-1</v>
      </c>
      <c r="AL243" s="2">
        <f t="shared" si="30"/>
        <v>-1</v>
      </c>
      <c r="AM243" s="2">
        <f t="shared" si="30"/>
        <v>-1</v>
      </c>
      <c r="AN243" s="2">
        <f t="shared" si="25"/>
        <v>-1</v>
      </c>
      <c r="AP243" s="2">
        <f t="shared" si="31"/>
        <v>-1</v>
      </c>
      <c r="AQ243" s="2">
        <f t="shared" si="31"/>
        <v>-1</v>
      </c>
      <c r="AR243" s="2">
        <f t="shared" si="31"/>
        <v>-1</v>
      </c>
      <c r="AS243" s="2">
        <f t="shared" si="26"/>
        <v>-1</v>
      </c>
    </row>
    <row r="244" spans="1:45" x14ac:dyDescent="0.25">
      <c r="A244">
        <v>48</v>
      </c>
      <c r="B244" t="s">
        <v>1738</v>
      </c>
      <c r="C244" t="s">
        <v>1739</v>
      </c>
      <c r="D244">
        <v>2018</v>
      </c>
      <c r="E244" t="s">
        <v>744</v>
      </c>
      <c r="F244" t="s">
        <v>29</v>
      </c>
      <c r="G244" t="s">
        <v>1740</v>
      </c>
      <c r="H244" t="s">
        <v>1741</v>
      </c>
      <c r="I244">
        <v>62</v>
      </c>
      <c r="J244">
        <v>48</v>
      </c>
      <c r="K244">
        <v>12</v>
      </c>
      <c r="L244">
        <v>6</v>
      </c>
      <c r="M244">
        <v>8</v>
      </c>
      <c r="N244">
        <v>4</v>
      </c>
      <c r="O244" t="s">
        <v>1742</v>
      </c>
      <c r="P244" t="s">
        <v>1743</v>
      </c>
      <c r="Q244" t="s">
        <v>1744</v>
      </c>
      <c r="AB244" s="2">
        <f>COUNTIF('DATA Pruess'!C:C,C244)</f>
        <v>1</v>
      </c>
      <c r="AC244" s="2">
        <f t="shared" si="24"/>
        <v>-1</v>
      </c>
      <c r="AE244" s="2">
        <f t="shared" si="27"/>
        <v>-1</v>
      </c>
      <c r="AF244" s="2">
        <f t="shared" si="28"/>
        <v>-1</v>
      </c>
      <c r="AG244" s="2">
        <f t="shared" si="28"/>
        <v>-1</v>
      </c>
      <c r="AH244" s="2">
        <f t="shared" si="28"/>
        <v>-1</v>
      </c>
      <c r="AI244" s="2">
        <f t="shared" si="29"/>
        <v>-1</v>
      </c>
      <c r="AJ244" s="2"/>
      <c r="AK244" s="2">
        <f t="shared" si="30"/>
        <v>-1</v>
      </c>
      <c r="AL244" s="2">
        <f t="shared" si="30"/>
        <v>-1</v>
      </c>
      <c r="AM244" s="2">
        <f t="shared" si="30"/>
        <v>-1</v>
      </c>
      <c r="AN244" s="2">
        <f t="shared" si="25"/>
        <v>-1</v>
      </c>
      <c r="AP244" s="2">
        <f t="shared" si="31"/>
        <v>-1</v>
      </c>
      <c r="AQ244" s="2">
        <f t="shared" si="31"/>
        <v>-1</v>
      </c>
      <c r="AR244" s="2">
        <f t="shared" si="31"/>
        <v>-1</v>
      </c>
      <c r="AS244" s="2">
        <f t="shared" si="26"/>
        <v>-1</v>
      </c>
    </row>
    <row r="245" spans="1:45" x14ac:dyDescent="0.25">
      <c r="A245">
        <v>32</v>
      </c>
      <c r="B245" t="s">
        <v>1745</v>
      </c>
      <c r="C245" t="s">
        <v>1746</v>
      </c>
      <c r="D245">
        <v>2018</v>
      </c>
      <c r="E245" t="s">
        <v>1747</v>
      </c>
      <c r="F245" t="s">
        <v>29</v>
      </c>
      <c r="G245" t="s">
        <v>1748</v>
      </c>
      <c r="H245" t="s">
        <v>1749</v>
      </c>
      <c r="I245">
        <v>83</v>
      </c>
      <c r="J245">
        <v>32</v>
      </c>
      <c r="K245">
        <v>8</v>
      </c>
      <c r="L245">
        <v>16</v>
      </c>
      <c r="M245">
        <v>2</v>
      </c>
      <c r="N245">
        <v>4</v>
      </c>
      <c r="O245" t="s">
        <v>1750</v>
      </c>
      <c r="Q245" t="s">
        <v>1751</v>
      </c>
      <c r="AB245" s="2">
        <f>COUNTIF('DATA Pruess'!C:C,C245)</f>
        <v>0</v>
      </c>
      <c r="AC245" s="2">
        <f t="shared" si="24"/>
        <v>-1</v>
      </c>
      <c r="AE245" s="2">
        <f t="shared" si="27"/>
        <v>-1</v>
      </c>
      <c r="AF245" s="2">
        <f t="shared" si="28"/>
        <v>-1</v>
      </c>
      <c r="AG245" s="2">
        <f t="shared" si="28"/>
        <v>-1</v>
      </c>
      <c r="AH245" s="2">
        <f t="shared" si="28"/>
        <v>-1</v>
      </c>
      <c r="AI245" s="2">
        <f t="shared" si="29"/>
        <v>-1</v>
      </c>
      <c r="AJ245" s="2"/>
      <c r="AK245" s="2">
        <f t="shared" si="30"/>
        <v>-1</v>
      </c>
      <c r="AL245" s="2">
        <f t="shared" si="30"/>
        <v>-1</v>
      </c>
      <c r="AM245" s="2">
        <f t="shared" si="30"/>
        <v>-1</v>
      </c>
      <c r="AN245" s="2">
        <f t="shared" si="25"/>
        <v>-1</v>
      </c>
      <c r="AP245" s="2">
        <f t="shared" si="31"/>
        <v>-1</v>
      </c>
      <c r="AQ245" s="2">
        <f t="shared" si="31"/>
        <v>-1</v>
      </c>
      <c r="AR245" s="2">
        <f t="shared" si="31"/>
        <v>-1</v>
      </c>
      <c r="AS245" s="2">
        <f t="shared" si="26"/>
        <v>-1</v>
      </c>
    </row>
    <row r="246" spans="1:45" x14ac:dyDescent="0.25">
      <c r="A246">
        <v>28</v>
      </c>
      <c r="B246" t="s">
        <v>1752</v>
      </c>
      <c r="C246" t="s">
        <v>1753</v>
      </c>
      <c r="D246">
        <v>2018</v>
      </c>
      <c r="E246" t="s">
        <v>1241</v>
      </c>
      <c r="F246" t="s">
        <v>29</v>
      </c>
      <c r="G246" t="s">
        <v>1754</v>
      </c>
      <c r="H246" t="s">
        <v>1755</v>
      </c>
      <c r="I246">
        <v>93</v>
      </c>
      <c r="J246">
        <v>28</v>
      </c>
      <c r="K246">
        <v>7</v>
      </c>
      <c r="L246">
        <v>6</v>
      </c>
      <c r="M246">
        <v>5</v>
      </c>
      <c r="N246">
        <v>4</v>
      </c>
      <c r="O246" t="s">
        <v>1756</v>
      </c>
      <c r="Q246" t="s">
        <v>1757</v>
      </c>
      <c r="AB246" s="2">
        <f>COUNTIF('DATA Pruess'!C:C,C246)</f>
        <v>1</v>
      </c>
      <c r="AC246" s="2">
        <f t="shared" si="24"/>
        <v>-1</v>
      </c>
      <c r="AE246" s="2">
        <f t="shared" si="27"/>
        <v>-1</v>
      </c>
      <c r="AF246" s="2">
        <f t="shared" si="28"/>
        <v>-1</v>
      </c>
      <c r="AG246" s="2">
        <f t="shared" si="28"/>
        <v>-1</v>
      </c>
      <c r="AH246" s="2">
        <f t="shared" si="28"/>
        <v>-1</v>
      </c>
      <c r="AI246" s="2">
        <f t="shared" si="29"/>
        <v>-1</v>
      </c>
      <c r="AJ246" s="2"/>
      <c r="AK246" s="2">
        <f t="shared" si="30"/>
        <v>-1</v>
      </c>
      <c r="AL246" s="2">
        <f t="shared" si="30"/>
        <v>-1</v>
      </c>
      <c r="AM246" s="2">
        <f t="shared" si="30"/>
        <v>-1</v>
      </c>
      <c r="AN246" s="2">
        <f t="shared" si="25"/>
        <v>-1</v>
      </c>
      <c r="AP246" s="2">
        <f t="shared" si="31"/>
        <v>-1</v>
      </c>
      <c r="AQ246" s="2">
        <f t="shared" si="31"/>
        <v>-1</v>
      </c>
      <c r="AR246" s="2">
        <f t="shared" si="31"/>
        <v>-1</v>
      </c>
      <c r="AS246" s="2">
        <f t="shared" si="26"/>
        <v>-1</v>
      </c>
    </row>
    <row r="247" spans="1:45" x14ac:dyDescent="0.25">
      <c r="A247">
        <v>24</v>
      </c>
      <c r="B247" t="s">
        <v>1758</v>
      </c>
      <c r="C247" t="s">
        <v>1759</v>
      </c>
      <c r="D247">
        <v>2018</v>
      </c>
      <c r="E247" t="s">
        <v>28</v>
      </c>
      <c r="F247" t="s">
        <v>29</v>
      </c>
      <c r="G247" t="s">
        <v>1760</v>
      </c>
      <c r="H247" t="s">
        <v>1761</v>
      </c>
      <c r="I247">
        <v>108</v>
      </c>
      <c r="J247">
        <v>24</v>
      </c>
      <c r="K247">
        <v>6</v>
      </c>
      <c r="L247">
        <v>8</v>
      </c>
      <c r="M247">
        <v>3</v>
      </c>
      <c r="N247">
        <v>4</v>
      </c>
      <c r="O247" t="s">
        <v>1762</v>
      </c>
      <c r="P247" t="s">
        <v>1763</v>
      </c>
      <c r="Q247" t="s">
        <v>1764</v>
      </c>
      <c r="AB247" s="2">
        <f>COUNTIF('DATA Pruess'!C:C,C247)</f>
        <v>0</v>
      </c>
      <c r="AC247" s="2">
        <f t="shared" si="24"/>
        <v>-1</v>
      </c>
      <c r="AE247" s="2">
        <f t="shared" si="27"/>
        <v>-1</v>
      </c>
      <c r="AF247" s="2">
        <f t="shared" si="28"/>
        <v>-1</v>
      </c>
      <c r="AG247" s="2">
        <f t="shared" si="28"/>
        <v>-1</v>
      </c>
      <c r="AH247" s="2">
        <f t="shared" si="28"/>
        <v>-1</v>
      </c>
      <c r="AI247" s="2">
        <f t="shared" si="29"/>
        <v>-1</v>
      </c>
      <c r="AJ247" s="2"/>
      <c r="AK247" s="2">
        <f t="shared" si="30"/>
        <v>-1</v>
      </c>
      <c r="AL247" s="2">
        <f t="shared" si="30"/>
        <v>-1</v>
      </c>
      <c r="AM247" s="2">
        <f t="shared" si="30"/>
        <v>-1</v>
      </c>
      <c r="AN247" s="2">
        <f t="shared" si="25"/>
        <v>-1</v>
      </c>
      <c r="AP247" s="2">
        <f t="shared" si="31"/>
        <v>-1</v>
      </c>
      <c r="AQ247" s="2">
        <f t="shared" si="31"/>
        <v>-1</v>
      </c>
      <c r="AR247" s="2">
        <f t="shared" si="31"/>
        <v>-1</v>
      </c>
      <c r="AS247" s="2">
        <f t="shared" si="26"/>
        <v>-1</v>
      </c>
    </row>
    <row r="248" spans="1:45" x14ac:dyDescent="0.25">
      <c r="A248">
        <v>19</v>
      </c>
      <c r="B248" t="s">
        <v>1765</v>
      </c>
      <c r="C248" t="s">
        <v>1766</v>
      </c>
      <c r="D248">
        <v>2018</v>
      </c>
      <c r="E248" t="s">
        <v>744</v>
      </c>
      <c r="F248" t="s">
        <v>29</v>
      </c>
      <c r="G248" t="s">
        <v>1767</v>
      </c>
      <c r="H248" t="s">
        <v>1768</v>
      </c>
      <c r="I248">
        <v>113</v>
      </c>
      <c r="J248">
        <v>19</v>
      </c>
      <c r="K248">
        <v>4.75</v>
      </c>
      <c r="L248">
        <v>4</v>
      </c>
      <c r="M248">
        <v>5</v>
      </c>
      <c r="N248">
        <v>4</v>
      </c>
      <c r="O248" t="s">
        <v>1769</v>
      </c>
      <c r="P248" t="s">
        <v>1770</v>
      </c>
      <c r="Q248" t="s">
        <v>1771</v>
      </c>
      <c r="AB248" s="2">
        <f>COUNTIF('DATA Pruess'!C:C,C248)</f>
        <v>1</v>
      </c>
      <c r="AC248" s="2">
        <f t="shared" si="24"/>
        <v>-1</v>
      </c>
      <c r="AE248" s="2">
        <f t="shared" si="27"/>
        <v>-1</v>
      </c>
      <c r="AF248" s="2">
        <f t="shared" si="28"/>
        <v>-1</v>
      </c>
      <c r="AG248" s="2">
        <f t="shared" si="28"/>
        <v>-1</v>
      </c>
      <c r="AH248" s="2">
        <f t="shared" si="28"/>
        <v>-1</v>
      </c>
      <c r="AI248" s="2">
        <f t="shared" si="29"/>
        <v>-1</v>
      </c>
      <c r="AJ248" s="2"/>
      <c r="AK248" s="2">
        <f t="shared" si="30"/>
        <v>-1</v>
      </c>
      <c r="AL248" s="2">
        <f t="shared" si="30"/>
        <v>-1</v>
      </c>
      <c r="AM248" s="2">
        <f t="shared" si="30"/>
        <v>-1</v>
      </c>
      <c r="AN248" s="2">
        <f t="shared" si="25"/>
        <v>-1</v>
      </c>
      <c r="AP248" s="2">
        <f t="shared" si="31"/>
        <v>-1</v>
      </c>
      <c r="AQ248" s="2">
        <f t="shared" si="31"/>
        <v>-1</v>
      </c>
      <c r="AR248" s="2">
        <f t="shared" si="31"/>
        <v>-1</v>
      </c>
      <c r="AS248" s="2">
        <f t="shared" si="26"/>
        <v>-1</v>
      </c>
    </row>
    <row r="249" spans="1:45" x14ac:dyDescent="0.25">
      <c r="A249">
        <v>19</v>
      </c>
      <c r="B249" t="s">
        <v>1772</v>
      </c>
      <c r="C249" t="s">
        <v>1773</v>
      </c>
      <c r="D249">
        <v>2018</v>
      </c>
      <c r="E249" t="s">
        <v>1462</v>
      </c>
      <c r="F249" t="s">
        <v>29</v>
      </c>
      <c r="G249" t="s">
        <v>1774</v>
      </c>
      <c r="H249" t="s">
        <v>1775</v>
      </c>
      <c r="I249">
        <v>118</v>
      </c>
      <c r="J249">
        <v>19</v>
      </c>
      <c r="K249">
        <v>4.75</v>
      </c>
      <c r="L249">
        <v>4</v>
      </c>
      <c r="M249">
        <v>5</v>
      </c>
      <c r="N249">
        <v>4</v>
      </c>
      <c r="O249" t="s">
        <v>1776</v>
      </c>
      <c r="P249" t="s">
        <v>1777</v>
      </c>
      <c r="Q249" t="s">
        <v>1778</v>
      </c>
      <c r="AB249" s="2">
        <f>COUNTIF('DATA Pruess'!C:C,C249)</f>
        <v>1</v>
      </c>
      <c r="AC249" s="2">
        <f t="shared" si="24"/>
        <v>-1</v>
      </c>
      <c r="AE249" s="2">
        <f t="shared" si="27"/>
        <v>-1</v>
      </c>
      <c r="AF249" s="2">
        <f t="shared" si="28"/>
        <v>-1</v>
      </c>
      <c r="AG249" s="2">
        <f t="shared" si="28"/>
        <v>-1</v>
      </c>
      <c r="AH249" s="2">
        <f t="shared" si="28"/>
        <v>-1</v>
      </c>
      <c r="AI249" s="2">
        <f t="shared" si="29"/>
        <v>-1</v>
      </c>
      <c r="AJ249" s="2"/>
      <c r="AK249" s="2">
        <f t="shared" si="30"/>
        <v>-1</v>
      </c>
      <c r="AL249" s="2">
        <f t="shared" si="30"/>
        <v>-1</v>
      </c>
      <c r="AM249" s="2">
        <f t="shared" si="30"/>
        <v>-1</v>
      </c>
      <c r="AN249" s="2">
        <f t="shared" si="25"/>
        <v>-1</v>
      </c>
      <c r="AP249" s="2">
        <f t="shared" si="31"/>
        <v>-1</v>
      </c>
      <c r="AQ249" s="2">
        <f t="shared" si="31"/>
        <v>-1</v>
      </c>
      <c r="AR249" s="2">
        <f t="shared" si="31"/>
        <v>-1</v>
      </c>
      <c r="AS249" s="2">
        <f t="shared" si="26"/>
        <v>-1</v>
      </c>
    </row>
    <row r="250" spans="1:45" x14ac:dyDescent="0.25">
      <c r="A250">
        <v>14</v>
      </c>
      <c r="B250" t="s">
        <v>1779</v>
      </c>
      <c r="C250" t="s">
        <v>1780</v>
      </c>
      <c r="D250">
        <v>2018</v>
      </c>
      <c r="E250" t="s">
        <v>28</v>
      </c>
      <c r="F250" t="s">
        <v>29</v>
      </c>
      <c r="G250" t="s">
        <v>1781</v>
      </c>
      <c r="H250" t="s">
        <v>1782</v>
      </c>
      <c r="I250">
        <v>150</v>
      </c>
      <c r="J250">
        <v>14</v>
      </c>
      <c r="K250">
        <v>3.5</v>
      </c>
      <c r="L250">
        <v>5</v>
      </c>
      <c r="M250">
        <v>3</v>
      </c>
      <c r="N250">
        <v>4</v>
      </c>
      <c r="O250" t="s">
        <v>1783</v>
      </c>
      <c r="P250" t="s">
        <v>1784</v>
      </c>
      <c r="Q250" t="s">
        <v>1785</v>
      </c>
      <c r="AB250" s="2">
        <f>COUNTIF('DATA Pruess'!C:C,C250)</f>
        <v>1</v>
      </c>
      <c r="AC250" s="2">
        <f t="shared" si="24"/>
        <v>-1</v>
      </c>
      <c r="AE250" s="2">
        <f t="shared" si="27"/>
        <v>-1</v>
      </c>
      <c r="AF250" s="2">
        <f t="shared" si="28"/>
        <v>-1</v>
      </c>
      <c r="AG250" s="2">
        <f t="shared" si="28"/>
        <v>-1</v>
      </c>
      <c r="AH250" s="2">
        <f t="shared" si="28"/>
        <v>-1</v>
      </c>
      <c r="AI250" s="2">
        <f t="shared" si="29"/>
        <v>-1</v>
      </c>
      <c r="AJ250" s="2"/>
      <c r="AK250" s="2">
        <f t="shared" si="30"/>
        <v>-1</v>
      </c>
      <c r="AL250" s="2">
        <f t="shared" si="30"/>
        <v>-1</v>
      </c>
      <c r="AM250" s="2">
        <f t="shared" si="30"/>
        <v>-1</v>
      </c>
      <c r="AN250" s="2">
        <f t="shared" si="25"/>
        <v>-1</v>
      </c>
      <c r="AP250" s="2">
        <f t="shared" si="31"/>
        <v>-1</v>
      </c>
      <c r="AQ250" s="2">
        <f t="shared" si="31"/>
        <v>-1</v>
      </c>
      <c r="AR250" s="2">
        <f t="shared" si="31"/>
        <v>-1</v>
      </c>
      <c r="AS250" s="2">
        <f t="shared" si="26"/>
        <v>-1</v>
      </c>
    </row>
    <row r="251" spans="1:45" x14ac:dyDescent="0.25">
      <c r="A251">
        <v>11</v>
      </c>
      <c r="B251" t="s">
        <v>1786</v>
      </c>
      <c r="C251" t="s">
        <v>1787</v>
      </c>
      <c r="D251">
        <v>2018</v>
      </c>
      <c r="E251" t="s">
        <v>1788</v>
      </c>
      <c r="F251" t="s">
        <v>29</v>
      </c>
      <c r="G251" t="s">
        <v>1789</v>
      </c>
      <c r="H251" t="s">
        <v>1790</v>
      </c>
      <c r="I251">
        <v>161</v>
      </c>
      <c r="J251">
        <v>11</v>
      </c>
      <c r="K251">
        <v>2.75</v>
      </c>
      <c r="L251">
        <v>2</v>
      </c>
      <c r="M251">
        <v>7</v>
      </c>
      <c r="N251">
        <v>4</v>
      </c>
      <c r="O251" t="s">
        <v>1791</v>
      </c>
      <c r="Q251" t="s">
        <v>1792</v>
      </c>
      <c r="AB251" s="2">
        <f>COUNTIF('DATA Pruess'!C:C,C251)</f>
        <v>1</v>
      </c>
      <c r="AC251" s="2">
        <f t="shared" si="24"/>
        <v>-1</v>
      </c>
      <c r="AE251" s="2">
        <f t="shared" si="27"/>
        <v>-1</v>
      </c>
      <c r="AF251" s="2">
        <f t="shared" si="28"/>
        <v>-1</v>
      </c>
      <c r="AG251" s="2">
        <f t="shared" si="28"/>
        <v>-1</v>
      </c>
      <c r="AH251" s="2">
        <f t="shared" si="28"/>
        <v>-1</v>
      </c>
      <c r="AI251" s="2">
        <f t="shared" si="29"/>
        <v>-1</v>
      </c>
      <c r="AJ251" s="2"/>
      <c r="AK251" s="2">
        <f t="shared" si="30"/>
        <v>-1</v>
      </c>
      <c r="AL251" s="2">
        <f t="shared" si="30"/>
        <v>-1</v>
      </c>
      <c r="AM251" s="2">
        <f t="shared" si="30"/>
        <v>-1</v>
      </c>
      <c r="AN251" s="2">
        <f t="shared" si="25"/>
        <v>-1</v>
      </c>
      <c r="AP251" s="2">
        <f t="shared" si="31"/>
        <v>-1</v>
      </c>
      <c r="AQ251" s="2">
        <f t="shared" si="31"/>
        <v>-1</v>
      </c>
      <c r="AR251" s="2">
        <f t="shared" si="31"/>
        <v>-1</v>
      </c>
      <c r="AS251" s="2">
        <f t="shared" si="26"/>
        <v>-1</v>
      </c>
    </row>
    <row r="252" spans="1:45" x14ac:dyDescent="0.25">
      <c r="A252">
        <v>10</v>
      </c>
      <c r="B252" t="s">
        <v>1793</v>
      </c>
      <c r="C252" t="s">
        <v>1794</v>
      </c>
      <c r="D252">
        <v>2018</v>
      </c>
      <c r="E252" t="s">
        <v>1795</v>
      </c>
      <c r="F252" t="s">
        <v>29</v>
      </c>
      <c r="G252" t="s">
        <v>1796</v>
      </c>
      <c r="H252" t="s">
        <v>1797</v>
      </c>
      <c r="I252">
        <v>167</v>
      </c>
      <c r="J252">
        <v>10</v>
      </c>
      <c r="K252">
        <v>2.5</v>
      </c>
      <c r="L252">
        <v>3</v>
      </c>
      <c r="M252">
        <v>4</v>
      </c>
      <c r="N252">
        <v>4</v>
      </c>
      <c r="O252" t="s">
        <v>1798</v>
      </c>
      <c r="P252" t="s">
        <v>1799</v>
      </c>
      <c r="Q252" t="s">
        <v>1800</v>
      </c>
      <c r="AB252" s="2">
        <f>COUNTIF('DATA Pruess'!C:C,C252)</f>
        <v>1</v>
      </c>
      <c r="AC252" s="2">
        <f t="shared" si="24"/>
        <v>-1</v>
      </c>
      <c r="AE252" s="2">
        <f t="shared" si="27"/>
        <v>-1</v>
      </c>
      <c r="AF252" s="2">
        <f t="shared" si="28"/>
        <v>-1</v>
      </c>
      <c r="AG252" s="2">
        <f t="shared" si="28"/>
        <v>-1</v>
      </c>
      <c r="AH252" s="2">
        <f t="shared" si="28"/>
        <v>-1</v>
      </c>
      <c r="AI252" s="2">
        <f t="shared" si="29"/>
        <v>-1</v>
      </c>
      <c r="AJ252" s="2"/>
      <c r="AK252" s="2">
        <f t="shared" si="30"/>
        <v>-1</v>
      </c>
      <c r="AL252" s="2">
        <f t="shared" si="30"/>
        <v>-1</v>
      </c>
      <c r="AM252" s="2">
        <f t="shared" si="30"/>
        <v>-1</v>
      </c>
      <c r="AN252" s="2">
        <f t="shared" si="25"/>
        <v>-1</v>
      </c>
      <c r="AP252" s="2">
        <f t="shared" si="31"/>
        <v>-1</v>
      </c>
      <c r="AQ252" s="2">
        <f t="shared" si="31"/>
        <v>-1</v>
      </c>
      <c r="AR252" s="2">
        <f t="shared" si="31"/>
        <v>-1</v>
      </c>
      <c r="AS252" s="2">
        <f t="shared" si="26"/>
        <v>-1</v>
      </c>
    </row>
    <row r="253" spans="1:45" x14ac:dyDescent="0.25">
      <c r="A253">
        <v>9</v>
      </c>
      <c r="B253" t="s">
        <v>1801</v>
      </c>
      <c r="C253" t="s">
        <v>1802</v>
      </c>
      <c r="D253">
        <v>2018</v>
      </c>
      <c r="E253" t="s">
        <v>28</v>
      </c>
      <c r="F253" t="s">
        <v>29</v>
      </c>
      <c r="G253" t="s">
        <v>1803</v>
      </c>
      <c r="H253" t="s">
        <v>1804</v>
      </c>
      <c r="I253">
        <v>192</v>
      </c>
      <c r="J253">
        <v>9</v>
      </c>
      <c r="K253">
        <v>2.25</v>
      </c>
      <c r="L253">
        <v>2</v>
      </c>
      <c r="M253">
        <v>5</v>
      </c>
      <c r="N253">
        <v>4</v>
      </c>
      <c r="O253" t="s">
        <v>1805</v>
      </c>
      <c r="P253" t="s">
        <v>1806</v>
      </c>
      <c r="Q253" t="s">
        <v>1807</v>
      </c>
      <c r="AB253" s="2">
        <f>COUNTIF('DATA Pruess'!C:C,C253)</f>
        <v>1</v>
      </c>
      <c r="AC253" s="2">
        <f t="shared" si="24"/>
        <v>-1</v>
      </c>
      <c r="AE253" s="2">
        <f t="shared" si="27"/>
        <v>-1</v>
      </c>
      <c r="AF253" s="2">
        <f t="shared" si="28"/>
        <v>-1</v>
      </c>
      <c r="AG253" s="2">
        <f t="shared" si="28"/>
        <v>-1</v>
      </c>
      <c r="AH253" s="2">
        <f t="shared" si="28"/>
        <v>-1</v>
      </c>
      <c r="AI253" s="2">
        <f t="shared" si="29"/>
        <v>-1</v>
      </c>
      <c r="AJ253" s="2"/>
      <c r="AK253" s="2">
        <f t="shared" si="30"/>
        <v>-1</v>
      </c>
      <c r="AL253" s="2">
        <f t="shared" si="30"/>
        <v>-1</v>
      </c>
      <c r="AM253" s="2">
        <f t="shared" si="30"/>
        <v>-1</v>
      </c>
      <c r="AN253" s="2">
        <f t="shared" si="25"/>
        <v>-1</v>
      </c>
      <c r="AP253" s="2">
        <f t="shared" si="31"/>
        <v>-1</v>
      </c>
      <c r="AQ253" s="2">
        <f t="shared" si="31"/>
        <v>-1</v>
      </c>
      <c r="AR253" s="2">
        <f t="shared" si="31"/>
        <v>-1</v>
      </c>
      <c r="AS253" s="2">
        <f t="shared" si="26"/>
        <v>-1</v>
      </c>
    </row>
    <row r="254" spans="1:45" x14ac:dyDescent="0.25">
      <c r="A254">
        <v>7</v>
      </c>
      <c r="B254" t="s">
        <v>1808</v>
      </c>
      <c r="C254" t="s">
        <v>1809</v>
      </c>
      <c r="D254">
        <v>2018</v>
      </c>
      <c r="F254" t="s">
        <v>76</v>
      </c>
      <c r="G254" t="s">
        <v>1810</v>
      </c>
      <c r="H254" t="s">
        <v>1811</v>
      </c>
      <c r="I254">
        <v>196</v>
      </c>
      <c r="J254">
        <v>7</v>
      </c>
      <c r="K254">
        <v>1.75</v>
      </c>
      <c r="L254">
        <v>1</v>
      </c>
      <c r="M254">
        <v>5</v>
      </c>
      <c r="N254">
        <v>4</v>
      </c>
      <c r="O254" t="s">
        <v>1812</v>
      </c>
      <c r="P254" t="s">
        <v>1810</v>
      </c>
      <c r="Q254" t="s">
        <v>1813</v>
      </c>
      <c r="AB254" s="2">
        <f>COUNTIF('DATA Pruess'!C:C,C254)</f>
        <v>1</v>
      </c>
      <c r="AC254" s="2">
        <f t="shared" si="24"/>
        <v>-1</v>
      </c>
      <c r="AE254" s="2">
        <f t="shared" si="27"/>
        <v>-1</v>
      </c>
      <c r="AF254" s="2">
        <f t="shared" si="28"/>
        <v>-1</v>
      </c>
      <c r="AG254" s="2">
        <f t="shared" si="28"/>
        <v>-1</v>
      </c>
      <c r="AH254" s="2">
        <f t="shared" si="28"/>
        <v>-1</v>
      </c>
      <c r="AI254" s="2">
        <f t="shared" si="29"/>
        <v>-1</v>
      </c>
      <c r="AJ254" s="2"/>
      <c r="AK254" s="2">
        <f t="shared" si="30"/>
        <v>-1</v>
      </c>
      <c r="AL254" s="2">
        <f t="shared" si="30"/>
        <v>-1</v>
      </c>
      <c r="AM254" s="2">
        <f t="shared" si="30"/>
        <v>-1</v>
      </c>
      <c r="AN254" s="2">
        <f t="shared" si="25"/>
        <v>-1</v>
      </c>
      <c r="AP254" s="2">
        <f t="shared" si="31"/>
        <v>-1</v>
      </c>
      <c r="AQ254" s="2">
        <f t="shared" si="31"/>
        <v>-1</v>
      </c>
      <c r="AR254" s="2">
        <f t="shared" si="31"/>
        <v>-1</v>
      </c>
      <c r="AS254" s="2">
        <f t="shared" si="26"/>
        <v>-1</v>
      </c>
    </row>
    <row r="255" spans="1:45" x14ac:dyDescent="0.25">
      <c r="A255">
        <v>4</v>
      </c>
      <c r="B255" t="s">
        <v>1814</v>
      </c>
      <c r="C255" t="s">
        <v>1815</v>
      </c>
      <c r="D255">
        <v>2018</v>
      </c>
      <c r="E255" t="s">
        <v>1816</v>
      </c>
      <c r="F255" t="s">
        <v>272</v>
      </c>
      <c r="G255" t="s">
        <v>1817</v>
      </c>
      <c r="H255" t="s">
        <v>1818</v>
      </c>
      <c r="I255">
        <v>239</v>
      </c>
      <c r="J255">
        <v>4</v>
      </c>
      <c r="K255">
        <v>1</v>
      </c>
      <c r="L255">
        <v>1</v>
      </c>
      <c r="M255">
        <v>3</v>
      </c>
      <c r="N255">
        <v>4</v>
      </c>
      <c r="O255" t="s">
        <v>1819</v>
      </c>
      <c r="P255" t="s">
        <v>1820</v>
      </c>
      <c r="Q255" t="s">
        <v>1821</v>
      </c>
      <c r="AB255" s="2">
        <f>COUNTIF('DATA Pruess'!C:C,C255)</f>
        <v>0</v>
      </c>
      <c r="AC255" s="2">
        <f t="shared" si="24"/>
        <v>-1</v>
      </c>
      <c r="AE255" s="2">
        <f t="shared" si="27"/>
        <v>-1</v>
      </c>
      <c r="AF255" s="2">
        <f t="shared" si="28"/>
        <v>-1</v>
      </c>
      <c r="AG255" s="2">
        <f t="shared" si="28"/>
        <v>-1</v>
      </c>
      <c r="AH255" s="2">
        <f t="shared" si="28"/>
        <v>-1</v>
      </c>
      <c r="AI255" s="2">
        <f t="shared" si="29"/>
        <v>-1</v>
      </c>
      <c r="AJ255" s="2"/>
      <c r="AK255" s="2">
        <f t="shared" si="30"/>
        <v>-1</v>
      </c>
      <c r="AL255" s="2">
        <f t="shared" si="30"/>
        <v>-1</v>
      </c>
      <c r="AM255" s="2">
        <f t="shared" si="30"/>
        <v>-1</v>
      </c>
      <c r="AN255" s="2">
        <f t="shared" si="25"/>
        <v>-1</v>
      </c>
      <c r="AP255" s="2">
        <f t="shared" si="31"/>
        <v>-1</v>
      </c>
      <c r="AQ255" s="2">
        <f t="shared" si="31"/>
        <v>-1</v>
      </c>
      <c r="AR255" s="2">
        <f t="shared" si="31"/>
        <v>-1</v>
      </c>
      <c r="AS255" s="2">
        <f t="shared" si="26"/>
        <v>-1</v>
      </c>
    </row>
    <row r="256" spans="1:45" x14ac:dyDescent="0.25">
      <c r="A256">
        <v>2</v>
      </c>
      <c r="B256" t="s">
        <v>1822</v>
      </c>
      <c r="C256" t="s">
        <v>1823</v>
      </c>
      <c r="D256">
        <v>2018</v>
      </c>
      <c r="E256" t="s">
        <v>1824</v>
      </c>
      <c r="F256" t="s">
        <v>417</v>
      </c>
      <c r="G256" t="s">
        <v>1825</v>
      </c>
      <c r="H256" t="s">
        <v>1826</v>
      </c>
      <c r="I256">
        <v>265</v>
      </c>
      <c r="J256">
        <v>2</v>
      </c>
      <c r="K256">
        <v>0.5</v>
      </c>
      <c r="L256">
        <v>1</v>
      </c>
      <c r="M256">
        <v>3</v>
      </c>
      <c r="N256">
        <v>4</v>
      </c>
      <c r="O256" t="s">
        <v>1827</v>
      </c>
      <c r="Q256" t="s">
        <v>1828</v>
      </c>
      <c r="AB256" s="2">
        <f>COUNTIF('DATA Pruess'!C:C,C256)</f>
        <v>1</v>
      </c>
      <c r="AC256" s="2">
        <f t="shared" si="24"/>
        <v>-1</v>
      </c>
      <c r="AE256" s="2">
        <f t="shared" si="27"/>
        <v>-1</v>
      </c>
      <c r="AF256" s="2">
        <f t="shared" si="28"/>
        <v>-1</v>
      </c>
      <c r="AG256" s="2">
        <f t="shared" si="28"/>
        <v>-1</v>
      </c>
      <c r="AH256" s="2">
        <f t="shared" si="28"/>
        <v>-1</v>
      </c>
      <c r="AI256" s="2">
        <f t="shared" si="29"/>
        <v>-1</v>
      </c>
      <c r="AJ256" s="2"/>
      <c r="AK256" s="2">
        <f t="shared" si="30"/>
        <v>-1</v>
      </c>
      <c r="AL256" s="2">
        <f t="shared" si="30"/>
        <v>-1</v>
      </c>
      <c r="AM256" s="2">
        <f t="shared" si="30"/>
        <v>-1</v>
      </c>
      <c r="AN256" s="2">
        <f t="shared" si="25"/>
        <v>-1</v>
      </c>
      <c r="AP256" s="2">
        <f t="shared" si="31"/>
        <v>-1</v>
      </c>
      <c r="AQ256" s="2">
        <f t="shared" si="31"/>
        <v>-1</v>
      </c>
      <c r="AR256" s="2">
        <f t="shared" si="31"/>
        <v>-1</v>
      </c>
      <c r="AS256" s="2">
        <f t="shared" si="26"/>
        <v>-1</v>
      </c>
    </row>
    <row r="257" spans="1:45" x14ac:dyDescent="0.25">
      <c r="A257">
        <v>3</v>
      </c>
      <c r="B257" t="s">
        <v>1829</v>
      </c>
      <c r="C257" t="s">
        <v>1830</v>
      </c>
      <c r="D257">
        <v>2018</v>
      </c>
      <c r="E257" t="s">
        <v>1831</v>
      </c>
      <c r="F257" t="s">
        <v>1832</v>
      </c>
      <c r="G257" t="s">
        <v>1833</v>
      </c>
      <c r="H257" t="s">
        <v>1834</v>
      </c>
      <c r="I257">
        <v>293</v>
      </c>
      <c r="J257">
        <v>3</v>
      </c>
      <c r="K257">
        <v>0.75</v>
      </c>
      <c r="L257">
        <v>2</v>
      </c>
      <c r="M257">
        <v>2</v>
      </c>
      <c r="N257">
        <v>4</v>
      </c>
      <c r="O257" t="s">
        <v>1835</v>
      </c>
      <c r="Q257" t="s">
        <v>1836</v>
      </c>
      <c r="AB257" s="2">
        <f>COUNTIF('DATA Pruess'!C:C,C257)</f>
        <v>0</v>
      </c>
      <c r="AC257" s="2">
        <f t="shared" si="24"/>
        <v>-1</v>
      </c>
      <c r="AE257" s="2">
        <f t="shared" si="27"/>
        <v>-1</v>
      </c>
      <c r="AF257" s="2">
        <f t="shared" si="28"/>
        <v>-1</v>
      </c>
      <c r="AG257" s="2">
        <f t="shared" si="28"/>
        <v>-1</v>
      </c>
      <c r="AH257" s="2">
        <f t="shared" si="28"/>
        <v>-1</v>
      </c>
      <c r="AI257" s="2">
        <f t="shared" si="29"/>
        <v>-1</v>
      </c>
      <c r="AJ257" s="2"/>
      <c r="AK257" s="2">
        <f t="shared" si="30"/>
        <v>-1</v>
      </c>
      <c r="AL257" s="2">
        <f t="shared" si="30"/>
        <v>-1</v>
      </c>
      <c r="AM257" s="2">
        <f t="shared" si="30"/>
        <v>-1</v>
      </c>
      <c r="AN257" s="2">
        <f t="shared" si="25"/>
        <v>-1</v>
      </c>
      <c r="AP257" s="2">
        <f t="shared" si="31"/>
        <v>-1</v>
      </c>
      <c r="AQ257" s="2">
        <f t="shared" si="31"/>
        <v>-1</v>
      </c>
      <c r="AR257" s="2">
        <f t="shared" si="31"/>
        <v>-1</v>
      </c>
      <c r="AS257" s="2">
        <f t="shared" si="26"/>
        <v>-1</v>
      </c>
    </row>
    <row r="258" spans="1:45" x14ac:dyDescent="0.25">
      <c r="A258">
        <v>2</v>
      </c>
      <c r="B258" t="s">
        <v>1837</v>
      </c>
      <c r="C258" t="s">
        <v>1838</v>
      </c>
      <c r="D258">
        <v>2018</v>
      </c>
      <c r="E258" t="s">
        <v>1839</v>
      </c>
      <c r="F258" t="s">
        <v>1840</v>
      </c>
      <c r="G258" t="s">
        <v>1841</v>
      </c>
      <c r="H258" t="s">
        <v>1842</v>
      </c>
      <c r="I258">
        <v>294</v>
      </c>
      <c r="J258">
        <v>2</v>
      </c>
      <c r="K258">
        <v>0.5</v>
      </c>
      <c r="L258">
        <v>0</v>
      </c>
      <c r="M258">
        <v>6</v>
      </c>
      <c r="N258">
        <v>4</v>
      </c>
      <c r="O258" t="s">
        <v>1843</v>
      </c>
      <c r="P258" t="s">
        <v>1841</v>
      </c>
      <c r="Q258" t="s">
        <v>1844</v>
      </c>
      <c r="AB258" s="2">
        <f>COUNTIF('DATA Pruess'!C:C,C258)</f>
        <v>1</v>
      </c>
      <c r="AC258" s="2">
        <f t="shared" ref="AC258:AC321" si="32">IFERROR(SEARCH($AC$1, B258), -1)</f>
        <v>-1</v>
      </c>
      <c r="AE258" s="2">
        <f t="shared" si="27"/>
        <v>-1</v>
      </c>
      <c r="AF258" s="2">
        <f t="shared" si="28"/>
        <v>-1</v>
      </c>
      <c r="AG258" s="2">
        <f t="shared" si="28"/>
        <v>-1</v>
      </c>
      <c r="AH258" s="2">
        <f t="shared" si="28"/>
        <v>-1</v>
      </c>
      <c r="AI258" s="2">
        <f t="shared" si="29"/>
        <v>-1</v>
      </c>
      <c r="AJ258" s="2"/>
      <c r="AK258" s="2">
        <f t="shared" si="30"/>
        <v>-1</v>
      </c>
      <c r="AL258" s="2">
        <f t="shared" si="30"/>
        <v>-1</v>
      </c>
      <c r="AM258" s="2">
        <f t="shared" si="30"/>
        <v>-1</v>
      </c>
      <c r="AN258" s="2">
        <f t="shared" ref="AN258:AN321" si="33">IF(AK258=-1, 0, 1) + IF(AL258=-1, 0, 1) + IF(AM258=-1, 0, 1) - 1</f>
        <v>-1</v>
      </c>
      <c r="AP258" s="2">
        <f t="shared" si="31"/>
        <v>-1</v>
      </c>
      <c r="AQ258" s="2">
        <f t="shared" si="31"/>
        <v>-1</v>
      </c>
      <c r="AR258" s="2">
        <f t="shared" si="31"/>
        <v>-1</v>
      </c>
      <c r="AS258" s="2">
        <f t="shared" ref="AS258:AS321" si="34">IF(AP258=-1, 0, 1) + IF(AQ258=-1, 0, 1) + IF(AR258=-1, 0, 1) - 1</f>
        <v>-1</v>
      </c>
    </row>
    <row r="259" spans="1:45" x14ac:dyDescent="0.25">
      <c r="A259">
        <v>1</v>
      </c>
      <c r="B259" t="s">
        <v>1845</v>
      </c>
      <c r="C259" t="s">
        <v>1846</v>
      </c>
      <c r="D259">
        <v>2018</v>
      </c>
      <c r="E259" t="s">
        <v>1847</v>
      </c>
      <c r="F259" t="s">
        <v>1848</v>
      </c>
      <c r="G259" t="s">
        <v>1849</v>
      </c>
      <c r="H259" t="s">
        <v>1850</v>
      </c>
      <c r="I259">
        <v>303</v>
      </c>
      <c r="J259">
        <v>1</v>
      </c>
      <c r="K259">
        <v>0.25</v>
      </c>
      <c r="L259">
        <v>1</v>
      </c>
      <c r="M259">
        <v>2</v>
      </c>
      <c r="N259">
        <v>4</v>
      </c>
      <c r="O259" t="s">
        <v>1851</v>
      </c>
      <c r="P259" t="s">
        <v>1852</v>
      </c>
      <c r="Q259" t="s">
        <v>1853</v>
      </c>
      <c r="AB259" s="2">
        <f>COUNTIF('DATA Pruess'!C:C,C259)</f>
        <v>1</v>
      </c>
      <c r="AC259" s="2">
        <f t="shared" si="32"/>
        <v>-1</v>
      </c>
      <c r="AE259" s="2">
        <f t="shared" ref="AE259:AE322" si="35">IFERROR(SEARCH(AE$1, $B259), -1)</f>
        <v>-1</v>
      </c>
      <c r="AF259" s="2">
        <f t="shared" ref="AF259:AH322" si="36">IFERROR(SEARCH(AF$1, $B259), -1)</f>
        <v>-1</v>
      </c>
      <c r="AG259" s="2">
        <f t="shared" si="36"/>
        <v>-1</v>
      </c>
      <c r="AH259" s="2">
        <f t="shared" si="36"/>
        <v>-1</v>
      </c>
      <c r="AI259" s="2">
        <f t="shared" ref="AI259:AI322" si="37">IF(AE259=-1, 0, 1) + IF(AF259=-1, 0, 1) + IF(AG259=-1, 0, 1) + IF(AH259=-1, 0, 1) - 1</f>
        <v>-1</v>
      </c>
      <c r="AJ259" s="2"/>
      <c r="AK259" s="2">
        <f t="shared" ref="AK259:AM322" si="38">IFERROR(SEARCH(AK$1, $B259), -1)</f>
        <v>-1</v>
      </c>
      <c r="AL259" s="2">
        <f t="shared" si="38"/>
        <v>-1</v>
      </c>
      <c r="AM259" s="2">
        <f t="shared" si="38"/>
        <v>-1</v>
      </c>
      <c r="AN259" s="2">
        <f t="shared" si="33"/>
        <v>-1</v>
      </c>
      <c r="AP259" s="2">
        <f t="shared" ref="AP259:AR322" si="39">IFERROR(SEARCH(AP$1, $B259), -1)</f>
        <v>-1</v>
      </c>
      <c r="AQ259" s="2">
        <f t="shared" si="39"/>
        <v>-1</v>
      </c>
      <c r="AR259" s="2">
        <f t="shared" si="39"/>
        <v>-1</v>
      </c>
      <c r="AS259" s="2">
        <f t="shared" si="34"/>
        <v>-1</v>
      </c>
    </row>
    <row r="260" spans="1:45" x14ac:dyDescent="0.25">
      <c r="A260">
        <v>2</v>
      </c>
      <c r="B260" t="s">
        <v>1808</v>
      </c>
      <c r="C260" t="s">
        <v>1854</v>
      </c>
      <c r="D260">
        <v>2018</v>
      </c>
      <c r="F260" t="s">
        <v>54</v>
      </c>
      <c r="G260" t="s">
        <v>1855</v>
      </c>
      <c r="H260" t="s">
        <v>1856</v>
      </c>
      <c r="I260">
        <v>322</v>
      </c>
      <c r="J260">
        <v>2</v>
      </c>
      <c r="K260">
        <v>0.5</v>
      </c>
      <c r="L260">
        <v>0</v>
      </c>
      <c r="M260">
        <v>5</v>
      </c>
      <c r="N260">
        <v>4</v>
      </c>
      <c r="O260" t="s">
        <v>1812</v>
      </c>
      <c r="P260" t="s">
        <v>1857</v>
      </c>
      <c r="Q260" t="s">
        <v>1858</v>
      </c>
      <c r="AB260" s="2">
        <f>COUNTIF('DATA Pruess'!C:C,C260)</f>
        <v>1</v>
      </c>
      <c r="AC260" s="2">
        <f t="shared" si="32"/>
        <v>-1</v>
      </c>
      <c r="AE260" s="2">
        <f t="shared" si="35"/>
        <v>-1</v>
      </c>
      <c r="AF260" s="2">
        <f t="shared" si="36"/>
        <v>-1</v>
      </c>
      <c r="AG260" s="2">
        <f t="shared" si="36"/>
        <v>-1</v>
      </c>
      <c r="AH260" s="2">
        <f t="shared" si="36"/>
        <v>-1</v>
      </c>
      <c r="AI260" s="2">
        <f t="shared" si="37"/>
        <v>-1</v>
      </c>
      <c r="AJ260" s="2"/>
      <c r="AK260" s="2">
        <f t="shared" si="38"/>
        <v>-1</v>
      </c>
      <c r="AL260" s="2">
        <f t="shared" si="38"/>
        <v>-1</v>
      </c>
      <c r="AM260" s="2">
        <f t="shared" si="38"/>
        <v>-1</v>
      </c>
      <c r="AN260" s="2">
        <f t="shared" si="33"/>
        <v>-1</v>
      </c>
      <c r="AP260" s="2">
        <f t="shared" si="39"/>
        <v>-1</v>
      </c>
      <c r="AQ260" s="2">
        <f t="shared" si="39"/>
        <v>-1</v>
      </c>
      <c r="AR260" s="2">
        <f t="shared" si="39"/>
        <v>-1</v>
      </c>
      <c r="AS260" s="2">
        <f t="shared" si="34"/>
        <v>-1</v>
      </c>
    </row>
    <row r="261" spans="1:45" x14ac:dyDescent="0.25">
      <c r="A261">
        <v>0</v>
      </c>
      <c r="B261" t="s">
        <v>1859</v>
      </c>
      <c r="C261" t="s">
        <v>1860</v>
      </c>
      <c r="D261">
        <v>2018</v>
      </c>
      <c r="F261" t="s">
        <v>1861</v>
      </c>
      <c r="G261" t="s">
        <v>1862</v>
      </c>
      <c r="I261">
        <v>361</v>
      </c>
      <c r="J261">
        <v>0</v>
      </c>
      <c r="K261">
        <v>0</v>
      </c>
      <c r="L261">
        <v>0</v>
      </c>
      <c r="M261">
        <v>1</v>
      </c>
      <c r="N261">
        <v>4</v>
      </c>
      <c r="O261" t="s">
        <v>1863</v>
      </c>
      <c r="P261" t="s">
        <v>1862</v>
      </c>
      <c r="Q261" t="s">
        <v>1864</v>
      </c>
      <c r="AB261" s="2">
        <f>COUNTIF('DATA Pruess'!C:C,C261)</f>
        <v>1</v>
      </c>
      <c r="AC261" s="2">
        <f t="shared" si="32"/>
        <v>-1</v>
      </c>
      <c r="AE261" s="2">
        <f t="shared" si="35"/>
        <v>-1</v>
      </c>
      <c r="AF261" s="2">
        <f t="shared" si="36"/>
        <v>-1</v>
      </c>
      <c r="AG261" s="2">
        <f t="shared" si="36"/>
        <v>-1</v>
      </c>
      <c r="AH261" s="2">
        <f t="shared" si="36"/>
        <v>-1</v>
      </c>
      <c r="AI261" s="2">
        <f t="shared" si="37"/>
        <v>-1</v>
      </c>
      <c r="AJ261" s="2"/>
      <c r="AK261" s="2">
        <f t="shared" si="38"/>
        <v>-1</v>
      </c>
      <c r="AL261" s="2">
        <f t="shared" si="38"/>
        <v>-1</v>
      </c>
      <c r="AM261" s="2">
        <f t="shared" si="38"/>
        <v>-1</v>
      </c>
      <c r="AN261" s="2">
        <f t="shared" si="33"/>
        <v>-1</v>
      </c>
      <c r="AP261" s="2">
        <f t="shared" si="39"/>
        <v>-1</v>
      </c>
      <c r="AQ261" s="2">
        <f t="shared" si="39"/>
        <v>-1</v>
      </c>
      <c r="AR261" s="2">
        <f t="shared" si="39"/>
        <v>-1</v>
      </c>
      <c r="AS261" s="2">
        <f t="shared" si="34"/>
        <v>-1</v>
      </c>
    </row>
    <row r="262" spans="1:45" x14ac:dyDescent="0.25">
      <c r="A262">
        <v>0</v>
      </c>
      <c r="B262" t="s">
        <v>1865</v>
      </c>
      <c r="C262" t="s">
        <v>1866</v>
      </c>
      <c r="D262">
        <v>2018</v>
      </c>
      <c r="E262" t="s">
        <v>1867</v>
      </c>
      <c r="F262" t="s">
        <v>131</v>
      </c>
      <c r="G262" t="s">
        <v>1868</v>
      </c>
      <c r="I262">
        <v>421</v>
      </c>
      <c r="J262">
        <v>0</v>
      </c>
      <c r="K262">
        <v>0</v>
      </c>
      <c r="L262">
        <v>0</v>
      </c>
      <c r="M262">
        <v>1</v>
      </c>
      <c r="N262">
        <v>4</v>
      </c>
      <c r="O262" t="s">
        <v>1869</v>
      </c>
      <c r="P262" t="s">
        <v>1870</v>
      </c>
      <c r="Q262" t="s">
        <v>1871</v>
      </c>
      <c r="AB262" s="2">
        <f>COUNTIF('DATA Pruess'!C:C,C262)</f>
        <v>0</v>
      </c>
      <c r="AC262" s="2">
        <f t="shared" si="32"/>
        <v>-1</v>
      </c>
      <c r="AE262" s="2">
        <f t="shared" si="35"/>
        <v>-1</v>
      </c>
      <c r="AF262" s="2">
        <f t="shared" si="36"/>
        <v>-1</v>
      </c>
      <c r="AG262" s="2">
        <f t="shared" si="36"/>
        <v>-1</v>
      </c>
      <c r="AH262" s="2">
        <f t="shared" si="36"/>
        <v>-1</v>
      </c>
      <c r="AI262" s="2">
        <f t="shared" si="37"/>
        <v>-1</v>
      </c>
      <c r="AJ262" s="2"/>
      <c r="AK262" s="2">
        <f t="shared" si="38"/>
        <v>-1</v>
      </c>
      <c r="AL262" s="2">
        <f t="shared" si="38"/>
        <v>-1</v>
      </c>
      <c r="AM262" s="2">
        <f t="shared" si="38"/>
        <v>-1</v>
      </c>
      <c r="AN262" s="2">
        <f t="shared" si="33"/>
        <v>-1</v>
      </c>
      <c r="AP262" s="2">
        <f t="shared" si="39"/>
        <v>-1</v>
      </c>
      <c r="AQ262" s="2">
        <f t="shared" si="39"/>
        <v>-1</v>
      </c>
      <c r="AR262" s="2">
        <f t="shared" si="39"/>
        <v>-1</v>
      </c>
      <c r="AS262" s="2">
        <f t="shared" si="34"/>
        <v>-1</v>
      </c>
    </row>
    <row r="263" spans="1:45" x14ac:dyDescent="0.25">
      <c r="A263">
        <v>0</v>
      </c>
      <c r="B263" t="s">
        <v>1872</v>
      </c>
      <c r="C263" t="s">
        <v>1873</v>
      </c>
      <c r="D263">
        <v>2018</v>
      </c>
      <c r="F263" t="s">
        <v>1874</v>
      </c>
      <c r="G263" t="s">
        <v>1875</v>
      </c>
      <c r="I263">
        <v>456</v>
      </c>
      <c r="J263">
        <v>0</v>
      </c>
      <c r="K263">
        <v>0</v>
      </c>
      <c r="L263">
        <v>0</v>
      </c>
      <c r="M263">
        <v>1</v>
      </c>
      <c r="N263">
        <v>4</v>
      </c>
      <c r="O263" t="s">
        <v>1876</v>
      </c>
      <c r="P263" t="s">
        <v>1877</v>
      </c>
      <c r="Q263" t="s">
        <v>1878</v>
      </c>
      <c r="AB263" s="2">
        <f>COUNTIF('DATA Pruess'!C:C,C263)</f>
        <v>1</v>
      </c>
      <c r="AC263" s="2">
        <f t="shared" si="32"/>
        <v>-1</v>
      </c>
      <c r="AE263" s="2">
        <f t="shared" si="35"/>
        <v>-1</v>
      </c>
      <c r="AF263" s="2">
        <f t="shared" si="36"/>
        <v>-1</v>
      </c>
      <c r="AG263" s="2">
        <f t="shared" si="36"/>
        <v>-1</v>
      </c>
      <c r="AH263" s="2">
        <f t="shared" si="36"/>
        <v>-1</v>
      </c>
      <c r="AI263" s="2">
        <f t="shared" si="37"/>
        <v>-1</v>
      </c>
      <c r="AJ263" s="2"/>
      <c r="AK263" s="2">
        <f t="shared" si="38"/>
        <v>-1</v>
      </c>
      <c r="AL263" s="2">
        <f t="shared" si="38"/>
        <v>-1</v>
      </c>
      <c r="AM263" s="2">
        <f t="shared" si="38"/>
        <v>-1</v>
      </c>
      <c r="AN263" s="2">
        <f t="shared" si="33"/>
        <v>-1</v>
      </c>
      <c r="AP263" s="2">
        <f t="shared" si="39"/>
        <v>-1</v>
      </c>
      <c r="AQ263" s="2">
        <f t="shared" si="39"/>
        <v>-1</v>
      </c>
      <c r="AR263" s="2">
        <f t="shared" si="39"/>
        <v>-1</v>
      </c>
      <c r="AS263" s="2">
        <f t="shared" si="34"/>
        <v>-1</v>
      </c>
    </row>
    <row r="264" spans="1:45" x14ac:dyDescent="0.25">
      <c r="A264">
        <v>108</v>
      </c>
      <c r="B264" t="s">
        <v>1879</v>
      </c>
      <c r="C264" t="s">
        <v>1880</v>
      </c>
      <c r="D264">
        <v>2019</v>
      </c>
      <c r="E264" t="s">
        <v>1881</v>
      </c>
      <c r="F264" t="s">
        <v>29</v>
      </c>
      <c r="G264" t="s">
        <v>1882</v>
      </c>
      <c r="H264" t="s">
        <v>1883</v>
      </c>
      <c r="I264">
        <v>24</v>
      </c>
      <c r="J264">
        <v>108</v>
      </c>
      <c r="K264">
        <v>36</v>
      </c>
      <c r="L264">
        <v>18</v>
      </c>
      <c r="M264">
        <v>6</v>
      </c>
      <c r="N264">
        <v>3</v>
      </c>
      <c r="O264" t="s">
        <v>1884</v>
      </c>
      <c r="P264" t="s">
        <v>1885</v>
      </c>
      <c r="Q264" t="s">
        <v>1886</v>
      </c>
      <c r="AB264" s="2">
        <f>COUNTIF('DATA Pruess'!C:C,C264)</f>
        <v>0</v>
      </c>
      <c r="AC264" s="2">
        <f t="shared" si="32"/>
        <v>-1</v>
      </c>
      <c r="AE264" s="2">
        <f t="shared" si="35"/>
        <v>-1</v>
      </c>
      <c r="AF264" s="2">
        <f t="shared" si="36"/>
        <v>-1</v>
      </c>
      <c r="AG264" s="2">
        <f t="shared" si="36"/>
        <v>-1</v>
      </c>
      <c r="AH264" s="2">
        <f t="shared" si="36"/>
        <v>-1</v>
      </c>
      <c r="AI264" s="2">
        <f t="shared" si="37"/>
        <v>-1</v>
      </c>
      <c r="AJ264" s="2"/>
      <c r="AK264" s="2">
        <f t="shared" si="38"/>
        <v>-1</v>
      </c>
      <c r="AL264" s="2">
        <f t="shared" si="38"/>
        <v>-1</v>
      </c>
      <c r="AM264" s="2">
        <f t="shared" si="38"/>
        <v>-1</v>
      </c>
      <c r="AN264" s="2">
        <f t="shared" si="33"/>
        <v>-1</v>
      </c>
      <c r="AP264" s="2">
        <f t="shared" si="39"/>
        <v>-1</v>
      </c>
      <c r="AQ264" s="2">
        <f t="shared" si="39"/>
        <v>-1</v>
      </c>
      <c r="AR264" s="2">
        <f t="shared" si="39"/>
        <v>-1</v>
      </c>
      <c r="AS264" s="2">
        <f t="shared" si="34"/>
        <v>-1</v>
      </c>
    </row>
    <row r="265" spans="1:45" x14ac:dyDescent="0.25">
      <c r="A265">
        <v>88</v>
      </c>
      <c r="B265" t="s">
        <v>1887</v>
      </c>
      <c r="C265" t="s">
        <v>1888</v>
      </c>
      <c r="D265">
        <v>2019</v>
      </c>
      <c r="E265" t="s">
        <v>1889</v>
      </c>
      <c r="F265" t="s">
        <v>29</v>
      </c>
      <c r="G265" t="s">
        <v>1890</v>
      </c>
      <c r="H265" t="s">
        <v>1891</v>
      </c>
      <c r="I265">
        <v>29</v>
      </c>
      <c r="J265">
        <v>88</v>
      </c>
      <c r="K265">
        <v>29.33</v>
      </c>
      <c r="L265">
        <v>22</v>
      </c>
      <c r="M265">
        <v>4</v>
      </c>
      <c r="N265">
        <v>3</v>
      </c>
      <c r="O265" t="s">
        <v>1892</v>
      </c>
      <c r="P265" t="s">
        <v>1893</v>
      </c>
      <c r="Q265" t="s">
        <v>1894</v>
      </c>
      <c r="AB265" s="2">
        <f>COUNTIF('DATA Pruess'!C:C,C265)</f>
        <v>0</v>
      </c>
      <c r="AC265" s="2">
        <f t="shared" si="32"/>
        <v>-1</v>
      </c>
      <c r="AE265" s="2">
        <f t="shared" si="35"/>
        <v>-1</v>
      </c>
      <c r="AF265" s="2">
        <f t="shared" si="36"/>
        <v>-1</v>
      </c>
      <c r="AG265" s="2">
        <f t="shared" si="36"/>
        <v>-1</v>
      </c>
      <c r="AH265" s="2">
        <f t="shared" si="36"/>
        <v>-1</v>
      </c>
      <c r="AI265" s="2">
        <f t="shared" si="37"/>
        <v>-1</v>
      </c>
      <c r="AJ265" s="2"/>
      <c r="AK265" s="2">
        <f t="shared" si="38"/>
        <v>-1</v>
      </c>
      <c r="AL265" s="2">
        <f t="shared" si="38"/>
        <v>-1</v>
      </c>
      <c r="AM265" s="2">
        <f t="shared" si="38"/>
        <v>-1</v>
      </c>
      <c r="AN265" s="2">
        <f t="shared" si="33"/>
        <v>-1</v>
      </c>
      <c r="AP265" s="2">
        <f t="shared" si="39"/>
        <v>-1</v>
      </c>
      <c r="AQ265" s="2">
        <f t="shared" si="39"/>
        <v>-1</v>
      </c>
      <c r="AR265" s="2">
        <f t="shared" si="39"/>
        <v>-1</v>
      </c>
      <c r="AS265" s="2">
        <f t="shared" si="34"/>
        <v>-1</v>
      </c>
    </row>
    <row r="266" spans="1:45" x14ac:dyDescent="0.25">
      <c r="A266">
        <v>76</v>
      </c>
      <c r="B266" t="s">
        <v>1895</v>
      </c>
      <c r="C266" t="s">
        <v>1896</v>
      </c>
      <c r="D266">
        <v>2019</v>
      </c>
      <c r="E266" t="s">
        <v>960</v>
      </c>
      <c r="F266" t="s">
        <v>29</v>
      </c>
      <c r="G266" t="s">
        <v>1897</v>
      </c>
      <c r="H266" t="s">
        <v>1898</v>
      </c>
      <c r="I266">
        <v>40</v>
      </c>
      <c r="J266">
        <v>76</v>
      </c>
      <c r="K266">
        <v>25.33</v>
      </c>
      <c r="L266">
        <v>13</v>
      </c>
      <c r="M266">
        <v>6</v>
      </c>
      <c r="N266">
        <v>3</v>
      </c>
      <c r="O266" t="s">
        <v>1899</v>
      </c>
      <c r="P266" t="s">
        <v>1900</v>
      </c>
      <c r="Q266" t="s">
        <v>1901</v>
      </c>
      <c r="AB266" s="2">
        <f>COUNTIF('DATA Pruess'!C:C,C266)</f>
        <v>1</v>
      </c>
      <c r="AC266" s="2">
        <f t="shared" si="32"/>
        <v>-1</v>
      </c>
      <c r="AE266" s="2">
        <f t="shared" si="35"/>
        <v>-1</v>
      </c>
      <c r="AF266" s="2">
        <f t="shared" si="36"/>
        <v>-1</v>
      </c>
      <c r="AG266" s="2">
        <f t="shared" si="36"/>
        <v>-1</v>
      </c>
      <c r="AH266" s="2">
        <f t="shared" si="36"/>
        <v>-1</v>
      </c>
      <c r="AI266" s="2">
        <f t="shared" si="37"/>
        <v>-1</v>
      </c>
      <c r="AJ266" s="2"/>
      <c r="AK266" s="2">
        <f t="shared" si="38"/>
        <v>-1</v>
      </c>
      <c r="AL266" s="2">
        <f t="shared" si="38"/>
        <v>-1</v>
      </c>
      <c r="AM266" s="2">
        <f t="shared" si="38"/>
        <v>-1</v>
      </c>
      <c r="AN266" s="2">
        <f t="shared" si="33"/>
        <v>-1</v>
      </c>
      <c r="AP266" s="2">
        <f t="shared" si="39"/>
        <v>-1</v>
      </c>
      <c r="AQ266" s="2">
        <f t="shared" si="39"/>
        <v>-1</v>
      </c>
      <c r="AR266" s="2">
        <f t="shared" si="39"/>
        <v>-1</v>
      </c>
      <c r="AS266" s="2">
        <f t="shared" si="34"/>
        <v>-1</v>
      </c>
    </row>
    <row r="267" spans="1:45" x14ac:dyDescent="0.25">
      <c r="A267">
        <v>74</v>
      </c>
      <c r="B267" t="s">
        <v>1902</v>
      </c>
      <c r="C267" t="s">
        <v>1903</v>
      </c>
      <c r="D267">
        <v>2019</v>
      </c>
      <c r="E267" t="s">
        <v>1904</v>
      </c>
      <c r="F267" t="s">
        <v>131</v>
      </c>
      <c r="G267" t="s">
        <v>1905</v>
      </c>
      <c r="H267" t="s">
        <v>1906</v>
      </c>
      <c r="I267">
        <v>41</v>
      </c>
      <c r="J267">
        <v>74</v>
      </c>
      <c r="K267">
        <v>24.67</v>
      </c>
      <c r="L267">
        <v>19</v>
      </c>
      <c r="M267">
        <v>4</v>
      </c>
      <c r="N267">
        <v>3</v>
      </c>
      <c r="O267" t="s">
        <v>1907</v>
      </c>
      <c r="P267" t="s">
        <v>1905</v>
      </c>
      <c r="Q267" t="s">
        <v>1908</v>
      </c>
      <c r="AB267" s="2">
        <f>COUNTIF('DATA Pruess'!C:C,C267)</f>
        <v>0</v>
      </c>
      <c r="AC267" s="2">
        <f t="shared" si="32"/>
        <v>-1</v>
      </c>
      <c r="AE267" s="2">
        <f t="shared" si="35"/>
        <v>-1</v>
      </c>
      <c r="AF267" s="2">
        <f t="shared" si="36"/>
        <v>-1</v>
      </c>
      <c r="AG267" s="2">
        <f t="shared" si="36"/>
        <v>-1</v>
      </c>
      <c r="AH267" s="2">
        <f t="shared" si="36"/>
        <v>-1</v>
      </c>
      <c r="AI267" s="2">
        <f t="shared" si="37"/>
        <v>-1</v>
      </c>
      <c r="AJ267" s="2"/>
      <c r="AK267" s="2">
        <f t="shared" si="38"/>
        <v>-1</v>
      </c>
      <c r="AL267" s="2">
        <f t="shared" si="38"/>
        <v>-1</v>
      </c>
      <c r="AM267" s="2">
        <f t="shared" si="38"/>
        <v>-1</v>
      </c>
      <c r="AN267" s="2">
        <f t="shared" si="33"/>
        <v>-1</v>
      </c>
      <c r="AP267" s="2">
        <f t="shared" si="39"/>
        <v>-1</v>
      </c>
      <c r="AQ267" s="2">
        <f t="shared" si="39"/>
        <v>-1</v>
      </c>
      <c r="AR267" s="2">
        <f t="shared" si="39"/>
        <v>-1</v>
      </c>
      <c r="AS267" s="2">
        <f t="shared" si="34"/>
        <v>-1</v>
      </c>
    </row>
    <row r="268" spans="1:45" x14ac:dyDescent="0.25">
      <c r="A268">
        <v>63</v>
      </c>
      <c r="B268" t="s">
        <v>1909</v>
      </c>
      <c r="C268" t="s">
        <v>1910</v>
      </c>
      <c r="D268">
        <v>2019</v>
      </c>
      <c r="E268" t="s">
        <v>1699</v>
      </c>
      <c r="F268" t="s">
        <v>29</v>
      </c>
      <c r="G268" t="s">
        <v>1911</v>
      </c>
      <c r="H268" t="s">
        <v>1912</v>
      </c>
      <c r="I268">
        <v>48</v>
      </c>
      <c r="J268">
        <v>63</v>
      </c>
      <c r="K268">
        <v>21</v>
      </c>
      <c r="L268">
        <v>32</v>
      </c>
      <c r="M268">
        <v>2</v>
      </c>
      <c r="N268">
        <v>3</v>
      </c>
      <c r="O268" t="s">
        <v>1913</v>
      </c>
      <c r="Q268" t="s">
        <v>1914</v>
      </c>
      <c r="AB268" s="2">
        <f>COUNTIF('DATA Pruess'!C:C,C268)</f>
        <v>1</v>
      </c>
      <c r="AC268" s="2">
        <f t="shared" si="32"/>
        <v>-1</v>
      </c>
      <c r="AE268" s="2">
        <f t="shared" si="35"/>
        <v>-1</v>
      </c>
      <c r="AF268" s="2">
        <f t="shared" si="36"/>
        <v>-1</v>
      </c>
      <c r="AG268" s="2">
        <f t="shared" si="36"/>
        <v>-1</v>
      </c>
      <c r="AH268" s="2">
        <f t="shared" si="36"/>
        <v>-1</v>
      </c>
      <c r="AI268" s="2">
        <f t="shared" si="37"/>
        <v>-1</v>
      </c>
      <c r="AJ268" s="2"/>
      <c r="AK268" s="2">
        <f t="shared" si="38"/>
        <v>-1</v>
      </c>
      <c r="AL268" s="2">
        <f t="shared" si="38"/>
        <v>-1</v>
      </c>
      <c r="AM268" s="2">
        <f t="shared" si="38"/>
        <v>-1</v>
      </c>
      <c r="AN268" s="2">
        <f t="shared" si="33"/>
        <v>-1</v>
      </c>
      <c r="AP268" s="2">
        <f t="shared" si="39"/>
        <v>-1</v>
      </c>
      <c r="AQ268" s="2">
        <f t="shared" si="39"/>
        <v>-1</v>
      </c>
      <c r="AR268" s="2">
        <f t="shared" si="39"/>
        <v>-1</v>
      </c>
      <c r="AS268" s="2">
        <f t="shared" si="34"/>
        <v>-1</v>
      </c>
    </row>
    <row r="269" spans="1:45" x14ac:dyDescent="0.25">
      <c r="A269">
        <v>58</v>
      </c>
      <c r="B269" t="s">
        <v>1915</v>
      </c>
      <c r="C269" t="s">
        <v>1916</v>
      </c>
      <c r="D269">
        <v>2019</v>
      </c>
      <c r="E269" t="s">
        <v>757</v>
      </c>
      <c r="F269" t="s">
        <v>29</v>
      </c>
      <c r="G269" t="s">
        <v>1917</v>
      </c>
      <c r="H269" t="s">
        <v>1918</v>
      </c>
      <c r="I269">
        <v>56</v>
      </c>
      <c r="J269">
        <v>58</v>
      </c>
      <c r="K269">
        <v>19.329999999999998</v>
      </c>
      <c r="L269">
        <v>8</v>
      </c>
      <c r="M269">
        <v>7</v>
      </c>
      <c r="N269">
        <v>3</v>
      </c>
      <c r="O269" t="s">
        <v>1919</v>
      </c>
      <c r="Q269" t="s">
        <v>1920</v>
      </c>
      <c r="AB269" s="2">
        <f>COUNTIF('DATA Pruess'!C:C,C269)</f>
        <v>1</v>
      </c>
      <c r="AC269" s="2">
        <f t="shared" si="32"/>
        <v>-1</v>
      </c>
      <c r="AE269" s="2">
        <f t="shared" si="35"/>
        <v>-1</v>
      </c>
      <c r="AF269" s="2">
        <f t="shared" si="36"/>
        <v>-1</v>
      </c>
      <c r="AG269" s="2">
        <f t="shared" si="36"/>
        <v>-1</v>
      </c>
      <c r="AH269" s="2">
        <f t="shared" si="36"/>
        <v>-1</v>
      </c>
      <c r="AI269" s="2">
        <f t="shared" si="37"/>
        <v>-1</v>
      </c>
      <c r="AJ269" s="2"/>
      <c r="AK269" s="2">
        <f t="shared" si="38"/>
        <v>-1</v>
      </c>
      <c r="AL269" s="2">
        <f t="shared" si="38"/>
        <v>-1</v>
      </c>
      <c r="AM269" s="2">
        <f t="shared" si="38"/>
        <v>-1</v>
      </c>
      <c r="AN269" s="2">
        <f t="shared" si="33"/>
        <v>-1</v>
      </c>
      <c r="AP269" s="2">
        <f t="shared" si="39"/>
        <v>-1</v>
      </c>
      <c r="AQ269" s="2">
        <f t="shared" si="39"/>
        <v>-1</v>
      </c>
      <c r="AR269" s="2">
        <f t="shared" si="39"/>
        <v>-1</v>
      </c>
      <c r="AS269" s="2">
        <f t="shared" si="34"/>
        <v>-1</v>
      </c>
    </row>
    <row r="270" spans="1:45" x14ac:dyDescent="0.25">
      <c r="A270">
        <v>42</v>
      </c>
      <c r="B270" t="s">
        <v>1921</v>
      </c>
      <c r="C270" t="s">
        <v>1922</v>
      </c>
      <c r="D270">
        <v>2019</v>
      </c>
      <c r="E270" t="s">
        <v>1923</v>
      </c>
      <c r="F270" t="s">
        <v>29</v>
      </c>
      <c r="G270" t="s">
        <v>1924</v>
      </c>
      <c r="H270" t="s">
        <v>1925</v>
      </c>
      <c r="I270">
        <v>70</v>
      </c>
      <c r="J270">
        <v>42</v>
      </c>
      <c r="K270">
        <v>14</v>
      </c>
      <c r="L270">
        <v>8</v>
      </c>
      <c r="M270">
        <v>5</v>
      </c>
      <c r="N270">
        <v>3</v>
      </c>
      <c r="O270" t="s">
        <v>1926</v>
      </c>
      <c r="P270" t="s">
        <v>1927</v>
      </c>
      <c r="Q270" t="s">
        <v>1928</v>
      </c>
      <c r="AB270" s="2">
        <f>COUNTIF('DATA Pruess'!C:C,C270)</f>
        <v>1</v>
      </c>
      <c r="AC270" s="2">
        <f t="shared" si="32"/>
        <v>-1</v>
      </c>
      <c r="AE270" s="2">
        <f t="shared" si="35"/>
        <v>-1</v>
      </c>
      <c r="AF270" s="2">
        <f t="shared" si="36"/>
        <v>-1</v>
      </c>
      <c r="AG270" s="2">
        <f t="shared" si="36"/>
        <v>-1</v>
      </c>
      <c r="AH270" s="2">
        <f t="shared" si="36"/>
        <v>-1</v>
      </c>
      <c r="AI270" s="2">
        <f t="shared" si="37"/>
        <v>-1</v>
      </c>
      <c r="AJ270" s="2"/>
      <c r="AK270" s="2">
        <f t="shared" si="38"/>
        <v>-1</v>
      </c>
      <c r="AL270" s="2">
        <f t="shared" si="38"/>
        <v>-1</v>
      </c>
      <c r="AM270" s="2">
        <f t="shared" si="38"/>
        <v>-1</v>
      </c>
      <c r="AN270" s="2">
        <f t="shared" si="33"/>
        <v>-1</v>
      </c>
      <c r="AP270" s="2">
        <f t="shared" si="39"/>
        <v>-1</v>
      </c>
      <c r="AQ270" s="2">
        <f t="shared" si="39"/>
        <v>-1</v>
      </c>
      <c r="AR270" s="2">
        <f t="shared" si="39"/>
        <v>-1</v>
      </c>
      <c r="AS270" s="2">
        <f t="shared" si="34"/>
        <v>-1</v>
      </c>
    </row>
    <row r="271" spans="1:45" x14ac:dyDescent="0.25">
      <c r="A271">
        <v>36</v>
      </c>
      <c r="B271" t="s">
        <v>1929</v>
      </c>
      <c r="C271" t="s">
        <v>1930</v>
      </c>
      <c r="D271">
        <v>2019</v>
      </c>
      <c r="E271" t="s">
        <v>1931</v>
      </c>
      <c r="F271" t="s">
        <v>29</v>
      </c>
      <c r="G271" t="s">
        <v>1932</v>
      </c>
      <c r="H271" t="s">
        <v>1933</v>
      </c>
      <c r="I271">
        <v>84</v>
      </c>
      <c r="J271">
        <v>36</v>
      </c>
      <c r="K271">
        <v>12</v>
      </c>
      <c r="L271">
        <v>12</v>
      </c>
      <c r="M271">
        <v>3</v>
      </c>
      <c r="N271">
        <v>3</v>
      </c>
      <c r="O271" t="s">
        <v>1934</v>
      </c>
      <c r="Q271" t="s">
        <v>1935</v>
      </c>
      <c r="AB271" s="2">
        <f>COUNTIF('DATA Pruess'!C:C,C271)</f>
        <v>1</v>
      </c>
      <c r="AC271" s="2">
        <f t="shared" si="32"/>
        <v>-1</v>
      </c>
      <c r="AE271" s="2">
        <f t="shared" si="35"/>
        <v>-1</v>
      </c>
      <c r="AF271" s="2">
        <f t="shared" si="36"/>
        <v>-1</v>
      </c>
      <c r="AG271" s="2">
        <f t="shared" si="36"/>
        <v>-1</v>
      </c>
      <c r="AH271" s="2">
        <f t="shared" si="36"/>
        <v>-1</v>
      </c>
      <c r="AI271" s="2">
        <f t="shared" si="37"/>
        <v>-1</v>
      </c>
      <c r="AJ271" s="2"/>
      <c r="AK271" s="2">
        <f t="shared" si="38"/>
        <v>-1</v>
      </c>
      <c r="AL271" s="2">
        <f t="shared" si="38"/>
        <v>-1</v>
      </c>
      <c r="AM271" s="2">
        <f t="shared" si="38"/>
        <v>-1</v>
      </c>
      <c r="AN271" s="2">
        <f t="shared" si="33"/>
        <v>-1</v>
      </c>
      <c r="AP271" s="2">
        <f t="shared" si="39"/>
        <v>-1</v>
      </c>
      <c r="AQ271" s="2">
        <f t="shared" si="39"/>
        <v>-1</v>
      </c>
      <c r="AR271" s="2">
        <f t="shared" si="39"/>
        <v>-1</v>
      </c>
      <c r="AS271" s="2">
        <f t="shared" si="34"/>
        <v>-1</v>
      </c>
    </row>
    <row r="272" spans="1:45" x14ac:dyDescent="0.25">
      <c r="A272">
        <v>33</v>
      </c>
      <c r="B272" t="s">
        <v>1936</v>
      </c>
      <c r="C272" t="s">
        <v>1937</v>
      </c>
      <c r="D272">
        <v>2019</v>
      </c>
      <c r="E272" t="s">
        <v>744</v>
      </c>
      <c r="F272" t="s">
        <v>29</v>
      </c>
      <c r="G272" t="s">
        <v>1938</v>
      </c>
      <c r="H272" t="s">
        <v>1939</v>
      </c>
      <c r="I272">
        <v>88</v>
      </c>
      <c r="J272">
        <v>33</v>
      </c>
      <c r="K272">
        <v>11</v>
      </c>
      <c r="L272">
        <v>8</v>
      </c>
      <c r="M272">
        <v>4</v>
      </c>
      <c r="N272">
        <v>3</v>
      </c>
      <c r="O272" t="s">
        <v>1940</v>
      </c>
      <c r="P272" t="s">
        <v>1941</v>
      </c>
      <c r="Q272" t="s">
        <v>1942</v>
      </c>
      <c r="AB272" s="2">
        <f>COUNTIF('DATA Pruess'!C:C,C272)</f>
        <v>1</v>
      </c>
      <c r="AC272" s="2">
        <f t="shared" si="32"/>
        <v>-1</v>
      </c>
      <c r="AE272" s="2">
        <f t="shared" si="35"/>
        <v>-1</v>
      </c>
      <c r="AF272" s="2">
        <f t="shared" si="36"/>
        <v>-1</v>
      </c>
      <c r="AG272" s="2">
        <f t="shared" si="36"/>
        <v>-1</v>
      </c>
      <c r="AH272" s="2">
        <f t="shared" si="36"/>
        <v>-1</v>
      </c>
      <c r="AI272" s="2">
        <f t="shared" si="37"/>
        <v>-1</v>
      </c>
      <c r="AJ272" s="2"/>
      <c r="AK272" s="2">
        <f t="shared" si="38"/>
        <v>-1</v>
      </c>
      <c r="AL272" s="2">
        <f t="shared" si="38"/>
        <v>-1</v>
      </c>
      <c r="AM272" s="2">
        <f t="shared" si="38"/>
        <v>-1</v>
      </c>
      <c r="AN272" s="2">
        <f t="shared" si="33"/>
        <v>-1</v>
      </c>
      <c r="AP272" s="2">
        <f t="shared" si="39"/>
        <v>-1</v>
      </c>
      <c r="AQ272" s="2">
        <f t="shared" si="39"/>
        <v>-1</v>
      </c>
      <c r="AR272" s="2">
        <f t="shared" si="39"/>
        <v>-1</v>
      </c>
      <c r="AS272" s="2">
        <f t="shared" si="34"/>
        <v>-1</v>
      </c>
    </row>
    <row r="273" spans="1:45" x14ac:dyDescent="0.25">
      <c r="A273">
        <v>33</v>
      </c>
      <c r="B273" t="s">
        <v>1943</v>
      </c>
      <c r="C273" t="s">
        <v>1944</v>
      </c>
      <c r="D273">
        <v>2019</v>
      </c>
      <c r="E273" t="s">
        <v>1881</v>
      </c>
      <c r="F273" t="s">
        <v>29</v>
      </c>
      <c r="G273" t="s">
        <v>1945</v>
      </c>
      <c r="H273" t="s">
        <v>1946</v>
      </c>
      <c r="I273">
        <v>95</v>
      </c>
      <c r="J273">
        <v>33</v>
      </c>
      <c r="K273">
        <v>11</v>
      </c>
      <c r="L273">
        <v>7</v>
      </c>
      <c r="M273">
        <v>5</v>
      </c>
      <c r="N273">
        <v>3</v>
      </c>
      <c r="O273" t="s">
        <v>1947</v>
      </c>
      <c r="P273" t="s">
        <v>1948</v>
      </c>
      <c r="Q273" t="s">
        <v>1949</v>
      </c>
      <c r="AB273" s="2">
        <f>COUNTIF('DATA Pruess'!C:C,C273)</f>
        <v>1</v>
      </c>
      <c r="AC273" s="2">
        <f t="shared" si="32"/>
        <v>-1</v>
      </c>
      <c r="AE273" s="2">
        <f t="shared" si="35"/>
        <v>-1</v>
      </c>
      <c r="AF273" s="2">
        <f t="shared" si="36"/>
        <v>-1</v>
      </c>
      <c r="AG273" s="2">
        <f t="shared" si="36"/>
        <v>-1</v>
      </c>
      <c r="AH273" s="2">
        <f t="shared" si="36"/>
        <v>-1</v>
      </c>
      <c r="AI273" s="2">
        <f t="shared" si="37"/>
        <v>-1</v>
      </c>
      <c r="AJ273" s="2"/>
      <c r="AK273" s="2">
        <f t="shared" si="38"/>
        <v>-1</v>
      </c>
      <c r="AL273" s="2">
        <f t="shared" si="38"/>
        <v>-1</v>
      </c>
      <c r="AM273" s="2">
        <f t="shared" si="38"/>
        <v>-1</v>
      </c>
      <c r="AN273" s="2">
        <f t="shared" si="33"/>
        <v>-1</v>
      </c>
      <c r="AP273" s="2">
        <f t="shared" si="39"/>
        <v>-1</v>
      </c>
      <c r="AQ273" s="2">
        <f t="shared" si="39"/>
        <v>-1</v>
      </c>
      <c r="AR273" s="2">
        <f t="shared" si="39"/>
        <v>-1</v>
      </c>
      <c r="AS273" s="2">
        <f t="shared" si="34"/>
        <v>-1</v>
      </c>
    </row>
    <row r="274" spans="1:45" x14ac:dyDescent="0.25">
      <c r="A274">
        <v>28</v>
      </c>
      <c r="B274" t="s">
        <v>1950</v>
      </c>
      <c r="C274" t="s">
        <v>1951</v>
      </c>
      <c r="D274">
        <v>2019</v>
      </c>
      <c r="E274" t="s">
        <v>1952</v>
      </c>
      <c r="F274" t="s">
        <v>1953</v>
      </c>
      <c r="G274" t="s">
        <v>1954</v>
      </c>
      <c r="H274" t="s">
        <v>1955</v>
      </c>
      <c r="I274">
        <v>98</v>
      </c>
      <c r="J274">
        <v>28</v>
      </c>
      <c r="K274">
        <v>9.33</v>
      </c>
      <c r="L274">
        <v>14</v>
      </c>
      <c r="M274">
        <v>2</v>
      </c>
      <c r="N274">
        <v>3</v>
      </c>
      <c r="O274" t="s">
        <v>1957</v>
      </c>
      <c r="Q274" t="s">
        <v>1958</v>
      </c>
      <c r="AB274" s="2">
        <f>COUNTIF('DATA Pruess'!C:C,C274)</f>
        <v>1</v>
      </c>
      <c r="AC274" s="2">
        <f t="shared" si="32"/>
        <v>-1</v>
      </c>
      <c r="AE274" s="2">
        <f t="shared" si="35"/>
        <v>-1</v>
      </c>
      <c r="AF274" s="2">
        <f t="shared" si="36"/>
        <v>-1</v>
      </c>
      <c r="AG274" s="2">
        <f t="shared" si="36"/>
        <v>-1</v>
      </c>
      <c r="AH274" s="2">
        <f t="shared" si="36"/>
        <v>-1</v>
      </c>
      <c r="AI274" s="2">
        <f t="shared" si="37"/>
        <v>-1</v>
      </c>
      <c r="AJ274" s="2"/>
      <c r="AK274" s="2">
        <f t="shared" si="38"/>
        <v>-1</v>
      </c>
      <c r="AL274" s="2">
        <f t="shared" si="38"/>
        <v>-1</v>
      </c>
      <c r="AM274" s="2">
        <f t="shared" si="38"/>
        <v>-1</v>
      </c>
      <c r="AN274" s="2">
        <f t="shared" si="33"/>
        <v>-1</v>
      </c>
      <c r="AP274" s="2">
        <f t="shared" si="39"/>
        <v>-1</v>
      </c>
      <c r="AQ274" s="2">
        <f t="shared" si="39"/>
        <v>-1</v>
      </c>
      <c r="AR274" s="2">
        <f t="shared" si="39"/>
        <v>-1</v>
      </c>
      <c r="AS274" s="2">
        <f t="shared" si="34"/>
        <v>-1</v>
      </c>
    </row>
    <row r="275" spans="1:45" x14ac:dyDescent="0.25">
      <c r="A275">
        <v>24</v>
      </c>
      <c r="B275" t="s">
        <v>1959</v>
      </c>
      <c r="C275" t="s">
        <v>1960</v>
      </c>
      <c r="D275">
        <v>2019</v>
      </c>
      <c r="E275" t="s">
        <v>1462</v>
      </c>
      <c r="F275" t="s">
        <v>29</v>
      </c>
      <c r="G275" t="s">
        <v>1961</v>
      </c>
      <c r="H275" t="s">
        <v>1962</v>
      </c>
      <c r="I275">
        <v>101</v>
      </c>
      <c r="J275">
        <v>24</v>
      </c>
      <c r="K275">
        <v>8</v>
      </c>
      <c r="L275">
        <v>6</v>
      </c>
      <c r="M275">
        <v>4</v>
      </c>
      <c r="N275">
        <v>3</v>
      </c>
      <c r="O275" t="s">
        <v>1963</v>
      </c>
      <c r="Q275" t="s">
        <v>1964</v>
      </c>
      <c r="AB275" s="2">
        <f>COUNTIF('DATA Pruess'!C:C,C275)</f>
        <v>1</v>
      </c>
      <c r="AC275" s="2">
        <f t="shared" si="32"/>
        <v>-1</v>
      </c>
      <c r="AE275" s="2">
        <f t="shared" si="35"/>
        <v>-1</v>
      </c>
      <c r="AF275" s="2">
        <f t="shared" si="36"/>
        <v>-1</v>
      </c>
      <c r="AG275" s="2">
        <f t="shared" si="36"/>
        <v>-1</v>
      </c>
      <c r="AH275" s="2">
        <f t="shared" si="36"/>
        <v>-1</v>
      </c>
      <c r="AI275" s="2">
        <f t="shared" si="37"/>
        <v>-1</v>
      </c>
      <c r="AJ275" s="2"/>
      <c r="AK275" s="2">
        <f t="shared" si="38"/>
        <v>-1</v>
      </c>
      <c r="AL275" s="2">
        <f t="shared" si="38"/>
        <v>-1</v>
      </c>
      <c r="AM275" s="2">
        <f t="shared" si="38"/>
        <v>-1</v>
      </c>
      <c r="AN275" s="2">
        <f t="shared" si="33"/>
        <v>-1</v>
      </c>
      <c r="AP275" s="2">
        <f t="shared" si="39"/>
        <v>-1</v>
      </c>
      <c r="AQ275" s="2">
        <f t="shared" si="39"/>
        <v>-1</v>
      </c>
      <c r="AR275" s="2">
        <f t="shared" si="39"/>
        <v>-1</v>
      </c>
      <c r="AS275" s="2">
        <f t="shared" si="34"/>
        <v>-1</v>
      </c>
    </row>
    <row r="276" spans="1:45" x14ac:dyDescent="0.25">
      <c r="A276">
        <v>25</v>
      </c>
      <c r="B276" t="s">
        <v>1965</v>
      </c>
      <c r="C276" t="s">
        <v>1966</v>
      </c>
      <c r="D276">
        <v>2019</v>
      </c>
      <c r="E276" t="s">
        <v>1788</v>
      </c>
      <c r="F276" t="s">
        <v>29</v>
      </c>
      <c r="G276" t="s">
        <v>1967</v>
      </c>
      <c r="H276" t="s">
        <v>1968</v>
      </c>
      <c r="I276">
        <v>107</v>
      </c>
      <c r="J276">
        <v>25</v>
      </c>
      <c r="K276">
        <v>8.33</v>
      </c>
      <c r="L276">
        <v>4</v>
      </c>
      <c r="M276">
        <v>6</v>
      </c>
      <c r="N276">
        <v>3</v>
      </c>
      <c r="O276" t="s">
        <v>1969</v>
      </c>
      <c r="Q276" t="s">
        <v>1970</v>
      </c>
      <c r="AB276" s="2">
        <f>COUNTIF('DATA Pruess'!C:C,C276)</f>
        <v>1</v>
      </c>
      <c r="AC276" s="2">
        <f t="shared" si="32"/>
        <v>-1</v>
      </c>
      <c r="AE276" s="2">
        <f t="shared" si="35"/>
        <v>-1</v>
      </c>
      <c r="AF276" s="2">
        <f t="shared" si="36"/>
        <v>-1</v>
      </c>
      <c r="AG276" s="2">
        <f t="shared" si="36"/>
        <v>-1</v>
      </c>
      <c r="AH276" s="2">
        <f t="shared" si="36"/>
        <v>-1</v>
      </c>
      <c r="AI276" s="2">
        <f t="shared" si="37"/>
        <v>-1</v>
      </c>
      <c r="AJ276" s="2"/>
      <c r="AK276" s="2">
        <f t="shared" si="38"/>
        <v>-1</v>
      </c>
      <c r="AL276" s="2">
        <f t="shared" si="38"/>
        <v>-1</v>
      </c>
      <c r="AM276" s="2">
        <f t="shared" si="38"/>
        <v>-1</v>
      </c>
      <c r="AN276" s="2">
        <f t="shared" si="33"/>
        <v>-1</v>
      </c>
      <c r="AP276" s="2">
        <f t="shared" si="39"/>
        <v>-1</v>
      </c>
      <c r="AQ276" s="2">
        <f t="shared" si="39"/>
        <v>-1</v>
      </c>
      <c r="AR276" s="2">
        <f t="shared" si="39"/>
        <v>-1</v>
      </c>
      <c r="AS276" s="2">
        <f t="shared" si="34"/>
        <v>-1</v>
      </c>
    </row>
    <row r="277" spans="1:45" x14ac:dyDescent="0.25">
      <c r="A277">
        <v>18</v>
      </c>
      <c r="B277" t="s">
        <v>1971</v>
      </c>
      <c r="C277" t="s">
        <v>1972</v>
      </c>
      <c r="D277">
        <v>2019</v>
      </c>
      <c r="E277" t="s">
        <v>1973</v>
      </c>
      <c r="F277" t="s">
        <v>224</v>
      </c>
      <c r="G277" t="s">
        <v>1974</v>
      </c>
      <c r="H277" t="s">
        <v>1975</v>
      </c>
      <c r="I277">
        <v>119</v>
      </c>
      <c r="J277">
        <v>18</v>
      </c>
      <c r="K277">
        <v>6</v>
      </c>
      <c r="L277">
        <v>4</v>
      </c>
      <c r="M277">
        <v>5</v>
      </c>
      <c r="N277">
        <v>3</v>
      </c>
      <c r="O277" t="s">
        <v>1977</v>
      </c>
      <c r="P277" t="s">
        <v>1978</v>
      </c>
      <c r="Q277" t="s">
        <v>1979</v>
      </c>
      <c r="AB277" s="2">
        <f>COUNTIF('DATA Pruess'!C:C,C277)</f>
        <v>1</v>
      </c>
      <c r="AC277" s="2">
        <f t="shared" si="32"/>
        <v>-1</v>
      </c>
      <c r="AE277" s="2">
        <f t="shared" si="35"/>
        <v>-1</v>
      </c>
      <c r="AF277" s="2">
        <f t="shared" si="36"/>
        <v>-1</v>
      </c>
      <c r="AG277" s="2">
        <f t="shared" si="36"/>
        <v>-1</v>
      </c>
      <c r="AH277" s="2">
        <f t="shared" si="36"/>
        <v>-1</v>
      </c>
      <c r="AI277" s="2">
        <f t="shared" si="37"/>
        <v>-1</v>
      </c>
      <c r="AJ277" s="2"/>
      <c r="AK277" s="2">
        <f t="shared" si="38"/>
        <v>-1</v>
      </c>
      <c r="AL277" s="2">
        <f t="shared" si="38"/>
        <v>-1</v>
      </c>
      <c r="AM277" s="2">
        <f t="shared" si="38"/>
        <v>-1</v>
      </c>
      <c r="AN277" s="2">
        <f t="shared" si="33"/>
        <v>-1</v>
      </c>
      <c r="AP277" s="2">
        <f t="shared" si="39"/>
        <v>19</v>
      </c>
      <c r="AQ277" s="2">
        <f t="shared" si="39"/>
        <v>12</v>
      </c>
      <c r="AR277" s="2">
        <f t="shared" si="39"/>
        <v>-1</v>
      </c>
      <c r="AS277" s="2">
        <f t="shared" si="34"/>
        <v>1</v>
      </c>
    </row>
    <row r="278" spans="1:45" x14ac:dyDescent="0.25">
      <c r="A278">
        <v>17</v>
      </c>
      <c r="B278" t="s">
        <v>1980</v>
      </c>
      <c r="C278" t="s">
        <v>1981</v>
      </c>
      <c r="D278">
        <v>2019</v>
      </c>
      <c r="E278" t="s">
        <v>1429</v>
      </c>
      <c r="F278" t="s">
        <v>29</v>
      </c>
      <c r="G278" t="s">
        <v>1982</v>
      </c>
      <c r="H278" t="s">
        <v>1983</v>
      </c>
      <c r="I278">
        <v>121</v>
      </c>
      <c r="J278">
        <v>17</v>
      </c>
      <c r="K278">
        <v>5.67</v>
      </c>
      <c r="L278">
        <v>9</v>
      </c>
      <c r="M278">
        <v>2</v>
      </c>
      <c r="N278">
        <v>3</v>
      </c>
      <c r="O278" t="s">
        <v>1984</v>
      </c>
      <c r="Q278" t="s">
        <v>1985</v>
      </c>
      <c r="AB278" s="2">
        <f>COUNTIF('DATA Pruess'!C:C,C278)</f>
        <v>1</v>
      </c>
      <c r="AC278" s="2">
        <f t="shared" si="32"/>
        <v>-1</v>
      </c>
      <c r="AE278" s="2">
        <f t="shared" si="35"/>
        <v>-1</v>
      </c>
      <c r="AF278" s="2">
        <f t="shared" si="36"/>
        <v>-1</v>
      </c>
      <c r="AG278" s="2">
        <f t="shared" si="36"/>
        <v>-1</v>
      </c>
      <c r="AH278" s="2">
        <f t="shared" si="36"/>
        <v>-1</v>
      </c>
      <c r="AI278" s="2">
        <f t="shared" si="37"/>
        <v>-1</v>
      </c>
      <c r="AJ278" s="2"/>
      <c r="AK278" s="2">
        <f t="shared" si="38"/>
        <v>-1</v>
      </c>
      <c r="AL278" s="2">
        <f t="shared" si="38"/>
        <v>-1</v>
      </c>
      <c r="AM278" s="2">
        <f t="shared" si="38"/>
        <v>-1</v>
      </c>
      <c r="AN278" s="2">
        <f t="shared" si="33"/>
        <v>-1</v>
      </c>
      <c r="AP278" s="2">
        <f t="shared" si="39"/>
        <v>-1</v>
      </c>
      <c r="AQ278" s="2">
        <f t="shared" si="39"/>
        <v>-1</v>
      </c>
      <c r="AR278" s="2">
        <f t="shared" si="39"/>
        <v>-1</v>
      </c>
      <c r="AS278" s="2">
        <f t="shared" si="34"/>
        <v>-1</v>
      </c>
    </row>
    <row r="279" spans="1:45" x14ac:dyDescent="0.25">
      <c r="A279">
        <v>20</v>
      </c>
      <c r="B279" t="s">
        <v>1986</v>
      </c>
      <c r="C279" t="s">
        <v>1987</v>
      </c>
      <c r="D279">
        <v>2019</v>
      </c>
      <c r="E279" t="s">
        <v>1421</v>
      </c>
      <c r="F279" t="s">
        <v>29</v>
      </c>
      <c r="G279" t="s">
        <v>1988</v>
      </c>
      <c r="H279" t="s">
        <v>1989</v>
      </c>
      <c r="I279">
        <v>124</v>
      </c>
      <c r="J279">
        <v>20</v>
      </c>
      <c r="K279">
        <v>6.67</v>
      </c>
      <c r="L279">
        <v>7</v>
      </c>
      <c r="M279">
        <v>3</v>
      </c>
      <c r="N279">
        <v>3</v>
      </c>
      <c r="O279" t="s">
        <v>1990</v>
      </c>
      <c r="Q279" t="s">
        <v>1991</v>
      </c>
      <c r="AB279" s="2">
        <f>COUNTIF('DATA Pruess'!C:C,C279)</f>
        <v>1</v>
      </c>
      <c r="AC279" s="2">
        <f t="shared" si="32"/>
        <v>-1</v>
      </c>
      <c r="AE279" s="2">
        <f t="shared" si="35"/>
        <v>-1</v>
      </c>
      <c r="AF279" s="2">
        <f t="shared" si="36"/>
        <v>-1</v>
      </c>
      <c r="AG279" s="2">
        <f t="shared" si="36"/>
        <v>-1</v>
      </c>
      <c r="AH279" s="2">
        <f t="shared" si="36"/>
        <v>-1</v>
      </c>
      <c r="AI279" s="2">
        <f t="shared" si="37"/>
        <v>-1</v>
      </c>
      <c r="AJ279" s="2"/>
      <c r="AK279" s="2">
        <f t="shared" si="38"/>
        <v>-1</v>
      </c>
      <c r="AL279" s="2">
        <f t="shared" si="38"/>
        <v>-1</v>
      </c>
      <c r="AM279" s="2">
        <f t="shared" si="38"/>
        <v>-1</v>
      </c>
      <c r="AN279" s="2">
        <f t="shared" si="33"/>
        <v>-1</v>
      </c>
      <c r="AP279" s="2">
        <f t="shared" si="39"/>
        <v>-1</v>
      </c>
      <c r="AQ279" s="2">
        <f t="shared" si="39"/>
        <v>-1</v>
      </c>
      <c r="AR279" s="2">
        <f t="shared" si="39"/>
        <v>-1</v>
      </c>
      <c r="AS279" s="2">
        <f t="shared" si="34"/>
        <v>-1</v>
      </c>
    </row>
    <row r="280" spans="1:45" x14ac:dyDescent="0.25">
      <c r="A280">
        <v>16</v>
      </c>
      <c r="B280" t="s">
        <v>1992</v>
      </c>
      <c r="C280" t="s">
        <v>1993</v>
      </c>
      <c r="D280">
        <v>2019</v>
      </c>
      <c r="E280" t="s">
        <v>1994</v>
      </c>
      <c r="F280" t="s">
        <v>1995</v>
      </c>
      <c r="G280" t="s">
        <v>1996</v>
      </c>
      <c r="H280" t="s">
        <v>1997</v>
      </c>
      <c r="I280">
        <v>130</v>
      </c>
      <c r="J280">
        <v>16</v>
      </c>
      <c r="K280">
        <v>5.33</v>
      </c>
      <c r="L280">
        <v>5</v>
      </c>
      <c r="M280">
        <v>3</v>
      </c>
      <c r="N280">
        <v>3</v>
      </c>
      <c r="O280" t="s">
        <v>1998</v>
      </c>
      <c r="P280" t="s">
        <v>1999</v>
      </c>
      <c r="Q280" t="s">
        <v>2000</v>
      </c>
      <c r="AB280" s="2">
        <f>COUNTIF('DATA Pruess'!C:C,C280)</f>
        <v>0</v>
      </c>
      <c r="AC280" s="2">
        <f t="shared" si="32"/>
        <v>-1</v>
      </c>
      <c r="AE280" s="2">
        <f t="shared" si="35"/>
        <v>-1</v>
      </c>
      <c r="AF280" s="2">
        <f t="shared" si="36"/>
        <v>-1</v>
      </c>
      <c r="AG280" s="2">
        <f t="shared" si="36"/>
        <v>-1</v>
      </c>
      <c r="AH280" s="2">
        <f t="shared" si="36"/>
        <v>-1</v>
      </c>
      <c r="AI280" s="2">
        <f t="shared" si="37"/>
        <v>-1</v>
      </c>
      <c r="AJ280" s="2"/>
      <c r="AK280" s="2">
        <f t="shared" si="38"/>
        <v>-1</v>
      </c>
      <c r="AL280" s="2">
        <f t="shared" si="38"/>
        <v>-1</v>
      </c>
      <c r="AM280" s="2">
        <f t="shared" si="38"/>
        <v>-1</v>
      </c>
      <c r="AN280" s="2">
        <f t="shared" si="33"/>
        <v>-1</v>
      </c>
      <c r="AP280" s="2">
        <f t="shared" si="39"/>
        <v>-1</v>
      </c>
      <c r="AQ280" s="2">
        <f t="shared" si="39"/>
        <v>-1</v>
      </c>
      <c r="AR280" s="2">
        <f t="shared" si="39"/>
        <v>-1</v>
      </c>
      <c r="AS280" s="2">
        <f t="shared" si="34"/>
        <v>-1</v>
      </c>
    </row>
    <row r="281" spans="1:45" x14ac:dyDescent="0.25">
      <c r="A281">
        <v>14</v>
      </c>
      <c r="B281" t="s">
        <v>2001</v>
      </c>
      <c r="C281" t="s">
        <v>2002</v>
      </c>
      <c r="D281">
        <v>2019</v>
      </c>
      <c r="E281" t="s">
        <v>991</v>
      </c>
      <c r="F281" t="s">
        <v>29</v>
      </c>
      <c r="G281" t="s">
        <v>2003</v>
      </c>
      <c r="H281" t="s">
        <v>2004</v>
      </c>
      <c r="I281">
        <v>137</v>
      </c>
      <c r="J281">
        <v>14</v>
      </c>
      <c r="K281">
        <v>4.67</v>
      </c>
      <c r="L281">
        <v>3</v>
      </c>
      <c r="M281">
        <v>5</v>
      </c>
      <c r="N281">
        <v>3</v>
      </c>
      <c r="O281" t="s">
        <v>2005</v>
      </c>
      <c r="Q281" t="s">
        <v>2006</v>
      </c>
      <c r="AB281" s="2">
        <f>COUNTIF('DATA Pruess'!C:C,C281)</f>
        <v>0</v>
      </c>
      <c r="AC281" s="2">
        <f t="shared" si="32"/>
        <v>-1</v>
      </c>
      <c r="AE281" s="2">
        <f t="shared" si="35"/>
        <v>-1</v>
      </c>
      <c r="AF281" s="2">
        <f t="shared" si="36"/>
        <v>-1</v>
      </c>
      <c r="AG281" s="2">
        <f t="shared" si="36"/>
        <v>-1</v>
      </c>
      <c r="AH281" s="2">
        <f t="shared" si="36"/>
        <v>-1</v>
      </c>
      <c r="AI281" s="2">
        <f t="shared" si="37"/>
        <v>-1</v>
      </c>
      <c r="AJ281" s="2"/>
      <c r="AK281" s="2">
        <f t="shared" si="38"/>
        <v>-1</v>
      </c>
      <c r="AL281" s="2">
        <f t="shared" si="38"/>
        <v>-1</v>
      </c>
      <c r="AM281" s="2">
        <f t="shared" si="38"/>
        <v>-1</v>
      </c>
      <c r="AN281" s="2">
        <f t="shared" si="33"/>
        <v>-1</v>
      </c>
      <c r="AP281" s="2">
        <f t="shared" si="39"/>
        <v>-1</v>
      </c>
      <c r="AQ281" s="2">
        <f t="shared" si="39"/>
        <v>-1</v>
      </c>
      <c r="AR281" s="2">
        <f t="shared" si="39"/>
        <v>-1</v>
      </c>
      <c r="AS281" s="2">
        <f t="shared" si="34"/>
        <v>-1</v>
      </c>
    </row>
    <row r="282" spans="1:45" x14ac:dyDescent="0.25">
      <c r="A282">
        <v>14</v>
      </c>
      <c r="B282" t="s">
        <v>2007</v>
      </c>
      <c r="C282" t="s">
        <v>2008</v>
      </c>
      <c r="D282">
        <v>2019</v>
      </c>
      <c r="E282" t="s">
        <v>2009</v>
      </c>
      <c r="F282" t="s">
        <v>29</v>
      </c>
      <c r="G282" t="s">
        <v>2010</v>
      </c>
      <c r="H282" t="s">
        <v>2011</v>
      </c>
      <c r="I282">
        <v>138</v>
      </c>
      <c r="J282">
        <v>14</v>
      </c>
      <c r="K282">
        <v>4.67</v>
      </c>
      <c r="L282">
        <v>5</v>
      </c>
      <c r="M282">
        <v>3</v>
      </c>
      <c r="N282">
        <v>3</v>
      </c>
      <c r="O282" t="s">
        <v>2012</v>
      </c>
      <c r="Q282" t="s">
        <v>2013</v>
      </c>
      <c r="AB282" s="2">
        <f>COUNTIF('DATA Pruess'!C:C,C282)</f>
        <v>0</v>
      </c>
      <c r="AC282" s="2">
        <f t="shared" si="32"/>
        <v>-1</v>
      </c>
      <c r="AE282" s="2">
        <f t="shared" si="35"/>
        <v>-1</v>
      </c>
      <c r="AF282" s="2">
        <f t="shared" si="36"/>
        <v>-1</v>
      </c>
      <c r="AG282" s="2">
        <f t="shared" si="36"/>
        <v>-1</v>
      </c>
      <c r="AH282" s="2">
        <f t="shared" si="36"/>
        <v>-1</v>
      </c>
      <c r="AI282" s="2">
        <f t="shared" si="37"/>
        <v>-1</v>
      </c>
      <c r="AJ282" s="2"/>
      <c r="AK282" s="2">
        <f t="shared" si="38"/>
        <v>-1</v>
      </c>
      <c r="AL282" s="2">
        <f t="shared" si="38"/>
        <v>-1</v>
      </c>
      <c r="AM282" s="2">
        <f t="shared" si="38"/>
        <v>-1</v>
      </c>
      <c r="AN282" s="2">
        <f t="shared" si="33"/>
        <v>-1</v>
      </c>
      <c r="AP282" s="2">
        <f t="shared" si="39"/>
        <v>-1</v>
      </c>
      <c r="AQ282" s="2">
        <f t="shared" si="39"/>
        <v>-1</v>
      </c>
      <c r="AR282" s="2">
        <f t="shared" si="39"/>
        <v>-1</v>
      </c>
      <c r="AS282" s="2">
        <f t="shared" si="34"/>
        <v>-1</v>
      </c>
    </row>
    <row r="283" spans="1:45" x14ac:dyDescent="0.25">
      <c r="A283">
        <v>14</v>
      </c>
      <c r="B283" t="s">
        <v>2014</v>
      </c>
      <c r="C283" t="s">
        <v>2015</v>
      </c>
      <c r="D283">
        <v>2019</v>
      </c>
      <c r="E283" t="s">
        <v>1056</v>
      </c>
      <c r="F283" t="s">
        <v>131</v>
      </c>
      <c r="G283" t="s">
        <v>2016</v>
      </c>
      <c r="H283" t="s">
        <v>2017</v>
      </c>
      <c r="I283">
        <v>154</v>
      </c>
      <c r="J283">
        <v>14</v>
      </c>
      <c r="K283">
        <v>4.67</v>
      </c>
      <c r="L283">
        <v>14</v>
      </c>
      <c r="M283">
        <v>1</v>
      </c>
      <c r="N283">
        <v>3</v>
      </c>
      <c r="O283" t="s">
        <v>2019</v>
      </c>
      <c r="P283" t="s">
        <v>2016</v>
      </c>
      <c r="Q283" t="s">
        <v>2020</v>
      </c>
      <c r="AB283" s="2">
        <f>COUNTIF('DATA Pruess'!C:C,C283)</f>
        <v>1</v>
      </c>
      <c r="AC283" s="2">
        <f t="shared" si="32"/>
        <v>-1</v>
      </c>
      <c r="AE283" s="2">
        <f t="shared" si="35"/>
        <v>-1</v>
      </c>
      <c r="AF283" s="2">
        <f t="shared" si="36"/>
        <v>-1</v>
      </c>
      <c r="AG283" s="2">
        <f t="shared" si="36"/>
        <v>-1</v>
      </c>
      <c r="AH283" s="2">
        <f t="shared" si="36"/>
        <v>-1</v>
      </c>
      <c r="AI283" s="2">
        <f t="shared" si="37"/>
        <v>-1</v>
      </c>
      <c r="AJ283" s="2"/>
      <c r="AK283" s="2">
        <f t="shared" si="38"/>
        <v>-1</v>
      </c>
      <c r="AL283" s="2">
        <f t="shared" si="38"/>
        <v>-1</v>
      </c>
      <c r="AM283" s="2">
        <f t="shared" si="38"/>
        <v>-1</v>
      </c>
      <c r="AN283" s="2">
        <f t="shared" si="33"/>
        <v>-1</v>
      </c>
      <c r="AP283" s="2">
        <f t="shared" si="39"/>
        <v>-1</v>
      </c>
      <c r="AQ283" s="2">
        <f t="shared" si="39"/>
        <v>-1</v>
      </c>
      <c r="AR283" s="2">
        <f t="shared" si="39"/>
        <v>-1</v>
      </c>
      <c r="AS283" s="2">
        <f t="shared" si="34"/>
        <v>-1</v>
      </c>
    </row>
    <row r="284" spans="1:45" x14ac:dyDescent="0.25">
      <c r="A284">
        <v>11</v>
      </c>
      <c r="B284" t="s">
        <v>2021</v>
      </c>
      <c r="C284" t="s">
        <v>2022</v>
      </c>
      <c r="D284">
        <v>2019</v>
      </c>
      <c r="E284" t="s">
        <v>28</v>
      </c>
      <c r="F284" t="s">
        <v>29</v>
      </c>
      <c r="G284" t="s">
        <v>2023</v>
      </c>
      <c r="H284" t="s">
        <v>2024</v>
      </c>
      <c r="I284">
        <v>157</v>
      </c>
      <c r="J284">
        <v>11</v>
      </c>
      <c r="K284">
        <v>3.67</v>
      </c>
      <c r="L284">
        <v>2</v>
      </c>
      <c r="M284">
        <v>7</v>
      </c>
      <c r="N284">
        <v>3</v>
      </c>
      <c r="O284" t="s">
        <v>2025</v>
      </c>
      <c r="P284" t="s">
        <v>2026</v>
      </c>
      <c r="Q284" t="s">
        <v>2027</v>
      </c>
      <c r="AB284" s="2">
        <f>COUNTIF('DATA Pruess'!C:C,C284)</f>
        <v>0</v>
      </c>
      <c r="AC284" s="2">
        <f t="shared" si="32"/>
        <v>-1</v>
      </c>
      <c r="AE284" s="2">
        <f t="shared" si="35"/>
        <v>-1</v>
      </c>
      <c r="AF284" s="2">
        <f t="shared" si="36"/>
        <v>-1</v>
      </c>
      <c r="AG284" s="2">
        <f t="shared" si="36"/>
        <v>-1</v>
      </c>
      <c r="AH284" s="2">
        <f t="shared" si="36"/>
        <v>-1</v>
      </c>
      <c r="AI284" s="2">
        <f t="shared" si="37"/>
        <v>-1</v>
      </c>
      <c r="AJ284" s="2"/>
      <c r="AK284" s="2">
        <f t="shared" si="38"/>
        <v>-1</v>
      </c>
      <c r="AL284" s="2">
        <f t="shared" si="38"/>
        <v>-1</v>
      </c>
      <c r="AM284" s="2">
        <f t="shared" si="38"/>
        <v>-1</v>
      </c>
      <c r="AN284" s="2">
        <f t="shared" si="33"/>
        <v>-1</v>
      </c>
      <c r="AP284" s="2">
        <f t="shared" si="39"/>
        <v>-1</v>
      </c>
      <c r="AQ284" s="2">
        <f t="shared" si="39"/>
        <v>-1</v>
      </c>
      <c r="AR284" s="2">
        <f t="shared" si="39"/>
        <v>-1</v>
      </c>
      <c r="AS284" s="2">
        <f t="shared" si="34"/>
        <v>-1</v>
      </c>
    </row>
    <row r="285" spans="1:45" x14ac:dyDescent="0.25">
      <c r="A285">
        <v>8</v>
      </c>
      <c r="B285" t="s">
        <v>2028</v>
      </c>
      <c r="C285" t="s">
        <v>2029</v>
      </c>
      <c r="D285">
        <v>2019</v>
      </c>
      <c r="E285" t="s">
        <v>2030</v>
      </c>
      <c r="F285" t="s">
        <v>224</v>
      </c>
      <c r="G285" t="s">
        <v>2031</v>
      </c>
      <c r="H285" t="s">
        <v>2032</v>
      </c>
      <c r="I285">
        <v>179</v>
      </c>
      <c r="J285">
        <v>8</v>
      </c>
      <c r="K285">
        <v>2.67</v>
      </c>
      <c r="L285">
        <v>1</v>
      </c>
      <c r="M285">
        <v>7</v>
      </c>
      <c r="N285">
        <v>3</v>
      </c>
      <c r="O285" t="s">
        <v>2034</v>
      </c>
      <c r="P285" t="s">
        <v>2035</v>
      </c>
      <c r="Q285" t="s">
        <v>2036</v>
      </c>
      <c r="AB285" s="2">
        <f>COUNTIF('DATA Pruess'!C:C,C285)</f>
        <v>1</v>
      </c>
      <c r="AC285" s="2">
        <f t="shared" si="32"/>
        <v>-1</v>
      </c>
      <c r="AE285" s="2">
        <f t="shared" si="35"/>
        <v>-1</v>
      </c>
      <c r="AF285" s="2">
        <f t="shared" si="36"/>
        <v>-1</v>
      </c>
      <c r="AG285" s="2">
        <f t="shared" si="36"/>
        <v>-1</v>
      </c>
      <c r="AH285" s="2">
        <f t="shared" si="36"/>
        <v>-1</v>
      </c>
      <c r="AI285" s="2">
        <f t="shared" si="37"/>
        <v>-1</v>
      </c>
      <c r="AJ285" s="2"/>
      <c r="AK285" s="2">
        <f t="shared" si="38"/>
        <v>-1</v>
      </c>
      <c r="AL285" s="2">
        <f t="shared" si="38"/>
        <v>-1</v>
      </c>
      <c r="AM285" s="2">
        <f t="shared" si="38"/>
        <v>-1</v>
      </c>
      <c r="AN285" s="2">
        <f t="shared" si="33"/>
        <v>-1</v>
      </c>
      <c r="AP285" s="2">
        <f t="shared" si="39"/>
        <v>-1</v>
      </c>
      <c r="AQ285" s="2">
        <f t="shared" si="39"/>
        <v>-1</v>
      </c>
      <c r="AR285" s="2">
        <f t="shared" si="39"/>
        <v>-1</v>
      </c>
      <c r="AS285" s="2">
        <f t="shared" si="34"/>
        <v>-1</v>
      </c>
    </row>
    <row r="286" spans="1:45" x14ac:dyDescent="0.25">
      <c r="A286">
        <v>9</v>
      </c>
      <c r="B286" t="s">
        <v>2037</v>
      </c>
      <c r="C286" t="s">
        <v>2038</v>
      </c>
      <c r="D286">
        <v>2019</v>
      </c>
      <c r="E286" t="s">
        <v>1455</v>
      </c>
      <c r="F286" t="s">
        <v>1088</v>
      </c>
      <c r="G286" t="s">
        <v>2039</v>
      </c>
      <c r="H286" t="s">
        <v>2040</v>
      </c>
      <c r="I286">
        <v>183</v>
      </c>
      <c r="J286">
        <v>9</v>
      </c>
      <c r="K286">
        <v>3</v>
      </c>
      <c r="L286">
        <v>2</v>
      </c>
      <c r="M286">
        <v>6</v>
      </c>
      <c r="N286">
        <v>3</v>
      </c>
      <c r="O286" t="s">
        <v>2041</v>
      </c>
      <c r="P286" t="s">
        <v>2039</v>
      </c>
      <c r="Q286" t="s">
        <v>2042</v>
      </c>
      <c r="AB286" s="2">
        <f>COUNTIF('DATA Pruess'!C:C,C286)</f>
        <v>0</v>
      </c>
      <c r="AC286" s="2">
        <f t="shared" si="32"/>
        <v>-1</v>
      </c>
      <c r="AE286" s="2">
        <f t="shared" si="35"/>
        <v>-1</v>
      </c>
      <c r="AF286" s="2">
        <f t="shared" si="36"/>
        <v>-1</v>
      </c>
      <c r="AG286" s="2">
        <f t="shared" si="36"/>
        <v>-1</v>
      </c>
      <c r="AH286" s="2">
        <f t="shared" si="36"/>
        <v>-1</v>
      </c>
      <c r="AI286" s="2">
        <f t="shared" si="37"/>
        <v>-1</v>
      </c>
      <c r="AJ286" s="2"/>
      <c r="AK286" s="2">
        <f t="shared" si="38"/>
        <v>-1</v>
      </c>
      <c r="AL286" s="2">
        <f t="shared" si="38"/>
        <v>-1</v>
      </c>
      <c r="AM286" s="2">
        <f t="shared" si="38"/>
        <v>-1</v>
      </c>
      <c r="AN286" s="2">
        <f t="shared" si="33"/>
        <v>-1</v>
      </c>
      <c r="AP286" s="2">
        <f t="shared" si="39"/>
        <v>-1</v>
      </c>
      <c r="AQ286" s="2">
        <f t="shared" si="39"/>
        <v>-1</v>
      </c>
      <c r="AR286" s="2">
        <f t="shared" si="39"/>
        <v>-1</v>
      </c>
      <c r="AS286" s="2">
        <f t="shared" si="34"/>
        <v>-1</v>
      </c>
    </row>
    <row r="287" spans="1:45" x14ac:dyDescent="0.25">
      <c r="A287">
        <v>8</v>
      </c>
      <c r="B287" t="s">
        <v>2043</v>
      </c>
      <c r="C287" t="s">
        <v>2044</v>
      </c>
      <c r="D287">
        <v>2019</v>
      </c>
      <c r="E287" t="s">
        <v>2045</v>
      </c>
      <c r="F287" t="s">
        <v>2046</v>
      </c>
      <c r="G287" t="s">
        <v>2047</v>
      </c>
      <c r="H287" t="s">
        <v>2048</v>
      </c>
      <c r="I287">
        <v>187</v>
      </c>
      <c r="J287">
        <v>8</v>
      </c>
      <c r="K287">
        <v>2.67</v>
      </c>
      <c r="L287">
        <v>2</v>
      </c>
      <c r="M287">
        <v>5</v>
      </c>
      <c r="N287">
        <v>3</v>
      </c>
      <c r="O287" t="s">
        <v>2050</v>
      </c>
      <c r="P287" t="s">
        <v>2051</v>
      </c>
      <c r="Q287" t="s">
        <v>2052</v>
      </c>
      <c r="AB287" s="2">
        <f>COUNTIF('DATA Pruess'!C:C,C287)</f>
        <v>1</v>
      </c>
      <c r="AC287" s="2">
        <f t="shared" si="32"/>
        <v>-1</v>
      </c>
      <c r="AE287" s="2">
        <f t="shared" si="35"/>
        <v>-1</v>
      </c>
      <c r="AF287" s="2">
        <f t="shared" si="36"/>
        <v>-1</v>
      </c>
      <c r="AG287" s="2">
        <f t="shared" si="36"/>
        <v>-1</v>
      </c>
      <c r="AH287" s="2">
        <f t="shared" si="36"/>
        <v>-1</v>
      </c>
      <c r="AI287" s="2">
        <f t="shared" si="37"/>
        <v>-1</v>
      </c>
      <c r="AJ287" s="2"/>
      <c r="AK287" s="2">
        <f t="shared" si="38"/>
        <v>-1</v>
      </c>
      <c r="AL287" s="2">
        <f t="shared" si="38"/>
        <v>-1</v>
      </c>
      <c r="AM287" s="2">
        <f t="shared" si="38"/>
        <v>-1</v>
      </c>
      <c r="AN287" s="2">
        <f t="shared" si="33"/>
        <v>-1</v>
      </c>
      <c r="AP287" s="2">
        <f t="shared" si="39"/>
        <v>-1</v>
      </c>
      <c r="AQ287" s="2">
        <f t="shared" si="39"/>
        <v>-1</v>
      </c>
      <c r="AR287" s="2">
        <f t="shared" si="39"/>
        <v>-1</v>
      </c>
      <c r="AS287" s="2">
        <f t="shared" si="34"/>
        <v>-1</v>
      </c>
    </row>
    <row r="288" spans="1:45" x14ac:dyDescent="0.25">
      <c r="A288">
        <v>7</v>
      </c>
      <c r="B288" t="s">
        <v>1368</v>
      </c>
      <c r="C288" t="s">
        <v>2053</v>
      </c>
      <c r="D288">
        <v>2019</v>
      </c>
      <c r="E288" t="s">
        <v>960</v>
      </c>
      <c r="F288" t="s">
        <v>29</v>
      </c>
      <c r="G288" t="s">
        <v>2054</v>
      </c>
      <c r="H288" t="s">
        <v>2055</v>
      </c>
      <c r="I288">
        <v>191</v>
      </c>
      <c r="J288">
        <v>7</v>
      </c>
      <c r="K288">
        <v>2.33</v>
      </c>
      <c r="L288">
        <v>2</v>
      </c>
      <c r="M288">
        <v>3</v>
      </c>
      <c r="N288">
        <v>3</v>
      </c>
      <c r="O288" t="s">
        <v>2056</v>
      </c>
      <c r="P288" t="s">
        <v>2057</v>
      </c>
      <c r="Q288" t="s">
        <v>2058</v>
      </c>
      <c r="AB288" s="2">
        <f>COUNTIF('DATA Pruess'!C:C,C288)</f>
        <v>1</v>
      </c>
      <c r="AC288" s="2">
        <f t="shared" si="32"/>
        <v>-1</v>
      </c>
      <c r="AE288" s="2">
        <f t="shared" si="35"/>
        <v>-1</v>
      </c>
      <c r="AF288" s="2">
        <f t="shared" si="36"/>
        <v>-1</v>
      </c>
      <c r="AG288" s="2">
        <f t="shared" si="36"/>
        <v>-1</v>
      </c>
      <c r="AH288" s="2">
        <f t="shared" si="36"/>
        <v>-1</v>
      </c>
      <c r="AI288" s="2">
        <f t="shared" si="37"/>
        <v>-1</v>
      </c>
      <c r="AJ288" s="2"/>
      <c r="AK288" s="2">
        <f t="shared" si="38"/>
        <v>-1</v>
      </c>
      <c r="AL288" s="2">
        <f t="shared" si="38"/>
        <v>-1</v>
      </c>
      <c r="AM288" s="2">
        <f t="shared" si="38"/>
        <v>-1</v>
      </c>
      <c r="AN288" s="2">
        <f t="shared" si="33"/>
        <v>-1</v>
      </c>
      <c r="AP288" s="2">
        <f t="shared" si="39"/>
        <v>-1</v>
      </c>
      <c r="AQ288" s="2">
        <f t="shared" si="39"/>
        <v>-1</v>
      </c>
      <c r="AR288" s="2">
        <f t="shared" si="39"/>
        <v>-1</v>
      </c>
      <c r="AS288" s="2">
        <f t="shared" si="34"/>
        <v>-1</v>
      </c>
    </row>
    <row r="289" spans="1:45" x14ac:dyDescent="0.25">
      <c r="A289">
        <v>8</v>
      </c>
      <c r="B289" t="s">
        <v>2059</v>
      </c>
      <c r="C289" t="s">
        <v>2060</v>
      </c>
      <c r="D289">
        <v>2019</v>
      </c>
      <c r="E289" t="s">
        <v>1205</v>
      </c>
      <c r="F289" t="s">
        <v>29</v>
      </c>
      <c r="G289" t="s">
        <v>2061</v>
      </c>
      <c r="H289" t="s">
        <v>2062</v>
      </c>
      <c r="I289">
        <v>205</v>
      </c>
      <c r="J289">
        <v>8</v>
      </c>
      <c r="K289">
        <v>2.67</v>
      </c>
      <c r="L289">
        <v>2</v>
      </c>
      <c r="M289">
        <v>4</v>
      </c>
      <c r="N289">
        <v>3</v>
      </c>
      <c r="O289" t="s">
        <v>2063</v>
      </c>
      <c r="P289" t="s">
        <v>2064</v>
      </c>
      <c r="Q289" t="s">
        <v>2065</v>
      </c>
      <c r="AB289" s="2">
        <f>COUNTIF('DATA Pruess'!C:C,C289)</f>
        <v>1</v>
      </c>
      <c r="AC289" s="2">
        <f t="shared" si="32"/>
        <v>-1</v>
      </c>
      <c r="AE289" s="2">
        <f t="shared" si="35"/>
        <v>-1</v>
      </c>
      <c r="AF289" s="2">
        <f t="shared" si="36"/>
        <v>-1</v>
      </c>
      <c r="AG289" s="2">
        <f t="shared" si="36"/>
        <v>-1</v>
      </c>
      <c r="AH289" s="2">
        <f t="shared" si="36"/>
        <v>-1</v>
      </c>
      <c r="AI289" s="2">
        <f t="shared" si="37"/>
        <v>-1</v>
      </c>
      <c r="AJ289" s="2"/>
      <c r="AK289" s="2">
        <f t="shared" si="38"/>
        <v>-1</v>
      </c>
      <c r="AL289" s="2">
        <f t="shared" si="38"/>
        <v>-1</v>
      </c>
      <c r="AM289" s="2">
        <f t="shared" si="38"/>
        <v>-1</v>
      </c>
      <c r="AN289" s="2">
        <f t="shared" si="33"/>
        <v>-1</v>
      </c>
      <c r="AP289" s="2">
        <f t="shared" si="39"/>
        <v>-1</v>
      </c>
      <c r="AQ289" s="2">
        <f t="shared" si="39"/>
        <v>-1</v>
      </c>
      <c r="AR289" s="2">
        <f t="shared" si="39"/>
        <v>-1</v>
      </c>
      <c r="AS289" s="2">
        <f t="shared" si="34"/>
        <v>-1</v>
      </c>
    </row>
    <row r="290" spans="1:45" x14ac:dyDescent="0.25">
      <c r="A290">
        <v>6</v>
      </c>
      <c r="B290" t="s">
        <v>2066</v>
      </c>
      <c r="C290" t="s">
        <v>2067</v>
      </c>
      <c r="D290">
        <v>2019</v>
      </c>
      <c r="E290" t="s">
        <v>1788</v>
      </c>
      <c r="F290" t="s">
        <v>29</v>
      </c>
      <c r="G290" t="s">
        <v>2068</v>
      </c>
      <c r="H290" t="s">
        <v>2069</v>
      </c>
      <c r="I290">
        <v>218</v>
      </c>
      <c r="J290">
        <v>6</v>
      </c>
      <c r="K290">
        <v>2</v>
      </c>
      <c r="L290">
        <v>1</v>
      </c>
      <c r="M290">
        <v>6</v>
      </c>
      <c r="N290">
        <v>3</v>
      </c>
      <c r="O290" t="s">
        <v>2070</v>
      </c>
      <c r="Q290" t="s">
        <v>2071</v>
      </c>
      <c r="AB290" s="2">
        <f>COUNTIF('DATA Pruess'!C:C,C290)</f>
        <v>1</v>
      </c>
      <c r="AC290" s="2">
        <f t="shared" si="32"/>
        <v>-1</v>
      </c>
      <c r="AE290" s="2">
        <f t="shared" si="35"/>
        <v>-1</v>
      </c>
      <c r="AF290" s="2">
        <f t="shared" si="36"/>
        <v>-1</v>
      </c>
      <c r="AG290" s="2">
        <f t="shared" si="36"/>
        <v>-1</v>
      </c>
      <c r="AH290" s="2">
        <f t="shared" si="36"/>
        <v>-1</v>
      </c>
      <c r="AI290" s="2">
        <f t="shared" si="37"/>
        <v>-1</v>
      </c>
      <c r="AJ290" s="2"/>
      <c r="AK290" s="2">
        <f t="shared" si="38"/>
        <v>-1</v>
      </c>
      <c r="AL290" s="2">
        <f t="shared" si="38"/>
        <v>-1</v>
      </c>
      <c r="AM290" s="2">
        <f t="shared" si="38"/>
        <v>-1</v>
      </c>
      <c r="AN290" s="2">
        <f t="shared" si="33"/>
        <v>-1</v>
      </c>
      <c r="AP290" s="2">
        <f t="shared" si="39"/>
        <v>-1</v>
      </c>
      <c r="AQ290" s="2">
        <f t="shared" si="39"/>
        <v>-1</v>
      </c>
      <c r="AR290" s="2">
        <f t="shared" si="39"/>
        <v>-1</v>
      </c>
      <c r="AS290" s="2">
        <f t="shared" si="34"/>
        <v>-1</v>
      </c>
    </row>
    <row r="291" spans="1:45" x14ac:dyDescent="0.25">
      <c r="A291">
        <v>4</v>
      </c>
      <c r="B291" t="s">
        <v>2072</v>
      </c>
      <c r="C291" t="s">
        <v>2073</v>
      </c>
      <c r="D291">
        <v>2019</v>
      </c>
      <c r="E291" t="s">
        <v>2074</v>
      </c>
      <c r="F291" t="s">
        <v>131</v>
      </c>
      <c r="G291" t="s">
        <v>2075</v>
      </c>
      <c r="H291" t="s">
        <v>2076</v>
      </c>
      <c r="I291">
        <v>220</v>
      </c>
      <c r="J291">
        <v>4</v>
      </c>
      <c r="K291">
        <v>1.33</v>
      </c>
      <c r="L291">
        <v>1</v>
      </c>
      <c r="M291">
        <v>5</v>
      </c>
      <c r="N291">
        <v>3</v>
      </c>
      <c r="O291" t="s">
        <v>2077</v>
      </c>
      <c r="P291" t="s">
        <v>2078</v>
      </c>
      <c r="Q291" t="s">
        <v>2079</v>
      </c>
      <c r="AB291" s="2">
        <f>COUNTIF('DATA Pruess'!C:C,C291)</f>
        <v>0</v>
      </c>
      <c r="AC291" s="2">
        <f t="shared" si="32"/>
        <v>-1</v>
      </c>
      <c r="AE291" s="2">
        <f t="shared" si="35"/>
        <v>-1</v>
      </c>
      <c r="AF291" s="2">
        <f t="shared" si="36"/>
        <v>-1</v>
      </c>
      <c r="AG291" s="2">
        <f t="shared" si="36"/>
        <v>-1</v>
      </c>
      <c r="AH291" s="2">
        <f t="shared" si="36"/>
        <v>-1</v>
      </c>
      <c r="AI291" s="2">
        <f t="shared" si="37"/>
        <v>-1</v>
      </c>
      <c r="AJ291" s="2"/>
      <c r="AK291" s="2">
        <f t="shared" si="38"/>
        <v>-1</v>
      </c>
      <c r="AL291" s="2">
        <f t="shared" si="38"/>
        <v>-1</v>
      </c>
      <c r="AM291" s="2">
        <f t="shared" si="38"/>
        <v>-1</v>
      </c>
      <c r="AN291" s="2">
        <f t="shared" si="33"/>
        <v>-1</v>
      </c>
      <c r="AP291" s="2">
        <f t="shared" si="39"/>
        <v>-1</v>
      </c>
      <c r="AQ291" s="2">
        <f t="shared" si="39"/>
        <v>-1</v>
      </c>
      <c r="AR291" s="2">
        <f t="shared" si="39"/>
        <v>-1</v>
      </c>
      <c r="AS291" s="2">
        <f t="shared" si="34"/>
        <v>-1</v>
      </c>
    </row>
    <row r="292" spans="1:45" x14ac:dyDescent="0.25">
      <c r="A292">
        <v>4</v>
      </c>
      <c r="B292" t="s">
        <v>2080</v>
      </c>
      <c r="C292" t="s">
        <v>2081</v>
      </c>
      <c r="D292">
        <v>2019</v>
      </c>
      <c r="E292" t="s">
        <v>1973</v>
      </c>
      <c r="F292" t="s">
        <v>224</v>
      </c>
      <c r="G292" t="s">
        <v>2082</v>
      </c>
      <c r="H292" t="s">
        <v>2083</v>
      </c>
      <c r="I292">
        <v>249</v>
      </c>
      <c r="J292">
        <v>4</v>
      </c>
      <c r="K292">
        <v>1.33</v>
      </c>
      <c r="L292">
        <v>1</v>
      </c>
      <c r="M292">
        <v>5</v>
      </c>
      <c r="N292">
        <v>3</v>
      </c>
      <c r="O292" t="s">
        <v>2084</v>
      </c>
      <c r="P292" t="s">
        <v>2085</v>
      </c>
      <c r="Q292" t="s">
        <v>2086</v>
      </c>
      <c r="AB292" s="2">
        <f>COUNTIF('DATA Pruess'!C:C,C292)</f>
        <v>0</v>
      </c>
      <c r="AC292" s="2">
        <f t="shared" si="32"/>
        <v>-1</v>
      </c>
      <c r="AE292" s="2">
        <f t="shared" si="35"/>
        <v>-1</v>
      </c>
      <c r="AF292" s="2">
        <f t="shared" si="36"/>
        <v>-1</v>
      </c>
      <c r="AG292" s="2">
        <f t="shared" si="36"/>
        <v>-1</v>
      </c>
      <c r="AH292" s="2">
        <f t="shared" si="36"/>
        <v>-1</v>
      </c>
      <c r="AI292" s="2">
        <f t="shared" si="37"/>
        <v>-1</v>
      </c>
      <c r="AJ292" s="2"/>
      <c r="AK292" s="2">
        <f t="shared" si="38"/>
        <v>-1</v>
      </c>
      <c r="AL292" s="2">
        <f t="shared" si="38"/>
        <v>-1</v>
      </c>
      <c r="AM292" s="2">
        <f t="shared" si="38"/>
        <v>-1</v>
      </c>
      <c r="AN292" s="2">
        <f t="shared" si="33"/>
        <v>-1</v>
      </c>
      <c r="AP292" s="2">
        <f t="shared" si="39"/>
        <v>-1</v>
      </c>
      <c r="AQ292" s="2">
        <f t="shared" si="39"/>
        <v>-1</v>
      </c>
      <c r="AR292" s="2">
        <f t="shared" si="39"/>
        <v>-1</v>
      </c>
      <c r="AS292" s="2">
        <f t="shared" si="34"/>
        <v>-1</v>
      </c>
    </row>
    <row r="293" spans="1:45" x14ac:dyDescent="0.25">
      <c r="A293">
        <v>2</v>
      </c>
      <c r="B293" t="s">
        <v>2087</v>
      </c>
      <c r="C293" t="s">
        <v>2088</v>
      </c>
      <c r="D293">
        <v>2019</v>
      </c>
      <c r="E293" t="s">
        <v>477</v>
      </c>
      <c r="F293" t="s">
        <v>205</v>
      </c>
      <c r="G293" t="s">
        <v>2089</v>
      </c>
      <c r="H293" t="s">
        <v>2090</v>
      </c>
      <c r="I293">
        <v>267</v>
      </c>
      <c r="J293">
        <v>2</v>
      </c>
      <c r="K293">
        <v>0.67</v>
      </c>
      <c r="L293">
        <v>1</v>
      </c>
      <c r="M293">
        <v>4</v>
      </c>
      <c r="N293">
        <v>3</v>
      </c>
      <c r="O293" t="s">
        <v>2091</v>
      </c>
      <c r="P293" t="s">
        <v>2089</v>
      </c>
      <c r="Q293" t="s">
        <v>2092</v>
      </c>
      <c r="AB293" s="2">
        <f>COUNTIF('DATA Pruess'!C:C,C293)</f>
        <v>1</v>
      </c>
      <c r="AC293" s="2">
        <f t="shared" si="32"/>
        <v>-1</v>
      </c>
      <c r="AE293" s="2">
        <f t="shared" si="35"/>
        <v>-1</v>
      </c>
      <c r="AF293" s="2">
        <f t="shared" si="36"/>
        <v>-1</v>
      </c>
      <c r="AG293" s="2">
        <f t="shared" si="36"/>
        <v>-1</v>
      </c>
      <c r="AH293" s="2">
        <f t="shared" si="36"/>
        <v>-1</v>
      </c>
      <c r="AI293" s="2">
        <f t="shared" si="37"/>
        <v>-1</v>
      </c>
      <c r="AJ293" s="2"/>
      <c r="AK293" s="2">
        <f t="shared" si="38"/>
        <v>-1</v>
      </c>
      <c r="AL293" s="2">
        <f t="shared" si="38"/>
        <v>-1</v>
      </c>
      <c r="AM293" s="2">
        <f t="shared" si="38"/>
        <v>-1</v>
      </c>
      <c r="AN293" s="2">
        <f t="shared" si="33"/>
        <v>-1</v>
      </c>
      <c r="AP293" s="2">
        <f t="shared" si="39"/>
        <v>-1</v>
      </c>
      <c r="AQ293" s="2">
        <f t="shared" si="39"/>
        <v>-1</v>
      </c>
      <c r="AR293" s="2">
        <f t="shared" si="39"/>
        <v>-1</v>
      </c>
      <c r="AS293" s="2">
        <f t="shared" si="34"/>
        <v>-1</v>
      </c>
    </row>
    <row r="294" spans="1:45" x14ac:dyDescent="0.25">
      <c r="A294">
        <v>2</v>
      </c>
      <c r="B294" t="s">
        <v>2093</v>
      </c>
      <c r="C294" t="s">
        <v>2094</v>
      </c>
      <c r="D294">
        <v>2019</v>
      </c>
      <c r="F294" t="s">
        <v>2095</v>
      </c>
      <c r="G294" t="s">
        <v>2096</v>
      </c>
      <c r="H294" t="s">
        <v>2097</v>
      </c>
      <c r="I294">
        <v>272</v>
      </c>
      <c r="J294">
        <v>2</v>
      </c>
      <c r="K294">
        <v>0.67</v>
      </c>
      <c r="L294">
        <v>2</v>
      </c>
      <c r="M294">
        <v>1</v>
      </c>
      <c r="N294">
        <v>3</v>
      </c>
      <c r="O294" t="s">
        <v>2098</v>
      </c>
      <c r="P294" t="s">
        <v>2099</v>
      </c>
      <c r="Q294" t="s">
        <v>2100</v>
      </c>
      <c r="AB294" s="2">
        <f>COUNTIF('DATA Pruess'!C:C,C294)</f>
        <v>1</v>
      </c>
      <c r="AC294" s="2">
        <f t="shared" si="32"/>
        <v>-1</v>
      </c>
      <c r="AE294" s="2">
        <f t="shared" si="35"/>
        <v>-1</v>
      </c>
      <c r="AF294" s="2">
        <f t="shared" si="36"/>
        <v>-1</v>
      </c>
      <c r="AG294" s="2">
        <f t="shared" si="36"/>
        <v>-1</v>
      </c>
      <c r="AH294" s="2">
        <f t="shared" si="36"/>
        <v>-1</v>
      </c>
      <c r="AI294" s="2">
        <f t="shared" si="37"/>
        <v>-1</v>
      </c>
      <c r="AJ294" s="2"/>
      <c r="AK294" s="2">
        <f t="shared" si="38"/>
        <v>-1</v>
      </c>
      <c r="AL294" s="2">
        <f t="shared" si="38"/>
        <v>-1</v>
      </c>
      <c r="AM294" s="2">
        <f t="shared" si="38"/>
        <v>-1</v>
      </c>
      <c r="AN294" s="2">
        <f t="shared" si="33"/>
        <v>-1</v>
      </c>
      <c r="AP294" s="2">
        <f t="shared" si="39"/>
        <v>-1</v>
      </c>
      <c r="AQ294" s="2">
        <f t="shared" si="39"/>
        <v>-1</v>
      </c>
      <c r="AR294" s="2">
        <f t="shared" si="39"/>
        <v>-1</v>
      </c>
      <c r="AS294" s="2">
        <f t="shared" si="34"/>
        <v>-1</v>
      </c>
    </row>
    <row r="295" spans="1:45" x14ac:dyDescent="0.25">
      <c r="A295">
        <v>4</v>
      </c>
      <c r="B295" t="s">
        <v>2101</v>
      </c>
      <c r="C295" t="s">
        <v>2102</v>
      </c>
      <c r="D295">
        <v>2019</v>
      </c>
      <c r="E295" t="s">
        <v>1747</v>
      </c>
      <c r="F295" t="s">
        <v>29</v>
      </c>
      <c r="G295" t="s">
        <v>2103</v>
      </c>
      <c r="H295" t="s">
        <v>2104</v>
      </c>
      <c r="I295">
        <v>279</v>
      </c>
      <c r="J295">
        <v>4</v>
      </c>
      <c r="K295">
        <v>1.33</v>
      </c>
      <c r="L295">
        <v>1</v>
      </c>
      <c r="M295">
        <v>7</v>
      </c>
      <c r="N295">
        <v>3</v>
      </c>
      <c r="O295" t="s">
        <v>2105</v>
      </c>
      <c r="Q295" t="s">
        <v>2106</v>
      </c>
      <c r="AB295" s="2">
        <f>COUNTIF('DATA Pruess'!C:C,C295)</f>
        <v>1</v>
      </c>
      <c r="AC295" s="2">
        <f t="shared" si="32"/>
        <v>-1</v>
      </c>
      <c r="AE295" s="2">
        <f t="shared" si="35"/>
        <v>-1</v>
      </c>
      <c r="AF295" s="2">
        <f t="shared" si="36"/>
        <v>-1</v>
      </c>
      <c r="AG295" s="2">
        <f t="shared" si="36"/>
        <v>-1</v>
      </c>
      <c r="AH295" s="2">
        <f t="shared" si="36"/>
        <v>-1</v>
      </c>
      <c r="AI295" s="2">
        <f t="shared" si="37"/>
        <v>-1</v>
      </c>
      <c r="AJ295" s="2"/>
      <c r="AK295" s="2">
        <f t="shared" si="38"/>
        <v>-1</v>
      </c>
      <c r="AL295" s="2">
        <f t="shared" si="38"/>
        <v>-1</v>
      </c>
      <c r="AM295" s="2">
        <f t="shared" si="38"/>
        <v>-1</v>
      </c>
      <c r="AN295" s="2">
        <f t="shared" si="33"/>
        <v>-1</v>
      </c>
      <c r="AP295" s="2">
        <f t="shared" si="39"/>
        <v>-1</v>
      </c>
      <c r="AQ295" s="2">
        <f t="shared" si="39"/>
        <v>-1</v>
      </c>
      <c r="AR295" s="2">
        <f t="shared" si="39"/>
        <v>-1</v>
      </c>
      <c r="AS295" s="2">
        <f t="shared" si="34"/>
        <v>-1</v>
      </c>
    </row>
    <row r="296" spans="1:45" x14ac:dyDescent="0.25">
      <c r="A296">
        <v>1</v>
      </c>
      <c r="B296" t="s">
        <v>2107</v>
      </c>
      <c r="C296" t="s">
        <v>2108</v>
      </c>
      <c r="D296">
        <v>2019</v>
      </c>
      <c r="E296" t="s">
        <v>2109</v>
      </c>
      <c r="F296" t="s">
        <v>131</v>
      </c>
      <c r="G296" t="s">
        <v>2110</v>
      </c>
      <c r="H296" t="s">
        <v>2111</v>
      </c>
      <c r="I296">
        <v>309</v>
      </c>
      <c r="J296">
        <v>1</v>
      </c>
      <c r="K296">
        <v>0.33</v>
      </c>
      <c r="L296">
        <v>1</v>
      </c>
      <c r="M296">
        <v>1</v>
      </c>
      <c r="N296">
        <v>3</v>
      </c>
      <c r="O296" t="s">
        <v>2112</v>
      </c>
      <c r="P296" t="s">
        <v>2113</v>
      </c>
      <c r="Q296" t="s">
        <v>2114</v>
      </c>
      <c r="AB296" s="2">
        <f>COUNTIF('DATA Pruess'!C:C,C296)</f>
        <v>0</v>
      </c>
      <c r="AC296" s="2">
        <f t="shared" si="32"/>
        <v>-1</v>
      </c>
      <c r="AE296" s="2">
        <f t="shared" si="35"/>
        <v>-1</v>
      </c>
      <c r="AF296" s="2">
        <f t="shared" si="36"/>
        <v>-1</v>
      </c>
      <c r="AG296" s="2">
        <f t="shared" si="36"/>
        <v>-1</v>
      </c>
      <c r="AH296" s="2">
        <f t="shared" si="36"/>
        <v>-1</v>
      </c>
      <c r="AI296" s="2">
        <f t="shared" si="37"/>
        <v>-1</v>
      </c>
      <c r="AJ296" s="2"/>
      <c r="AK296" s="2">
        <f t="shared" si="38"/>
        <v>-1</v>
      </c>
      <c r="AL296" s="2">
        <f t="shared" si="38"/>
        <v>-1</v>
      </c>
      <c r="AM296" s="2">
        <f t="shared" si="38"/>
        <v>-1</v>
      </c>
      <c r="AN296" s="2">
        <f t="shared" si="33"/>
        <v>-1</v>
      </c>
      <c r="AP296" s="2">
        <f t="shared" si="39"/>
        <v>-1</v>
      </c>
      <c r="AQ296" s="2">
        <f t="shared" si="39"/>
        <v>-1</v>
      </c>
      <c r="AR296" s="2">
        <f t="shared" si="39"/>
        <v>-1</v>
      </c>
      <c r="AS296" s="2">
        <f t="shared" si="34"/>
        <v>-1</v>
      </c>
    </row>
    <row r="297" spans="1:45" x14ac:dyDescent="0.25">
      <c r="A297">
        <v>1</v>
      </c>
      <c r="B297" t="s">
        <v>2115</v>
      </c>
      <c r="C297" t="s">
        <v>2116</v>
      </c>
      <c r="D297">
        <v>2019</v>
      </c>
      <c r="E297" t="s">
        <v>2117</v>
      </c>
      <c r="F297" t="s">
        <v>131</v>
      </c>
      <c r="G297" t="s">
        <v>2118</v>
      </c>
      <c r="H297" t="s">
        <v>2119</v>
      </c>
      <c r="I297">
        <v>315</v>
      </c>
      <c r="J297">
        <v>1</v>
      </c>
      <c r="K297">
        <v>0.33</v>
      </c>
      <c r="L297">
        <v>1</v>
      </c>
      <c r="M297">
        <v>1</v>
      </c>
      <c r="N297">
        <v>3</v>
      </c>
      <c r="O297" t="s">
        <v>2121</v>
      </c>
      <c r="P297" t="s">
        <v>2122</v>
      </c>
      <c r="Q297" t="s">
        <v>2123</v>
      </c>
      <c r="AB297" s="2">
        <f>COUNTIF('DATA Pruess'!C:C,C297)</f>
        <v>1</v>
      </c>
      <c r="AC297" s="2">
        <f t="shared" si="32"/>
        <v>-1</v>
      </c>
      <c r="AE297" s="2">
        <f t="shared" si="35"/>
        <v>-1</v>
      </c>
      <c r="AF297" s="2">
        <f t="shared" si="36"/>
        <v>-1</v>
      </c>
      <c r="AG297" s="2">
        <f t="shared" si="36"/>
        <v>-1</v>
      </c>
      <c r="AH297" s="2">
        <f t="shared" si="36"/>
        <v>-1</v>
      </c>
      <c r="AI297" s="2">
        <f t="shared" si="37"/>
        <v>-1</v>
      </c>
      <c r="AJ297" s="2"/>
      <c r="AK297" s="2">
        <f t="shared" si="38"/>
        <v>-1</v>
      </c>
      <c r="AL297" s="2">
        <f t="shared" si="38"/>
        <v>-1</v>
      </c>
      <c r="AM297" s="2">
        <f t="shared" si="38"/>
        <v>-1</v>
      </c>
      <c r="AN297" s="2">
        <f t="shared" si="33"/>
        <v>-1</v>
      </c>
      <c r="AP297" s="2">
        <f t="shared" si="39"/>
        <v>-1</v>
      </c>
      <c r="AQ297" s="2">
        <f t="shared" si="39"/>
        <v>-1</v>
      </c>
      <c r="AR297" s="2">
        <f t="shared" si="39"/>
        <v>-1</v>
      </c>
      <c r="AS297" s="2">
        <f t="shared" si="34"/>
        <v>-1</v>
      </c>
    </row>
    <row r="298" spans="1:45" x14ac:dyDescent="0.25">
      <c r="A298">
        <v>2</v>
      </c>
      <c r="B298" t="s">
        <v>2124</v>
      </c>
      <c r="C298" t="s">
        <v>2125</v>
      </c>
      <c r="D298">
        <v>2019</v>
      </c>
      <c r="E298" t="s">
        <v>2126</v>
      </c>
      <c r="F298" t="s">
        <v>272</v>
      </c>
      <c r="G298" t="s">
        <v>2127</v>
      </c>
      <c r="H298" t="s">
        <v>2128</v>
      </c>
      <c r="I298">
        <v>318</v>
      </c>
      <c r="J298">
        <v>2</v>
      </c>
      <c r="K298">
        <v>0.67</v>
      </c>
      <c r="L298">
        <v>1</v>
      </c>
      <c r="M298">
        <v>4</v>
      </c>
      <c r="N298">
        <v>3</v>
      </c>
      <c r="O298" t="s">
        <v>2129</v>
      </c>
      <c r="Q298" t="s">
        <v>2130</v>
      </c>
      <c r="AB298" s="2">
        <f>COUNTIF('DATA Pruess'!C:C,C298)</f>
        <v>0</v>
      </c>
      <c r="AC298" s="2">
        <f t="shared" si="32"/>
        <v>-1</v>
      </c>
      <c r="AE298" s="2">
        <f t="shared" si="35"/>
        <v>-1</v>
      </c>
      <c r="AF298" s="2">
        <f t="shared" si="36"/>
        <v>-1</v>
      </c>
      <c r="AG298" s="2">
        <f t="shared" si="36"/>
        <v>-1</v>
      </c>
      <c r="AH298" s="2">
        <f t="shared" si="36"/>
        <v>-1</v>
      </c>
      <c r="AI298" s="2">
        <f t="shared" si="37"/>
        <v>-1</v>
      </c>
      <c r="AJ298" s="2"/>
      <c r="AK298" s="2">
        <f t="shared" si="38"/>
        <v>-1</v>
      </c>
      <c r="AL298" s="2">
        <f t="shared" si="38"/>
        <v>-1</v>
      </c>
      <c r="AM298" s="2">
        <f t="shared" si="38"/>
        <v>-1</v>
      </c>
      <c r="AN298" s="2">
        <f t="shared" si="33"/>
        <v>-1</v>
      </c>
      <c r="AP298" s="2">
        <f t="shared" si="39"/>
        <v>-1</v>
      </c>
      <c r="AQ298" s="2">
        <f t="shared" si="39"/>
        <v>-1</v>
      </c>
      <c r="AR298" s="2">
        <f t="shared" si="39"/>
        <v>-1</v>
      </c>
      <c r="AS298" s="2">
        <f t="shared" si="34"/>
        <v>-1</v>
      </c>
    </row>
    <row r="299" spans="1:45" x14ac:dyDescent="0.25">
      <c r="A299">
        <v>1</v>
      </c>
      <c r="B299" t="s">
        <v>2131</v>
      </c>
      <c r="C299" t="s">
        <v>2132</v>
      </c>
      <c r="D299">
        <v>2019</v>
      </c>
      <c r="F299" t="s">
        <v>38</v>
      </c>
      <c r="G299" t="s">
        <v>2133</v>
      </c>
      <c r="H299" t="s">
        <v>2134</v>
      </c>
      <c r="I299">
        <v>320</v>
      </c>
      <c r="J299">
        <v>1</v>
      </c>
      <c r="K299">
        <v>0.33</v>
      </c>
      <c r="L299">
        <v>0</v>
      </c>
      <c r="M299">
        <v>5</v>
      </c>
      <c r="N299">
        <v>3</v>
      </c>
      <c r="O299" t="s">
        <v>2135</v>
      </c>
      <c r="P299" t="s">
        <v>2133</v>
      </c>
      <c r="Q299" t="s">
        <v>2136</v>
      </c>
      <c r="AB299" s="2">
        <f>COUNTIF('DATA Pruess'!C:C,C299)</f>
        <v>1</v>
      </c>
      <c r="AC299" s="2">
        <f t="shared" si="32"/>
        <v>-1</v>
      </c>
      <c r="AE299" s="2">
        <f t="shared" si="35"/>
        <v>-1</v>
      </c>
      <c r="AF299" s="2">
        <f t="shared" si="36"/>
        <v>-1</v>
      </c>
      <c r="AG299" s="2">
        <f t="shared" si="36"/>
        <v>-1</v>
      </c>
      <c r="AH299" s="2">
        <f t="shared" si="36"/>
        <v>-1</v>
      </c>
      <c r="AI299" s="2">
        <f t="shared" si="37"/>
        <v>-1</v>
      </c>
      <c r="AJ299" s="2"/>
      <c r="AK299" s="2">
        <f t="shared" si="38"/>
        <v>-1</v>
      </c>
      <c r="AL299" s="2">
        <f t="shared" si="38"/>
        <v>-1</v>
      </c>
      <c r="AM299" s="2">
        <f t="shared" si="38"/>
        <v>-1</v>
      </c>
      <c r="AN299" s="2">
        <f t="shared" si="33"/>
        <v>-1</v>
      </c>
      <c r="AP299" s="2">
        <f t="shared" si="39"/>
        <v>-1</v>
      </c>
      <c r="AQ299" s="2">
        <f t="shared" si="39"/>
        <v>-1</v>
      </c>
      <c r="AR299" s="2">
        <f t="shared" si="39"/>
        <v>-1</v>
      </c>
      <c r="AS299" s="2">
        <f t="shared" si="34"/>
        <v>-1</v>
      </c>
    </row>
    <row r="300" spans="1:45" x14ac:dyDescent="0.25">
      <c r="A300">
        <v>1</v>
      </c>
      <c r="B300" t="s">
        <v>2137</v>
      </c>
      <c r="C300" t="s">
        <v>2138</v>
      </c>
      <c r="D300">
        <v>2019</v>
      </c>
      <c r="E300" t="s">
        <v>2139</v>
      </c>
      <c r="F300" t="s">
        <v>401</v>
      </c>
      <c r="G300" t="s">
        <v>2140</v>
      </c>
      <c r="H300" t="s">
        <v>2141</v>
      </c>
      <c r="I300">
        <v>325</v>
      </c>
      <c r="J300">
        <v>1</v>
      </c>
      <c r="K300">
        <v>0.33</v>
      </c>
      <c r="L300">
        <v>0</v>
      </c>
      <c r="M300">
        <v>5</v>
      </c>
      <c r="N300">
        <v>3</v>
      </c>
      <c r="O300" t="s">
        <v>2143</v>
      </c>
      <c r="P300" t="s">
        <v>2144</v>
      </c>
      <c r="Q300" t="s">
        <v>2145</v>
      </c>
      <c r="AB300" s="2">
        <f>COUNTIF('DATA Pruess'!C:C,C300)</f>
        <v>1</v>
      </c>
      <c r="AC300" s="2">
        <f t="shared" si="32"/>
        <v>-1</v>
      </c>
      <c r="AE300" s="2">
        <f t="shared" si="35"/>
        <v>-1</v>
      </c>
      <c r="AF300" s="2">
        <f t="shared" si="36"/>
        <v>-1</v>
      </c>
      <c r="AG300" s="2">
        <f t="shared" si="36"/>
        <v>-1</v>
      </c>
      <c r="AH300" s="2">
        <f t="shared" si="36"/>
        <v>-1</v>
      </c>
      <c r="AI300" s="2">
        <f t="shared" si="37"/>
        <v>-1</v>
      </c>
      <c r="AJ300" s="2"/>
      <c r="AK300" s="2">
        <f t="shared" si="38"/>
        <v>-1</v>
      </c>
      <c r="AL300" s="2">
        <f t="shared" si="38"/>
        <v>-1</v>
      </c>
      <c r="AM300" s="2">
        <f t="shared" si="38"/>
        <v>-1</v>
      </c>
      <c r="AN300" s="2">
        <f t="shared" si="33"/>
        <v>-1</v>
      </c>
      <c r="AP300" s="2">
        <f t="shared" si="39"/>
        <v>19</v>
      </c>
      <c r="AQ300" s="2">
        <f t="shared" si="39"/>
        <v>12</v>
      </c>
      <c r="AR300" s="2">
        <f t="shared" si="39"/>
        <v>-1</v>
      </c>
      <c r="AS300" s="2">
        <f t="shared" si="34"/>
        <v>1</v>
      </c>
    </row>
    <row r="301" spans="1:45" x14ac:dyDescent="0.25">
      <c r="A301">
        <v>1</v>
      </c>
      <c r="B301" t="s">
        <v>2146</v>
      </c>
      <c r="C301" t="s">
        <v>2147</v>
      </c>
      <c r="D301">
        <v>2019</v>
      </c>
      <c r="E301" t="s">
        <v>2148</v>
      </c>
      <c r="F301" t="s">
        <v>2149</v>
      </c>
      <c r="G301" t="s">
        <v>2150</v>
      </c>
      <c r="H301" t="s">
        <v>2151</v>
      </c>
      <c r="I301">
        <v>327</v>
      </c>
      <c r="J301">
        <v>1</v>
      </c>
      <c r="K301">
        <v>0.33</v>
      </c>
      <c r="L301">
        <v>0</v>
      </c>
      <c r="M301">
        <v>3</v>
      </c>
      <c r="N301">
        <v>3</v>
      </c>
      <c r="O301" t="s">
        <v>2152</v>
      </c>
      <c r="P301" t="s">
        <v>2150</v>
      </c>
      <c r="Q301" t="s">
        <v>2153</v>
      </c>
      <c r="AB301" s="2">
        <f>COUNTIF('DATA Pruess'!C:C,C301)</f>
        <v>0</v>
      </c>
      <c r="AC301" s="2">
        <f t="shared" si="32"/>
        <v>-1</v>
      </c>
      <c r="AE301" s="2">
        <f t="shared" si="35"/>
        <v>-1</v>
      </c>
      <c r="AF301" s="2">
        <f t="shared" si="36"/>
        <v>-1</v>
      </c>
      <c r="AG301" s="2">
        <f t="shared" si="36"/>
        <v>-1</v>
      </c>
      <c r="AH301" s="2">
        <f t="shared" si="36"/>
        <v>-1</v>
      </c>
      <c r="AI301" s="2">
        <f t="shared" si="37"/>
        <v>-1</v>
      </c>
      <c r="AJ301" s="2"/>
      <c r="AK301" s="2">
        <f t="shared" si="38"/>
        <v>-1</v>
      </c>
      <c r="AL301" s="2">
        <f t="shared" si="38"/>
        <v>-1</v>
      </c>
      <c r="AM301" s="2">
        <f t="shared" si="38"/>
        <v>-1</v>
      </c>
      <c r="AN301" s="2">
        <f t="shared" si="33"/>
        <v>-1</v>
      </c>
      <c r="AP301" s="2">
        <f t="shared" si="39"/>
        <v>-1</v>
      </c>
      <c r="AQ301" s="2">
        <f t="shared" si="39"/>
        <v>-1</v>
      </c>
      <c r="AR301" s="2">
        <f t="shared" si="39"/>
        <v>-1</v>
      </c>
      <c r="AS301" s="2">
        <f t="shared" si="34"/>
        <v>-1</v>
      </c>
    </row>
    <row r="302" spans="1:45" x14ac:dyDescent="0.25">
      <c r="A302">
        <v>0</v>
      </c>
      <c r="B302" t="s">
        <v>2154</v>
      </c>
      <c r="C302" t="s">
        <v>2155</v>
      </c>
      <c r="D302">
        <v>2019</v>
      </c>
      <c r="E302" t="s">
        <v>2156</v>
      </c>
      <c r="F302" t="s">
        <v>272</v>
      </c>
      <c r="G302" t="s">
        <v>2157</v>
      </c>
      <c r="I302">
        <v>351</v>
      </c>
      <c r="J302">
        <v>0</v>
      </c>
      <c r="K302">
        <v>0</v>
      </c>
      <c r="L302">
        <v>0</v>
      </c>
      <c r="M302">
        <v>4</v>
      </c>
      <c r="N302">
        <v>3</v>
      </c>
      <c r="O302" t="s">
        <v>2158</v>
      </c>
      <c r="Q302" t="s">
        <v>2159</v>
      </c>
      <c r="AB302" s="2">
        <f>COUNTIF('DATA Pruess'!C:C,C302)</f>
        <v>0</v>
      </c>
      <c r="AC302" s="2">
        <f t="shared" si="32"/>
        <v>-1</v>
      </c>
      <c r="AE302" s="2">
        <f t="shared" si="35"/>
        <v>-1</v>
      </c>
      <c r="AF302" s="2">
        <f t="shared" si="36"/>
        <v>-1</v>
      </c>
      <c r="AG302" s="2">
        <f t="shared" si="36"/>
        <v>-1</v>
      </c>
      <c r="AH302" s="2">
        <f t="shared" si="36"/>
        <v>-1</v>
      </c>
      <c r="AI302" s="2">
        <f t="shared" si="37"/>
        <v>-1</v>
      </c>
      <c r="AJ302" s="2"/>
      <c r="AK302" s="2">
        <f t="shared" si="38"/>
        <v>-1</v>
      </c>
      <c r="AL302" s="2">
        <f t="shared" si="38"/>
        <v>-1</v>
      </c>
      <c r="AM302" s="2">
        <f t="shared" si="38"/>
        <v>-1</v>
      </c>
      <c r="AN302" s="2">
        <f t="shared" si="33"/>
        <v>-1</v>
      </c>
      <c r="AP302" s="2">
        <f t="shared" si="39"/>
        <v>-1</v>
      </c>
      <c r="AQ302" s="2">
        <f t="shared" si="39"/>
        <v>-1</v>
      </c>
      <c r="AR302" s="2">
        <f t="shared" si="39"/>
        <v>-1</v>
      </c>
      <c r="AS302" s="2">
        <f t="shared" si="34"/>
        <v>-1</v>
      </c>
    </row>
    <row r="303" spans="1:45" x14ac:dyDescent="0.25">
      <c r="A303">
        <v>0</v>
      </c>
      <c r="B303" t="s">
        <v>2160</v>
      </c>
      <c r="C303" t="s">
        <v>2161</v>
      </c>
      <c r="D303">
        <v>2019</v>
      </c>
      <c r="E303" t="s">
        <v>2162</v>
      </c>
      <c r="F303" t="s">
        <v>2163</v>
      </c>
      <c r="G303" t="s">
        <v>2164</v>
      </c>
      <c r="I303">
        <v>408</v>
      </c>
      <c r="J303">
        <v>0</v>
      </c>
      <c r="K303">
        <v>0</v>
      </c>
      <c r="L303">
        <v>0</v>
      </c>
      <c r="M303">
        <v>2</v>
      </c>
      <c r="N303">
        <v>3</v>
      </c>
      <c r="O303" t="s">
        <v>2165</v>
      </c>
      <c r="P303" t="s">
        <v>2166</v>
      </c>
      <c r="Q303" t="s">
        <v>2167</v>
      </c>
      <c r="AB303" s="2">
        <f>COUNTIF('DATA Pruess'!C:C,C303)</f>
        <v>0</v>
      </c>
      <c r="AC303" s="2">
        <f t="shared" si="32"/>
        <v>-1</v>
      </c>
      <c r="AE303" s="2">
        <f t="shared" si="35"/>
        <v>-1</v>
      </c>
      <c r="AF303" s="2">
        <f t="shared" si="36"/>
        <v>-1</v>
      </c>
      <c r="AG303" s="2">
        <f t="shared" si="36"/>
        <v>-1</v>
      </c>
      <c r="AH303" s="2">
        <f t="shared" si="36"/>
        <v>-1</v>
      </c>
      <c r="AI303" s="2">
        <f t="shared" si="37"/>
        <v>-1</v>
      </c>
      <c r="AJ303" s="2"/>
      <c r="AK303" s="2">
        <f t="shared" si="38"/>
        <v>-1</v>
      </c>
      <c r="AL303" s="2">
        <f t="shared" si="38"/>
        <v>-1</v>
      </c>
      <c r="AM303" s="2">
        <f t="shared" si="38"/>
        <v>-1</v>
      </c>
      <c r="AN303" s="2">
        <f t="shared" si="33"/>
        <v>-1</v>
      </c>
      <c r="AP303" s="2">
        <f t="shared" si="39"/>
        <v>-1</v>
      </c>
      <c r="AQ303" s="2">
        <f t="shared" si="39"/>
        <v>-1</v>
      </c>
      <c r="AR303" s="2">
        <f t="shared" si="39"/>
        <v>-1</v>
      </c>
      <c r="AS303" s="2">
        <f t="shared" si="34"/>
        <v>-1</v>
      </c>
    </row>
    <row r="304" spans="1:45" x14ac:dyDescent="0.25">
      <c r="A304">
        <v>1</v>
      </c>
      <c r="B304" t="s">
        <v>2168</v>
      </c>
      <c r="C304" t="s">
        <v>2169</v>
      </c>
      <c r="D304">
        <v>2019</v>
      </c>
      <c r="E304" t="s">
        <v>2170</v>
      </c>
      <c r="F304" t="s">
        <v>1220</v>
      </c>
      <c r="G304" t="s">
        <v>2171</v>
      </c>
      <c r="H304" t="s">
        <v>2172</v>
      </c>
      <c r="I304">
        <v>416</v>
      </c>
      <c r="J304">
        <v>1</v>
      </c>
      <c r="K304">
        <v>0.33</v>
      </c>
      <c r="L304">
        <v>0</v>
      </c>
      <c r="M304">
        <v>5</v>
      </c>
      <c r="N304">
        <v>3</v>
      </c>
      <c r="O304" t="s">
        <v>2173</v>
      </c>
      <c r="P304" t="s">
        <v>2174</v>
      </c>
      <c r="Q304" t="s">
        <v>2175</v>
      </c>
      <c r="AB304" s="2">
        <f>COUNTIF('DATA Pruess'!C:C,C304)</f>
        <v>0</v>
      </c>
      <c r="AC304" s="2">
        <f t="shared" si="32"/>
        <v>-1</v>
      </c>
      <c r="AE304" s="2">
        <f t="shared" si="35"/>
        <v>-1</v>
      </c>
      <c r="AF304" s="2">
        <f t="shared" si="36"/>
        <v>-1</v>
      </c>
      <c r="AG304" s="2">
        <f t="shared" si="36"/>
        <v>-1</v>
      </c>
      <c r="AH304" s="2">
        <f t="shared" si="36"/>
        <v>-1</v>
      </c>
      <c r="AI304" s="2">
        <f t="shared" si="37"/>
        <v>-1</v>
      </c>
      <c r="AJ304" s="2"/>
      <c r="AK304" s="2">
        <f t="shared" si="38"/>
        <v>-1</v>
      </c>
      <c r="AL304" s="2">
        <f t="shared" si="38"/>
        <v>-1</v>
      </c>
      <c r="AM304" s="2">
        <f t="shared" si="38"/>
        <v>-1</v>
      </c>
      <c r="AN304" s="2">
        <f t="shared" si="33"/>
        <v>-1</v>
      </c>
      <c r="AP304" s="2">
        <f t="shared" si="39"/>
        <v>-1</v>
      </c>
      <c r="AQ304" s="2">
        <f t="shared" si="39"/>
        <v>-1</v>
      </c>
      <c r="AR304" s="2">
        <f t="shared" si="39"/>
        <v>-1</v>
      </c>
      <c r="AS304" s="2">
        <f t="shared" si="34"/>
        <v>-1</v>
      </c>
    </row>
    <row r="305" spans="1:45" x14ac:dyDescent="0.25">
      <c r="A305">
        <v>0</v>
      </c>
      <c r="B305" t="s">
        <v>2176</v>
      </c>
      <c r="C305" t="s">
        <v>2161</v>
      </c>
      <c r="D305">
        <v>2019</v>
      </c>
      <c r="E305" t="s">
        <v>2177</v>
      </c>
      <c r="F305" t="s">
        <v>2178</v>
      </c>
      <c r="G305" t="s">
        <v>2179</v>
      </c>
      <c r="I305">
        <v>419</v>
      </c>
      <c r="J305">
        <v>0</v>
      </c>
      <c r="K305">
        <v>0</v>
      </c>
      <c r="L305">
        <v>0</v>
      </c>
      <c r="M305">
        <v>2</v>
      </c>
      <c r="N305">
        <v>3</v>
      </c>
      <c r="O305" t="s">
        <v>2165</v>
      </c>
      <c r="P305" t="s">
        <v>2180</v>
      </c>
      <c r="Q305" t="s">
        <v>2181</v>
      </c>
      <c r="AB305" s="2">
        <f>COUNTIF('DATA Pruess'!C:C,C305)</f>
        <v>0</v>
      </c>
      <c r="AC305" s="2">
        <f t="shared" si="32"/>
        <v>-1</v>
      </c>
      <c r="AE305" s="2">
        <f t="shared" si="35"/>
        <v>-1</v>
      </c>
      <c r="AF305" s="2">
        <f t="shared" si="36"/>
        <v>-1</v>
      </c>
      <c r="AG305" s="2">
        <f t="shared" si="36"/>
        <v>-1</v>
      </c>
      <c r="AH305" s="2">
        <f t="shared" si="36"/>
        <v>-1</v>
      </c>
      <c r="AI305" s="2">
        <f t="shared" si="37"/>
        <v>-1</v>
      </c>
      <c r="AJ305" s="2"/>
      <c r="AK305" s="2">
        <f t="shared" si="38"/>
        <v>-1</v>
      </c>
      <c r="AL305" s="2">
        <f t="shared" si="38"/>
        <v>-1</v>
      </c>
      <c r="AM305" s="2">
        <f t="shared" si="38"/>
        <v>-1</v>
      </c>
      <c r="AN305" s="2">
        <f t="shared" si="33"/>
        <v>-1</v>
      </c>
      <c r="AP305" s="2">
        <f t="shared" si="39"/>
        <v>-1</v>
      </c>
      <c r="AQ305" s="2">
        <f t="shared" si="39"/>
        <v>-1</v>
      </c>
      <c r="AR305" s="2">
        <f t="shared" si="39"/>
        <v>-1</v>
      </c>
      <c r="AS305" s="2">
        <f t="shared" si="34"/>
        <v>-1</v>
      </c>
    </row>
    <row r="306" spans="1:45" x14ac:dyDescent="0.25">
      <c r="A306">
        <v>0</v>
      </c>
      <c r="B306" t="s">
        <v>2182</v>
      </c>
      <c r="C306" t="s">
        <v>2183</v>
      </c>
      <c r="D306">
        <v>2019</v>
      </c>
      <c r="F306" t="s">
        <v>2184</v>
      </c>
      <c r="G306" t="s">
        <v>2185</v>
      </c>
      <c r="I306">
        <v>426</v>
      </c>
      <c r="J306">
        <v>0</v>
      </c>
      <c r="K306">
        <v>0</v>
      </c>
      <c r="L306">
        <v>0</v>
      </c>
      <c r="M306">
        <v>5</v>
      </c>
      <c r="N306">
        <v>3</v>
      </c>
      <c r="O306" t="s">
        <v>2186</v>
      </c>
      <c r="P306" t="s">
        <v>2185</v>
      </c>
      <c r="Q306" t="s">
        <v>2187</v>
      </c>
      <c r="AB306" s="2">
        <f>COUNTIF('DATA Pruess'!C:C,C306)</f>
        <v>0</v>
      </c>
      <c r="AC306" s="2">
        <f t="shared" si="32"/>
        <v>-1</v>
      </c>
      <c r="AE306" s="2">
        <f t="shared" si="35"/>
        <v>-1</v>
      </c>
      <c r="AF306" s="2">
        <f t="shared" si="36"/>
        <v>-1</v>
      </c>
      <c r="AG306" s="2">
        <f t="shared" si="36"/>
        <v>-1</v>
      </c>
      <c r="AH306" s="2">
        <f t="shared" si="36"/>
        <v>-1</v>
      </c>
      <c r="AI306" s="2">
        <f t="shared" si="37"/>
        <v>-1</v>
      </c>
      <c r="AJ306" s="2"/>
      <c r="AK306" s="2">
        <f t="shared" si="38"/>
        <v>-1</v>
      </c>
      <c r="AL306" s="2">
        <f t="shared" si="38"/>
        <v>-1</v>
      </c>
      <c r="AM306" s="2">
        <f t="shared" si="38"/>
        <v>-1</v>
      </c>
      <c r="AN306" s="2">
        <f t="shared" si="33"/>
        <v>-1</v>
      </c>
      <c r="AP306" s="2">
        <f t="shared" si="39"/>
        <v>-1</v>
      </c>
      <c r="AQ306" s="2">
        <f t="shared" si="39"/>
        <v>-1</v>
      </c>
      <c r="AR306" s="2">
        <f t="shared" si="39"/>
        <v>-1</v>
      </c>
      <c r="AS306" s="2">
        <f t="shared" si="34"/>
        <v>-1</v>
      </c>
    </row>
    <row r="307" spans="1:45" x14ac:dyDescent="0.25">
      <c r="A307">
        <v>0</v>
      </c>
      <c r="B307" t="s">
        <v>2188</v>
      </c>
      <c r="C307" t="s">
        <v>2189</v>
      </c>
      <c r="D307">
        <v>2019</v>
      </c>
      <c r="F307" t="s">
        <v>212</v>
      </c>
      <c r="G307" t="s">
        <v>2190</v>
      </c>
      <c r="I307">
        <v>429</v>
      </c>
      <c r="J307">
        <v>0</v>
      </c>
      <c r="K307">
        <v>0</v>
      </c>
      <c r="L307">
        <v>0</v>
      </c>
      <c r="M307">
        <v>1</v>
      </c>
      <c r="N307">
        <v>3</v>
      </c>
      <c r="O307" t="s">
        <v>2191</v>
      </c>
      <c r="P307" t="s">
        <v>2192</v>
      </c>
      <c r="Q307" t="s">
        <v>2193</v>
      </c>
      <c r="AB307" s="2">
        <f>COUNTIF('DATA Pruess'!C:C,C307)</f>
        <v>0</v>
      </c>
      <c r="AC307" s="2">
        <f t="shared" si="32"/>
        <v>-1</v>
      </c>
      <c r="AE307" s="2">
        <f t="shared" si="35"/>
        <v>-1</v>
      </c>
      <c r="AF307" s="2">
        <f t="shared" si="36"/>
        <v>-1</v>
      </c>
      <c r="AG307" s="2">
        <f t="shared" si="36"/>
        <v>-1</v>
      </c>
      <c r="AH307" s="2">
        <f t="shared" si="36"/>
        <v>-1</v>
      </c>
      <c r="AI307" s="2">
        <f t="shared" si="37"/>
        <v>-1</v>
      </c>
      <c r="AJ307" s="2"/>
      <c r="AK307" s="2">
        <f t="shared" si="38"/>
        <v>-1</v>
      </c>
      <c r="AL307" s="2">
        <f t="shared" si="38"/>
        <v>-1</v>
      </c>
      <c r="AM307" s="2">
        <f t="shared" si="38"/>
        <v>-1</v>
      </c>
      <c r="AN307" s="2">
        <f t="shared" si="33"/>
        <v>-1</v>
      </c>
      <c r="AP307" s="2">
        <f t="shared" si="39"/>
        <v>-1</v>
      </c>
      <c r="AQ307" s="2">
        <f t="shared" si="39"/>
        <v>-1</v>
      </c>
      <c r="AR307" s="2">
        <f t="shared" si="39"/>
        <v>-1</v>
      </c>
      <c r="AS307" s="2">
        <f t="shared" si="34"/>
        <v>-1</v>
      </c>
    </row>
    <row r="308" spans="1:45" x14ac:dyDescent="0.25">
      <c r="A308">
        <v>0</v>
      </c>
      <c r="B308" t="s">
        <v>2194</v>
      </c>
      <c r="C308" t="s">
        <v>2195</v>
      </c>
      <c r="D308">
        <v>2019</v>
      </c>
      <c r="E308" t="s">
        <v>2196</v>
      </c>
      <c r="F308" t="s">
        <v>272</v>
      </c>
      <c r="G308" t="s">
        <v>2197</v>
      </c>
      <c r="I308">
        <v>431</v>
      </c>
      <c r="J308">
        <v>0</v>
      </c>
      <c r="K308">
        <v>0</v>
      </c>
      <c r="L308">
        <v>0</v>
      </c>
      <c r="M308">
        <v>5</v>
      </c>
      <c r="N308">
        <v>3</v>
      </c>
      <c r="O308" t="s">
        <v>2198</v>
      </c>
      <c r="Q308" t="s">
        <v>2199</v>
      </c>
      <c r="AB308" s="2">
        <f>COUNTIF('DATA Pruess'!C:C,C308)</f>
        <v>1</v>
      </c>
      <c r="AC308" s="2">
        <f t="shared" si="32"/>
        <v>-1</v>
      </c>
      <c r="AE308" s="2">
        <f t="shared" si="35"/>
        <v>-1</v>
      </c>
      <c r="AF308" s="2">
        <f t="shared" si="36"/>
        <v>-1</v>
      </c>
      <c r="AG308" s="2">
        <f t="shared" si="36"/>
        <v>-1</v>
      </c>
      <c r="AH308" s="2">
        <f t="shared" si="36"/>
        <v>-1</v>
      </c>
      <c r="AI308" s="2">
        <f t="shared" si="37"/>
        <v>-1</v>
      </c>
      <c r="AJ308" s="2"/>
      <c r="AK308" s="2">
        <f t="shared" si="38"/>
        <v>-1</v>
      </c>
      <c r="AL308" s="2">
        <f t="shared" si="38"/>
        <v>-1</v>
      </c>
      <c r="AM308" s="2">
        <f t="shared" si="38"/>
        <v>-1</v>
      </c>
      <c r="AN308" s="2">
        <f t="shared" si="33"/>
        <v>-1</v>
      </c>
      <c r="AP308" s="2">
        <f t="shared" si="39"/>
        <v>-1</v>
      </c>
      <c r="AQ308" s="2">
        <f t="shared" si="39"/>
        <v>-1</v>
      </c>
      <c r="AR308" s="2">
        <f t="shared" si="39"/>
        <v>-1</v>
      </c>
      <c r="AS308" s="2">
        <f t="shared" si="34"/>
        <v>-1</v>
      </c>
    </row>
    <row r="309" spans="1:45" x14ac:dyDescent="0.25">
      <c r="A309">
        <v>0</v>
      </c>
      <c r="B309" t="s">
        <v>1611</v>
      </c>
      <c r="C309" t="s">
        <v>2200</v>
      </c>
      <c r="D309">
        <v>2019</v>
      </c>
      <c r="E309" t="s">
        <v>1613</v>
      </c>
      <c r="F309" t="s">
        <v>1614</v>
      </c>
      <c r="G309" t="s">
        <v>2201</v>
      </c>
      <c r="I309">
        <v>440</v>
      </c>
      <c r="J309">
        <v>0</v>
      </c>
      <c r="K309">
        <v>0</v>
      </c>
      <c r="L309">
        <v>0</v>
      </c>
      <c r="M309">
        <v>4</v>
      </c>
      <c r="N309">
        <v>3</v>
      </c>
      <c r="O309" t="s">
        <v>2202</v>
      </c>
      <c r="Q309" t="s">
        <v>2203</v>
      </c>
      <c r="AB309" s="2">
        <f>COUNTIF('DATA Pruess'!C:C,C309)</f>
        <v>1</v>
      </c>
      <c r="AC309" s="2">
        <f t="shared" si="32"/>
        <v>-1</v>
      </c>
      <c r="AE309" s="2">
        <f t="shared" si="35"/>
        <v>-1</v>
      </c>
      <c r="AF309" s="2">
        <f t="shared" si="36"/>
        <v>-1</v>
      </c>
      <c r="AG309" s="2">
        <f t="shared" si="36"/>
        <v>-1</v>
      </c>
      <c r="AH309" s="2">
        <f t="shared" si="36"/>
        <v>-1</v>
      </c>
      <c r="AI309" s="2">
        <f t="shared" si="37"/>
        <v>-1</v>
      </c>
      <c r="AJ309" s="2"/>
      <c r="AK309" s="2">
        <f t="shared" si="38"/>
        <v>-1</v>
      </c>
      <c r="AL309" s="2">
        <f t="shared" si="38"/>
        <v>-1</v>
      </c>
      <c r="AM309" s="2">
        <f t="shared" si="38"/>
        <v>-1</v>
      </c>
      <c r="AN309" s="2">
        <f t="shared" si="33"/>
        <v>-1</v>
      </c>
      <c r="AP309" s="2">
        <f t="shared" si="39"/>
        <v>-1</v>
      </c>
      <c r="AQ309" s="2">
        <f t="shared" si="39"/>
        <v>-1</v>
      </c>
      <c r="AR309" s="2">
        <f t="shared" si="39"/>
        <v>-1</v>
      </c>
      <c r="AS309" s="2">
        <f t="shared" si="34"/>
        <v>-1</v>
      </c>
    </row>
    <row r="310" spans="1:45" x14ac:dyDescent="0.25">
      <c r="A310">
        <v>0</v>
      </c>
      <c r="B310" t="s">
        <v>2204</v>
      </c>
      <c r="C310" t="s">
        <v>2205</v>
      </c>
      <c r="D310">
        <v>2019</v>
      </c>
      <c r="F310" t="s">
        <v>2206</v>
      </c>
      <c r="G310" t="s">
        <v>2207</v>
      </c>
      <c r="I310">
        <v>441</v>
      </c>
      <c r="J310">
        <v>0</v>
      </c>
      <c r="K310">
        <v>0</v>
      </c>
      <c r="L310">
        <v>0</v>
      </c>
      <c r="M310">
        <v>1</v>
      </c>
      <c r="N310">
        <v>3</v>
      </c>
      <c r="O310" t="s">
        <v>2208</v>
      </c>
      <c r="Q310" t="s">
        <v>2209</v>
      </c>
      <c r="AB310" s="2">
        <f>COUNTIF('DATA Pruess'!C:C,C310)</f>
        <v>1</v>
      </c>
      <c r="AC310" s="2">
        <f t="shared" si="32"/>
        <v>-1</v>
      </c>
      <c r="AE310" s="2">
        <f t="shared" si="35"/>
        <v>-1</v>
      </c>
      <c r="AF310" s="2">
        <f t="shared" si="36"/>
        <v>-1</v>
      </c>
      <c r="AG310" s="2">
        <f t="shared" si="36"/>
        <v>-1</v>
      </c>
      <c r="AH310" s="2">
        <f t="shared" si="36"/>
        <v>-1</v>
      </c>
      <c r="AI310" s="2">
        <f t="shared" si="37"/>
        <v>-1</v>
      </c>
      <c r="AJ310" s="2"/>
      <c r="AK310" s="2">
        <f t="shared" si="38"/>
        <v>-1</v>
      </c>
      <c r="AL310" s="2">
        <f t="shared" si="38"/>
        <v>-1</v>
      </c>
      <c r="AM310" s="2">
        <f t="shared" si="38"/>
        <v>-1</v>
      </c>
      <c r="AN310" s="2">
        <f t="shared" si="33"/>
        <v>-1</v>
      </c>
      <c r="AP310" s="2">
        <f t="shared" si="39"/>
        <v>-1</v>
      </c>
      <c r="AQ310" s="2">
        <f t="shared" si="39"/>
        <v>-1</v>
      </c>
      <c r="AR310" s="2">
        <f t="shared" si="39"/>
        <v>-1</v>
      </c>
      <c r="AS310" s="2">
        <f t="shared" si="34"/>
        <v>-1</v>
      </c>
    </row>
    <row r="311" spans="1:45" x14ac:dyDescent="0.25">
      <c r="A311">
        <v>0</v>
      </c>
      <c r="B311" t="s">
        <v>2210</v>
      </c>
      <c r="C311" t="s">
        <v>2211</v>
      </c>
      <c r="D311">
        <v>2019</v>
      </c>
      <c r="E311" t="s">
        <v>2212</v>
      </c>
      <c r="F311" t="s">
        <v>524</v>
      </c>
      <c r="G311" t="s">
        <v>2213</v>
      </c>
      <c r="I311">
        <v>452</v>
      </c>
      <c r="J311">
        <v>0</v>
      </c>
      <c r="K311">
        <v>0</v>
      </c>
      <c r="L311">
        <v>0</v>
      </c>
      <c r="M311">
        <v>1</v>
      </c>
      <c r="N311">
        <v>3</v>
      </c>
      <c r="O311" t="s">
        <v>2214</v>
      </c>
      <c r="P311" t="s">
        <v>2213</v>
      </c>
      <c r="Q311" t="s">
        <v>2215</v>
      </c>
      <c r="AB311" s="2">
        <f>COUNTIF('DATA Pruess'!C:C,C311)</f>
        <v>1</v>
      </c>
      <c r="AC311" s="2">
        <f t="shared" si="32"/>
        <v>-1</v>
      </c>
      <c r="AE311" s="2">
        <f t="shared" si="35"/>
        <v>-1</v>
      </c>
      <c r="AF311" s="2">
        <f t="shared" si="36"/>
        <v>-1</v>
      </c>
      <c r="AG311" s="2">
        <f t="shared" si="36"/>
        <v>-1</v>
      </c>
      <c r="AH311" s="2">
        <f t="shared" si="36"/>
        <v>-1</v>
      </c>
      <c r="AI311" s="2">
        <f t="shared" si="37"/>
        <v>-1</v>
      </c>
      <c r="AJ311" s="2"/>
      <c r="AK311" s="2">
        <f t="shared" si="38"/>
        <v>-1</v>
      </c>
      <c r="AL311" s="2">
        <f t="shared" si="38"/>
        <v>-1</v>
      </c>
      <c r="AM311" s="2">
        <f t="shared" si="38"/>
        <v>-1</v>
      </c>
      <c r="AN311" s="2">
        <f t="shared" si="33"/>
        <v>-1</v>
      </c>
      <c r="AP311" s="2">
        <f t="shared" si="39"/>
        <v>-1</v>
      </c>
      <c r="AQ311" s="2">
        <f t="shared" si="39"/>
        <v>-1</v>
      </c>
      <c r="AR311" s="2">
        <f t="shared" si="39"/>
        <v>-1</v>
      </c>
      <c r="AS311" s="2">
        <f t="shared" si="34"/>
        <v>-1</v>
      </c>
    </row>
    <row r="312" spans="1:45" x14ac:dyDescent="0.25">
      <c r="A312">
        <v>48</v>
      </c>
      <c r="B312" t="s">
        <v>2216</v>
      </c>
      <c r="C312" t="s">
        <v>2217</v>
      </c>
      <c r="D312">
        <v>2020</v>
      </c>
      <c r="E312" t="s">
        <v>1256</v>
      </c>
      <c r="F312" t="s">
        <v>1257</v>
      </c>
      <c r="G312" t="s">
        <v>2218</v>
      </c>
      <c r="H312" t="s">
        <v>2219</v>
      </c>
      <c r="I312">
        <v>68</v>
      </c>
      <c r="J312">
        <v>48</v>
      </c>
      <c r="K312">
        <v>24</v>
      </c>
      <c r="L312">
        <v>8</v>
      </c>
      <c r="M312">
        <v>6</v>
      </c>
      <c r="N312">
        <v>2</v>
      </c>
      <c r="O312" t="s">
        <v>2220</v>
      </c>
      <c r="P312" t="s">
        <v>2221</v>
      </c>
      <c r="Q312" t="s">
        <v>2222</v>
      </c>
      <c r="AB312" s="2">
        <f>COUNTIF('DATA Pruess'!C:C,C312)</f>
        <v>0</v>
      </c>
      <c r="AC312" s="2">
        <f t="shared" si="32"/>
        <v>-1</v>
      </c>
      <c r="AE312" s="2">
        <f t="shared" si="35"/>
        <v>-1</v>
      </c>
      <c r="AF312" s="2">
        <f t="shared" si="36"/>
        <v>-1</v>
      </c>
      <c r="AG312" s="2">
        <f t="shared" si="36"/>
        <v>-1</v>
      </c>
      <c r="AH312" s="2">
        <f t="shared" si="36"/>
        <v>-1</v>
      </c>
      <c r="AI312" s="2">
        <f t="shared" si="37"/>
        <v>-1</v>
      </c>
      <c r="AJ312" s="2"/>
      <c r="AK312" s="2">
        <f t="shared" si="38"/>
        <v>-1</v>
      </c>
      <c r="AL312" s="2">
        <f t="shared" si="38"/>
        <v>-1</v>
      </c>
      <c r="AM312" s="2">
        <f t="shared" si="38"/>
        <v>-1</v>
      </c>
      <c r="AN312" s="2">
        <f t="shared" si="33"/>
        <v>-1</v>
      </c>
      <c r="AP312" s="2">
        <f t="shared" si="39"/>
        <v>-1</v>
      </c>
      <c r="AQ312" s="2">
        <f t="shared" si="39"/>
        <v>-1</v>
      </c>
      <c r="AR312" s="2">
        <f t="shared" si="39"/>
        <v>-1</v>
      </c>
      <c r="AS312" s="2">
        <f t="shared" si="34"/>
        <v>-1</v>
      </c>
    </row>
    <row r="313" spans="1:45" x14ac:dyDescent="0.25">
      <c r="A313">
        <v>27</v>
      </c>
      <c r="B313" t="s">
        <v>2223</v>
      </c>
      <c r="C313" t="s">
        <v>2224</v>
      </c>
      <c r="D313">
        <v>2020</v>
      </c>
      <c r="E313" t="s">
        <v>2225</v>
      </c>
      <c r="F313" t="s">
        <v>2226</v>
      </c>
      <c r="G313" t="s">
        <v>2227</v>
      </c>
      <c r="H313" t="s">
        <v>2228</v>
      </c>
      <c r="I313">
        <v>106</v>
      </c>
      <c r="J313">
        <v>27</v>
      </c>
      <c r="K313">
        <v>13.5</v>
      </c>
      <c r="L313">
        <v>14</v>
      </c>
      <c r="M313">
        <v>2</v>
      </c>
      <c r="N313">
        <v>2</v>
      </c>
      <c r="O313" t="s">
        <v>2230</v>
      </c>
      <c r="P313" t="s">
        <v>2227</v>
      </c>
      <c r="Q313" t="s">
        <v>2231</v>
      </c>
      <c r="AB313" s="2">
        <f>COUNTIF('DATA Pruess'!C:C,C313)</f>
        <v>1</v>
      </c>
      <c r="AC313" s="2">
        <f t="shared" si="32"/>
        <v>-1</v>
      </c>
      <c r="AE313" s="2">
        <f t="shared" si="35"/>
        <v>-1</v>
      </c>
      <c r="AF313" s="2">
        <f t="shared" si="36"/>
        <v>-1</v>
      </c>
      <c r="AG313" s="2">
        <f t="shared" si="36"/>
        <v>-1</v>
      </c>
      <c r="AH313" s="2">
        <f t="shared" si="36"/>
        <v>-1</v>
      </c>
      <c r="AI313" s="2">
        <f t="shared" si="37"/>
        <v>-1</v>
      </c>
      <c r="AJ313" s="2"/>
      <c r="AK313" s="2">
        <f t="shared" si="38"/>
        <v>-1</v>
      </c>
      <c r="AL313" s="2">
        <f t="shared" si="38"/>
        <v>-1</v>
      </c>
      <c r="AM313" s="2">
        <f t="shared" si="38"/>
        <v>-1</v>
      </c>
      <c r="AN313" s="2">
        <f t="shared" si="33"/>
        <v>-1</v>
      </c>
      <c r="AP313" s="2">
        <f t="shared" si="39"/>
        <v>-1</v>
      </c>
      <c r="AQ313" s="2">
        <f t="shared" si="39"/>
        <v>-1</v>
      </c>
      <c r="AR313" s="2">
        <f t="shared" si="39"/>
        <v>-1</v>
      </c>
      <c r="AS313" s="2">
        <f t="shared" si="34"/>
        <v>-1</v>
      </c>
    </row>
    <row r="314" spans="1:45" x14ac:dyDescent="0.25">
      <c r="A314">
        <v>21</v>
      </c>
      <c r="B314" t="s">
        <v>2232</v>
      </c>
      <c r="C314" t="s">
        <v>2233</v>
      </c>
      <c r="D314">
        <v>2020</v>
      </c>
      <c r="E314" t="s">
        <v>2234</v>
      </c>
      <c r="F314" t="s">
        <v>131</v>
      </c>
      <c r="G314" t="s">
        <v>2235</v>
      </c>
      <c r="H314" t="s">
        <v>2236</v>
      </c>
      <c r="I314">
        <v>111</v>
      </c>
      <c r="J314">
        <v>21</v>
      </c>
      <c r="K314">
        <v>10.5</v>
      </c>
      <c r="L314">
        <v>7</v>
      </c>
      <c r="M314">
        <v>3</v>
      </c>
      <c r="N314">
        <v>2</v>
      </c>
      <c r="O314" t="s">
        <v>2238</v>
      </c>
      <c r="P314" t="s">
        <v>2239</v>
      </c>
      <c r="Q314" t="s">
        <v>2240</v>
      </c>
      <c r="AB314" s="2">
        <f>COUNTIF('DATA Pruess'!C:C,C314)</f>
        <v>1</v>
      </c>
      <c r="AC314" s="2">
        <f t="shared" si="32"/>
        <v>-1</v>
      </c>
      <c r="AE314" s="2">
        <f t="shared" si="35"/>
        <v>-1</v>
      </c>
      <c r="AF314" s="2">
        <f t="shared" si="36"/>
        <v>-1</v>
      </c>
      <c r="AG314" s="2">
        <f t="shared" si="36"/>
        <v>-1</v>
      </c>
      <c r="AH314" s="2">
        <f t="shared" si="36"/>
        <v>-1</v>
      </c>
      <c r="AI314" s="2">
        <f t="shared" si="37"/>
        <v>-1</v>
      </c>
      <c r="AJ314" s="2"/>
      <c r="AK314" s="2">
        <f t="shared" si="38"/>
        <v>-1</v>
      </c>
      <c r="AL314" s="2">
        <f t="shared" si="38"/>
        <v>-1</v>
      </c>
      <c r="AM314" s="2">
        <f t="shared" si="38"/>
        <v>-1</v>
      </c>
      <c r="AN314" s="2">
        <f t="shared" si="33"/>
        <v>-1</v>
      </c>
      <c r="AP314" s="2">
        <f t="shared" si="39"/>
        <v>-1</v>
      </c>
      <c r="AQ314" s="2">
        <f t="shared" si="39"/>
        <v>-1</v>
      </c>
      <c r="AR314" s="2">
        <f t="shared" si="39"/>
        <v>-1</v>
      </c>
      <c r="AS314" s="2">
        <f t="shared" si="34"/>
        <v>-1</v>
      </c>
    </row>
    <row r="315" spans="1:45" x14ac:dyDescent="0.25">
      <c r="A315">
        <v>22</v>
      </c>
      <c r="B315" t="s">
        <v>2241</v>
      </c>
      <c r="C315" t="s">
        <v>2242</v>
      </c>
      <c r="D315">
        <v>2020</v>
      </c>
      <c r="E315" t="s">
        <v>28</v>
      </c>
      <c r="F315" t="s">
        <v>29</v>
      </c>
      <c r="G315" t="s">
        <v>2243</v>
      </c>
      <c r="H315" t="s">
        <v>2244</v>
      </c>
      <c r="I315">
        <v>116</v>
      </c>
      <c r="J315">
        <v>22</v>
      </c>
      <c r="K315">
        <v>11</v>
      </c>
      <c r="L315">
        <v>4</v>
      </c>
      <c r="M315">
        <v>5</v>
      </c>
      <c r="N315">
        <v>2</v>
      </c>
      <c r="O315" t="s">
        <v>2245</v>
      </c>
      <c r="P315" t="s">
        <v>2243</v>
      </c>
      <c r="Q315" t="s">
        <v>2246</v>
      </c>
      <c r="AB315" s="2">
        <f>COUNTIF('DATA Pruess'!C:C,C315)</f>
        <v>1</v>
      </c>
      <c r="AC315" s="2">
        <f t="shared" si="32"/>
        <v>-1</v>
      </c>
      <c r="AE315" s="2">
        <f t="shared" si="35"/>
        <v>-1</v>
      </c>
      <c r="AF315" s="2">
        <f t="shared" si="36"/>
        <v>-1</v>
      </c>
      <c r="AG315" s="2">
        <f t="shared" si="36"/>
        <v>16</v>
      </c>
      <c r="AH315" s="2">
        <f t="shared" si="36"/>
        <v>36</v>
      </c>
      <c r="AI315" s="2">
        <f t="shared" si="37"/>
        <v>1</v>
      </c>
      <c r="AJ315" s="2"/>
      <c r="AK315" s="2">
        <f t="shared" si="38"/>
        <v>-1</v>
      </c>
      <c r="AL315" s="2">
        <f t="shared" si="38"/>
        <v>-1</v>
      </c>
      <c r="AM315" s="2">
        <f t="shared" si="38"/>
        <v>-1</v>
      </c>
      <c r="AN315" s="2">
        <f t="shared" si="33"/>
        <v>-1</v>
      </c>
      <c r="AP315" s="2">
        <f t="shared" si="39"/>
        <v>-1</v>
      </c>
      <c r="AQ315" s="2">
        <f t="shared" si="39"/>
        <v>-1</v>
      </c>
      <c r="AR315" s="2">
        <f t="shared" si="39"/>
        <v>-1</v>
      </c>
      <c r="AS315" s="2">
        <f t="shared" si="34"/>
        <v>-1</v>
      </c>
    </row>
    <row r="316" spans="1:45" x14ac:dyDescent="0.25">
      <c r="A316">
        <v>17</v>
      </c>
      <c r="B316" t="s">
        <v>2247</v>
      </c>
      <c r="C316" t="s">
        <v>2248</v>
      </c>
      <c r="D316">
        <v>2020</v>
      </c>
      <c r="E316" t="s">
        <v>2249</v>
      </c>
      <c r="F316" t="s">
        <v>131</v>
      </c>
      <c r="G316" t="s">
        <v>2250</v>
      </c>
      <c r="H316" t="s">
        <v>2251</v>
      </c>
      <c r="I316">
        <v>126</v>
      </c>
      <c r="J316">
        <v>17</v>
      </c>
      <c r="K316">
        <v>8.5</v>
      </c>
      <c r="L316">
        <v>9</v>
      </c>
      <c r="M316">
        <v>2</v>
      </c>
      <c r="N316">
        <v>2</v>
      </c>
      <c r="O316" t="s">
        <v>2253</v>
      </c>
      <c r="P316" t="s">
        <v>2254</v>
      </c>
      <c r="Q316" t="s">
        <v>2255</v>
      </c>
      <c r="AB316" s="2">
        <f>COUNTIF('DATA Pruess'!C:C,C316)</f>
        <v>1</v>
      </c>
      <c r="AC316" s="2">
        <f t="shared" si="32"/>
        <v>-1</v>
      </c>
      <c r="AE316" s="2">
        <f t="shared" si="35"/>
        <v>-1</v>
      </c>
      <c r="AF316" s="2">
        <f t="shared" si="36"/>
        <v>-1</v>
      </c>
      <c r="AG316" s="2">
        <f t="shared" si="36"/>
        <v>-1</v>
      </c>
      <c r="AH316" s="2">
        <f t="shared" si="36"/>
        <v>-1</v>
      </c>
      <c r="AI316" s="2">
        <f t="shared" si="37"/>
        <v>-1</v>
      </c>
      <c r="AJ316" s="2"/>
      <c r="AK316" s="2">
        <f t="shared" si="38"/>
        <v>-1</v>
      </c>
      <c r="AL316" s="2">
        <f t="shared" si="38"/>
        <v>-1</v>
      </c>
      <c r="AM316" s="2">
        <f t="shared" si="38"/>
        <v>-1</v>
      </c>
      <c r="AN316" s="2">
        <f t="shared" si="33"/>
        <v>-1</v>
      </c>
      <c r="AP316" s="2">
        <f t="shared" si="39"/>
        <v>-1</v>
      </c>
      <c r="AQ316" s="2">
        <f t="shared" si="39"/>
        <v>-1</v>
      </c>
      <c r="AR316" s="2">
        <f t="shared" si="39"/>
        <v>-1</v>
      </c>
      <c r="AS316" s="2">
        <f t="shared" si="34"/>
        <v>-1</v>
      </c>
    </row>
    <row r="317" spans="1:45" x14ac:dyDescent="0.25">
      <c r="A317">
        <v>17</v>
      </c>
      <c r="B317" t="s">
        <v>2256</v>
      </c>
      <c r="C317" t="s">
        <v>2257</v>
      </c>
      <c r="D317">
        <v>2020</v>
      </c>
      <c r="E317" t="s">
        <v>960</v>
      </c>
      <c r="F317" t="s">
        <v>29</v>
      </c>
      <c r="G317" t="s">
        <v>2258</v>
      </c>
      <c r="H317" t="s">
        <v>2259</v>
      </c>
      <c r="I317">
        <v>133</v>
      </c>
      <c r="J317">
        <v>17</v>
      </c>
      <c r="K317">
        <v>8.5</v>
      </c>
      <c r="L317">
        <v>3</v>
      </c>
      <c r="M317">
        <v>5</v>
      </c>
      <c r="N317">
        <v>2</v>
      </c>
      <c r="O317" t="s">
        <v>2260</v>
      </c>
      <c r="P317" t="s">
        <v>2261</v>
      </c>
      <c r="Q317" t="s">
        <v>2262</v>
      </c>
      <c r="AB317" s="2">
        <f>COUNTIF('DATA Pruess'!C:C,C317)</f>
        <v>0</v>
      </c>
      <c r="AC317" s="2">
        <f t="shared" si="32"/>
        <v>-1</v>
      </c>
      <c r="AE317" s="2">
        <f t="shared" si="35"/>
        <v>-1</v>
      </c>
      <c r="AF317" s="2">
        <f t="shared" si="36"/>
        <v>-1</v>
      </c>
      <c r="AG317" s="2">
        <f t="shared" si="36"/>
        <v>-1</v>
      </c>
      <c r="AH317" s="2">
        <f t="shared" si="36"/>
        <v>-1</v>
      </c>
      <c r="AI317" s="2">
        <f t="shared" si="37"/>
        <v>-1</v>
      </c>
      <c r="AJ317" s="2"/>
      <c r="AK317" s="2">
        <f t="shared" si="38"/>
        <v>-1</v>
      </c>
      <c r="AL317" s="2">
        <f t="shared" si="38"/>
        <v>-1</v>
      </c>
      <c r="AM317" s="2">
        <f t="shared" si="38"/>
        <v>-1</v>
      </c>
      <c r="AN317" s="2">
        <f t="shared" si="33"/>
        <v>-1</v>
      </c>
      <c r="AP317" s="2">
        <f t="shared" si="39"/>
        <v>-1</v>
      </c>
      <c r="AQ317" s="2">
        <f t="shared" si="39"/>
        <v>-1</v>
      </c>
      <c r="AR317" s="2">
        <f t="shared" si="39"/>
        <v>-1</v>
      </c>
      <c r="AS317" s="2">
        <f t="shared" si="34"/>
        <v>-1</v>
      </c>
    </row>
    <row r="318" spans="1:45" x14ac:dyDescent="0.25">
      <c r="A318">
        <v>17</v>
      </c>
      <c r="B318" t="s">
        <v>2263</v>
      </c>
      <c r="C318" t="s">
        <v>2264</v>
      </c>
      <c r="D318">
        <v>2020</v>
      </c>
      <c r="E318" t="s">
        <v>1788</v>
      </c>
      <c r="F318" t="s">
        <v>29</v>
      </c>
      <c r="G318" t="s">
        <v>2265</v>
      </c>
      <c r="H318" t="s">
        <v>2266</v>
      </c>
      <c r="I318">
        <v>135</v>
      </c>
      <c r="J318">
        <v>17</v>
      </c>
      <c r="K318">
        <v>8.5</v>
      </c>
      <c r="L318">
        <v>3</v>
      </c>
      <c r="M318">
        <v>6</v>
      </c>
      <c r="N318">
        <v>2</v>
      </c>
      <c r="O318" t="s">
        <v>2267</v>
      </c>
      <c r="Q318" t="s">
        <v>2268</v>
      </c>
      <c r="AB318" s="2">
        <f>COUNTIF('DATA Pruess'!C:C,C318)</f>
        <v>0</v>
      </c>
      <c r="AC318" s="2">
        <f t="shared" si="32"/>
        <v>-1</v>
      </c>
      <c r="AE318" s="2">
        <f t="shared" si="35"/>
        <v>-1</v>
      </c>
      <c r="AF318" s="2">
        <f t="shared" si="36"/>
        <v>-1</v>
      </c>
      <c r="AG318" s="2">
        <f t="shared" si="36"/>
        <v>-1</v>
      </c>
      <c r="AH318" s="2">
        <f t="shared" si="36"/>
        <v>-1</v>
      </c>
      <c r="AI318" s="2">
        <f t="shared" si="37"/>
        <v>-1</v>
      </c>
      <c r="AJ318" s="2"/>
      <c r="AK318" s="2">
        <f t="shared" si="38"/>
        <v>-1</v>
      </c>
      <c r="AL318" s="2">
        <f t="shared" si="38"/>
        <v>-1</v>
      </c>
      <c r="AM318" s="2">
        <f t="shared" si="38"/>
        <v>-1</v>
      </c>
      <c r="AN318" s="2">
        <f t="shared" si="33"/>
        <v>-1</v>
      </c>
      <c r="AP318" s="2">
        <f t="shared" si="39"/>
        <v>-1</v>
      </c>
      <c r="AQ318" s="2">
        <f t="shared" si="39"/>
        <v>-1</v>
      </c>
      <c r="AR318" s="2">
        <f t="shared" si="39"/>
        <v>-1</v>
      </c>
      <c r="AS318" s="2">
        <f t="shared" si="34"/>
        <v>-1</v>
      </c>
    </row>
    <row r="319" spans="1:45" x14ac:dyDescent="0.25">
      <c r="A319">
        <v>15</v>
      </c>
      <c r="B319" t="s">
        <v>2269</v>
      </c>
      <c r="C319" t="s">
        <v>2270</v>
      </c>
      <c r="D319">
        <v>2020</v>
      </c>
      <c r="E319" t="s">
        <v>744</v>
      </c>
      <c r="F319" t="s">
        <v>29</v>
      </c>
      <c r="G319" t="s">
        <v>2271</v>
      </c>
      <c r="H319" t="s">
        <v>2272</v>
      </c>
      <c r="I319">
        <v>142</v>
      </c>
      <c r="J319">
        <v>15</v>
      </c>
      <c r="K319">
        <v>7.5</v>
      </c>
      <c r="L319">
        <v>3</v>
      </c>
      <c r="M319">
        <v>6</v>
      </c>
      <c r="N319">
        <v>2</v>
      </c>
      <c r="O319" t="s">
        <v>2273</v>
      </c>
      <c r="P319" t="s">
        <v>2274</v>
      </c>
      <c r="Q319" t="s">
        <v>2275</v>
      </c>
      <c r="AB319" s="2">
        <f>COUNTIF('DATA Pruess'!C:C,C319)</f>
        <v>1</v>
      </c>
      <c r="AC319" s="2">
        <f t="shared" si="32"/>
        <v>-1</v>
      </c>
      <c r="AE319" s="2">
        <f t="shared" si="35"/>
        <v>-1</v>
      </c>
      <c r="AF319" s="2">
        <f t="shared" si="36"/>
        <v>-1</v>
      </c>
      <c r="AG319" s="2">
        <f t="shared" si="36"/>
        <v>-1</v>
      </c>
      <c r="AH319" s="2">
        <f t="shared" si="36"/>
        <v>-1</v>
      </c>
      <c r="AI319" s="2">
        <f t="shared" si="37"/>
        <v>-1</v>
      </c>
      <c r="AJ319" s="2"/>
      <c r="AK319" s="2">
        <f t="shared" si="38"/>
        <v>-1</v>
      </c>
      <c r="AL319" s="2">
        <f t="shared" si="38"/>
        <v>-1</v>
      </c>
      <c r="AM319" s="2">
        <f t="shared" si="38"/>
        <v>-1</v>
      </c>
      <c r="AN319" s="2">
        <f t="shared" si="33"/>
        <v>-1</v>
      </c>
      <c r="AP319" s="2">
        <f t="shared" si="39"/>
        <v>-1</v>
      </c>
      <c r="AQ319" s="2">
        <f t="shared" si="39"/>
        <v>-1</v>
      </c>
      <c r="AR319" s="2">
        <f t="shared" si="39"/>
        <v>-1</v>
      </c>
      <c r="AS319" s="2">
        <f t="shared" si="34"/>
        <v>-1</v>
      </c>
    </row>
    <row r="320" spans="1:45" x14ac:dyDescent="0.25">
      <c r="A320">
        <v>18</v>
      </c>
      <c r="B320" t="s">
        <v>2276</v>
      </c>
      <c r="C320" t="s">
        <v>2277</v>
      </c>
      <c r="D320">
        <v>2020</v>
      </c>
      <c r="E320" t="s">
        <v>2278</v>
      </c>
      <c r="F320" t="s">
        <v>205</v>
      </c>
      <c r="G320" t="s">
        <v>2279</v>
      </c>
      <c r="H320" t="s">
        <v>2280</v>
      </c>
      <c r="I320">
        <v>143</v>
      </c>
      <c r="J320">
        <v>18</v>
      </c>
      <c r="K320">
        <v>9</v>
      </c>
      <c r="L320">
        <v>4</v>
      </c>
      <c r="M320">
        <v>5</v>
      </c>
      <c r="N320">
        <v>2</v>
      </c>
      <c r="O320" t="s">
        <v>2281</v>
      </c>
      <c r="P320" t="s">
        <v>2279</v>
      </c>
      <c r="Q320" t="s">
        <v>2282</v>
      </c>
      <c r="AB320" s="2">
        <f>COUNTIF('DATA Pruess'!C:C,C320)</f>
        <v>0</v>
      </c>
      <c r="AC320" s="2">
        <f t="shared" si="32"/>
        <v>-1</v>
      </c>
      <c r="AE320" s="2">
        <f t="shared" si="35"/>
        <v>-1</v>
      </c>
      <c r="AF320" s="2">
        <f t="shared" si="36"/>
        <v>-1</v>
      </c>
      <c r="AG320" s="2">
        <f t="shared" si="36"/>
        <v>-1</v>
      </c>
      <c r="AH320" s="2">
        <f t="shared" si="36"/>
        <v>-1</v>
      </c>
      <c r="AI320" s="2">
        <f t="shared" si="37"/>
        <v>-1</v>
      </c>
      <c r="AJ320" s="2"/>
      <c r="AK320" s="2">
        <f t="shared" si="38"/>
        <v>-1</v>
      </c>
      <c r="AL320" s="2">
        <f t="shared" si="38"/>
        <v>-1</v>
      </c>
      <c r="AM320" s="2">
        <f t="shared" si="38"/>
        <v>-1</v>
      </c>
      <c r="AN320" s="2">
        <f t="shared" si="33"/>
        <v>-1</v>
      </c>
      <c r="AP320" s="2">
        <f t="shared" si="39"/>
        <v>-1</v>
      </c>
      <c r="AQ320" s="2">
        <f t="shared" si="39"/>
        <v>-1</v>
      </c>
      <c r="AR320" s="2">
        <f t="shared" si="39"/>
        <v>-1</v>
      </c>
      <c r="AS320" s="2">
        <f t="shared" si="34"/>
        <v>-1</v>
      </c>
    </row>
    <row r="321" spans="1:45" x14ac:dyDescent="0.25">
      <c r="A321">
        <v>14</v>
      </c>
      <c r="B321" t="s">
        <v>2283</v>
      </c>
      <c r="C321" t="s">
        <v>2284</v>
      </c>
      <c r="D321">
        <v>2020</v>
      </c>
      <c r="E321" t="s">
        <v>1256</v>
      </c>
      <c r="F321" t="s">
        <v>1257</v>
      </c>
      <c r="G321" t="s">
        <v>2285</v>
      </c>
      <c r="H321" t="s">
        <v>2286</v>
      </c>
      <c r="I321">
        <v>146</v>
      </c>
      <c r="J321">
        <v>14</v>
      </c>
      <c r="K321">
        <v>7</v>
      </c>
      <c r="L321">
        <v>3</v>
      </c>
      <c r="M321">
        <v>5</v>
      </c>
      <c r="N321">
        <v>2</v>
      </c>
      <c r="O321" t="s">
        <v>2287</v>
      </c>
      <c r="P321" t="s">
        <v>2288</v>
      </c>
      <c r="Q321" t="s">
        <v>2289</v>
      </c>
      <c r="AB321" s="2">
        <f>COUNTIF('DATA Pruess'!C:C,C321)</f>
        <v>1</v>
      </c>
      <c r="AC321" s="2">
        <f t="shared" si="32"/>
        <v>-1</v>
      </c>
      <c r="AE321" s="2">
        <f t="shared" si="35"/>
        <v>-1</v>
      </c>
      <c r="AF321" s="2">
        <f t="shared" si="36"/>
        <v>-1</v>
      </c>
      <c r="AG321" s="2">
        <f t="shared" si="36"/>
        <v>-1</v>
      </c>
      <c r="AH321" s="2">
        <f t="shared" si="36"/>
        <v>-1</v>
      </c>
      <c r="AI321" s="2">
        <f t="shared" si="37"/>
        <v>-1</v>
      </c>
      <c r="AJ321" s="2"/>
      <c r="AK321" s="2">
        <f t="shared" si="38"/>
        <v>-1</v>
      </c>
      <c r="AL321" s="2">
        <f t="shared" si="38"/>
        <v>-1</v>
      </c>
      <c r="AM321" s="2">
        <f t="shared" si="38"/>
        <v>-1</v>
      </c>
      <c r="AN321" s="2">
        <f t="shared" si="33"/>
        <v>-1</v>
      </c>
      <c r="AP321" s="2">
        <f t="shared" si="39"/>
        <v>-1</v>
      </c>
      <c r="AQ321" s="2">
        <f t="shared" si="39"/>
        <v>-1</v>
      </c>
      <c r="AR321" s="2">
        <f t="shared" si="39"/>
        <v>-1</v>
      </c>
      <c r="AS321" s="2">
        <f t="shared" si="34"/>
        <v>-1</v>
      </c>
    </row>
    <row r="322" spans="1:45" x14ac:dyDescent="0.25">
      <c r="A322">
        <v>13</v>
      </c>
      <c r="B322" t="s">
        <v>2290</v>
      </c>
      <c r="C322" t="s">
        <v>2291</v>
      </c>
      <c r="D322">
        <v>2020</v>
      </c>
      <c r="E322" t="s">
        <v>944</v>
      </c>
      <c r="F322" t="s">
        <v>224</v>
      </c>
      <c r="G322" t="s">
        <v>2292</v>
      </c>
      <c r="H322" t="s">
        <v>2293</v>
      </c>
      <c r="I322">
        <v>148</v>
      </c>
      <c r="J322">
        <v>13</v>
      </c>
      <c r="K322">
        <v>6.5</v>
      </c>
      <c r="L322">
        <v>3</v>
      </c>
      <c r="M322">
        <v>4</v>
      </c>
      <c r="N322">
        <v>2</v>
      </c>
      <c r="O322" t="s">
        <v>2295</v>
      </c>
      <c r="P322" t="s">
        <v>2296</v>
      </c>
      <c r="Q322" t="s">
        <v>2297</v>
      </c>
      <c r="AB322" s="2">
        <f>COUNTIF('DATA Pruess'!C:C,C322)</f>
        <v>1</v>
      </c>
      <c r="AC322" s="2">
        <f t="shared" ref="AC322:AC385" si="40">IFERROR(SEARCH($AC$1, B322), -1)</f>
        <v>-1</v>
      </c>
      <c r="AE322" s="2">
        <f t="shared" si="35"/>
        <v>-1</v>
      </c>
      <c r="AF322" s="2">
        <f t="shared" si="36"/>
        <v>-1</v>
      </c>
      <c r="AG322" s="2">
        <f t="shared" si="36"/>
        <v>-1</v>
      </c>
      <c r="AH322" s="2">
        <f t="shared" si="36"/>
        <v>-1</v>
      </c>
      <c r="AI322" s="2">
        <f t="shared" si="37"/>
        <v>-1</v>
      </c>
      <c r="AJ322" s="2"/>
      <c r="AK322" s="2">
        <f t="shared" si="38"/>
        <v>-1</v>
      </c>
      <c r="AL322" s="2">
        <f t="shared" si="38"/>
        <v>-1</v>
      </c>
      <c r="AM322" s="2">
        <f t="shared" si="38"/>
        <v>-1</v>
      </c>
      <c r="AN322" s="2">
        <f t="shared" ref="AN322:AN385" si="41">IF(AK322=-1, 0, 1) + IF(AL322=-1, 0, 1) + IF(AM322=-1, 0, 1) - 1</f>
        <v>-1</v>
      </c>
      <c r="AP322" s="2">
        <f t="shared" si="39"/>
        <v>-1</v>
      </c>
      <c r="AQ322" s="2">
        <f t="shared" si="39"/>
        <v>-1</v>
      </c>
      <c r="AR322" s="2">
        <f t="shared" si="39"/>
        <v>-1</v>
      </c>
      <c r="AS322" s="2">
        <f t="shared" ref="AS322:AS385" si="42">IF(AP322=-1, 0, 1) + IF(AQ322=-1, 0, 1) + IF(AR322=-1, 0, 1) - 1</f>
        <v>-1</v>
      </c>
    </row>
    <row r="323" spans="1:45" x14ac:dyDescent="0.25">
      <c r="A323">
        <v>13</v>
      </c>
      <c r="B323" t="s">
        <v>2298</v>
      </c>
      <c r="C323" t="s">
        <v>2299</v>
      </c>
      <c r="D323">
        <v>2020</v>
      </c>
      <c r="F323" t="s">
        <v>1220</v>
      </c>
      <c r="G323" t="s">
        <v>2300</v>
      </c>
      <c r="H323" t="s">
        <v>2301</v>
      </c>
      <c r="I323">
        <v>149</v>
      </c>
      <c r="J323">
        <v>13</v>
      </c>
      <c r="K323">
        <v>6.5</v>
      </c>
      <c r="L323">
        <v>13</v>
      </c>
      <c r="M323">
        <v>1</v>
      </c>
      <c r="N323">
        <v>2</v>
      </c>
      <c r="O323" t="s">
        <v>2302</v>
      </c>
      <c r="Q323" t="s">
        <v>2303</v>
      </c>
      <c r="AB323" s="2">
        <f>COUNTIF('DATA Pruess'!C:C,C323)</f>
        <v>0</v>
      </c>
      <c r="AC323" s="2">
        <f t="shared" si="40"/>
        <v>-1</v>
      </c>
      <c r="AE323" s="2">
        <f t="shared" ref="AE323:AE386" si="43">IFERROR(SEARCH(AE$1, $B323), -1)</f>
        <v>-1</v>
      </c>
      <c r="AF323" s="2">
        <f t="shared" ref="AF323:AH386" si="44">IFERROR(SEARCH(AF$1, $B323), -1)</f>
        <v>-1</v>
      </c>
      <c r="AG323" s="2">
        <f t="shared" si="44"/>
        <v>-1</v>
      </c>
      <c r="AH323" s="2">
        <f t="shared" si="44"/>
        <v>-1</v>
      </c>
      <c r="AI323" s="2">
        <f t="shared" ref="AI323:AI386" si="45">IF(AE323=-1, 0, 1) + IF(AF323=-1, 0, 1) + IF(AG323=-1, 0, 1) + IF(AH323=-1, 0, 1) - 1</f>
        <v>-1</v>
      </c>
      <c r="AJ323" s="2"/>
      <c r="AK323" s="2">
        <f t="shared" ref="AK323:AM386" si="46">IFERROR(SEARCH(AK$1, $B323), -1)</f>
        <v>-1</v>
      </c>
      <c r="AL323" s="2">
        <f t="shared" si="46"/>
        <v>-1</v>
      </c>
      <c r="AM323" s="2">
        <f t="shared" si="46"/>
        <v>-1</v>
      </c>
      <c r="AN323" s="2">
        <f t="shared" si="41"/>
        <v>-1</v>
      </c>
      <c r="AP323" s="2">
        <f t="shared" ref="AP323:AR386" si="47">IFERROR(SEARCH(AP$1, $B323), -1)</f>
        <v>-1</v>
      </c>
      <c r="AQ323" s="2">
        <f t="shared" si="47"/>
        <v>-1</v>
      </c>
      <c r="AR323" s="2">
        <f t="shared" si="47"/>
        <v>-1</v>
      </c>
      <c r="AS323" s="2">
        <f t="shared" si="42"/>
        <v>-1</v>
      </c>
    </row>
    <row r="324" spans="1:45" x14ac:dyDescent="0.25">
      <c r="A324">
        <v>13</v>
      </c>
      <c r="B324" t="s">
        <v>2304</v>
      </c>
      <c r="C324" t="s">
        <v>2305</v>
      </c>
      <c r="D324">
        <v>2020</v>
      </c>
      <c r="E324" t="s">
        <v>2306</v>
      </c>
      <c r="F324" t="s">
        <v>1574</v>
      </c>
      <c r="G324" t="s">
        <v>2307</v>
      </c>
      <c r="H324" t="s">
        <v>2308</v>
      </c>
      <c r="I324">
        <v>158</v>
      </c>
      <c r="J324">
        <v>13</v>
      </c>
      <c r="K324">
        <v>6.5</v>
      </c>
      <c r="L324">
        <v>13</v>
      </c>
      <c r="M324">
        <v>1</v>
      </c>
      <c r="N324">
        <v>2</v>
      </c>
      <c r="O324" t="s">
        <v>2309</v>
      </c>
      <c r="Q324" t="s">
        <v>2310</v>
      </c>
      <c r="AB324" s="2">
        <f>COUNTIF('DATA Pruess'!C:C,C324)</f>
        <v>1</v>
      </c>
      <c r="AC324" s="2">
        <f t="shared" si="40"/>
        <v>-1</v>
      </c>
      <c r="AE324" s="2">
        <f t="shared" si="43"/>
        <v>-1</v>
      </c>
      <c r="AF324" s="2">
        <f t="shared" si="44"/>
        <v>-1</v>
      </c>
      <c r="AG324" s="2">
        <f t="shared" si="44"/>
        <v>-1</v>
      </c>
      <c r="AH324" s="2">
        <f t="shared" si="44"/>
        <v>-1</v>
      </c>
      <c r="AI324" s="2">
        <f t="shared" si="45"/>
        <v>-1</v>
      </c>
      <c r="AJ324" s="2"/>
      <c r="AK324" s="2">
        <f t="shared" si="46"/>
        <v>-1</v>
      </c>
      <c r="AL324" s="2">
        <f t="shared" si="46"/>
        <v>-1</v>
      </c>
      <c r="AM324" s="2">
        <f t="shared" si="46"/>
        <v>-1</v>
      </c>
      <c r="AN324" s="2">
        <f t="shared" si="41"/>
        <v>-1</v>
      </c>
      <c r="AP324" s="2">
        <f t="shared" si="47"/>
        <v>-1</v>
      </c>
      <c r="AQ324" s="2">
        <f t="shared" si="47"/>
        <v>-1</v>
      </c>
      <c r="AR324" s="2">
        <f t="shared" si="47"/>
        <v>-1</v>
      </c>
      <c r="AS324" s="2">
        <f t="shared" si="42"/>
        <v>-1</v>
      </c>
    </row>
    <row r="325" spans="1:45" x14ac:dyDescent="0.25">
      <c r="A325">
        <v>11</v>
      </c>
      <c r="B325" t="s">
        <v>2311</v>
      </c>
      <c r="C325" t="s">
        <v>2312</v>
      </c>
      <c r="D325">
        <v>2020</v>
      </c>
      <c r="E325" t="s">
        <v>1462</v>
      </c>
      <c r="F325" t="s">
        <v>29</v>
      </c>
      <c r="G325" t="s">
        <v>2313</v>
      </c>
      <c r="H325" t="s">
        <v>2314</v>
      </c>
      <c r="I325">
        <v>163</v>
      </c>
      <c r="J325">
        <v>11</v>
      </c>
      <c r="K325">
        <v>5.5</v>
      </c>
      <c r="L325">
        <v>2</v>
      </c>
      <c r="M325">
        <v>5</v>
      </c>
      <c r="N325">
        <v>2</v>
      </c>
      <c r="O325" t="s">
        <v>2315</v>
      </c>
      <c r="P325" t="s">
        <v>2313</v>
      </c>
      <c r="Q325" t="s">
        <v>2316</v>
      </c>
      <c r="AB325" s="2">
        <f>COUNTIF('DATA Pruess'!C:C,C325)</f>
        <v>1</v>
      </c>
      <c r="AC325" s="2">
        <f t="shared" si="40"/>
        <v>-1</v>
      </c>
      <c r="AE325" s="2">
        <f t="shared" si="43"/>
        <v>-1</v>
      </c>
      <c r="AF325" s="2">
        <f t="shared" si="44"/>
        <v>-1</v>
      </c>
      <c r="AG325" s="2">
        <f t="shared" si="44"/>
        <v>16</v>
      </c>
      <c r="AH325" s="2">
        <f t="shared" si="44"/>
        <v>-1</v>
      </c>
      <c r="AI325" s="2">
        <f t="shared" si="45"/>
        <v>0</v>
      </c>
      <c r="AJ325" s="2"/>
      <c r="AK325" s="2">
        <f t="shared" si="46"/>
        <v>-1</v>
      </c>
      <c r="AL325" s="2">
        <f t="shared" si="46"/>
        <v>-1</v>
      </c>
      <c r="AM325" s="2">
        <f t="shared" si="46"/>
        <v>-1</v>
      </c>
      <c r="AN325" s="2">
        <f t="shared" si="41"/>
        <v>-1</v>
      </c>
      <c r="AP325" s="2">
        <f t="shared" si="47"/>
        <v>-1</v>
      </c>
      <c r="AQ325" s="2">
        <f t="shared" si="47"/>
        <v>-1</v>
      </c>
      <c r="AR325" s="2">
        <f t="shared" si="47"/>
        <v>-1</v>
      </c>
      <c r="AS325" s="2">
        <f t="shared" si="42"/>
        <v>-1</v>
      </c>
    </row>
    <row r="326" spans="1:45" x14ac:dyDescent="0.25">
      <c r="A326">
        <v>12</v>
      </c>
      <c r="B326" t="s">
        <v>2317</v>
      </c>
      <c r="C326" t="s">
        <v>2318</v>
      </c>
      <c r="D326">
        <v>2020</v>
      </c>
      <c r="E326" t="s">
        <v>2319</v>
      </c>
      <c r="F326" t="s">
        <v>29</v>
      </c>
      <c r="G326" t="s">
        <v>2320</v>
      </c>
      <c r="H326" t="s">
        <v>2321</v>
      </c>
      <c r="I326">
        <v>166</v>
      </c>
      <c r="J326">
        <v>12</v>
      </c>
      <c r="K326">
        <v>6</v>
      </c>
      <c r="L326">
        <v>2</v>
      </c>
      <c r="M326">
        <v>7</v>
      </c>
      <c r="N326">
        <v>2</v>
      </c>
      <c r="O326" t="s">
        <v>2322</v>
      </c>
      <c r="Q326" t="s">
        <v>2323</v>
      </c>
      <c r="AB326" s="2">
        <f>COUNTIF('DATA Pruess'!C:C,C326)</f>
        <v>1</v>
      </c>
      <c r="AC326" s="2">
        <f t="shared" si="40"/>
        <v>-1</v>
      </c>
      <c r="AE326" s="2">
        <f t="shared" si="43"/>
        <v>-1</v>
      </c>
      <c r="AF326" s="2">
        <f t="shared" si="44"/>
        <v>-1</v>
      </c>
      <c r="AG326" s="2">
        <f t="shared" si="44"/>
        <v>-1</v>
      </c>
      <c r="AH326" s="2">
        <f t="shared" si="44"/>
        <v>-1</v>
      </c>
      <c r="AI326" s="2">
        <f t="shared" si="45"/>
        <v>-1</v>
      </c>
      <c r="AJ326" s="2"/>
      <c r="AK326" s="2">
        <f t="shared" si="46"/>
        <v>-1</v>
      </c>
      <c r="AL326" s="2">
        <f t="shared" si="46"/>
        <v>-1</v>
      </c>
      <c r="AM326" s="2">
        <f t="shared" si="46"/>
        <v>-1</v>
      </c>
      <c r="AN326" s="2">
        <f t="shared" si="41"/>
        <v>-1</v>
      </c>
      <c r="AP326" s="2">
        <f t="shared" si="47"/>
        <v>-1</v>
      </c>
      <c r="AQ326" s="2">
        <f t="shared" si="47"/>
        <v>-1</v>
      </c>
      <c r="AR326" s="2">
        <f t="shared" si="47"/>
        <v>-1</v>
      </c>
      <c r="AS326" s="2">
        <f t="shared" si="42"/>
        <v>-1</v>
      </c>
    </row>
    <row r="327" spans="1:45" x14ac:dyDescent="0.25">
      <c r="A327">
        <v>13</v>
      </c>
      <c r="B327" t="s">
        <v>2324</v>
      </c>
      <c r="C327" t="s">
        <v>2325</v>
      </c>
      <c r="D327">
        <v>2020</v>
      </c>
      <c r="E327" t="s">
        <v>2326</v>
      </c>
      <c r="F327" t="s">
        <v>29</v>
      </c>
      <c r="G327" t="s">
        <v>2327</v>
      </c>
      <c r="H327" t="s">
        <v>2328</v>
      </c>
      <c r="I327">
        <v>170</v>
      </c>
      <c r="J327">
        <v>13</v>
      </c>
      <c r="K327">
        <v>6.5</v>
      </c>
      <c r="L327">
        <v>7</v>
      </c>
      <c r="M327">
        <v>2</v>
      </c>
      <c r="N327">
        <v>2</v>
      </c>
      <c r="O327" t="s">
        <v>2329</v>
      </c>
      <c r="Q327" t="s">
        <v>2330</v>
      </c>
      <c r="AB327" s="2">
        <f>COUNTIF('DATA Pruess'!C:C,C327)</f>
        <v>1</v>
      </c>
      <c r="AC327" s="2">
        <f t="shared" si="40"/>
        <v>-1</v>
      </c>
      <c r="AE327" s="2">
        <f t="shared" si="43"/>
        <v>-1</v>
      </c>
      <c r="AF327" s="2">
        <f t="shared" si="44"/>
        <v>-1</v>
      </c>
      <c r="AG327" s="2">
        <f t="shared" si="44"/>
        <v>-1</v>
      </c>
      <c r="AH327" s="2">
        <f t="shared" si="44"/>
        <v>-1</v>
      </c>
      <c r="AI327" s="2">
        <f t="shared" si="45"/>
        <v>-1</v>
      </c>
      <c r="AJ327" s="2"/>
      <c r="AK327" s="2">
        <f t="shared" si="46"/>
        <v>-1</v>
      </c>
      <c r="AL327" s="2">
        <f t="shared" si="46"/>
        <v>-1</v>
      </c>
      <c r="AM327" s="2">
        <f t="shared" si="46"/>
        <v>-1</v>
      </c>
      <c r="AN327" s="2">
        <f t="shared" si="41"/>
        <v>-1</v>
      </c>
      <c r="AP327" s="2">
        <f t="shared" si="47"/>
        <v>-1</v>
      </c>
      <c r="AQ327" s="2">
        <f t="shared" si="47"/>
        <v>-1</v>
      </c>
      <c r="AR327" s="2">
        <f t="shared" si="47"/>
        <v>-1</v>
      </c>
      <c r="AS327" s="2">
        <f t="shared" si="42"/>
        <v>-1</v>
      </c>
    </row>
    <row r="328" spans="1:45" x14ac:dyDescent="0.25">
      <c r="A328">
        <v>9</v>
      </c>
      <c r="B328" t="s">
        <v>2331</v>
      </c>
      <c r="C328" t="s">
        <v>2332</v>
      </c>
      <c r="D328">
        <v>2020</v>
      </c>
      <c r="E328" t="s">
        <v>1311</v>
      </c>
      <c r="F328" t="s">
        <v>131</v>
      </c>
      <c r="G328" t="s">
        <v>2333</v>
      </c>
      <c r="H328" t="s">
        <v>2334</v>
      </c>
      <c r="I328">
        <v>181</v>
      </c>
      <c r="J328">
        <v>9</v>
      </c>
      <c r="K328">
        <v>4.5</v>
      </c>
      <c r="L328">
        <v>2</v>
      </c>
      <c r="M328">
        <v>6</v>
      </c>
      <c r="N328">
        <v>2</v>
      </c>
      <c r="O328" t="s">
        <v>2336</v>
      </c>
      <c r="P328" t="s">
        <v>2337</v>
      </c>
      <c r="Q328" t="s">
        <v>2338</v>
      </c>
      <c r="AB328" s="2">
        <f>COUNTIF('DATA Pruess'!C:C,C328)</f>
        <v>1</v>
      </c>
      <c r="AC328" s="2">
        <f t="shared" si="40"/>
        <v>-1</v>
      </c>
      <c r="AE328" s="2">
        <f t="shared" si="43"/>
        <v>-1</v>
      </c>
      <c r="AF328" s="2">
        <f t="shared" si="44"/>
        <v>-1</v>
      </c>
      <c r="AG328" s="2">
        <f t="shared" si="44"/>
        <v>-1</v>
      </c>
      <c r="AH328" s="2">
        <f t="shared" si="44"/>
        <v>-1</v>
      </c>
      <c r="AI328" s="2">
        <f t="shared" si="45"/>
        <v>-1</v>
      </c>
      <c r="AJ328" s="2"/>
      <c r="AK328" s="2">
        <f t="shared" si="46"/>
        <v>-1</v>
      </c>
      <c r="AL328" s="2">
        <f t="shared" si="46"/>
        <v>-1</v>
      </c>
      <c r="AM328" s="2">
        <f t="shared" si="46"/>
        <v>-1</v>
      </c>
      <c r="AN328" s="2">
        <f t="shared" si="41"/>
        <v>-1</v>
      </c>
      <c r="AP328" s="2">
        <f t="shared" si="47"/>
        <v>-1</v>
      </c>
      <c r="AQ328" s="2">
        <f t="shared" si="47"/>
        <v>-1</v>
      </c>
      <c r="AR328" s="2">
        <f t="shared" si="47"/>
        <v>-1</v>
      </c>
      <c r="AS328" s="2">
        <f t="shared" si="42"/>
        <v>-1</v>
      </c>
    </row>
    <row r="329" spans="1:45" x14ac:dyDescent="0.25">
      <c r="A329">
        <v>8</v>
      </c>
      <c r="B329" t="s">
        <v>2339</v>
      </c>
      <c r="C329" t="s">
        <v>2340</v>
      </c>
      <c r="D329">
        <v>2020</v>
      </c>
      <c r="E329" t="s">
        <v>1444</v>
      </c>
      <c r="F329" t="s">
        <v>29</v>
      </c>
      <c r="G329" t="s">
        <v>2341</v>
      </c>
      <c r="H329" t="s">
        <v>2342</v>
      </c>
      <c r="I329">
        <v>190</v>
      </c>
      <c r="J329">
        <v>8</v>
      </c>
      <c r="K329">
        <v>4</v>
      </c>
      <c r="L329">
        <v>2</v>
      </c>
      <c r="M329">
        <v>4</v>
      </c>
      <c r="N329">
        <v>2</v>
      </c>
      <c r="O329" t="s">
        <v>2343</v>
      </c>
      <c r="Q329" t="s">
        <v>2344</v>
      </c>
      <c r="AB329" s="2">
        <f>COUNTIF('DATA Pruess'!C:C,C329)</f>
        <v>0</v>
      </c>
      <c r="AC329" s="2">
        <f t="shared" si="40"/>
        <v>-1</v>
      </c>
      <c r="AE329" s="2">
        <f t="shared" si="43"/>
        <v>-1</v>
      </c>
      <c r="AF329" s="2">
        <f t="shared" si="44"/>
        <v>-1</v>
      </c>
      <c r="AG329" s="2">
        <f t="shared" si="44"/>
        <v>-1</v>
      </c>
      <c r="AH329" s="2">
        <f t="shared" si="44"/>
        <v>-1</v>
      </c>
      <c r="AI329" s="2">
        <f t="shared" si="45"/>
        <v>-1</v>
      </c>
      <c r="AJ329" s="2"/>
      <c r="AK329" s="2">
        <f t="shared" si="46"/>
        <v>-1</v>
      </c>
      <c r="AL329" s="2">
        <f t="shared" si="46"/>
        <v>-1</v>
      </c>
      <c r="AM329" s="2">
        <f t="shared" si="46"/>
        <v>-1</v>
      </c>
      <c r="AN329" s="2">
        <f t="shared" si="41"/>
        <v>-1</v>
      </c>
      <c r="AP329" s="2">
        <f t="shared" si="47"/>
        <v>-1</v>
      </c>
      <c r="AQ329" s="2">
        <f t="shared" si="47"/>
        <v>-1</v>
      </c>
      <c r="AR329" s="2">
        <f t="shared" si="47"/>
        <v>-1</v>
      </c>
      <c r="AS329" s="2">
        <f t="shared" si="42"/>
        <v>-1</v>
      </c>
    </row>
    <row r="330" spans="1:45" x14ac:dyDescent="0.25">
      <c r="A330">
        <v>8</v>
      </c>
      <c r="B330" t="s">
        <v>2345</v>
      </c>
      <c r="C330" t="s">
        <v>2346</v>
      </c>
      <c r="D330">
        <v>2020</v>
      </c>
      <c r="E330" t="s">
        <v>2347</v>
      </c>
      <c r="F330" t="s">
        <v>29</v>
      </c>
      <c r="G330" t="s">
        <v>2348</v>
      </c>
      <c r="H330" t="s">
        <v>2349</v>
      </c>
      <c r="I330">
        <v>203</v>
      </c>
      <c r="J330">
        <v>8</v>
      </c>
      <c r="K330">
        <v>4</v>
      </c>
      <c r="L330">
        <v>1</v>
      </c>
      <c r="M330">
        <v>6</v>
      </c>
      <c r="N330">
        <v>2</v>
      </c>
      <c r="O330" t="s">
        <v>2350</v>
      </c>
      <c r="P330" t="s">
        <v>2351</v>
      </c>
      <c r="Q330" t="s">
        <v>2352</v>
      </c>
      <c r="AB330" s="2">
        <f>COUNTIF('DATA Pruess'!C:C,C330)</f>
        <v>1</v>
      </c>
      <c r="AC330" s="2">
        <f t="shared" si="40"/>
        <v>-1</v>
      </c>
      <c r="AE330" s="2">
        <f t="shared" si="43"/>
        <v>-1</v>
      </c>
      <c r="AF330" s="2">
        <f t="shared" si="44"/>
        <v>-1</v>
      </c>
      <c r="AG330" s="2">
        <f t="shared" si="44"/>
        <v>-1</v>
      </c>
      <c r="AH330" s="2">
        <f t="shared" si="44"/>
        <v>-1</v>
      </c>
      <c r="AI330" s="2">
        <f t="shared" si="45"/>
        <v>-1</v>
      </c>
      <c r="AJ330" s="2"/>
      <c r="AK330" s="2">
        <f t="shared" si="46"/>
        <v>-1</v>
      </c>
      <c r="AL330" s="2">
        <f t="shared" si="46"/>
        <v>-1</v>
      </c>
      <c r="AM330" s="2">
        <f t="shared" si="46"/>
        <v>-1</v>
      </c>
      <c r="AN330" s="2">
        <f t="shared" si="41"/>
        <v>-1</v>
      </c>
      <c r="AP330" s="2">
        <f t="shared" si="47"/>
        <v>-1</v>
      </c>
      <c r="AQ330" s="2">
        <f t="shared" si="47"/>
        <v>-1</v>
      </c>
      <c r="AR330" s="2">
        <f t="shared" si="47"/>
        <v>-1</v>
      </c>
      <c r="AS330" s="2">
        <f t="shared" si="42"/>
        <v>-1</v>
      </c>
    </row>
    <row r="331" spans="1:45" x14ac:dyDescent="0.25">
      <c r="A331">
        <v>6</v>
      </c>
      <c r="B331" t="s">
        <v>2353</v>
      </c>
      <c r="C331" t="s">
        <v>2354</v>
      </c>
      <c r="D331">
        <v>2020</v>
      </c>
      <c r="E331" t="s">
        <v>744</v>
      </c>
      <c r="F331" t="s">
        <v>29</v>
      </c>
      <c r="G331" t="s">
        <v>2355</v>
      </c>
      <c r="H331" t="s">
        <v>2356</v>
      </c>
      <c r="I331">
        <v>213</v>
      </c>
      <c r="J331">
        <v>6</v>
      </c>
      <c r="K331">
        <v>3</v>
      </c>
      <c r="L331">
        <v>1</v>
      </c>
      <c r="M331">
        <v>6</v>
      </c>
      <c r="N331">
        <v>2</v>
      </c>
      <c r="O331" t="s">
        <v>2357</v>
      </c>
      <c r="P331" t="s">
        <v>2358</v>
      </c>
      <c r="Q331" t="s">
        <v>2359</v>
      </c>
      <c r="AB331" s="2">
        <f>COUNTIF('DATA Pruess'!C:C,C331)</f>
        <v>1</v>
      </c>
      <c r="AC331" s="2">
        <f t="shared" si="40"/>
        <v>-1</v>
      </c>
      <c r="AE331" s="2">
        <f t="shared" si="43"/>
        <v>-1</v>
      </c>
      <c r="AF331" s="2">
        <f t="shared" si="44"/>
        <v>-1</v>
      </c>
      <c r="AG331" s="2">
        <f t="shared" si="44"/>
        <v>-1</v>
      </c>
      <c r="AH331" s="2">
        <f t="shared" si="44"/>
        <v>-1</v>
      </c>
      <c r="AI331" s="2">
        <f t="shared" si="45"/>
        <v>-1</v>
      </c>
      <c r="AJ331" s="2"/>
      <c r="AK331" s="2">
        <f t="shared" si="46"/>
        <v>-1</v>
      </c>
      <c r="AL331" s="2">
        <f t="shared" si="46"/>
        <v>-1</v>
      </c>
      <c r="AM331" s="2">
        <f t="shared" si="46"/>
        <v>-1</v>
      </c>
      <c r="AN331" s="2">
        <f t="shared" si="41"/>
        <v>-1</v>
      </c>
      <c r="AP331" s="2">
        <f t="shared" si="47"/>
        <v>-1</v>
      </c>
      <c r="AQ331" s="2">
        <f t="shared" si="47"/>
        <v>-1</v>
      </c>
      <c r="AR331" s="2">
        <f t="shared" si="47"/>
        <v>-1</v>
      </c>
      <c r="AS331" s="2">
        <f t="shared" si="42"/>
        <v>-1</v>
      </c>
    </row>
    <row r="332" spans="1:45" x14ac:dyDescent="0.25">
      <c r="A332">
        <v>5</v>
      </c>
      <c r="B332" t="s">
        <v>2360</v>
      </c>
      <c r="C332" t="s">
        <v>2361</v>
      </c>
      <c r="D332">
        <v>2020</v>
      </c>
      <c r="E332" t="s">
        <v>1973</v>
      </c>
      <c r="F332" t="s">
        <v>224</v>
      </c>
      <c r="G332" t="s">
        <v>2362</v>
      </c>
      <c r="H332" t="s">
        <v>2363</v>
      </c>
      <c r="I332">
        <v>219</v>
      </c>
      <c r="J332">
        <v>5</v>
      </c>
      <c r="K332">
        <v>2.5</v>
      </c>
      <c r="L332">
        <v>1</v>
      </c>
      <c r="M332">
        <v>5</v>
      </c>
      <c r="N332">
        <v>2</v>
      </c>
      <c r="O332" t="s">
        <v>2365</v>
      </c>
      <c r="P332" t="s">
        <v>2366</v>
      </c>
      <c r="Q332" t="s">
        <v>2367</v>
      </c>
      <c r="AB332" s="2">
        <f>COUNTIF('DATA Pruess'!C:C,C332)</f>
        <v>1</v>
      </c>
      <c r="AC332" s="2">
        <f t="shared" si="40"/>
        <v>-1</v>
      </c>
      <c r="AE332" s="2">
        <f t="shared" si="43"/>
        <v>-1</v>
      </c>
      <c r="AF332" s="2">
        <f t="shared" si="44"/>
        <v>-1</v>
      </c>
      <c r="AG332" s="2">
        <f t="shared" si="44"/>
        <v>-1</v>
      </c>
      <c r="AH332" s="2">
        <f t="shared" si="44"/>
        <v>-1</v>
      </c>
      <c r="AI332" s="2">
        <f t="shared" si="45"/>
        <v>-1</v>
      </c>
      <c r="AJ332" s="2"/>
      <c r="AK332" s="2">
        <f t="shared" si="46"/>
        <v>-1</v>
      </c>
      <c r="AL332" s="2">
        <f t="shared" si="46"/>
        <v>-1</v>
      </c>
      <c r="AM332" s="2">
        <f t="shared" si="46"/>
        <v>-1</v>
      </c>
      <c r="AN332" s="2">
        <f t="shared" si="41"/>
        <v>-1</v>
      </c>
      <c r="AP332" s="2">
        <f t="shared" si="47"/>
        <v>19</v>
      </c>
      <c r="AQ332" s="2">
        <f t="shared" si="47"/>
        <v>1</v>
      </c>
      <c r="AR332" s="2">
        <f t="shared" si="47"/>
        <v>-1</v>
      </c>
      <c r="AS332" s="2">
        <f t="shared" si="42"/>
        <v>1</v>
      </c>
    </row>
    <row r="333" spans="1:45" x14ac:dyDescent="0.25">
      <c r="A333">
        <v>5</v>
      </c>
      <c r="B333" t="s">
        <v>2368</v>
      </c>
      <c r="C333" t="s">
        <v>2369</v>
      </c>
      <c r="D333">
        <v>2020</v>
      </c>
      <c r="E333" t="s">
        <v>2370</v>
      </c>
      <c r="F333" t="s">
        <v>29</v>
      </c>
      <c r="G333" t="s">
        <v>2371</v>
      </c>
      <c r="H333" t="s">
        <v>2372</v>
      </c>
      <c r="I333">
        <v>230</v>
      </c>
      <c r="J333">
        <v>5</v>
      </c>
      <c r="K333">
        <v>2.5</v>
      </c>
      <c r="L333">
        <v>1</v>
      </c>
      <c r="M333">
        <v>4</v>
      </c>
      <c r="N333">
        <v>2</v>
      </c>
      <c r="O333" t="s">
        <v>2373</v>
      </c>
      <c r="P333" t="s">
        <v>2374</v>
      </c>
      <c r="Q333" t="s">
        <v>2375</v>
      </c>
      <c r="AB333" s="2">
        <f>COUNTIF('DATA Pruess'!C:C,C333)</f>
        <v>0</v>
      </c>
      <c r="AC333" s="2">
        <f t="shared" si="40"/>
        <v>-1</v>
      </c>
      <c r="AE333" s="2">
        <f t="shared" si="43"/>
        <v>-1</v>
      </c>
      <c r="AF333" s="2">
        <f t="shared" si="44"/>
        <v>-1</v>
      </c>
      <c r="AG333" s="2">
        <f t="shared" si="44"/>
        <v>-1</v>
      </c>
      <c r="AH333" s="2">
        <f t="shared" si="44"/>
        <v>-1</v>
      </c>
      <c r="AI333" s="2">
        <f t="shared" si="45"/>
        <v>-1</v>
      </c>
      <c r="AJ333" s="2"/>
      <c r="AK333" s="2">
        <f t="shared" si="46"/>
        <v>-1</v>
      </c>
      <c r="AL333" s="2">
        <f t="shared" si="46"/>
        <v>-1</v>
      </c>
      <c r="AM333" s="2">
        <f t="shared" si="46"/>
        <v>-1</v>
      </c>
      <c r="AN333" s="2">
        <f t="shared" si="41"/>
        <v>-1</v>
      </c>
      <c r="AP333" s="2">
        <f t="shared" si="47"/>
        <v>-1</v>
      </c>
      <c r="AQ333" s="2">
        <f t="shared" si="47"/>
        <v>-1</v>
      </c>
      <c r="AR333" s="2">
        <f t="shared" si="47"/>
        <v>-1</v>
      </c>
      <c r="AS333" s="2">
        <f t="shared" si="42"/>
        <v>-1</v>
      </c>
    </row>
    <row r="334" spans="1:45" x14ac:dyDescent="0.25">
      <c r="A334">
        <v>4</v>
      </c>
      <c r="B334" t="s">
        <v>2376</v>
      </c>
      <c r="C334" t="s">
        <v>2377</v>
      </c>
      <c r="D334">
        <v>2020</v>
      </c>
      <c r="E334" t="s">
        <v>2378</v>
      </c>
      <c r="F334" t="s">
        <v>224</v>
      </c>
      <c r="G334" t="s">
        <v>2379</v>
      </c>
      <c r="H334" t="s">
        <v>2380</v>
      </c>
      <c r="I334">
        <v>248</v>
      </c>
      <c r="J334">
        <v>4</v>
      </c>
      <c r="K334">
        <v>2</v>
      </c>
      <c r="L334">
        <v>4</v>
      </c>
      <c r="M334">
        <v>1</v>
      </c>
      <c r="N334">
        <v>2</v>
      </c>
      <c r="O334" t="s">
        <v>2381</v>
      </c>
      <c r="P334" t="s">
        <v>2382</v>
      </c>
      <c r="Q334" t="s">
        <v>2383</v>
      </c>
      <c r="AB334" s="2">
        <f>COUNTIF('DATA Pruess'!C:C,C334)</f>
        <v>0</v>
      </c>
      <c r="AC334" s="2">
        <f t="shared" si="40"/>
        <v>-1</v>
      </c>
      <c r="AE334" s="2">
        <f t="shared" si="43"/>
        <v>-1</v>
      </c>
      <c r="AF334" s="2">
        <f t="shared" si="44"/>
        <v>-1</v>
      </c>
      <c r="AG334" s="2">
        <f t="shared" si="44"/>
        <v>-1</v>
      </c>
      <c r="AH334" s="2">
        <f t="shared" si="44"/>
        <v>-1</v>
      </c>
      <c r="AI334" s="2">
        <f t="shared" si="45"/>
        <v>-1</v>
      </c>
      <c r="AJ334" s="2"/>
      <c r="AK334" s="2">
        <f t="shared" si="46"/>
        <v>-1</v>
      </c>
      <c r="AL334" s="2">
        <f t="shared" si="46"/>
        <v>-1</v>
      </c>
      <c r="AM334" s="2">
        <f t="shared" si="46"/>
        <v>-1</v>
      </c>
      <c r="AN334" s="2">
        <f t="shared" si="41"/>
        <v>-1</v>
      </c>
      <c r="AP334" s="2">
        <f t="shared" si="47"/>
        <v>-1</v>
      </c>
      <c r="AQ334" s="2">
        <f t="shared" si="47"/>
        <v>-1</v>
      </c>
      <c r="AR334" s="2">
        <f t="shared" si="47"/>
        <v>-1</v>
      </c>
      <c r="AS334" s="2">
        <f t="shared" si="42"/>
        <v>-1</v>
      </c>
    </row>
    <row r="335" spans="1:45" x14ac:dyDescent="0.25">
      <c r="A335">
        <v>4</v>
      </c>
      <c r="B335" t="s">
        <v>2384</v>
      </c>
      <c r="C335" t="s">
        <v>2385</v>
      </c>
      <c r="D335">
        <v>2020</v>
      </c>
      <c r="F335" t="s">
        <v>417</v>
      </c>
      <c r="G335" t="s">
        <v>2386</v>
      </c>
      <c r="H335" t="s">
        <v>2387</v>
      </c>
      <c r="I335">
        <v>251</v>
      </c>
      <c r="J335">
        <v>4</v>
      </c>
      <c r="K335">
        <v>2</v>
      </c>
      <c r="L335">
        <v>4</v>
      </c>
      <c r="M335">
        <v>1</v>
      </c>
      <c r="N335">
        <v>2</v>
      </c>
      <c r="O335" t="s">
        <v>2388</v>
      </c>
      <c r="P335" t="s">
        <v>2389</v>
      </c>
      <c r="Q335" t="s">
        <v>2390</v>
      </c>
      <c r="AB335" s="2">
        <f>COUNTIF('DATA Pruess'!C:C,C335)</f>
        <v>1</v>
      </c>
      <c r="AC335" s="2">
        <f t="shared" si="40"/>
        <v>-1</v>
      </c>
      <c r="AE335" s="2">
        <f t="shared" si="43"/>
        <v>-1</v>
      </c>
      <c r="AF335" s="2">
        <f t="shared" si="44"/>
        <v>-1</v>
      </c>
      <c r="AG335" s="2">
        <f t="shared" si="44"/>
        <v>-1</v>
      </c>
      <c r="AH335" s="2">
        <f t="shared" si="44"/>
        <v>-1</v>
      </c>
      <c r="AI335" s="2">
        <f t="shared" si="45"/>
        <v>-1</v>
      </c>
      <c r="AJ335" s="2"/>
      <c r="AK335" s="2">
        <f t="shared" si="46"/>
        <v>-1</v>
      </c>
      <c r="AL335" s="2">
        <f t="shared" si="46"/>
        <v>-1</v>
      </c>
      <c r="AM335" s="2">
        <f t="shared" si="46"/>
        <v>-1</v>
      </c>
      <c r="AN335" s="2">
        <f t="shared" si="41"/>
        <v>-1</v>
      </c>
      <c r="AP335" s="2">
        <f t="shared" si="47"/>
        <v>-1</v>
      </c>
      <c r="AQ335" s="2">
        <f t="shared" si="47"/>
        <v>-1</v>
      </c>
      <c r="AR335" s="2">
        <f t="shared" si="47"/>
        <v>-1</v>
      </c>
      <c r="AS335" s="2">
        <f t="shared" si="42"/>
        <v>-1</v>
      </c>
    </row>
    <row r="336" spans="1:45" x14ac:dyDescent="0.25">
      <c r="A336">
        <v>3</v>
      </c>
      <c r="B336" t="s">
        <v>2391</v>
      </c>
      <c r="C336" t="s">
        <v>2392</v>
      </c>
      <c r="D336">
        <v>2020</v>
      </c>
      <c r="E336" t="s">
        <v>2393</v>
      </c>
      <c r="F336" t="s">
        <v>2394</v>
      </c>
      <c r="G336" t="s">
        <v>2395</v>
      </c>
      <c r="H336" t="s">
        <v>2396</v>
      </c>
      <c r="I336">
        <v>253</v>
      </c>
      <c r="J336">
        <v>3</v>
      </c>
      <c r="K336">
        <v>1.5</v>
      </c>
      <c r="L336">
        <v>1</v>
      </c>
      <c r="M336">
        <v>3</v>
      </c>
      <c r="N336">
        <v>2</v>
      </c>
      <c r="O336" t="s">
        <v>2397</v>
      </c>
      <c r="P336" t="s">
        <v>2398</v>
      </c>
      <c r="Q336" t="s">
        <v>2399</v>
      </c>
      <c r="AB336" s="2">
        <f>COUNTIF('DATA Pruess'!C:C,C336)</f>
        <v>0</v>
      </c>
      <c r="AC336" s="2">
        <f t="shared" si="40"/>
        <v>-1</v>
      </c>
      <c r="AE336" s="2">
        <f t="shared" si="43"/>
        <v>-1</v>
      </c>
      <c r="AF336" s="2">
        <f t="shared" si="44"/>
        <v>-1</v>
      </c>
      <c r="AG336" s="2">
        <f t="shared" si="44"/>
        <v>-1</v>
      </c>
      <c r="AH336" s="2">
        <f t="shared" si="44"/>
        <v>-1</v>
      </c>
      <c r="AI336" s="2">
        <f t="shared" si="45"/>
        <v>-1</v>
      </c>
      <c r="AJ336" s="2"/>
      <c r="AK336" s="2">
        <f t="shared" si="46"/>
        <v>-1</v>
      </c>
      <c r="AL336" s="2">
        <f t="shared" si="46"/>
        <v>-1</v>
      </c>
      <c r="AM336" s="2">
        <f t="shared" si="46"/>
        <v>-1</v>
      </c>
      <c r="AN336" s="2">
        <f t="shared" si="41"/>
        <v>-1</v>
      </c>
      <c r="AP336" s="2">
        <f t="shared" si="47"/>
        <v>-1</v>
      </c>
      <c r="AQ336" s="2">
        <f t="shared" si="47"/>
        <v>-1</v>
      </c>
      <c r="AR336" s="2">
        <f t="shared" si="47"/>
        <v>-1</v>
      </c>
      <c r="AS336" s="2">
        <f t="shared" si="42"/>
        <v>-1</v>
      </c>
    </row>
    <row r="337" spans="1:45" x14ac:dyDescent="0.25">
      <c r="A337">
        <v>3</v>
      </c>
      <c r="B337" t="s">
        <v>2400</v>
      </c>
      <c r="C337" t="s">
        <v>2401</v>
      </c>
      <c r="D337">
        <v>2020</v>
      </c>
      <c r="E337" t="s">
        <v>744</v>
      </c>
      <c r="F337" t="s">
        <v>29</v>
      </c>
      <c r="G337" t="s">
        <v>2402</v>
      </c>
      <c r="H337" t="s">
        <v>2403</v>
      </c>
      <c r="I337">
        <v>271</v>
      </c>
      <c r="J337">
        <v>3</v>
      </c>
      <c r="K337">
        <v>1.5</v>
      </c>
      <c r="L337">
        <v>1</v>
      </c>
      <c r="M337">
        <v>3</v>
      </c>
      <c r="N337">
        <v>2</v>
      </c>
      <c r="O337" t="s">
        <v>2404</v>
      </c>
      <c r="P337" t="s">
        <v>2405</v>
      </c>
      <c r="Q337" t="s">
        <v>2406</v>
      </c>
      <c r="AB337" s="2">
        <f>COUNTIF('DATA Pruess'!C:C,C337)</f>
        <v>1</v>
      </c>
      <c r="AC337" s="2">
        <f t="shared" si="40"/>
        <v>-1</v>
      </c>
      <c r="AE337" s="2">
        <f t="shared" si="43"/>
        <v>-1</v>
      </c>
      <c r="AF337" s="2">
        <f t="shared" si="44"/>
        <v>-1</v>
      </c>
      <c r="AG337" s="2">
        <f t="shared" si="44"/>
        <v>-1</v>
      </c>
      <c r="AH337" s="2">
        <f t="shared" si="44"/>
        <v>-1</v>
      </c>
      <c r="AI337" s="2">
        <f t="shared" si="45"/>
        <v>-1</v>
      </c>
      <c r="AJ337" s="2"/>
      <c r="AK337" s="2">
        <f t="shared" si="46"/>
        <v>-1</v>
      </c>
      <c r="AL337" s="2">
        <f t="shared" si="46"/>
        <v>-1</v>
      </c>
      <c r="AM337" s="2">
        <f t="shared" si="46"/>
        <v>-1</v>
      </c>
      <c r="AN337" s="2">
        <f t="shared" si="41"/>
        <v>-1</v>
      </c>
      <c r="AP337" s="2">
        <f t="shared" si="47"/>
        <v>-1</v>
      </c>
      <c r="AQ337" s="2">
        <f t="shared" si="47"/>
        <v>-1</v>
      </c>
      <c r="AR337" s="2">
        <f t="shared" si="47"/>
        <v>-1</v>
      </c>
      <c r="AS337" s="2">
        <f t="shared" si="42"/>
        <v>-1</v>
      </c>
    </row>
    <row r="338" spans="1:45" x14ac:dyDescent="0.25">
      <c r="A338">
        <v>2</v>
      </c>
      <c r="B338" t="s">
        <v>2407</v>
      </c>
      <c r="C338" t="s">
        <v>2408</v>
      </c>
      <c r="D338">
        <v>2020</v>
      </c>
      <c r="E338" t="s">
        <v>2409</v>
      </c>
      <c r="F338" t="s">
        <v>2410</v>
      </c>
      <c r="G338" t="s">
        <v>2411</v>
      </c>
      <c r="H338" t="s">
        <v>2412</v>
      </c>
      <c r="I338">
        <v>276</v>
      </c>
      <c r="J338">
        <v>2</v>
      </c>
      <c r="K338">
        <v>1</v>
      </c>
      <c r="L338">
        <v>0</v>
      </c>
      <c r="M338">
        <v>5</v>
      </c>
      <c r="N338">
        <v>2</v>
      </c>
      <c r="O338" t="s">
        <v>2413</v>
      </c>
      <c r="P338" t="s">
        <v>2414</v>
      </c>
      <c r="Q338" t="s">
        <v>2415</v>
      </c>
      <c r="AB338" s="2">
        <f>COUNTIF('DATA Pruess'!C:C,C338)</f>
        <v>1</v>
      </c>
      <c r="AC338" s="2">
        <f t="shared" si="40"/>
        <v>-1</v>
      </c>
      <c r="AE338" s="2">
        <f t="shared" si="43"/>
        <v>-1</v>
      </c>
      <c r="AF338" s="2">
        <f t="shared" si="44"/>
        <v>-1</v>
      </c>
      <c r="AG338" s="2">
        <f t="shared" si="44"/>
        <v>-1</v>
      </c>
      <c r="AH338" s="2">
        <f t="shared" si="44"/>
        <v>-1</v>
      </c>
      <c r="AI338" s="2">
        <f t="shared" si="45"/>
        <v>-1</v>
      </c>
      <c r="AJ338" s="2"/>
      <c r="AK338" s="2">
        <f t="shared" si="46"/>
        <v>-1</v>
      </c>
      <c r="AL338" s="2">
        <f t="shared" si="46"/>
        <v>-1</v>
      </c>
      <c r="AM338" s="2">
        <f t="shared" si="46"/>
        <v>-1</v>
      </c>
      <c r="AN338" s="2">
        <f t="shared" si="41"/>
        <v>-1</v>
      </c>
      <c r="AP338" s="2">
        <f t="shared" si="47"/>
        <v>-1</v>
      </c>
      <c r="AQ338" s="2">
        <f t="shared" si="47"/>
        <v>-1</v>
      </c>
      <c r="AR338" s="2">
        <f t="shared" si="47"/>
        <v>-1</v>
      </c>
      <c r="AS338" s="2">
        <f t="shared" si="42"/>
        <v>-1</v>
      </c>
    </row>
    <row r="339" spans="1:45" x14ac:dyDescent="0.25">
      <c r="A339">
        <v>2</v>
      </c>
      <c r="B339" t="s">
        <v>2416</v>
      </c>
      <c r="C339" t="s">
        <v>2417</v>
      </c>
      <c r="D339">
        <v>2020</v>
      </c>
      <c r="F339" t="s">
        <v>2418</v>
      </c>
      <c r="G339" t="s">
        <v>2419</v>
      </c>
      <c r="H339" t="s">
        <v>2420</v>
      </c>
      <c r="I339">
        <v>278</v>
      </c>
      <c r="J339">
        <v>2</v>
      </c>
      <c r="K339">
        <v>1</v>
      </c>
      <c r="L339">
        <v>2</v>
      </c>
      <c r="M339">
        <v>1</v>
      </c>
      <c r="N339">
        <v>2</v>
      </c>
      <c r="O339" t="s">
        <v>2421</v>
      </c>
      <c r="P339" t="s">
        <v>2419</v>
      </c>
      <c r="Q339" t="s">
        <v>2422</v>
      </c>
      <c r="AB339" s="2">
        <f>COUNTIF('DATA Pruess'!C:C,C339)</f>
        <v>1</v>
      </c>
      <c r="AC339" s="2">
        <f t="shared" si="40"/>
        <v>-1</v>
      </c>
      <c r="AE339" s="2">
        <f t="shared" si="43"/>
        <v>-1</v>
      </c>
      <c r="AF339" s="2">
        <f t="shared" si="44"/>
        <v>-1</v>
      </c>
      <c r="AG339" s="2">
        <f t="shared" si="44"/>
        <v>-1</v>
      </c>
      <c r="AH339" s="2">
        <f t="shared" si="44"/>
        <v>-1</v>
      </c>
      <c r="AI339" s="2">
        <f t="shared" si="45"/>
        <v>-1</v>
      </c>
      <c r="AJ339" s="2"/>
      <c r="AK339" s="2">
        <f t="shared" si="46"/>
        <v>-1</v>
      </c>
      <c r="AL339" s="2">
        <f t="shared" si="46"/>
        <v>-1</v>
      </c>
      <c r="AM339" s="2">
        <f t="shared" si="46"/>
        <v>-1</v>
      </c>
      <c r="AN339" s="2">
        <f t="shared" si="41"/>
        <v>-1</v>
      </c>
      <c r="AP339" s="2">
        <f t="shared" si="47"/>
        <v>-1</v>
      </c>
      <c r="AQ339" s="2">
        <f t="shared" si="47"/>
        <v>-1</v>
      </c>
      <c r="AR339" s="2">
        <f t="shared" si="47"/>
        <v>-1</v>
      </c>
      <c r="AS339" s="2">
        <f t="shared" si="42"/>
        <v>-1</v>
      </c>
    </row>
    <row r="340" spans="1:45" x14ac:dyDescent="0.25">
      <c r="A340">
        <v>3</v>
      </c>
      <c r="B340" t="s">
        <v>2423</v>
      </c>
      <c r="C340" t="s">
        <v>2424</v>
      </c>
      <c r="D340">
        <v>2020</v>
      </c>
      <c r="E340" t="s">
        <v>1160</v>
      </c>
      <c r="F340" t="s">
        <v>1320</v>
      </c>
      <c r="G340" t="s">
        <v>2425</v>
      </c>
      <c r="H340" t="s">
        <v>2426</v>
      </c>
      <c r="I340">
        <v>280</v>
      </c>
      <c r="J340">
        <v>3</v>
      </c>
      <c r="K340">
        <v>1.5</v>
      </c>
      <c r="L340">
        <v>1</v>
      </c>
      <c r="M340">
        <v>5</v>
      </c>
      <c r="N340">
        <v>2</v>
      </c>
      <c r="O340" t="s">
        <v>2427</v>
      </c>
      <c r="Q340" t="s">
        <v>2428</v>
      </c>
      <c r="AB340" s="2">
        <f>COUNTIF('DATA Pruess'!C:C,C340)</f>
        <v>0</v>
      </c>
      <c r="AC340" s="2">
        <f t="shared" si="40"/>
        <v>-1</v>
      </c>
      <c r="AE340" s="2">
        <f t="shared" si="43"/>
        <v>-1</v>
      </c>
      <c r="AF340" s="2">
        <f t="shared" si="44"/>
        <v>-1</v>
      </c>
      <c r="AG340" s="2">
        <f t="shared" si="44"/>
        <v>-1</v>
      </c>
      <c r="AH340" s="2">
        <f t="shared" si="44"/>
        <v>-1</v>
      </c>
      <c r="AI340" s="2">
        <f t="shared" si="45"/>
        <v>-1</v>
      </c>
      <c r="AJ340" s="2"/>
      <c r="AK340" s="2">
        <f t="shared" si="46"/>
        <v>-1</v>
      </c>
      <c r="AL340" s="2">
        <f t="shared" si="46"/>
        <v>-1</v>
      </c>
      <c r="AM340" s="2">
        <f t="shared" si="46"/>
        <v>-1</v>
      </c>
      <c r="AN340" s="2">
        <f t="shared" si="41"/>
        <v>-1</v>
      </c>
      <c r="AP340" s="2">
        <f t="shared" si="47"/>
        <v>-1</v>
      </c>
      <c r="AQ340" s="2">
        <f t="shared" si="47"/>
        <v>-1</v>
      </c>
      <c r="AR340" s="2">
        <f t="shared" si="47"/>
        <v>-1</v>
      </c>
      <c r="AS340" s="2">
        <f t="shared" si="42"/>
        <v>-1</v>
      </c>
    </row>
    <row r="341" spans="1:45" x14ac:dyDescent="0.25">
      <c r="A341">
        <v>2</v>
      </c>
      <c r="B341" t="s">
        <v>2429</v>
      </c>
      <c r="C341" t="s">
        <v>2430</v>
      </c>
      <c r="D341">
        <v>2020</v>
      </c>
      <c r="E341" t="s">
        <v>1455</v>
      </c>
      <c r="F341" t="s">
        <v>1088</v>
      </c>
      <c r="G341" t="s">
        <v>2431</v>
      </c>
      <c r="H341" t="s">
        <v>2432</v>
      </c>
      <c r="I341">
        <v>289</v>
      </c>
      <c r="J341">
        <v>2</v>
      </c>
      <c r="K341">
        <v>1</v>
      </c>
      <c r="L341">
        <v>1</v>
      </c>
      <c r="M341">
        <v>3</v>
      </c>
      <c r="N341">
        <v>2</v>
      </c>
      <c r="O341" t="s">
        <v>2433</v>
      </c>
      <c r="P341" t="s">
        <v>2431</v>
      </c>
      <c r="Q341" t="s">
        <v>2434</v>
      </c>
      <c r="AB341" s="2">
        <f>COUNTIF('DATA Pruess'!C:C,C341)</f>
        <v>1</v>
      </c>
      <c r="AC341" s="2">
        <f t="shared" si="40"/>
        <v>-1</v>
      </c>
      <c r="AE341" s="2">
        <f t="shared" si="43"/>
        <v>-1</v>
      </c>
      <c r="AF341" s="2">
        <f t="shared" si="44"/>
        <v>-1</v>
      </c>
      <c r="AG341" s="2">
        <f t="shared" si="44"/>
        <v>-1</v>
      </c>
      <c r="AH341" s="2">
        <f t="shared" si="44"/>
        <v>-1</v>
      </c>
      <c r="AI341" s="2">
        <f t="shared" si="45"/>
        <v>-1</v>
      </c>
      <c r="AJ341" s="2"/>
      <c r="AK341" s="2">
        <f t="shared" si="46"/>
        <v>-1</v>
      </c>
      <c r="AL341" s="2">
        <f t="shared" si="46"/>
        <v>-1</v>
      </c>
      <c r="AM341" s="2">
        <f t="shared" si="46"/>
        <v>-1</v>
      </c>
      <c r="AN341" s="2">
        <f t="shared" si="41"/>
        <v>-1</v>
      </c>
      <c r="AP341" s="2">
        <f t="shared" si="47"/>
        <v>-1</v>
      </c>
      <c r="AQ341" s="2">
        <f t="shared" si="47"/>
        <v>-1</v>
      </c>
      <c r="AR341" s="2">
        <f t="shared" si="47"/>
        <v>-1</v>
      </c>
      <c r="AS341" s="2">
        <f t="shared" si="42"/>
        <v>-1</v>
      </c>
    </row>
    <row r="342" spans="1:45" x14ac:dyDescent="0.25">
      <c r="A342">
        <v>2</v>
      </c>
      <c r="B342" t="s">
        <v>2435</v>
      </c>
      <c r="C342" t="s">
        <v>2436</v>
      </c>
      <c r="D342">
        <v>2020</v>
      </c>
      <c r="E342" t="s">
        <v>2437</v>
      </c>
      <c r="F342" t="s">
        <v>2438</v>
      </c>
      <c r="G342" t="s">
        <v>2439</v>
      </c>
      <c r="H342" t="s">
        <v>2440</v>
      </c>
      <c r="I342">
        <v>297</v>
      </c>
      <c r="J342">
        <v>2</v>
      </c>
      <c r="K342">
        <v>1</v>
      </c>
      <c r="L342">
        <v>0</v>
      </c>
      <c r="M342">
        <v>6</v>
      </c>
      <c r="N342">
        <v>2</v>
      </c>
      <c r="O342" t="s">
        <v>2441</v>
      </c>
      <c r="P342" t="s">
        <v>2439</v>
      </c>
      <c r="Q342" t="s">
        <v>2442</v>
      </c>
      <c r="AB342" s="2">
        <f>COUNTIF('DATA Pruess'!C:C,C342)</f>
        <v>0</v>
      </c>
      <c r="AC342" s="2">
        <f t="shared" si="40"/>
        <v>-1</v>
      </c>
      <c r="AE342" s="2">
        <f t="shared" si="43"/>
        <v>-1</v>
      </c>
      <c r="AF342" s="2">
        <f t="shared" si="44"/>
        <v>-1</v>
      </c>
      <c r="AG342" s="2">
        <f t="shared" si="44"/>
        <v>-1</v>
      </c>
      <c r="AH342" s="2">
        <f t="shared" si="44"/>
        <v>-1</v>
      </c>
      <c r="AI342" s="2">
        <f t="shared" si="45"/>
        <v>-1</v>
      </c>
      <c r="AJ342" s="2"/>
      <c r="AK342" s="2">
        <f t="shared" si="46"/>
        <v>-1</v>
      </c>
      <c r="AL342" s="2">
        <f t="shared" si="46"/>
        <v>-1</v>
      </c>
      <c r="AM342" s="2">
        <f t="shared" si="46"/>
        <v>-1</v>
      </c>
      <c r="AN342" s="2">
        <f t="shared" si="41"/>
        <v>-1</v>
      </c>
      <c r="AP342" s="2">
        <f t="shared" si="47"/>
        <v>-1</v>
      </c>
      <c r="AQ342" s="2">
        <f t="shared" si="47"/>
        <v>-1</v>
      </c>
      <c r="AR342" s="2">
        <f t="shared" si="47"/>
        <v>-1</v>
      </c>
      <c r="AS342" s="2">
        <f t="shared" si="42"/>
        <v>-1</v>
      </c>
    </row>
    <row r="343" spans="1:45" x14ac:dyDescent="0.25">
      <c r="A343">
        <v>1</v>
      </c>
      <c r="B343" t="s">
        <v>1865</v>
      </c>
      <c r="C343" t="s">
        <v>2443</v>
      </c>
      <c r="D343">
        <v>2020</v>
      </c>
      <c r="E343" t="s">
        <v>2444</v>
      </c>
      <c r="F343" t="s">
        <v>205</v>
      </c>
      <c r="G343" t="s">
        <v>2445</v>
      </c>
      <c r="H343" t="s">
        <v>2446</v>
      </c>
      <c r="I343">
        <v>308</v>
      </c>
      <c r="J343">
        <v>1</v>
      </c>
      <c r="K343">
        <v>0.5</v>
      </c>
      <c r="L343">
        <v>1</v>
      </c>
      <c r="M343">
        <v>1</v>
      </c>
      <c r="N343">
        <v>2</v>
      </c>
      <c r="O343" t="s">
        <v>2447</v>
      </c>
      <c r="P343" t="s">
        <v>2445</v>
      </c>
      <c r="Q343" t="s">
        <v>2448</v>
      </c>
      <c r="AB343" s="2">
        <f>COUNTIF('DATA Pruess'!C:C,C343)</f>
        <v>0</v>
      </c>
      <c r="AC343" s="2">
        <f t="shared" si="40"/>
        <v>-1</v>
      </c>
      <c r="AE343" s="2">
        <f t="shared" si="43"/>
        <v>-1</v>
      </c>
      <c r="AF343" s="2">
        <f t="shared" si="44"/>
        <v>-1</v>
      </c>
      <c r="AG343" s="2">
        <f t="shared" si="44"/>
        <v>-1</v>
      </c>
      <c r="AH343" s="2">
        <f t="shared" si="44"/>
        <v>-1</v>
      </c>
      <c r="AI343" s="2">
        <f t="shared" si="45"/>
        <v>-1</v>
      </c>
      <c r="AJ343" s="2"/>
      <c r="AK343" s="2">
        <f t="shared" si="46"/>
        <v>-1</v>
      </c>
      <c r="AL343" s="2">
        <f t="shared" si="46"/>
        <v>-1</v>
      </c>
      <c r="AM343" s="2">
        <f t="shared" si="46"/>
        <v>-1</v>
      </c>
      <c r="AN343" s="2">
        <f t="shared" si="41"/>
        <v>-1</v>
      </c>
      <c r="AP343" s="2">
        <f t="shared" si="47"/>
        <v>-1</v>
      </c>
      <c r="AQ343" s="2">
        <f t="shared" si="47"/>
        <v>-1</v>
      </c>
      <c r="AR343" s="2">
        <f t="shared" si="47"/>
        <v>-1</v>
      </c>
      <c r="AS343" s="2">
        <f t="shared" si="42"/>
        <v>-1</v>
      </c>
    </row>
    <row r="344" spans="1:45" x14ac:dyDescent="0.25">
      <c r="A344">
        <v>0</v>
      </c>
      <c r="B344" t="s">
        <v>2449</v>
      </c>
      <c r="C344" t="s">
        <v>2450</v>
      </c>
      <c r="D344">
        <v>2020</v>
      </c>
      <c r="F344" t="s">
        <v>2394</v>
      </c>
      <c r="G344" t="s">
        <v>2451</v>
      </c>
      <c r="I344">
        <v>337</v>
      </c>
      <c r="J344">
        <v>0</v>
      </c>
      <c r="K344">
        <v>0</v>
      </c>
      <c r="L344">
        <v>0</v>
      </c>
      <c r="M344">
        <v>1</v>
      </c>
      <c r="N344">
        <v>2</v>
      </c>
      <c r="O344" t="s">
        <v>2452</v>
      </c>
      <c r="P344" t="s">
        <v>2451</v>
      </c>
      <c r="Q344" t="s">
        <v>2453</v>
      </c>
      <c r="AB344" s="2">
        <f>COUNTIF('DATA Pruess'!C:C,C344)</f>
        <v>1</v>
      </c>
      <c r="AC344" s="2">
        <f t="shared" si="40"/>
        <v>-1</v>
      </c>
      <c r="AE344" s="2">
        <f t="shared" si="43"/>
        <v>-1</v>
      </c>
      <c r="AF344" s="2">
        <f t="shared" si="44"/>
        <v>-1</v>
      </c>
      <c r="AG344" s="2">
        <f t="shared" si="44"/>
        <v>-1</v>
      </c>
      <c r="AH344" s="2">
        <f t="shared" si="44"/>
        <v>-1</v>
      </c>
      <c r="AI344" s="2">
        <f t="shared" si="45"/>
        <v>-1</v>
      </c>
      <c r="AJ344" s="2"/>
      <c r="AK344" s="2">
        <f t="shared" si="46"/>
        <v>-1</v>
      </c>
      <c r="AL344" s="2">
        <f t="shared" si="46"/>
        <v>-1</v>
      </c>
      <c r="AM344" s="2">
        <f t="shared" si="46"/>
        <v>-1</v>
      </c>
      <c r="AN344" s="2">
        <f t="shared" si="41"/>
        <v>-1</v>
      </c>
      <c r="AP344" s="2">
        <f t="shared" si="47"/>
        <v>-1</v>
      </c>
      <c r="AQ344" s="2">
        <f t="shared" si="47"/>
        <v>-1</v>
      </c>
      <c r="AR344" s="2">
        <f t="shared" si="47"/>
        <v>-1</v>
      </c>
      <c r="AS344" s="2">
        <f t="shared" si="42"/>
        <v>-1</v>
      </c>
    </row>
    <row r="345" spans="1:45" x14ac:dyDescent="0.25">
      <c r="A345">
        <v>0</v>
      </c>
      <c r="B345" t="s">
        <v>2454</v>
      </c>
      <c r="C345" t="s">
        <v>2455</v>
      </c>
      <c r="D345">
        <v>2020</v>
      </c>
      <c r="E345" t="s">
        <v>2393</v>
      </c>
      <c r="F345" t="s">
        <v>2394</v>
      </c>
      <c r="G345" t="s">
        <v>2456</v>
      </c>
      <c r="I345">
        <v>341</v>
      </c>
      <c r="J345">
        <v>0</v>
      </c>
      <c r="K345">
        <v>0</v>
      </c>
      <c r="L345">
        <v>0</v>
      </c>
      <c r="M345">
        <v>3</v>
      </c>
      <c r="N345">
        <v>2</v>
      </c>
      <c r="O345" t="s">
        <v>2457</v>
      </c>
      <c r="P345" t="s">
        <v>2458</v>
      </c>
      <c r="Q345" t="s">
        <v>2459</v>
      </c>
      <c r="AB345" s="2">
        <f>COUNTIF('DATA Pruess'!C:C,C345)</f>
        <v>1</v>
      </c>
      <c r="AC345" s="2">
        <f t="shared" si="40"/>
        <v>-1</v>
      </c>
      <c r="AE345" s="2">
        <f t="shared" si="43"/>
        <v>-1</v>
      </c>
      <c r="AF345" s="2">
        <f t="shared" si="44"/>
        <v>-1</v>
      </c>
      <c r="AG345" s="2">
        <f t="shared" si="44"/>
        <v>-1</v>
      </c>
      <c r="AH345" s="2">
        <f t="shared" si="44"/>
        <v>18</v>
      </c>
      <c r="AI345" s="2">
        <f t="shared" si="45"/>
        <v>0</v>
      </c>
      <c r="AJ345" s="2"/>
      <c r="AK345" s="2">
        <f t="shared" si="46"/>
        <v>-1</v>
      </c>
      <c r="AL345" s="2">
        <f t="shared" si="46"/>
        <v>-1</v>
      </c>
      <c r="AM345" s="2">
        <f t="shared" si="46"/>
        <v>-1</v>
      </c>
      <c r="AN345" s="2">
        <f t="shared" si="41"/>
        <v>-1</v>
      </c>
      <c r="AP345" s="2">
        <f t="shared" si="47"/>
        <v>-1</v>
      </c>
      <c r="AQ345" s="2">
        <f t="shared" si="47"/>
        <v>-1</v>
      </c>
      <c r="AR345" s="2">
        <f t="shared" si="47"/>
        <v>-1</v>
      </c>
      <c r="AS345" s="2">
        <f t="shared" si="42"/>
        <v>-1</v>
      </c>
    </row>
    <row r="346" spans="1:45" x14ac:dyDescent="0.25">
      <c r="A346">
        <v>0</v>
      </c>
      <c r="B346" t="s">
        <v>2460</v>
      </c>
      <c r="C346" t="s">
        <v>2461</v>
      </c>
      <c r="D346">
        <v>2020</v>
      </c>
      <c r="E346" t="s">
        <v>2462</v>
      </c>
      <c r="F346" t="s">
        <v>205</v>
      </c>
      <c r="G346" t="s">
        <v>2463</v>
      </c>
      <c r="I346">
        <v>344</v>
      </c>
      <c r="J346">
        <v>0</v>
      </c>
      <c r="K346">
        <v>0</v>
      </c>
      <c r="L346">
        <v>0</v>
      </c>
      <c r="M346">
        <v>2</v>
      </c>
      <c r="N346">
        <v>2</v>
      </c>
      <c r="O346" t="s">
        <v>2464</v>
      </c>
      <c r="P346" t="s">
        <v>2463</v>
      </c>
      <c r="Q346" t="s">
        <v>2465</v>
      </c>
      <c r="AB346" s="2">
        <f>COUNTIF('DATA Pruess'!C:C,C346)</f>
        <v>0</v>
      </c>
      <c r="AC346" s="2">
        <f t="shared" si="40"/>
        <v>-1</v>
      </c>
      <c r="AE346" s="2">
        <f t="shared" si="43"/>
        <v>-1</v>
      </c>
      <c r="AF346" s="2">
        <f t="shared" si="44"/>
        <v>-1</v>
      </c>
      <c r="AG346" s="2">
        <f t="shared" si="44"/>
        <v>-1</v>
      </c>
      <c r="AH346" s="2">
        <f t="shared" si="44"/>
        <v>-1</v>
      </c>
      <c r="AI346" s="2">
        <f t="shared" si="45"/>
        <v>-1</v>
      </c>
      <c r="AJ346" s="2"/>
      <c r="AK346" s="2">
        <f t="shared" si="46"/>
        <v>-1</v>
      </c>
      <c r="AL346" s="2">
        <f t="shared" si="46"/>
        <v>-1</v>
      </c>
      <c r="AM346" s="2">
        <f t="shared" si="46"/>
        <v>-1</v>
      </c>
      <c r="AN346" s="2">
        <f t="shared" si="41"/>
        <v>-1</v>
      </c>
      <c r="AP346" s="2">
        <f t="shared" si="47"/>
        <v>-1</v>
      </c>
      <c r="AQ346" s="2">
        <f t="shared" si="47"/>
        <v>-1</v>
      </c>
      <c r="AR346" s="2">
        <f t="shared" si="47"/>
        <v>-1</v>
      </c>
      <c r="AS346" s="2">
        <f t="shared" si="42"/>
        <v>-1</v>
      </c>
    </row>
    <row r="347" spans="1:45" x14ac:dyDescent="0.25">
      <c r="A347">
        <v>0</v>
      </c>
      <c r="B347" t="s">
        <v>2466</v>
      </c>
      <c r="C347" t="s">
        <v>2467</v>
      </c>
      <c r="D347">
        <v>2020</v>
      </c>
      <c r="F347" t="s">
        <v>1861</v>
      </c>
      <c r="G347" t="s">
        <v>2468</v>
      </c>
      <c r="I347">
        <v>358</v>
      </c>
      <c r="J347">
        <v>0</v>
      </c>
      <c r="K347">
        <v>0</v>
      </c>
      <c r="L347">
        <v>0</v>
      </c>
      <c r="M347">
        <v>1</v>
      </c>
      <c r="N347">
        <v>2</v>
      </c>
      <c r="O347" t="s">
        <v>2469</v>
      </c>
      <c r="P347" t="s">
        <v>2468</v>
      </c>
      <c r="Q347" t="s">
        <v>2470</v>
      </c>
      <c r="AB347" s="2">
        <f>COUNTIF('DATA Pruess'!C:C,C347)</f>
        <v>1</v>
      </c>
      <c r="AC347" s="2">
        <f t="shared" si="40"/>
        <v>-1</v>
      </c>
      <c r="AE347" s="2">
        <f t="shared" si="43"/>
        <v>-1</v>
      </c>
      <c r="AF347" s="2">
        <f t="shared" si="44"/>
        <v>-1</v>
      </c>
      <c r="AG347" s="2">
        <f t="shared" si="44"/>
        <v>-1</v>
      </c>
      <c r="AH347" s="2">
        <f t="shared" si="44"/>
        <v>-1</v>
      </c>
      <c r="AI347" s="2">
        <f t="shared" si="45"/>
        <v>-1</v>
      </c>
      <c r="AJ347" s="2"/>
      <c r="AK347" s="2">
        <f t="shared" si="46"/>
        <v>-1</v>
      </c>
      <c r="AL347" s="2">
        <f t="shared" si="46"/>
        <v>-1</v>
      </c>
      <c r="AM347" s="2">
        <f t="shared" si="46"/>
        <v>-1</v>
      </c>
      <c r="AN347" s="2">
        <f t="shared" si="41"/>
        <v>-1</v>
      </c>
      <c r="AP347" s="2">
        <f t="shared" si="47"/>
        <v>-1</v>
      </c>
      <c r="AQ347" s="2">
        <f t="shared" si="47"/>
        <v>-1</v>
      </c>
      <c r="AR347" s="2">
        <f t="shared" si="47"/>
        <v>-1</v>
      </c>
      <c r="AS347" s="2">
        <f t="shared" si="42"/>
        <v>-1</v>
      </c>
    </row>
    <row r="348" spans="1:45" x14ac:dyDescent="0.25">
      <c r="A348">
        <v>0</v>
      </c>
      <c r="B348" t="s">
        <v>2471</v>
      </c>
      <c r="C348" t="s">
        <v>2472</v>
      </c>
      <c r="D348">
        <v>2020</v>
      </c>
      <c r="F348" t="s">
        <v>2184</v>
      </c>
      <c r="G348" t="s">
        <v>2473</v>
      </c>
      <c r="I348">
        <v>362</v>
      </c>
      <c r="J348">
        <v>0</v>
      </c>
      <c r="K348">
        <v>0</v>
      </c>
      <c r="L348">
        <v>0</v>
      </c>
      <c r="M348">
        <v>3</v>
      </c>
      <c r="N348">
        <v>2</v>
      </c>
      <c r="O348" t="s">
        <v>2474</v>
      </c>
      <c r="P348" t="s">
        <v>2473</v>
      </c>
      <c r="Q348" t="s">
        <v>2475</v>
      </c>
      <c r="AB348" s="2">
        <f>COUNTIF('DATA Pruess'!C:C,C348)</f>
        <v>1</v>
      </c>
      <c r="AC348" s="2">
        <f t="shared" si="40"/>
        <v>-1</v>
      </c>
      <c r="AE348" s="2">
        <f t="shared" si="43"/>
        <v>-1</v>
      </c>
      <c r="AF348" s="2">
        <f t="shared" si="44"/>
        <v>-1</v>
      </c>
      <c r="AG348" s="2">
        <f t="shared" si="44"/>
        <v>-1</v>
      </c>
      <c r="AH348" s="2">
        <f t="shared" si="44"/>
        <v>-1</v>
      </c>
      <c r="AI348" s="2">
        <f t="shared" si="45"/>
        <v>-1</v>
      </c>
      <c r="AJ348" s="2"/>
      <c r="AK348" s="2">
        <f t="shared" si="46"/>
        <v>-1</v>
      </c>
      <c r="AL348" s="2">
        <f t="shared" si="46"/>
        <v>-1</v>
      </c>
      <c r="AM348" s="2">
        <f t="shared" si="46"/>
        <v>-1</v>
      </c>
      <c r="AN348" s="2">
        <f t="shared" si="41"/>
        <v>-1</v>
      </c>
      <c r="AP348" s="2">
        <f t="shared" si="47"/>
        <v>-1</v>
      </c>
      <c r="AQ348" s="2">
        <f t="shared" si="47"/>
        <v>-1</v>
      </c>
      <c r="AR348" s="2">
        <f t="shared" si="47"/>
        <v>-1</v>
      </c>
      <c r="AS348" s="2">
        <f t="shared" si="42"/>
        <v>-1</v>
      </c>
    </row>
    <row r="349" spans="1:45" x14ac:dyDescent="0.25">
      <c r="A349">
        <v>0</v>
      </c>
      <c r="B349" t="s">
        <v>2476</v>
      </c>
      <c r="C349" t="s">
        <v>2477</v>
      </c>
      <c r="D349">
        <v>2020</v>
      </c>
      <c r="F349" t="s">
        <v>2478</v>
      </c>
      <c r="G349" t="s">
        <v>2479</v>
      </c>
      <c r="I349">
        <v>364</v>
      </c>
      <c r="J349">
        <v>0</v>
      </c>
      <c r="K349">
        <v>0</v>
      </c>
      <c r="L349">
        <v>0</v>
      </c>
      <c r="M349">
        <v>1</v>
      </c>
      <c r="N349">
        <v>2</v>
      </c>
      <c r="O349" t="s">
        <v>2480</v>
      </c>
      <c r="P349" t="s">
        <v>2479</v>
      </c>
      <c r="Q349" t="s">
        <v>2481</v>
      </c>
      <c r="AB349" s="2">
        <f>COUNTIF('DATA Pruess'!C:C,C349)</f>
        <v>1</v>
      </c>
      <c r="AC349" s="2">
        <f t="shared" si="40"/>
        <v>-1</v>
      </c>
      <c r="AE349" s="2">
        <f t="shared" si="43"/>
        <v>-1</v>
      </c>
      <c r="AF349" s="2">
        <f t="shared" si="44"/>
        <v>-1</v>
      </c>
      <c r="AG349" s="2">
        <f t="shared" si="44"/>
        <v>-1</v>
      </c>
      <c r="AH349" s="2">
        <f t="shared" si="44"/>
        <v>-1</v>
      </c>
      <c r="AI349" s="2">
        <f t="shared" si="45"/>
        <v>-1</v>
      </c>
      <c r="AJ349" s="2"/>
      <c r="AK349" s="2">
        <f t="shared" si="46"/>
        <v>-1</v>
      </c>
      <c r="AL349" s="2">
        <f t="shared" si="46"/>
        <v>-1</v>
      </c>
      <c r="AM349" s="2">
        <f t="shared" si="46"/>
        <v>-1</v>
      </c>
      <c r="AN349" s="2">
        <f t="shared" si="41"/>
        <v>-1</v>
      </c>
      <c r="AP349" s="2">
        <f t="shared" si="47"/>
        <v>-1</v>
      </c>
      <c r="AQ349" s="2">
        <f t="shared" si="47"/>
        <v>-1</v>
      </c>
      <c r="AR349" s="2">
        <f t="shared" si="47"/>
        <v>-1</v>
      </c>
      <c r="AS349" s="2">
        <f t="shared" si="42"/>
        <v>-1</v>
      </c>
    </row>
    <row r="350" spans="1:45" x14ac:dyDescent="0.25">
      <c r="A350">
        <v>1</v>
      </c>
      <c r="B350" t="s">
        <v>2482</v>
      </c>
      <c r="C350" t="s">
        <v>2483</v>
      </c>
      <c r="D350">
        <v>2020</v>
      </c>
      <c r="E350" t="s">
        <v>2484</v>
      </c>
      <c r="F350" t="s">
        <v>1088</v>
      </c>
      <c r="G350" t="s">
        <v>2485</v>
      </c>
      <c r="H350" t="s">
        <v>2486</v>
      </c>
      <c r="I350">
        <v>373</v>
      </c>
      <c r="J350">
        <v>1</v>
      </c>
      <c r="K350">
        <v>0.5</v>
      </c>
      <c r="L350">
        <v>0</v>
      </c>
      <c r="M350">
        <v>5</v>
      </c>
      <c r="N350">
        <v>2</v>
      </c>
      <c r="O350" t="s">
        <v>2487</v>
      </c>
      <c r="P350" t="s">
        <v>2485</v>
      </c>
      <c r="Q350" t="s">
        <v>2488</v>
      </c>
      <c r="AB350" s="2">
        <f>COUNTIF('DATA Pruess'!C:C,C350)</f>
        <v>0</v>
      </c>
      <c r="AC350" s="2">
        <f t="shared" si="40"/>
        <v>-1</v>
      </c>
      <c r="AE350" s="2">
        <f t="shared" si="43"/>
        <v>-1</v>
      </c>
      <c r="AF350" s="2">
        <f t="shared" si="44"/>
        <v>-1</v>
      </c>
      <c r="AG350" s="2">
        <f t="shared" si="44"/>
        <v>-1</v>
      </c>
      <c r="AH350" s="2">
        <f t="shared" si="44"/>
        <v>-1</v>
      </c>
      <c r="AI350" s="2">
        <f t="shared" si="45"/>
        <v>-1</v>
      </c>
      <c r="AJ350" s="2"/>
      <c r="AK350" s="2">
        <f t="shared" si="46"/>
        <v>-1</v>
      </c>
      <c r="AL350" s="2">
        <f t="shared" si="46"/>
        <v>-1</v>
      </c>
      <c r="AM350" s="2">
        <f t="shared" si="46"/>
        <v>-1</v>
      </c>
      <c r="AN350" s="2">
        <f t="shared" si="41"/>
        <v>-1</v>
      </c>
      <c r="AP350" s="2">
        <f t="shared" si="47"/>
        <v>-1</v>
      </c>
      <c r="AQ350" s="2">
        <f t="shared" si="47"/>
        <v>-1</v>
      </c>
      <c r="AR350" s="2">
        <f t="shared" si="47"/>
        <v>-1</v>
      </c>
      <c r="AS350" s="2">
        <f t="shared" si="42"/>
        <v>-1</v>
      </c>
    </row>
    <row r="351" spans="1:45" x14ac:dyDescent="0.25">
      <c r="A351">
        <v>0</v>
      </c>
      <c r="B351" t="s">
        <v>2489</v>
      </c>
      <c r="C351" t="s">
        <v>2490</v>
      </c>
      <c r="D351">
        <v>2020</v>
      </c>
      <c r="F351" t="s">
        <v>2491</v>
      </c>
      <c r="G351" t="s">
        <v>2492</v>
      </c>
      <c r="I351">
        <v>392</v>
      </c>
      <c r="J351">
        <v>0</v>
      </c>
      <c r="K351">
        <v>0</v>
      </c>
      <c r="L351">
        <v>0</v>
      </c>
      <c r="M351">
        <v>1</v>
      </c>
      <c r="N351">
        <v>2</v>
      </c>
      <c r="O351" t="s">
        <v>2493</v>
      </c>
      <c r="P351" t="s">
        <v>2494</v>
      </c>
      <c r="AB351" s="2">
        <f>COUNTIF('DATA Pruess'!C:C,C351)</f>
        <v>0</v>
      </c>
      <c r="AC351" s="2">
        <f t="shared" si="40"/>
        <v>-1</v>
      </c>
      <c r="AE351" s="2">
        <f t="shared" si="43"/>
        <v>-1</v>
      </c>
      <c r="AF351" s="2">
        <f t="shared" si="44"/>
        <v>-1</v>
      </c>
      <c r="AG351" s="2">
        <f t="shared" si="44"/>
        <v>-1</v>
      </c>
      <c r="AH351" s="2">
        <f t="shared" si="44"/>
        <v>-1</v>
      </c>
      <c r="AI351" s="2">
        <f t="shared" si="45"/>
        <v>-1</v>
      </c>
      <c r="AJ351" s="2"/>
      <c r="AK351" s="2">
        <f t="shared" si="46"/>
        <v>-1</v>
      </c>
      <c r="AL351" s="2">
        <f t="shared" si="46"/>
        <v>-1</v>
      </c>
      <c r="AM351" s="2">
        <f t="shared" si="46"/>
        <v>-1</v>
      </c>
      <c r="AN351" s="2">
        <f t="shared" si="41"/>
        <v>-1</v>
      </c>
      <c r="AP351" s="2">
        <f t="shared" si="47"/>
        <v>-1</v>
      </c>
      <c r="AQ351" s="2">
        <f t="shared" si="47"/>
        <v>-1</v>
      </c>
      <c r="AR351" s="2">
        <f t="shared" si="47"/>
        <v>-1</v>
      </c>
      <c r="AS351" s="2">
        <f t="shared" si="42"/>
        <v>-1</v>
      </c>
    </row>
    <row r="352" spans="1:45" x14ac:dyDescent="0.25">
      <c r="A352">
        <v>0</v>
      </c>
      <c r="B352" t="s">
        <v>2223</v>
      </c>
      <c r="C352" t="s">
        <v>2495</v>
      </c>
      <c r="D352">
        <v>2020</v>
      </c>
      <c r="F352" t="s">
        <v>2149</v>
      </c>
      <c r="G352" t="s">
        <v>2496</v>
      </c>
      <c r="I352">
        <v>410</v>
      </c>
      <c r="J352">
        <v>0</v>
      </c>
      <c r="K352">
        <v>0</v>
      </c>
      <c r="L352">
        <v>0</v>
      </c>
      <c r="M352">
        <v>2</v>
      </c>
      <c r="N352">
        <v>2</v>
      </c>
      <c r="O352" t="s">
        <v>2497</v>
      </c>
      <c r="P352" t="s">
        <v>2496</v>
      </c>
      <c r="Q352" t="s">
        <v>2498</v>
      </c>
      <c r="AB352" s="2">
        <f>COUNTIF('DATA Pruess'!C:C,C352)</f>
        <v>1</v>
      </c>
      <c r="AC352" s="2">
        <f t="shared" si="40"/>
        <v>-1</v>
      </c>
      <c r="AE352" s="2">
        <f t="shared" si="43"/>
        <v>-1</v>
      </c>
      <c r="AF352" s="2">
        <f t="shared" si="44"/>
        <v>-1</v>
      </c>
      <c r="AG352" s="2">
        <f t="shared" si="44"/>
        <v>-1</v>
      </c>
      <c r="AH352" s="2">
        <f t="shared" si="44"/>
        <v>-1</v>
      </c>
      <c r="AI352" s="2">
        <f t="shared" si="45"/>
        <v>-1</v>
      </c>
      <c r="AJ352" s="2"/>
      <c r="AK352" s="2">
        <f t="shared" si="46"/>
        <v>-1</v>
      </c>
      <c r="AL352" s="2">
        <f t="shared" si="46"/>
        <v>-1</v>
      </c>
      <c r="AM352" s="2">
        <f t="shared" si="46"/>
        <v>-1</v>
      </c>
      <c r="AN352" s="2">
        <f t="shared" si="41"/>
        <v>-1</v>
      </c>
      <c r="AP352" s="2">
        <f t="shared" si="47"/>
        <v>-1</v>
      </c>
      <c r="AQ352" s="2">
        <f t="shared" si="47"/>
        <v>-1</v>
      </c>
      <c r="AR352" s="2">
        <f t="shared" si="47"/>
        <v>-1</v>
      </c>
      <c r="AS352" s="2">
        <f t="shared" si="42"/>
        <v>-1</v>
      </c>
    </row>
    <row r="353" spans="1:45" x14ac:dyDescent="0.25">
      <c r="A353">
        <v>1</v>
      </c>
      <c r="B353" t="s">
        <v>2499</v>
      </c>
      <c r="C353" t="s">
        <v>2500</v>
      </c>
      <c r="D353">
        <v>2020</v>
      </c>
      <c r="E353" t="s">
        <v>2501</v>
      </c>
      <c r="F353" t="s">
        <v>272</v>
      </c>
      <c r="G353" t="s">
        <v>2502</v>
      </c>
      <c r="H353" t="s">
        <v>2503</v>
      </c>
      <c r="I353">
        <v>417</v>
      </c>
      <c r="J353">
        <v>1</v>
      </c>
      <c r="K353">
        <v>0.5</v>
      </c>
      <c r="L353">
        <v>0</v>
      </c>
      <c r="M353">
        <v>4</v>
      </c>
      <c r="N353">
        <v>2</v>
      </c>
      <c r="O353" t="s">
        <v>2504</v>
      </c>
      <c r="Q353" t="s">
        <v>2505</v>
      </c>
      <c r="AB353" s="2">
        <f>COUNTIF('DATA Pruess'!C:C,C353)</f>
        <v>0</v>
      </c>
      <c r="AC353" s="2">
        <f t="shared" si="40"/>
        <v>-1</v>
      </c>
      <c r="AE353" s="2">
        <f t="shared" si="43"/>
        <v>-1</v>
      </c>
      <c r="AF353" s="2">
        <f t="shared" si="44"/>
        <v>-1</v>
      </c>
      <c r="AG353" s="2">
        <f t="shared" si="44"/>
        <v>-1</v>
      </c>
      <c r="AH353" s="2">
        <f t="shared" si="44"/>
        <v>-1</v>
      </c>
      <c r="AI353" s="2">
        <f t="shared" si="45"/>
        <v>-1</v>
      </c>
      <c r="AJ353" s="2"/>
      <c r="AK353" s="2">
        <f t="shared" si="46"/>
        <v>-1</v>
      </c>
      <c r="AL353" s="2">
        <f t="shared" si="46"/>
        <v>-1</v>
      </c>
      <c r="AM353" s="2">
        <f t="shared" si="46"/>
        <v>-1</v>
      </c>
      <c r="AN353" s="2">
        <f t="shared" si="41"/>
        <v>-1</v>
      </c>
      <c r="AP353" s="2">
        <f t="shared" si="47"/>
        <v>-1</v>
      </c>
      <c r="AQ353" s="2">
        <f t="shared" si="47"/>
        <v>-1</v>
      </c>
      <c r="AR353" s="2">
        <f t="shared" si="47"/>
        <v>-1</v>
      </c>
      <c r="AS353" s="2">
        <f t="shared" si="42"/>
        <v>-1</v>
      </c>
    </row>
    <row r="354" spans="1:45" x14ac:dyDescent="0.25">
      <c r="A354">
        <v>0</v>
      </c>
      <c r="B354" t="s">
        <v>2506</v>
      </c>
      <c r="C354" t="s">
        <v>2507</v>
      </c>
      <c r="D354">
        <v>2020</v>
      </c>
      <c r="E354" t="s">
        <v>2508</v>
      </c>
      <c r="F354" t="s">
        <v>272</v>
      </c>
      <c r="G354" t="s">
        <v>2509</v>
      </c>
      <c r="I354">
        <v>423</v>
      </c>
      <c r="J354">
        <v>0</v>
      </c>
      <c r="K354">
        <v>0</v>
      </c>
      <c r="L354">
        <v>0</v>
      </c>
      <c r="M354">
        <v>1</v>
      </c>
      <c r="N354">
        <v>2</v>
      </c>
      <c r="O354" t="s">
        <v>2510</v>
      </c>
      <c r="Q354" t="s">
        <v>2511</v>
      </c>
      <c r="AB354" s="2">
        <f>COUNTIF('DATA Pruess'!C:C,C354)</f>
        <v>1</v>
      </c>
      <c r="AC354" s="2">
        <f t="shared" si="40"/>
        <v>-1</v>
      </c>
      <c r="AE354" s="2">
        <f t="shared" si="43"/>
        <v>-1</v>
      </c>
      <c r="AF354" s="2">
        <f t="shared" si="44"/>
        <v>-1</v>
      </c>
      <c r="AG354" s="2">
        <f t="shared" si="44"/>
        <v>-1</v>
      </c>
      <c r="AH354" s="2">
        <f t="shared" si="44"/>
        <v>-1</v>
      </c>
      <c r="AI354" s="2">
        <f t="shared" si="45"/>
        <v>-1</v>
      </c>
      <c r="AJ354" s="2"/>
      <c r="AK354" s="2">
        <f t="shared" si="46"/>
        <v>-1</v>
      </c>
      <c r="AL354" s="2">
        <f t="shared" si="46"/>
        <v>-1</v>
      </c>
      <c r="AM354" s="2">
        <f t="shared" si="46"/>
        <v>-1</v>
      </c>
      <c r="AN354" s="2">
        <f t="shared" si="41"/>
        <v>-1</v>
      </c>
      <c r="AP354" s="2">
        <f t="shared" si="47"/>
        <v>-1</v>
      </c>
      <c r="AQ354" s="2">
        <f t="shared" si="47"/>
        <v>-1</v>
      </c>
      <c r="AR354" s="2">
        <f t="shared" si="47"/>
        <v>-1</v>
      </c>
      <c r="AS354" s="2">
        <f t="shared" si="42"/>
        <v>-1</v>
      </c>
    </row>
    <row r="355" spans="1:45" x14ac:dyDescent="0.25">
      <c r="A355">
        <v>0</v>
      </c>
      <c r="B355" t="s">
        <v>2512</v>
      </c>
      <c r="C355" t="s">
        <v>2513</v>
      </c>
      <c r="D355">
        <v>2020</v>
      </c>
      <c r="E355" t="s">
        <v>2514</v>
      </c>
      <c r="F355" t="s">
        <v>2515</v>
      </c>
      <c r="G355" t="s">
        <v>2516</v>
      </c>
      <c r="I355">
        <v>455</v>
      </c>
      <c r="J355">
        <v>0</v>
      </c>
      <c r="K355">
        <v>0</v>
      </c>
      <c r="L355">
        <v>0</v>
      </c>
      <c r="M355">
        <v>4</v>
      </c>
      <c r="N355">
        <v>2</v>
      </c>
      <c r="O355" t="s">
        <v>2517</v>
      </c>
      <c r="P355" t="s">
        <v>2516</v>
      </c>
      <c r="Q355" t="s">
        <v>2518</v>
      </c>
      <c r="AB355" s="2">
        <f>COUNTIF('DATA Pruess'!C:C,C355)</f>
        <v>1</v>
      </c>
      <c r="AC355" s="2">
        <f t="shared" si="40"/>
        <v>-1</v>
      </c>
      <c r="AE355" s="2">
        <f t="shared" si="43"/>
        <v>-1</v>
      </c>
      <c r="AF355" s="2">
        <f t="shared" si="44"/>
        <v>-1</v>
      </c>
      <c r="AG355" s="2">
        <f t="shared" si="44"/>
        <v>-1</v>
      </c>
      <c r="AH355" s="2">
        <f t="shared" si="44"/>
        <v>-1</v>
      </c>
      <c r="AI355" s="2">
        <f t="shared" si="45"/>
        <v>-1</v>
      </c>
      <c r="AJ355" s="2"/>
      <c r="AK355" s="2">
        <f t="shared" si="46"/>
        <v>-1</v>
      </c>
      <c r="AL355" s="2">
        <f t="shared" si="46"/>
        <v>-1</v>
      </c>
      <c r="AM355" s="2">
        <f t="shared" si="46"/>
        <v>-1</v>
      </c>
      <c r="AN355" s="2">
        <f t="shared" si="41"/>
        <v>-1</v>
      </c>
      <c r="AP355" s="2">
        <f t="shared" si="47"/>
        <v>-1</v>
      </c>
      <c r="AQ355" s="2">
        <f t="shared" si="47"/>
        <v>-1</v>
      </c>
      <c r="AR355" s="2">
        <f t="shared" si="47"/>
        <v>-1</v>
      </c>
      <c r="AS355" s="2">
        <f t="shared" si="42"/>
        <v>-1</v>
      </c>
    </row>
    <row r="356" spans="1:45" x14ac:dyDescent="0.25">
      <c r="A356">
        <v>176</v>
      </c>
      <c r="B356" t="s">
        <v>2519</v>
      </c>
      <c r="C356" t="s">
        <v>2520</v>
      </c>
      <c r="D356">
        <v>2021</v>
      </c>
      <c r="E356" t="s">
        <v>2521</v>
      </c>
      <c r="F356" t="s">
        <v>131</v>
      </c>
      <c r="G356" t="s">
        <v>2522</v>
      </c>
      <c r="H356" t="s">
        <v>2523</v>
      </c>
      <c r="I356">
        <v>19</v>
      </c>
      <c r="J356">
        <v>176</v>
      </c>
      <c r="K356">
        <v>176</v>
      </c>
      <c r="L356">
        <v>44</v>
      </c>
      <c r="M356">
        <v>4</v>
      </c>
      <c r="N356">
        <v>1</v>
      </c>
      <c r="O356" t="s">
        <v>2524</v>
      </c>
      <c r="P356" t="s">
        <v>2522</v>
      </c>
      <c r="Q356" t="s">
        <v>2525</v>
      </c>
      <c r="AB356" s="2">
        <f>COUNTIF('DATA Pruess'!C:C,C356)</f>
        <v>0</v>
      </c>
      <c r="AC356" s="2">
        <f t="shared" si="40"/>
        <v>-1</v>
      </c>
      <c r="AE356" s="2">
        <f t="shared" si="43"/>
        <v>-1</v>
      </c>
      <c r="AF356" s="2">
        <f t="shared" si="44"/>
        <v>-1</v>
      </c>
      <c r="AG356" s="2">
        <f t="shared" si="44"/>
        <v>-1</v>
      </c>
      <c r="AH356" s="2">
        <f t="shared" si="44"/>
        <v>-1</v>
      </c>
      <c r="AI356" s="2">
        <f t="shared" si="45"/>
        <v>-1</v>
      </c>
      <c r="AJ356" s="2"/>
      <c r="AK356" s="2">
        <f t="shared" si="46"/>
        <v>-1</v>
      </c>
      <c r="AL356" s="2">
        <f t="shared" si="46"/>
        <v>-1</v>
      </c>
      <c r="AM356" s="2">
        <f t="shared" si="46"/>
        <v>-1</v>
      </c>
      <c r="AN356" s="2">
        <f t="shared" si="41"/>
        <v>-1</v>
      </c>
      <c r="AP356" s="2">
        <f t="shared" si="47"/>
        <v>-1</v>
      </c>
      <c r="AQ356" s="2">
        <f t="shared" si="47"/>
        <v>-1</v>
      </c>
      <c r="AR356" s="2">
        <f t="shared" si="47"/>
        <v>-1</v>
      </c>
      <c r="AS356" s="2">
        <f t="shared" si="42"/>
        <v>-1</v>
      </c>
    </row>
    <row r="357" spans="1:45" x14ac:dyDescent="0.25">
      <c r="A357">
        <v>52</v>
      </c>
      <c r="B357" t="s">
        <v>2526</v>
      </c>
      <c r="C357" t="s">
        <v>2527</v>
      </c>
      <c r="D357">
        <v>2021</v>
      </c>
      <c r="E357" t="s">
        <v>744</v>
      </c>
      <c r="F357" t="s">
        <v>29</v>
      </c>
      <c r="G357" t="s">
        <v>2528</v>
      </c>
      <c r="H357" t="s">
        <v>2529</v>
      </c>
      <c r="I357">
        <v>61</v>
      </c>
      <c r="J357">
        <v>52</v>
      </c>
      <c r="K357">
        <v>52</v>
      </c>
      <c r="L357">
        <v>9</v>
      </c>
      <c r="M357">
        <v>6</v>
      </c>
      <c r="N357">
        <v>1</v>
      </c>
      <c r="O357" t="s">
        <v>2530</v>
      </c>
      <c r="P357" t="s">
        <v>2531</v>
      </c>
      <c r="Q357" t="s">
        <v>2532</v>
      </c>
      <c r="AB357" s="2">
        <f>COUNTIF('DATA Pruess'!C:C,C357)</f>
        <v>1</v>
      </c>
      <c r="AC357" s="2">
        <f t="shared" si="40"/>
        <v>-1</v>
      </c>
      <c r="AE357" s="2">
        <f t="shared" si="43"/>
        <v>-1</v>
      </c>
      <c r="AF357" s="2">
        <f t="shared" si="44"/>
        <v>-1</v>
      </c>
      <c r="AG357" s="2">
        <f t="shared" si="44"/>
        <v>-1</v>
      </c>
      <c r="AH357" s="2">
        <f t="shared" si="44"/>
        <v>-1</v>
      </c>
      <c r="AI357" s="2">
        <f t="shared" si="45"/>
        <v>-1</v>
      </c>
      <c r="AJ357" s="2"/>
      <c r="AK357" s="2">
        <f t="shared" si="46"/>
        <v>-1</v>
      </c>
      <c r="AL357" s="2">
        <f t="shared" si="46"/>
        <v>-1</v>
      </c>
      <c r="AM357" s="2">
        <f t="shared" si="46"/>
        <v>-1</v>
      </c>
      <c r="AN357" s="2">
        <f t="shared" si="41"/>
        <v>-1</v>
      </c>
      <c r="AP357" s="2">
        <f t="shared" si="47"/>
        <v>-1</v>
      </c>
      <c r="AQ357" s="2">
        <f t="shared" si="47"/>
        <v>-1</v>
      </c>
      <c r="AR357" s="2">
        <f t="shared" si="47"/>
        <v>-1</v>
      </c>
      <c r="AS357" s="2">
        <f t="shared" si="42"/>
        <v>-1</v>
      </c>
    </row>
    <row r="358" spans="1:45" x14ac:dyDescent="0.25">
      <c r="A358">
        <v>23</v>
      </c>
      <c r="B358" t="s">
        <v>2533</v>
      </c>
      <c r="C358" t="s">
        <v>2534</v>
      </c>
      <c r="D358">
        <v>2021</v>
      </c>
      <c r="E358" t="s">
        <v>960</v>
      </c>
      <c r="F358" t="s">
        <v>29</v>
      </c>
      <c r="G358" t="s">
        <v>2535</v>
      </c>
      <c r="H358" t="s">
        <v>2536</v>
      </c>
      <c r="I358">
        <v>110</v>
      </c>
      <c r="J358">
        <v>23</v>
      </c>
      <c r="K358">
        <v>23</v>
      </c>
      <c r="L358">
        <v>5</v>
      </c>
      <c r="M358">
        <v>5</v>
      </c>
      <c r="N358">
        <v>1</v>
      </c>
      <c r="O358" t="s">
        <v>2537</v>
      </c>
      <c r="P358" t="s">
        <v>2535</v>
      </c>
      <c r="Q358" t="s">
        <v>2538</v>
      </c>
      <c r="AB358" s="2">
        <f>COUNTIF('DATA Pruess'!C:C,C358)</f>
        <v>1</v>
      </c>
      <c r="AC358" s="2">
        <f t="shared" si="40"/>
        <v>-1</v>
      </c>
      <c r="AE358" s="2">
        <f t="shared" si="43"/>
        <v>-1</v>
      </c>
      <c r="AF358" s="2">
        <f t="shared" si="44"/>
        <v>-1</v>
      </c>
      <c r="AG358" s="2">
        <f t="shared" si="44"/>
        <v>4</v>
      </c>
      <c r="AH358" s="2">
        <f t="shared" si="44"/>
        <v>34</v>
      </c>
      <c r="AI358" s="2">
        <f t="shared" si="45"/>
        <v>1</v>
      </c>
      <c r="AJ358" s="2"/>
      <c r="AK358" s="2">
        <f t="shared" si="46"/>
        <v>-1</v>
      </c>
      <c r="AL358" s="2">
        <f t="shared" si="46"/>
        <v>-1</v>
      </c>
      <c r="AM358" s="2">
        <f t="shared" si="46"/>
        <v>-1</v>
      </c>
      <c r="AN358" s="2">
        <f t="shared" si="41"/>
        <v>-1</v>
      </c>
      <c r="AP358" s="2">
        <f t="shared" si="47"/>
        <v>-1</v>
      </c>
      <c r="AQ358" s="2">
        <f t="shared" si="47"/>
        <v>-1</v>
      </c>
      <c r="AR358" s="2">
        <f t="shared" si="47"/>
        <v>-1</v>
      </c>
      <c r="AS358" s="2">
        <f t="shared" si="42"/>
        <v>-1</v>
      </c>
    </row>
    <row r="359" spans="1:45" x14ac:dyDescent="0.25">
      <c r="A359">
        <v>19</v>
      </c>
      <c r="B359" t="s">
        <v>2539</v>
      </c>
      <c r="C359" t="s">
        <v>2540</v>
      </c>
      <c r="D359">
        <v>2021</v>
      </c>
      <c r="E359" t="s">
        <v>2541</v>
      </c>
      <c r="F359" t="s">
        <v>29</v>
      </c>
      <c r="G359" t="s">
        <v>2542</v>
      </c>
      <c r="H359" t="s">
        <v>2543</v>
      </c>
      <c r="I359">
        <v>128</v>
      </c>
      <c r="J359">
        <v>19</v>
      </c>
      <c r="K359">
        <v>19</v>
      </c>
      <c r="L359">
        <v>5</v>
      </c>
      <c r="M359">
        <v>4</v>
      </c>
      <c r="N359">
        <v>1</v>
      </c>
      <c r="O359" t="s">
        <v>2544</v>
      </c>
      <c r="P359" t="s">
        <v>2542</v>
      </c>
      <c r="Q359" t="s">
        <v>2545</v>
      </c>
      <c r="AB359" s="2">
        <f>COUNTIF('DATA Pruess'!C:C,C359)</f>
        <v>1</v>
      </c>
      <c r="AC359" s="2">
        <f t="shared" si="40"/>
        <v>-1</v>
      </c>
      <c r="AE359" s="2">
        <f t="shared" si="43"/>
        <v>-1</v>
      </c>
      <c r="AF359" s="2">
        <f t="shared" si="44"/>
        <v>-1</v>
      </c>
      <c r="AG359" s="2">
        <f t="shared" si="44"/>
        <v>-1</v>
      </c>
      <c r="AH359" s="2">
        <f t="shared" si="44"/>
        <v>-1</v>
      </c>
      <c r="AI359" s="2">
        <f t="shared" si="45"/>
        <v>-1</v>
      </c>
      <c r="AJ359" s="2"/>
      <c r="AK359" s="2">
        <f t="shared" si="46"/>
        <v>-1</v>
      </c>
      <c r="AL359" s="2">
        <f t="shared" si="46"/>
        <v>-1</v>
      </c>
      <c r="AM359" s="2">
        <f t="shared" si="46"/>
        <v>-1</v>
      </c>
      <c r="AN359" s="2">
        <f t="shared" si="41"/>
        <v>-1</v>
      </c>
      <c r="AP359" s="2">
        <f t="shared" si="47"/>
        <v>-1</v>
      </c>
      <c r="AQ359" s="2">
        <f t="shared" si="47"/>
        <v>-1</v>
      </c>
      <c r="AR359" s="2">
        <f t="shared" si="47"/>
        <v>-1</v>
      </c>
      <c r="AS359" s="2">
        <f t="shared" si="42"/>
        <v>-1</v>
      </c>
    </row>
    <row r="360" spans="1:45" x14ac:dyDescent="0.25">
      <c r="A360">
        <v>10</v>
      </c>
      <c r="B360" t="s">
        <v>2546</v>
      </c>
      <c r="C360" t="s">
        <v>2547</v>
      </c>
      <c r="D360">
        <v>2021</v>
      </c>
      <c r="E360" t="s">
        <v>28</v>
      </c>
      <c r="F360" t="s">
        <v>29</v>
      </c>
      <c r="G360" t="s">
        <v>2548</v>
      </c>
      <c r="H360" t="s">
        <v>2549</v>
      </c>
      <c r="I360">
        <v>173</v>
      </c>
      <c r="J360">
        <v>10</v>
      </c>
      <c r="K360">
        <v>10</v>
      </c>
      <c r="L360">
        <v>3</v>
      </c>
      <c r="M360">
        <v>3</v>
      </c>
      <c r="N360">
        <v>1</v>
      </c>
      <c r="O360" t="s">
        <v>2550</v>
      </c>
      <c r="P360" t="s">
        <v>2551</v>
      </c>
      <c r="Q360" t="s">
        <v>2552</v>
      </c>
      <c r="AB360" s="2">
        <f>COUNTIF('DATA Pruess'!C:C,C360)</f>
        <v>1</v>
      </c>
      <c r="AC360" s="2">
        <f t="shared" si="40"/>
        <v>-1</v>
      </c>
      <c r="AE360" s="2">
        <f t="shared" si="43"/>
        <v>-1</v>
      </c>
      <c r="AF360" s="2">
        <f t="shared" si="44"/>
        <v>-1</v>
      </c>
      <c r="AG360" s="2">
        <f t="shared" si="44"/>
        <v>-1</v>
      </c>
      <c r="AH360" s="2">
        <f t="shared" si="44"/>
        <v>-1</v>
      </c>
      <c r="AI360" s="2">
        <f t="shared" si="45"/>
        <v>-1</v>
      </c>
      <c r="AJ360" s="2"/>
      <c r="AK360" s="2">
        <f t="shared" si="46"/>
        <v>-1</v>
      </c>
      <c r="AL360" s="2">
        <f t="shared" si="46"/>
        <v>-1</v>
      </c>
      <c r="AM360" s="2">
        <f t="shared" si="46"/>
        <v>-1</v>
      </c>
      <c r="AN360" s="2">
        <f t="shared" si="41"/>
        <v>-1</v>
      </c>
      <c r="AP360" s="2">
        <f t="shared" si="47"/>
        <v>-1</v>
      </c>
      <c r="AQ360" s="2">
        <f t="shared" si="47"/>
        <v>-1</v>
      </c>
      <c r="AR360" s="2">
        <f t="shared" si="47"/>
        <v>-1</v>
      </c>
      <c r="AS360" s="2">
        <f t="shared" si="42"/>
        <v>-1</v>
      </c>
    </row>
    <row r="361" spans="1:45" x14ac:dyDescent="0.25">
      <c r="A361">
        <v>11</v>
      </c>
      <c r="B361" t="s">
        <v>2553</v>
      </c>
      <c r="C361" t="s">
        <v>2554</v>
      </c>
      <c r="D361">
        <v>2021</v>
      </c>
      <c r="E361" t="s">
        <v>2555</v>
      </c>
      <c r="F361" t="s">
        <v>1257</v>
      </c>
      <c r="G361" t="s">
        <v>2556</v>
      </c>
      <c r="H361" t="s">
        <v>2557</v>
      </c>
      <c r="I361">
        <v>178</v>
      </c>
      <c r="J361">
        <v>11</v>
      </c>
      <c r="K361">
        <v>11</v>
      </c>
      <c r="L361">
        <v>4</v>
      </c>
      <c r="M361">
        <v>3</v>
      </c>
      <c r="N361">
        <v>1</v>
      </c>
      <c r="O361" t="s">
        <v>2558</v>
      </c>
      <c r="P361" t="s">
        <v>2559</v>
      </c>
      <c r="Q361" t="s">
        <v>2560</v>
      </c>
      <c r="AB361" s="2">
        <f>COUNTIF('DATA Pruess'!C:C,C361)</f>
        <v>0</v>
      </c>
      <c r="AC361" s="2">
        <f t="shared" si="40"/>
        <v>-1</v>
      </c>
      <c r="AE361" s="2">
        <f t="shared" si="43"/>
        <v>-1</v>
      </c>
      <c r="AF361" s="2">
        <f t="shared" si="44"/>
        <v>-1</v>
      </c>
      <c r="AG361" s="2">
        <f t="shared" si="44"/>
        <v>-1</v>
      </c>
      <c r="AH361" s="2">
        <f t="shared" si="44"/>
        <v>-1</v>
      </c>
      <c r="AI361" s="2">
        <f t="shared" si="45"/>
        <v>-1</v>
      </c>
      <c r="AJ361" s="2"/>
      <c r="AK361" s="2">
        <f t="shared" si="46"/>
        <v>-1</v>
      </c>
      <c r="AL361" s="2">
        <f t="shared" si="46"/>
        <v>-1</v>
      </c>
      <c r="AM361" s="2">
        <f t="shared" si="46"/>
        <v>-1</v>
      </c>
      <c r="AN361" s="2">
        <f t="shared" si="41"/>
        <v>-1</v>
      </c>
      <c r="AP361" s="2">
        <f t="shared" si="47"/>
        <v>-1</v>
      </c>
      <c r="AQ361" s="2">
        <f t="shared" si="47"/>
        <v>-1</v>
      </c>
      <c r="AR361" s="2">
        <f t="shared" si="47"/>
        <v>-1</v>
      </c>
      <c r="AS361" s="2">
        <f t="shared" si="42"/>
        <v>-1</v>
      </c>
    </row>
    <row r="362" spans="1:45" x14ac:dyDescent="0.25">
      <c r="A362">
        <v>7</v>
      </c>
      <c r="B362" t="s">
        <v>2561</v>
      </c>
      <c r="C362" t="s">
        <v>2562</v>
      </c>
      <c r="D362">
        <v>2021</v>
      </c>
      <c r="E362" t="s">
        <v>2563</v>
      </c>
      <c r="F362" t="s">
        <v>1257</v>
      </c>
      <c r="G362" t="s">
        <v>2564</v>
      </c>
      <c r="H362" t="s">
        <v>2565</v>
      </c>
      <c r="I362">
        <v>201</v>
      </c>
      <c r="J362">
        <v>7</v>
      </c>
      <c r="K362">
        <v>7</v>
      </c>
      <c r="L362">
        <v>2</v>
      </c>
      <c r="M362">
        <v>3</v>
      </c>
      <c r="N362">
        <v>1</v>
      </c>
      <c r="O362" t="s">
        <v>2566</v>
      </c>
      <c r="P362" t="s">
        <v>2567</v>
      </c>
      <c r="Q362" t="s">
        <v>2568</v>
      </c>
      <c r="AB362" s="2">
        <f>COUNTIF('DATA Pruess'!C:C,C362)</f>
        <v>1</v>
      </c>
      <c r="AC362" s="2">
        <f t="shared" si="40"/>
        <v>-1</v>
      </c>
      <c r="AE362" s="2">
        <f t="shared" si="43"/>
        <v>-1</v>
      </c>
      <c r="AF362" s="2">
        <f t="shared" si="44"/>
        <v>-1</v>
      </c>
      <c r="AG362" s="2">
        <f t="shared" si="44"/>
        <v>-1</v>
      </c>
      <c r="AH362" s="2">
        <f t="shared" si="44"/>
        <v>-1</v>
      </c>
      <c r="AI362" s="2">
        <f t="shared" si="45"/>
        <v>-1</v>
      </c>
      <c r="AJ362" s="2"/>
      <c r="AK362" s="2">
        <f t="shared" si="46"/>
        <v>-1</v>
      </c>
      <c r="AL362" s="2">
        <f t="shared" si="46"/>
        <v>-1</v>
      </c>
      <c r="AM362" s="2">
        <f t="shared" si="46"/>
        <v>-1</v>
      </c>
      <c r="AN362" s="2">
        <f t="shared" si="41"/>
        <v>-1</v>
      </c>
      <c r="AP362" s="2">
        <f t="shared" si="47"/>
        <v>-1</v>
      </c>
      <c r="AQ362" s="2">
        <f t="shared" si="47"/>
        <v>-1</v>
      </c>
      <c r="AR362" s="2">
        <f t="shared" si="47"/>
        <v>-1</v>
      </c>
      <c r="AS362" s="2">
        <f t="shared" si="42"/>
        <v>-1</v>
      </c>
    </row>
    <row r="363" spans="1:45" x14ac:dyDescent="0.25">
      <c r="A363">
        <v>11</v>
      </c>
      <c r="B363" t="s">
        <v>2569</v>
      </c>
      <c r="C363" t="s">
        <v>2570</v>
      </c>
      <c r="D363">
        <v>2021</v>
      </c>
      <c r="E363" t="s">
        <v>960</v>
      </c>
      <c r="F363" t="s">
        <v>29</v>
      </c>
      <c r="G363" t="s">
        <v>2571</v>
      </c>
      <c r="H363" t="s">
        <v>2572</v>
      </c>
      <c r="I363">
        <v>207</v>
      </c>
      <c r="J363">
        <v>11</v>
      </c>
      <c r="K363">
        <v>11</v>
      </c>
      <c r="L363">
        <v>3</v>
      </c>
      <c r="M363">
        <v>4</v>
      </c>
      <c r="N363">
        <v>1</v>
      </c>
      <c r="O363" t="s">
        <v>2573</v>
      </c>
      <c r="P363" t="s">
        <v>2574</v>
      </c>
      <c r="Q363" t="s">
        <v>2575</v>
      </c>
      <c r="AB363" s="2">
        <f>COUNTIF('DATA Pruess'!C:C,C363)</f>
        <v>0</v>
      </c>
      <c r="AC363" s="2">
        <f t="shared" si="40"/>
        <v>-1</v>
      </c>
      <c r="AE363" s="2">
        <f t="shared" si="43"/>
        <v>-1</v>
      </c>
      <c r="AF363" s="2">
        <f t="shared" si="44"/>
        <v>-1</v>
      </c>
      <c r="AG363" s="2">
        <f t="shared" si="44"/>
        <v>-1</v>
      </c>
      <c r="AH363" s="2">
        <f t="shared" si="44"/>
        <v>-1</v>
      </c>
      <c r="AI363" s="2">
        <f t="shared" si="45"/>
        <v>-1</v>
      </c>
      <c r="AJ363" s="2"/>
      <c r="AK363" s="2">
        <f t="shared" si="46"/>
        <v>-1</v>
      </c>
      <c r="AL363" s="2">
        <f t="shared" si="46"/>
        <v>-1</v>
      </c>
      <c r="AM363" s="2">
        <f t="shared" si="46"/>
        <v>-1</v>
      </c>
      <c r="AN363" s="2">
        <f t="shared" si="41"/>
        <v>-1</v>
      </c>
      <c r="AP363" s="2">
        <f t="shared" si="47"/>
        <v>-1</v>
      </c>
      <c r="AQ363" s="2">
        <f t="shared" si="47"/>
        <v>-1</v>
      </c>
      <c r="AR363" s="2">
        <f t="shared" si="47"/>
        <v>-1</v>
      </c>
      <c r="AS363" s="2">
        <f t="shared" si="42"/>
        <v>-1</v>
      </c>
    </row>
    <row r="364" spans="1:45" x14ac:dyDescent="0.25">
      <c r="A364">
        <v>6</v>
      </c>
      <c r="B364" t="s">
        <v>2576</v>
      </c>
      <c r="C364" t="s">
        <v>2577</v>
      </c>
      <c r="D364">
        <v>2021</v>
      </c>
      <c r="E364" t="s">
        <v>2578</v>
      </c>
      <c r="F364" t="s">
        <v>29</v>
      </c>
      <c r="G364" t="s">
        <v>2579</v>
      </c>
      <c r="H364" t="s">
        <v>2580</v>
      </c>
      <c r="I364">
        <v>215</v>
      </c>
      <c r="J364">
        <v>6</v>
      </c>
      <c r="K364">
        <v>6</v>
      </c>
      <c r="L364">
        <v>2</v>
      </c>
      <c r="M364">
        <v>3</v>
      </c>
      <c r="N364">
        <v>1</v>
      </c>
      <c r="O364" t="s">
        <v>2581</v>
      </c>
      <c r="P364" t="s">
        <v>2579</v>
      </c>
      <c r="Q364" t="s">
        <v>2582</v>
      </c>
      <c r="AB364" s="2">
        <f>COUNTIF('DATA Pruess'!C:C,C364)</f>
        <v>1</v>
      </c>
      <c r="AC364" s="2">
        <f t="shared" si="40"/>
        <v>-1</v>
      </c>
      <c r="AE364" s="2">
        <f t="shared" si="43"/>
        <v>-1</v>
      </c>
      <c r="AF364" s="2">
        <f t="shared" si="44"/>
        <v>-1</v>
      </c>
      <c r="AG364" s="2">
        <f t="shared" si="44"/>
        <v>-1</v>
      </c>
      <c r="AH364" s="2">
        <f t="shared" si="44"/>
        <v>-1</v>
      </c>
      <c r="AI364" s="2">
        <f t="shared" si="45"/>
        <v>-1</v>
      </c>
      <c r="AJ364" s="2"/>
      <c r="AK364" s="2">
        <f t="shared" si="46"/>
        <v>-1</v>
      </c>
      <c r="AL364" s="2">
        <f t="shared" si="46"/>
        <v>-1</v>
      </c>
      <c r="AM364" s="2">
        <f t="shared" si="46"/>
        <v>-1</v>
      </c>
      <c r="AN364" s="2">
        <f t="shared" si="41"/>
        <v>-1</v>
      </c>
      <c r="AP364" s="2">
        <f t="shared" si="47"/>
        <v>19</v>
      </c>
      <c r="AQ364" s="2">
        <f t="shared" si="47"/>
        <v>12</v>
      </c>
      <c r="AR364" s="2">
        <f t="shared" si="47"/>
        <v>-1</v>
      </c>
      <c r="AS364" s="2">
        <f t="shared" si="42"/>
        <v>1</v>
      </c>
    </row>
    <row r="365" spans="1:45" x14ac:dyDescent="0.25">
      <c r="A365">
        <v>4</v>
      </c>
      <c r="B365" t="s">
        <v>2583</v>
      </c>
      <c r="C365" t="s">
        <v>2584</v>
      </c>
      <c r="D365">
        <v>2021</v>
      </c>
      <c r="E365" t="s">
        <v>2585</v>
      </c>
      <c r="F365" t="s">
        <v>2586</v>
      </c>
      <c r="G365" t="s">
        <v>2587</v>
      </c>
      <c r="H365" t="s">
        <v>2588</v>
      </c>
      <c r="I365">
        <v>225</v>
      </c>
      <c r="J365">
        <v>4</v>
      </c>
      <c r="K365">
        <v>4</v>
      </c>
      <c r="L365">
        <v>1</v>
      </c>
      <c r="M365">
        <v>6</v>
      </c>
      <c r="N365">
        <v>1</v>
      </c>
      <c r="O365" t="s">
        <v>2589</v>
      </c>
      <c r="P365" t="s">
        <v>2587</v>
      </c>
      <c r="Q365" t="s">
        <v>2590</v>
      </c>
      <c r="AB365" s="2">
        <f>COUNTIF('DATA Pruess'!C:C,C365)</f>
        <v>1</v>
      </c>
      <c r="AC365" s="2">
        <f t="shared" si="40"/>
        <v>-1</v>
      </c>
      <c r="AE365" s="2">
        <f t="shared" si="43"/>
        <v>-1</v>
      </c>
      <c r="AF365" s="2">
        <f t="shared" si="44"/>
        <v>-1</v>
      </c>
      <c r="AG365" s="2">
        <f t="shared" si="44"/>
        <v>-1</v>
      </c>
      <c r="AH365" s="2">
        <f t="shared" si="44"/>
        <v>-1</v>
      </c>
      <c r="AI365" s="2">
        <f t="shared" si="45"/>
        <v>-1</v>
      </c>
      <c r="AJ365" s="2"/>
      <c r="AK365" s="2">
        <f t="shared" si="46"/>
        <v>-1</v>
      </c>
      <c r="AL365" s="2">
        <f t="shared" si="46"/>
        <v>-1</v>
      </c>
      <c r="AM365" s="2">
        <f t="shared" si="46"/>
        <v>-1</v>
      </c>
      <c r="AN365" s="2">
        <f t="shared" si="41"/>
        <v>-1</v>
      </c>
      <c r="AP365" s="2">
        <f t="shared" si="47"/>
        <v>-1</v>
      </c>
      <c r="AQ365" s="2">
        <f t="shared" si="47"/>
        <v>-1</v>
      </c>
      <c r="AR365" s="2">
        <f t="shared" si="47"/>
        <v>-1</v>
      </c>
      <c r="AS365" s="2">
        <f t="shared" si="42"/>
        <v>-1</v>
      </c>
    </row>
    <row r="366" spans="1:45" x14ac:dyDescent="0.25">
      <c r="A366">
        <v>6</v>
      </c>
      <c r="B366" t="s">
        <v>2591</v>
      </c>
      <c r="C366" t="s">
        <v>2592</v>
      </c>
      <c r="D366">
        <v>2021</v>
      </c>
      <c r="F366" t="s">
        <v>2593</v>
      </c>
      <c r="G366" t="s">
        <v>2594</v>
      </c>
      <c r="H366" t="s">
        <v>2595</v>
      </c>
      <c r="I366">
        <v>226</v>
      </c>
      <c r="J366">
        <v>6</v>
      </c>
      <c r="K366">
        <v>6</v>
      </c>
      <c r="L366">
        <v>1</v>
      </c>
      <c r="M366">
        <v>5</v>
      </c>
      <c r="N366">
        <v>1</v>
      </c>
      <c r="O366" t="s">
        <v>2596</v>
      </c>
      <c r="P366" t="s">
        <v>2597</v>
      </c>
      <c r="Q366" t="s">
        <v>2598</v>
      </c>
      <c r="AB366" s="2">
        <f>COUNTIF('DATA Pruess'!C:C,C366)</f>
        <v>0</v>
      </c>
      <c r="AC366" s="2">
        <f t="shared" si="40"/>
        <v>-1</v>
      </c>
      <c r="AE366" s="2">
        <f t="shared" si="43"/>
        <v>-1</v>
      </c>
      <c r="AF366" s="2">
        <f t="shared" si="44"/>
        <v>-1</v>
      </c>
      <c r="AG366" s="2">
        <f t="shared" si="44"/>
        <v>3</v>
      </c>
      <c r="AH366" s="2">
        <f t="shared" si="44"/>
        <v>28</v>
      </c>
      <c r="AI366" s="2">
        <f t="shared" si="45"/>
        <v>1</v>
      </c>
      <c r="AJ366" s="2"/>
      <c r="AK366" s="2">
        <f t="shared" si="46"/>
        <v>-1</v>
      </c>
      <c r="AL366" s="2">
        <f t="shared" si="46"/>
        <v>-1</v>
      </c>
      <c r="AM366" s="2">
        <f t="shared" si="46"/>
        <v>-1</v>
      </c>
      <c r="AN366" s="2">
        <f t="shared" si="41"/>
        <v>-1</v>
      </c>
      <c r="AP366" s="2">
        <f t="shared" si="47"/>
        <v>-1</v>
      </c>
      <c r="AQ366" s="2">
        <f t="shared" si="47"/>
        <v>-1</v>
      </c>
      <c r="AR366" s="2">
        <f t="shared" si="47"/>
        <v>-1</v>
      </c>
      <c r="AS366" s="2">
        <f t="shared" si="42"/>
        <v>-1</v>
      </c>
    </row>
    <row r="367" spans="1:45" x14ac:dyDescent="0.25">
      <c r="A367">
        <v>6</v>
      </c>
      <c r="B367" t="s">
        <v>2599</v>
      </c>
      <c r="C367" t="s">
        <v>2600</v>
      </c>
      <c r="D367">
        <v>2021</v>
      </c>
      <c r="E367" t="s">
        <v>1256</v>
      </c>
      <c r="F367" t="s">
        <v>1257</v>
      </c>
      <c r="G367" t="s">
        <v>2601</v>
      </c>
      <c r="H367" t="s">
        <v>2602</v>
      </c>
      <c r="I367">
        <v>227</v>
      </c>
      <c r="J367">
        <v>6</v>
      </c>
      <c r="K367">
        <v>6</v>
      </c>
      <c r="L367">
        <v>1</v>
      </c>
      <c r="M367">
        <v>5</v>
      </c>
      <c r="N367">
        <v>1</v>
      </c>
      <c r="O367" t="s">
        <v>2603</v>
      </c>
      <c r="P367" t="s">
        <v>2604</v>
      </c>
      <c r="Q367" t="s">
        <v>2605</v>
      </c>
      <c r="AB367" s="2">
        <f>COUNTIF('DATA Pruess'!C:C,C367)</f>
        <v>1</v>
      </c>
      <c r="AC367" s="2">
        <f t="shared" si="40"/>
        <v>-1</v>
      </c>
      <c r="AE367" s="2">
        <f t="shared" si="43"/>
        <v>-1</v>
      </c>
      <c r="AF367" s="2">
        <f t="shared" si="44"/>
        <v>46</v>
      </c>
      <c r="AG367" s="2">
        <f t="shared" si="44"/>
        <v>36</v>
      </c>
      <c r="AH367" s="2">
        <f t="shared" si="44"/>
        <v>-1</v>
      </c>
      <c r="AI367" s="2">
        <f t="shared" si="45"/>
        <v>1</v>
      </c>
      <c r="AJ367" s="2"/>
      <c r="AK367" s="2">
        <f t="shared" si="46"/>
        <v>-1</v>
      </c>
      <c r="AL367" s="2">
        <f t="shared" si="46"/>
        <v>-1</v>
      </c>
      <c r="AM367" s="2">
        <f t="shared" si="46"/>
        <v>-1</v>
      </c>
      <c r="AN367" s="2">
        <f t="shared" si="41"/>
        <v>-1</v>
      </c>
      <c r="AP367" s="2">
        <f t="shared" si="47"/>
        <v>-1</v>
      </c>
      <c r="AQ367" s="2">
        <f t="shared" si="47"/>
        <v>-1</v>
      </c>
      <c r="AR367" s="2">
        <f t="shared" si="47"/>
        <v>-1</v>
      </c>
      <c r="AS367" s="2">
        <f t="shared" si="42"/>
        <v>-1</v>
      </c>
    </row>
    <row r="368" spans="1:45" x14ac:dyDescent="0.25">
      <c r="A368">
        <v>5</v>
      </c>
      <c r="B368" t="s">
        <v>2606</v>
      </c>
      <c r="C368" t="s">
        <v>2607</v>
      </c>
      <c r="D368">
        <v>2021</v>
      </c>
      <c r="E368" t="s">
        <v>1205</v>
      </c>
      <c r="F368" t="s">
        <v>29</v>
      </c>
      <c r="G368" t="s">
        <v>2608</v>
      </c>
      <c r="H368" t="s">
        <v>2609</v>
      </c>
      <c r="I368">
        <v>228</v>
      </c>
      <c r="J368">
        <v>5</v>
      </c>
      <c r="K368">
        <v>5</v>
      </c>
      <c r="L368">
        <v>1</v>
      </c>
      <c r="M368">
        <v>4</v>
      </c>
      <c r="N368">
        <v>1</v>
      </c>
      <c r="O368" t="s">
        <v>2610</v>
      </c>
      <c r="Q368" t="s">
        <v>2611</v>
      </c>
      <c r="AB368" s="2">
        <f>COUNTIF('DATA Pruess'!C:C,C368)</f>
        <v>1</v>
      </c>
      <c r="AC368" s="2">
        <f t="shared" si="40"/>
        <v>-1</v>
      </c>
      <c r="AE368" s="2">
        <f t="shared" si="43"/>
        <v>-1</v>
      </c>
      <c r="AF368" s="2">
        <f t="shared" si="44"/>
        <v>-1</v>
      </c>
      <c r="AG368" s="2">
        <f t="shared" si="44"/>
        <v>-1</v>
      </c>
      <c r="AH368" s="2">
        <f t="shared" si="44"/>
        <v>-1</v>
      </c>
      <c r="AI368" s="2">
        <f t="shared" si="45"/>
        <v>-1</v>
      </c>
      <c r="AJ368" s="2"/>
      <c r="AK368" s="2">
        <f t="shared" si="46"/>
        <v>-1</v>
      </c>
      <c r="AL368" s="2">
        <f t="shared" si="46"/>
        <v>-1</v>
      </c>
      <c r="AM368" s="2">
        <f t="shared" si="46"/>
        <v>-1</v>
      </c>
      <c r="AN368" s="2">
        <f t="shared" si="41"/>
        <v>-1</v>
      </c>
      <c r="AP368" s="2">
        <f t="shared" si="47"/>
        <v>-1</v>
      </c>
      <c r="AQ368" s="2">
        <f t="shared" si="47"/>
        <v>-1</v>
      </c>
      <c r="AR368" s="2">
        <f t="shared" si="47"/>
        <v>-1</v>
      </c>
      <c r="AS368" s="2">
        <f t="shared" si="42"/>
        <v>-1</v>
      </c>
    </row>
    <row r="369" spans="1:45" x14ac:dyDescent="0.25">
      <c r="A369">
        <v>7</v>
      </c>
      <c r="B369" t="s">
        <v>2612</v>
      </c>
      <c r="C369" t="s">
        <v>2613</v>
      </c>
      <c r="D369">
        <v>2021</v>
      </c>
      <c r="E369" t="s">
        <v>1538</v>
      </c>
      <c r="F369" t="s">
        <v>131</v>
      </c>
      <c r="G369" t="s">
        <v>2614</v>
      </c>
      <c r="H369" t="s">
        <v>2615</v>
      </c>
      <c r="I369">
        <v>229</v>
      </c>
      <c r="J369">
        <v>7</v>
      </c>
      <c r="K369">
        <v>7</v>
      </c>
      <c r="L369">
        <v>1</v>
      </c>
      <c r="M369">
        <v>5</v>
      </c>
      <c r="N369">
        <v>1</v>
      </c>
      <c r="O369" t="s">
        <v>2616</v>
      </c>
      <c r="P369" t="s">
        <v>2614</v>
      </c>
      <c r="Q369" t="s">
        <v>2617</v>
      </c>
      <c r="AB369" s="2">
        <f>COUNTIF('DATA Pruess'!C:C,C369)</f>
        <v>0</v>
      </c>
      <c r="AC369" s="2">
        <f t="shared" si="40"/>
        <v>-1</v>
      </c>
      <c r="AE369" s="2">
        <f t="shared" si="43"/>
        <v>-1</v>
      </c>
      <c r="AF369" s="2">
        <f t="shared" si="44"/>
        <v>-1</v>
      </c>
      <c r="AG369" s="2">
        <f t="shared" si="44"/>
        <v>-1</v>
      </c>
      <c r="AH369" s="2">
        <f t="shared" si="44"/>
        <v>-1</v>
      </c>
      <c r="AI369" s="2">
        <f t="shared" si="45"/>
        <v>-1</v>
      </c>
      <c r="AJ369" s="2"/>
      <c r="AK369" s="2">
        <f t="shared" si="46"/>
        <v>-1</v>
      </c>
      <c r="AL369" s="2">
        <f t="shared" si="46"/>
        <v>-1</v>
      </c>
      <c r="AM369" s="2">
        <f t="shared" si="46"/>
        <v>-1</v>
      </c>
      <c r="AN369" s="2">
        <f t="shared" si="41"/>
        <v>-1</v>
      </c>
      <c r="AP369" s="2">
        <f t="shared" si="47"/>
        <v>-1</v>
      </c>
      <c r="AQ369" s="2">
        <f t="shared" si="47"/>
        <v>-1</v>
      </c>
      <c r="AR369" s="2">
        <f t="shared" si="47"/>
        <v>-1</v>
      </c>
      <c r="AS369" s="2">
        <f t="shared" si="42"/>
        <v>-1</v>
      </c>
    </row>
    <row r="370" spans="1:45" x14ac:dyDescent="0.25">
      <c r="A370">
        <v>6</v>
      </c>
      <c r="B370" t="s">
        <v>2618</v>
      </c>
      <c r="C370" t="s">
        <v>2619</v>
      </c>
      <c r="D370">
        <v>2021</v>
      </c>
      <c r="E370" t="s">
        <v>2620</v>
      </c>
      <c r="F370" t="s">
        <v>29</v>
      </c>
      <c r="G370" t="s">
        <v>2621</v>
      </c>
      <c r="H370" t="s">
        <v>2622</v>
      </c>
      <c r="I370">
        <v>231</v>
      </c>
      <c r="J370">
        <v>6</v>
      </c>
      <c r="K370">
        <v>6</v>
      </c>
      <c r="L370">
        <v>2</v>
      </c>
      <c r="M370">
        <v>3</v>
      </c>
      <c r="N370">
        <v>1</v>
      </c>
      <c r="O370" t="s">
        <v>2623</v>
      </c>
      <c r="Q370" t="s">
        <v>2624</v>
      </c>
      <c r="AB370" s="2">
        <f>COUNTIF('DATA Pruess'!C:C,C370)</f>
        <v>1</v>
      </c>
      <c r="AC370" s="2">
        <f t="shared" si="40"/>
        <v>-1</v>
      </c>
      <c r="AE370" s="2">
        <f t="shared" si="43"/>
        <v>-1</v>
      </c>
      <c r="AF370" s="2">
        <f t="shared" si="44"/>
        <v>-1</v>
      </c>
      <c r="AG370" s="2">
        <f t="shared" si="44"/>
        <v>-1</v>
      </c>
      <c r="AH370" s="2">
        <f t="shared" si="44"/>
        <v>-1</v>
      </c>
      <c r="AI370" s="2">
        <f t="shared" si="45"/>
        <v>-1</v>
      </c>
      <c r="AJ370" s="2"/>
      <c r="AK370" s="2">
        <f t="shared" si="46"/>
        <v>-1</v>
      </c>
      <c r="AL370" s="2">
        <f t="shared" si="46"/>
        <v>-1</v>
      </c>
      <c r="AM370" s="2">
        <f t="shared" si="46"/>
        <v>-1</v>
      </c>
      <c r="AN370" s="2">
        <f t="shared" si="41"/>
        <v>-1</v>
      </c>
      <c r="AP370" s="2">
        <f t="shared" si="47"/>
        <v>-1</v>
      </c>
      <c r="AQ370" s="2">
        <f t="shared" si="47"/>
        <v>-1</v>
      </c>
      <c r="AR370" s="2">
        <f t="shared" si="47"/>
        <v>-1</v>
      </c>
      <c r="AS370" s="2">
        <f t="shared" si="42"/>
        <v>-1</v>
      </c>
    </row>
    <row r="371" spans="1:45" x14ac:dyDescent="0.25">
      <c r="A371">
        <v>8</v>
      </c>
      <c r="B371" t="s">
        <v>2625</v>
      </c>
      <c r="C371" t="s">
        <v>2626</v>
      </c>
      <c r="D371">
        <v>2021</v>
      </c>
      <c r="E371" t="s">
        <v>2585</v>
      </c>
      <c r="F371" t="s">
        <v>2627</v>
      </c>
      <c r="G371" t="s">
        <v>2628</v>
      </c>
      <c r="H371" t="s">
        <v>2629</v>
      </c>
      <c r="I371">
        <v>234</v>
      </c>
      <c r="J371">
        <v>8</v>
      </c>
      <c r="K371">
        <v>8</v>
      </c>
      <c r="L371">
        <v>1</v>
      </c>
      <c r="M371">
        <v>6</v>
      </c>
      <c r="N371">
        <v>1</v>
      </c>
      <c r="O371" t="s">
        <v>2631</v>
      </c>
      <c r="P371" t="s">
        <v>2628</v>
      </c>
      <c r="Q371" t="s">
        <v>2632</v>
      </c>
      <c r="AB371" s="2">
        <f>COUNTIF('DATA Pruess'!C:C,C371)</f>
        <v>1</v>
      </c>
      <c r="AC371" s="2">
        <f t="shared" si="40"/>
        <v>-1</v>
      </c>
      <c r="AE371" s="2">
        <f t="shared" si="43"/>
        <v>-1</v>
      </c>
      <c r="AF371" s="2">
        <f t="shared" si="44"/>
        <v>-1</v>
      </c>
      <c r="AG371" s="2">
        <f t="shared" si="44"/>
        <v>-1</v>
      </c>
      <c r="AH371" s="2">
        <f t="shared" si="44"/>
        <v>-1</v>
      </c>
      <c r="AI371" s="2">
        <f t="shared" si="45"/>
        <v>-1</v>
      </c>
      <c r="AJ371" s="2"/>
      <c r="AK371" s="2">
        <f t="shared" si="46"/>
        <v>-1</v>
      </c>
      <c r="AL371" s="2">
        <f t="shared" si="46"/>
        <v>-1</v>
      </c>
      <c r="AM371" s="2">
        <f t="shared" si="46"/>
        <v>-1</v>
      </c>
      <c r="AN371" s="2">
        <f t="shared" si="41"/>
        <v>-1</v>
      </c>
      <c r="AP371" s="2">
        <f t="shared" si="47"/>
        <v>-1</v>
      </c>
      <c r="AQ371" s="2">
        <f t="shared" si="47"/>
        <v>-1</v>
      </c>
      <c r="AR371" s="2">
        <f t="shared" si="47"/>
        <v>-1</v>
      </c>
      <c r="AS371" s="2">
        <f t="shared" si="42"/>
        <v>-1</v>
      </c>
    </row>
    <row r="372" spans="1:45" x14ac:dyDescent="0.25">
      <c r="A372">
        <v>3</v>
      </c>
      <c r="B372" t="s">
        <v>2633</v>
      </c>
      <c r="C372" t="s">
        <v>2634</v>
      </c>
      <c r="D372">
        <v>2021</v>
      </c>
      <c r="E372" t="s">
        <v>2635</v>
      </c>
      <c r="F372" t="s">
        <v>2636</v>
      </c>
      <c r="G372" t="s">
        <v>2637</v>
      </c>
      <c r="H372" t="s">
        <v>2638</v>
      </c>
      <c r="I372">
        <v>242</v>
      </c>
      <c r="J372">
        <v>3</v>
      </c>
      <c r="K372">
        <v>3</v>
      </c>
      <c r="L372">
        <v>1</v>
      </c>
      <c r="M372">
        <v>4</v>
      </c>
      <c r="N372">
        <v>1</v>
      </c>
      <c r="O372" t="s">
        <v>2639</v>
      </c>
      <c r="P372" t="s">
        <v>2640</v>
      </c>
      <c r="Q372" t="s">
        <v>2641</v>
      </c>
      <c r="AB372" s="2">
        <f>COUNTIF('DATA Pruess'!C:C,C372)</f>
        <v>1</v>
      </c>
      <c r="AC372" s="2">
        <f t="shared" si="40"/>
        <v>-1</v>
      </c>
      <c r="AE372" s="2">
        <f t="shared" si="43"/>
        <v>-1</v>
      </c>
      <c r="AF372" s="2">
        <f t="shared" si="44"/>
        <v>-1</v>
      </c>
      <c r="AG372" s="2">
        <f t="shared" si="44"/>
        <v>-1</v>
      </c>
      <c r="AH372" s="2">
        <f t="shared" si="44"/>
        <v>-1</v>
      </c>
      <c r="AI372" s="2">
        <f t="shared" si="45"/>
        <v>-1</v>
      </c>
      <c r="AJ372" s="2"/>
      <c r="AK372" s="2">
        <f t="shared" si="46"/>
        <v>-1</v>
      </c>
      <c r="AL372" s="2">
        <f t="shared" si="46"/>
        <v>-1</v>
      </c>
      <c r="AM372" s="2">
        <f t="shared" si="46"/>
        <v>-1</v>
      </c>
      <c r="AN372" s="2">
        <f t="shared" si="41"/>
        <v>-1</v>
      </c>
      <c r="AP372" s="2">
        <f t="shared" si="47"/>
        <v>-1</v>
      </c>
      <c r="AQ372" s="2">
        <f t="shared" si="47"/>
        <v>-1</v>
      </c>
      <c r="AR372" s="2">
        <f t="shared" si="47"/>
        <v>-1</v>
      </c>
      <c r="AS372" s="2">
        <f t="shared" si="42"/>
        <v>-1</v>
      </c>
    </row>
    <row r="373" spans="1:45" x14ac:dyDescent="0.25">
      <c r="A373">
        <v>3</v>
      </c>
      <c r="B373" t="s">
        <v>2642</v>
      </c>
      <c r="C373" t="s">
        <v>2643</v>
      </c>
      <c r="D373">
        <v>2021</v>
      </c>
      <c r="E373" t="s">
        <v>1256</v>
      </c>
      <c r="F373" t="s">
        <v>1257</v>
      </c>
      <c r="G373" t="s">
        <v>2644</v>
      </c>
      <c r="H373" t="s">
        <v>2645</v>
      </c>
      <c r="I373">
        <v>250</v>
      </c>
      <c r="J373">
        <v>3</v>
      </c>
      <c r="K373">
        <v>3</v>
      </c>
      <c r="L373">
        <v>1</v>
      </c>
      <c r="M373">
        <v>6</v>
      </c>
      <c r="N373">
        <v>1</v>
      </c>
      <c r="O373" t="s">
        <v>2646</v>
      </c>
      <c r="P373" t="s">
        <v>2647</v>
      </c>
      <c r="Q373" t="s">
        <v>2648</v>
      </c>
      <c r="AB373" s="2">
        <f>COUNTIF('DATA Pruess'!C:C,C373)</f>
        <v>1</v>
      </c>
      <c r="AC373" s="2">
        <f t="shared" si="40"/>
        <v>-1</v>
      </c>
      <c r="AE373" s="2">
        <f t="shared" si="43"/>
        <v>-1</v>
      </c>
      <c r="AF373" s="2">
        <f t="shared" si="44"/>
        <v>-1</v>
      </c>
      <c r="AG373" s="2">
        <f t="shared" si="44"/>
        <v>-1</v>
      </c>
      <c r="AH373" s="2">
        <f t="shared" si="44"/>
        <v>-1</v>
      </c>
      <c r="AI373" s="2">
        <f t="shared" si="45"/>
        <v>-1</v>
      </c>
      <c r="AJ373" s="2"/>
      <c r="AK373" s="2">
        <f t="shared" si="46"/>
        <v>-1</v>
      </c>
      <c r="AL373" s="2">
        <f t="shared" si="46"/>
        <v>-1</v>
      </c>
      <c r="AM373" s="2">
        <f t="shared" si="46"/>
        <v>-1</v>
      </c>
      <c r="AN373" s="2">
        <f t="shared" si="41"/>
        <v>-1</v>
      </c>
      <c r="AP373" s="2">
        <f t="shared" si="47"/>
        <v>-1</v>
      </c>
      <c r="AQ373" s="2">
        <f t="shared" si="47"/>
        <v>-1</v>
      </c>
      <c r="AR373" s="2">
        <f t="shared" si="47"/>
        <v>-1</v>
      </c>
      <c r="AS373" s="2">
        <f t="shared" si="42"/>
        <v>-1</v>
      </c>
    </row>
    <row r="374" spans="1:45" x14ac:dyDescent="0.25">
      <c r="A374">
        <v>5</v>
      </c>
      <c r="B374" t="s">
        <v>2649</v>
      </c>
      <c r="C374" t="s">
        <v>2650</v>
      </c>
      <c r="D374">
        <v>2021</v>
      </c>
      <c r="E374" t="s">
        <v>991</v>
      </c>
      <c r="F374" t="s">
        <v>29</v>
      </c>
      <c r="G374" t="s">
        <v>2651</v>
      </c>
      <c r="H374" t="s">
        <v>2652</v>
      </c>
      <c r="I374">
        <v>252</v>
      </c>
      <c r="J374">
        <v>5</v>
      </c>
      <c r="K374">
        <v>5</v>
      </c>
      <c r="L374">
        <v>1</v>
      </c>
      <c r="M374">
        <v>5</v>
      </c>
      <c r="N374">
        <v>1</v>
      </c>
      <c r="O374" t="s">
        <v>2653</v>
      </c>
      <c r="Q374" t="s">
        <v>2654</v>
      </c>
      <c r="AB374" s="2">
        <f>COUNTIF('DATA Pruess'!C:C,C374)</f>
        <v>1</v>
      </c>
      <c r="AC374" s="2">
        <f t="shared" si="40"/>
        <v>-1</v>
      </c>
      <c r="AE374" s="2">
        <f t="shared" si="43"/>
        <v>-1</v>
      </c>
      <c r="AF374" s="2">
        <f t="shared" si="44"/>
        <v>-1</v>
      </c>
      <c r="AG374" s="2">
        <f t="shared" si="44"/>
        <v>-1</v>
      </c>
      <c r="AH374" s="2">
        <f t="shared" si="44"/>
        <v>-1</v>
      </c>
      <c r="AI374" s="2">
        <f t="shared" si="45"/>
        <v>-1</v>
      </c>
      <c r="AJ374" s="2"/>
      <c r="AK374" s="2">
        <f t="shared" si="46"/>
        <v>-1</v>
      </c>
      <c r="AL374" s="2">
        <f t="shared" si="46"/>
        <v>-1</v>
      </c>
      <c r="AM374" s="2">
        <f t="shared" si="46"/>
        <v>-1</v>
      </c>
      <c r="AN374" s="2">
        <f t="shared" si="41"/>
        <v>-1</v>
      </c>
      <c r="AP374" s="2">
        <f t="shared" si="47"/>
        <v>-1</v>
      </c>
      <c r="AQ374" s="2">
        <f t="shared" si="47"/>
        <v>-1</v>
      </c>
      <c r="AR374" s="2">
        <f t="shared" si="47"/>
        <v>-1</v>
      </c>
      <c r="AS374" s="2">
        <f t="shared" si="42"/>
        <v>-1</v>
      </c>
    </row>
    <row r="375" spans="1:45" x14ac:dyDescent="0.25">
      <c r="A375">
        <v>4</v>
      </c>
      <c r="B375" t="s">
        <v>2655</v>
      </c>
      <c r="C375" t="s">
        <v>2656</v>
      </c>
      <c r="D375">
        <v>2021</v>
      </c>
      <c r="E375" t="s">
        <v>960</v>
      </c>
      <c r="F375" t="s">
        <v>29</v>
      </c>
      <c r="G375" t="s">
        <v>2657</v>
      </c>
      <c r="H375" t="s">
        <v>2658</v>
      </c>
      <c r="I375">
        <v>257</v>
      </c>
      <c r="J375">
        <v>4</v>
      </c>
      <c r="K375">
        <v>4</v>
      </c>
      <c r="L375">
        <v>1</v>
      </c>
      <c r="M375">
        <v>3</v>
      </c>
      <c r="N375">
        <v>1</v>
      </c>
      <c r="O375" t="s">
        <v>2659</v>
      </c>
      <c r="P375" t="s">
        <v>2660</v>
      </c>
      <c r="Q375" t="s">
        <v>2661</v>
      </c>
      <c r="AB375" s="2">
        <f>COUNTIF('DATA Pruess'!C:C,C375)</f>
        <v>1</v>
      </c>
      <c r="AC375" s="2">
        <f t="shared" si="40"/>
        <v>-1</v>
      </c>
      <c r="AE375" s="2">
        <f t="shared" si="43"/>
        <v>-1</v>
      </c>
      <c r="AF375" s="2">
        <f t="shared" si="44"/>
        <v>-1</v>
      </c>
      <c r="AG375" s="2">
        <f t="shared" si="44"/>
        <v>-1</v>
      </c>
      <c r="AH375" s="2">
        <f t="shared" si="44"/>
        <v>-1</v>
      </c>
      <c r="AI375" s="2">
        <f t="shared" si="45"/>
        <v>-1</v>
      </c>
      <c r="AJ375" s="2"/>
      <c r="AK375" s="2">
        <f t="shared" si="46"/>
        <v>-1</v>
      </c>
      <c r="AL375" s="2">
        <f t="shared" si="46"/>
        <v>-1</v>
      </c>
      <c r="AM375" s="2">
        <f t="shared" si="46"/>
        <v>-1</v>
      </c>
      <c r="AN375" s="2">
        <f t="shared" si="41"/>
        <v>-1</v>
      </c>
      <c r="AP375" s="2">
        <f t="shared" si="47"/>
        <v>-1</v>
      </c>
      <c r="AQ375" s="2">
        <f t="shared" si="47"/>
        <v>-1</v>
      </c>
      <c r="AR375" s="2">
        <f t="shared" si="47"/>
        <v>-1</v>
      </c>
      <c r="AS375" s="2">
        <f t="shared" si="42"/>
        <v>-1</v>
      </c>
    </row>
    <row r="376" spans="1:45" x14ac:dyDescent="0.25">
      <c r="A376">
        <v>3</v>
      </c>
      <c r="B376" t="s">
        <v>2662</v>
      </c>
      <c r="C376" t="s">
        <v>2663</v>
      </c>
      <c r="D376">
        <v>2021</v>
      </c>
      <c r="E376" t="s">
        <v>2664</v>
      </c>
      <c r="F376" t="s">
        <v>1257</v>
      </c>
      <c r="G376" t="s">
        <v>2665</v>
      </c>
      <c r="H376" t="s">
        <v>2666</v>
      </c>
      <c r="I376">
        <v>261</v>
      </c>
      <c r="J376">
        <v>3</v>
      </c>
      <c r="K376">
        <v>3</v>
      </c>
      <c r="L376">
        <v>1</v>
      </c>
      <c r="M376">
        <v>5</v>
      </c>
      <c r="N376">
        <v>1</v>
      </c>
      <c r="O376" t="s">
        <v>2667</v>
      </c>
      <c r="P376" t="s">
        <v>2668</v>
      </c>
      <c r="Q376" t="s">
        <v>2669</v>
      </c>
      <c r="AB376" s="2">
        <f>COUNTIF('DATA Pruess'!C:C,C376)</f>
        <v>1</v>
      </c>
      <c r="AC376" s="2">
        <f t="shared" si="40"/>
        <v>-1</v>
      </c>
      <c r="AE376" s="2">
        <f t="shared" si="43"/>
        <v>-1</v>
      </c>
      <c r="AF376" s="2">
        <f t="shared" si="44"/>
        <v>-1</v>
      </c>
      <c r="AG376" s="2">
        <f t="shared" si="44"/>
        <v>-1</v>
      </c>
      <c r="AH376" s="2">
        <f t="shared" si="44"/>
        <v>-1</v>
      </c>
      <c r="AI376" s="2">
        <f t="shared" si="45"/>
        <v>-1</v>
      </c>
      <c r="AJ376" s="2"/>
      <c r="AK376" s="2">
        <f t="shared" si="46"/>
        <v>-1</v>
      </c>
      <c r="AL376" s="2">
        <f t="shared" si="46"/>
        <v>-1</v>
      </c>
      <c r="AM376" s="2">
        <f t="shared" si="46"/>
        <v>-1</v>
      </c>
      <c r="AN376" s="2">
        <f t="shared" si="41"/>
        <v>-1</v>
      </c>
      <c r="AP376" s="2">
        <f t="shared" si="47"/>
        <v>-1</v>
      </c>
      <c r="AQ376" s="2">
        <f t="shared" si="47"/>
        <v>-1</v>
      </c>
      <c r="AR376" s="2">
        <f t="shared" si="47"/>
        <v>-1</v>
      </c>
      <c r="AS376" s="2">
        <f t="shared" si="42"/>
        <v>-1</v>
      </c>
    </row>
    <row r="377" spans="1:45" x14ac:dyDescent="0.25">
      <c r="A377">
        <v>5</v>
      </c>
      <c r="B377" t="s">
        <v>2670</v>
      </c>
      <c r="C377" t="s">
        <v>2671</v>
      </c>
      <c r="D377">
        <v>2021</v>
      </c>
      <c r="E377" t="s">
        <v>991</v>
      </c>
      <c r="F377" t="s">
        <v>29</v>
      </c>
      <c r="G377" t="s">
        <v>2672</v>
      </c>
      <c r="H377" t="s">
        <v>2673</v>
      </c>
      <c r="I377">
        <v>283</v>
      </c>
      <c r="J377">
        <v>5</v>
      </c>
      <c r="K377">
        <v>5</v>
      </c>
      <c r="L377">
        <v>1</v>
      </c>
      <c r="M377">
        <v>6</v>
      </c>
      <c r="N377">
        <v>1</v>
      </c>
      <c r="O377" t="s">
        <v>2674</v>
      </c>
      <c r="Q377" t="s">
        <v>2675</v>
      </c>
      <c r="AB377" s="2">
        <f>COUNTIF('DATA Pruess'!C:C,C377)</f>
        <v>1</v>
      </c>
      <c r="AC377" s="2">
        <f t="shared" si="40"/>
        <v>-1</v>
      </c>
      <c r="AE377" s="2">
        <f t="shared" si="43"/>
        <v>-1</v>
      </c>
      <c r="AF377" s="2">
        <f t="shared" si="44"/>
        <v>-1</v>
      </c>
      <c r="AG377" s="2">
        <f t="shared" si="44"/>
        <v>-1</v>
      </c>
      <c r="AH377" s="2">
        <f t="shared" si="44"/>
        <v>-1</v>
      </c>
      <c r="AI377" s="2">
        <f t="shared" si="45"/>
        <v>-1</v>
      </c>
      <c r="AJ377" s="2"/>
      <c r="AK377" s="2">
        <f t="shared" si="46"/>
        <v>-1</v>
      </c>
      <c r="AL377" s="2">
        <f t="shared" si="46"/>
        <v>-1</v>
      </c>
      <c r="AM377" s="2">
        <f t="shared" si="46"/>
        <v>-1</v>
      </c>
      <c r="AN377" s="2">
        <f t="shared" si="41"/>
        <v>-1</v>
      </c>
      <c r="AP377" s="2">
        <f t="shared" si="47"/>
        <v>-1</v>
      </c>
      <c r="AQ377" s="2">
        <f t="shared" si="47"/>
        <v>-1</v>
      </c>
      <c r="AR377" s="2">
        <f t="shared" si="47"/>
        <v>-1</v>
      </c>
      <c r="AS377" s="2">
        <f t="shared" si="42"/>
        <v>-1</v>
      </c>
    </row>
    <row r="378" spans="1:45" x14ac:dyDescent="0.25">
      <c r="A378">
        <v>2</v>
      </c>
      <c r="B378" t="s">
        <v>2676</v>
      </c>
      <c r="C378" t="s">
        <v>2677</v>
      </c>
      <c r="D378">
        <v>2021</v>
      </c>
      <c r="E378" t="s">
        <v>2678</v>
      </c>
      <c r="F378" t="s">
        <v>2679</v>
      </c>
      <c r="G378" t="s">
        <v>2680</v>
      </c>
      <c r="H378" t="s">
        <v>2681</v>
      </c>
      <c r="I378">
        <v>284</v>
      </c>
      <c r="J378">
        <v>2</v>
      </c>
      <c r="K378">
        <v>2</v>
      </c>
      <c r="L378">
        <v>1</v>
      </c>
      <c r="M378">
        <v>3</v>
      </c>
      <c r="N378">
        <v>1</v>
      </c>
      <c r="O378" t="s">
        <v>2682</v>
      </c>
      <c r="P378" t="s">
        <v>2680</v>
      </c>
      <c r="Q378" t="s">
        <v>2683</v>
      </c>
      <c r="AB378" s="2">
        <f>COUNTIF('DATA Pruess'!C:C,C378)</f>
        <v>0</v>
      </c>
      <c r="AC378" s="2">
        <f t="shared" si="40"/>
        <v>-1</v>
      </c>
      <c r="AE378" s="2">
        <f t="shared" si="43"/>
        <v>-1</v>
      </c>
      <c r="AF378" s="2">
        <f t="shared" si="44"/>
        <v>-1</v>
      </c>
      <c r="AG378" s="2">
        <f t="shared" si="44"/>
        <v>-1</v>
      </c>
      <c r="AH378" s="2">
        <f t="shared" si="44"/>
        <v>-1</v>
      </c>
      <c r="AI378" s="2">
        <f t="shared" si="45"/>
        <v>-1</v>
      </c>
      <c r="AJ378" s="2"/>
      <c r="AK378" s="2">
        <f t="shared" si="46"/>
        <v>-1</v>
      </c>
      <c r="AL378" s="2">
        <f t="shared" si="46"/>
        <v>-1</v>
      </c>
      <c r="AM378" s="2">
        <f t="shared" si="46"/>
        <v>-1</v>
      </c>
      <c r="AN378" s="2">
        <f t="shared" si="41"/>
        <v>-1</v>
      </c>
      <c r="AP378" s="2">
        <f t="shared" si="47"/>
        <v>-1</v>
      </c>
      <c r="AQ378" s="2">
        <f t="shared" si="47"/>
        <v>-1</v>
      </c>
      <c r="AR378" s="2">
        <f t="shared" si="47"/>
        <v>-1</v>
      </c>
      <c r="AS378" s="2">
        <f t="shared" si="42"/>
        <v>-1</v>
      </c>
    </row>
    <row r="379" spans="1:45" x14ac:dyDescent="0.25">
      <c r="A379">
        <v>4</v>
      </c>
      <c r="B379" t="s">
        <v>2684</v>
      </c>
      <c r="C379" t="s">
        <v>2685</v>
      </c>
      <c r="D379">
        <v>2021</v>
      </c>
      <c r="E379" t="s">
        <v>2686</v>
      </c>
      <c r="F379" t="s">
        <v>1510</v>
      </c>
      <c r="G379" t="s">
        <v>2687</v>
      </c>
      <c r="H379" t="s">
        <v>2688</v>
      </c>
      <c r="I379">
        <v>285</v>
      </c>
      <c r="J379">
        <v>4</v>
      </c>
      <c r="K379">
        <v>4</v>
      </c>
      <c r="L379">
        <v>1</v>
      </c>
      <c r="M379">
        <v>5</v>
      </c>
      <c r="N379">
        <v>1</v>
      </c>
      <c r="O379" t="s">
        <v>2689</v>
      </c>
      <c r="P379" t="s">
        <v>2690</v>
      </c>
      <c r="Q379" t="s">
        <v>2691</v>
      </c>
      <c r="AB379" s="2">
        <f>COUNTIF('DATA Pruess'!C:C,C379)</f>
        <v>0</v>
      </c>
      <c r="AC379" s="2">
        <f t="shared" si="40"/>
        <v>-1</v>
      </c>
      <c r="AE379" s="2">
        <f t="shared" si="43"/>
        <v>-1</v>
      </c>
      <c r="AF379" s="2">
        <f t="shared" si="44"/>
        <v>-1</v>
      </c>
      <c r="AG379" s="2">
        <f t="shared" si="44"/>
        <v>-1</v>
      </c>
      <c r="AH379" s="2">
        <f t="shared" si="44"/>
        <v>-1</v>
      </c>
      <c r="AI379" s="2">
        <f t="shared" si="45"/>
        <v>-1</v>
      </c>
      <c r="AJ379" s="2"/>
      <c r="AK379" s="2">
        <f t="shared" si="46"/>
        <v>-1</v>
      </c>
      <c r="AL379" s="2">
        <f t="shared" si="46"/>
        <v>-1</v>
      </c>
      <c r="AM379" s="2">
        <f t="shared" si="46"/>
        <v>-1</v>
      </c>
      <c r="AN379" s="2">
        <f t="shared" si="41"/>
        <v>-1</v>
      </c>
      <c r="AP379" s="2">
        <f t="shared" si="47"/>
        <v>-1</v>
      </c>
      <c r="AQ379" s="2">
        <f t="shared" si="47"/>
        <v>-1</v>
      </c>
      <c r="AR379" s="2">
        <f t="shared" si="47"/>
        <v>-1</v>
      </c>
      <c r="AS379" s="2">
        <f t="shared" si="42"/>
        <v>-1</v>
      </c>
    </row>
    <row r="380" spans="1:45" x14ac:dyDescent="0.25">
      <c r="A380">
        <v>4</v>
      </c>
      <c r="B380" t="s">
        <v>2692</v>
      </c>
      <c r="C380" t="s">
        <v>2693</v>
      </c>
      <c r="D380">
        <v>2021</v>
      </c>
      <c r="E380" t="s">
        <v>28</v>
      </c>
      <c r="F380" t="s">
        <v>29</v>
      </c>
      <c r="G380" t="s">
        <v>2694</v>
      </c>
      <c r="H380" t="s">
        <v>2695</v>
      </c>
      <c r="I380">
        <v>291</v>
      </c>
      <c r="J380">
        <v>4</v>
      </c>
      <c r="K380">
        <v>4</v>
      </c>
      <c r="L380">
        <v>1</v>
      </c>
      <c r="M380">
        <v>4</v>
      </c>
      <c r="N380">
        <v>1</v>
      </c>
      <c r="O380" t="s">
        <v>2696</v>
      </c>
      <c r="P380" t="s">
        <v>2697</v>
      </c>
      <c r="Q380" t="s">
        <v>2698</v>
      </c>
      <c r="AB380" s="2">
        <f>COUNTIF('DATA Pruess'!C:C,C380)</f>
        <v>1</v>
      </c>
      <c r="AC380" s="2">
        <f t="shared" si="40"/>
        <v>-1</v>
      </c>
      <c r="AE380" s="2">
        <f t="shared" si="43"/>
        <v>-1</v>
      </c>
      <c r="AF380" s="2">
        <f t="shared" si="44"/>
        <v>-1</v>
      </c>
      <c r="AG380" s="2">
        <f t="shared" si="44"/>
        <v>-1</v>
      </c>
      <c r="AH380" s="2">
        <f t="shared" si="44"/>
        <v>-1</v>
      </c>
      <c r="AI380" s="2">
        <f t="shared" si="45"/>
        <v>-1</v>
      </c>
      <c r="AJ380" s="2"/>
      <c r="AK380" s="2">
        <f t="shared" si="46"/>
        <v>-1</v>
      </c>
      <c r="AL380" s="2">
        <f t="shared" si="46"/>
        <v>-1</v>
      </c>
      <c r="AM380" s="2">
        <f t="shared" si="46"/>
        <v>-1</v>
      </c>
      <c r="AN380" s="2">
        <f t="shared" si="41"/>
        <v>-1</v>
      </c>
      <c r="AP380" s="2">
        <f t="shared" si="47"/>
        <v>-1</v>
      </c>
      <c r="AQ380" s="2">
        <f t="shared" si="47"/>
        <v>-1</v>
      </c>
      <c r="AR380" s="2">
        <f t="shared" si="47"/>
        <v>-1</v>
      </c>
      <c r="AS380" s="2">
        <f t="shared" si="42"/>
        <v>-1</v>
      </c>
    </row>
    <row r="381" spans="1:45" x14ac:dyDescent="0.25">
      <c r="A381">
        <v>5</v>
      </c>
      <c r="B381" t="s">
        <v>2699</v>
      </c>
      <c r="C381" t="s">
        <v>2700</v>
      </c>
      <c r="D381">
        <v>2021</v>
      </c>
      <c r="E381" t="s">
        <v>28</v>
      </c>
      <c r="F381" t="s">
        <v>29</v>
      </c>
      <c r="G381" t="s">
        <v>2701</v>
      </c>
      <c r="H381" t="s">
        <v>2702</v>
      </c>
      <c r="I381">
        <v>307</v>
      </c>
      <c r="J381">
        <v>5</v>
      </c>
      <c r="K381">
        <v>5</v>
      </c>
      <c r="L381">
        <v>1</v>
      </c>
      <c r="M381">
        <v>5</v>
      </c>
      <c r="N381">
        <v>1</v>
      </c>
      <c r="O381" t="s">
        <v>2703</v>
      </c>
      <c r="P381" t="s">
        <v>2704</v>
      </c>
      <c r="Q381" t="s">
        <v>2705</v>
      </c>
      <c r="AB381" s="2">
        <f>COUNTIF('DATA Pruess'!C:C,C381)</f>
        <v>0</v>
      </c>
      <c r="AC381" s="2">
        <f t="shared" si="40"/>
        <v>-1</v>
      </c>
      <c r="AE381" s="2">
        <f t="shared" si="43"/>
        <v>-1</v>
      </c>
      <c r="AF381" s="2">
        <f t="shared" si="44"/>
        <v>-1</v>
      </c>
      <c r="AG381" s="2">
        <f t="shared" si="44"/>
        <v>-1</v>
      </c>
      <c r="AH381" s="2">
        <f t="shared" si="44"/>
        <v>-1</v>
      </c>
      <c r="AI381" s="2">
        <f t="shared" si="45"/>
        <v>-1</v>
      </c>
      <c r="AJ381" s="2"/>
      <c r="AK381" s="2">
        <f t="shared" si="46"/>
        <v>-1</v>
      </c>
      <c r="AL381" s="2">
        <f t="shared" si="46"/>
        <v>-1</v>
      </c>
      <c r="AM381" s="2">
        <f t="shared" si="46"/>
        <v>-1</v>
      </c>
      <c r="AN381" s="2">
        <f t="shared" si="41"/>
        <v>-1</v>
      </c>
      <c r="AP381" s="2">
        <f t="shared" si="47"/>
        <v>-1</v>
      </c>
      <c r="AQ381" s="2">
        <f t="shared" si="47"/>
        <v>-1</v>
      </c>
      <c r="AR381" s="2">
        <f t="shared" si="47"/>
        <v>-1</v>
      </c>
      <c r="AS381" s="2">
        <f t="shared" si="42"/>
        <v>-1</v>
      </c>
    </row>
    <row r="382" spans="1:45" x14ac:dyDescent="0.25">
      <c r="A382">
        <v>1</v>
      </c>
      <c r="B382" t="s">
        <v>2706</v>
      </c>
      <c r="C382" t="s">
        <v>2707</v>
      </c>
      <c r="D382">
        <v>2021</v>
      </c>
      <c r="E382" t="s">
        <v>61</v>
      </c>
      <c r="F382" t="s">
        <v>29</v>
      </c>
      <c r="G382" t="s">
        <v>2708</v>
      </c>
      <c r="H382" t="s">
        <v>2709</v>
      </c>
      <c r="I382">
        <v>310</v>
      </c>
      <c r="J382">
        <v>1</v>
      </c>
      <c r="K382">
        <v>1</v>
      </c>
      <c r="L382">
        <v>0</v>
      </c>
      <c r="M382">
        <v>4</v>
      </c>
      <c r="N382">
        <v>1</v>
      </c>
      <c r="O382" t="s">
        <v>2710</v>
      </c>
      <c r="P382" t="s">
        <v>2711</v>
      </c>
      <c r="Q382" t="s">
        <v>2712</v>
      </c>
      <c r="AB382" s="2">
        <f>COUNTIF('DATA Pruess'!C:C,C382)</f>
        <v>1</v>
      </c>
      <c r="AC382" s="2">
        <f t="shared" si="40"/>
        <v>-1</v>
      </c>
      <c r="AE382" s="2">
        <f t="shared" si="43"/>
        <v>-1</v>
      </c>
      <c r="AF382" s="2">
        <f t="shared" si="44"/>
        <v>-1</v>
      </c>
      <c r="AG382" s="2">
        <f t="shared" si="44"/>
        <v>-1</v>
      </c>
      <c r="AH382" s="2">
        <f t="shared" si="44"/>
        <v>-1</v>
      </c>
      <c r="AI382" s="2">
        <f t="shared" si="45"/>
        <v>-1</v>
      </c>
      <c r="AJ382" s="2"/>
      <c r="AK382" s="2">
        <f t="shared" si="46"/>
        <v>-1</v>
      </c>
      <c r="AL382" s="2">
        <f t="shared" si="46"/>
        <v>-1</v>
      </c>
      <c r="AM382" s="2">
        <f t="shared" si="46"/>
        <v>-1</v>
      </c>
      <c r="AN382" s="2">
        <f t="shared" si="41"/>
        <v>-1</v>
      </c>
      <c r="AP382" s="2">
        <f t="shared" si="47"/>
        <v>-1</v>
      </c>
      <c r="AQ382" s="2">
        <f t="shared" si="47"/>
        <v>-1</v>
      </c>
      <c r="AR382" s="2">
        <f t="shared" si="47"/>
        <v>-1</v>
      </c>
      <c r="AS382" s="2">
        <f t="shared" si="42"/>
        <v>-1</v>
      </c>
    </row>
    <row r="383" spans="1:45" x14ac:dyDescent="0.25">
      <c r="A383">
        <v>3</v>
      </c>
      <c r="B383" t="s">
        <v>2713</v>
      </c>
      <c r="C383" t="s">
        <v>2714</v>
      </c>
      <c r="D383">
        <v>2021</v>
      </c>
      <c r="E383" t="s">
        <v>2715</v>
      </c>
      <c r="F383" t="s">
        <v>2716</v>
      </c>
      <c r="G383" t="s">
        <v>2717</v>
      </c>
      <c r="H383" t="s">
        <v>2718</v>
      </c>
      <c r="I383">
        <v>311</v>
      </c>
      <c r="J383">
        <v>3</v>
      </c>
      <c r="K383">
        <v>3</v>
      </c>
      <c r="L383">
        <v>1</v>
      </c>
      <c r="M383">
        <v>5</v>
      </c>
      <c r="N383">
        <v>1</v>
      </c>
      <c r="O383" t="s">
        <v>2719</v>
      </c>
      <c r="P383" t="s">
        <v>2717</v>
      </c>
      <c r="Q383" t="s">
        <v>2720</v>
      </c>
      <c r="AB383" s="2">
        <f>COUNTIF('DATA Pruess'!C:C,C383)</f>
        <v>0</v>
      </c>
      <c r="AC383" s="2">
        <f t="shared" si="40"/>
        <v>-1</v>
      </c>
      <c r="AE383" s="2">
        <f t="shared" si="43"/>
        <v>-1</v>
      </c>
      <c r="AF383" s="2">
        <f t="shared" si="44"/>
        <v>-1</v>
      </c>
      <c r="AG383" s="2">
        <f t="shared" si="44"/>
        <v>-1</v>
      </c>
      <c r="AH383" s="2">
        <f t="shared" si="44"/>
        <v>-1</v>
      </c>
      <c r="AI383" s="2">
        <f t="shared" si="45"/>
        <v>-1</v>
      </c>
      <c r="AJ383" s="2"/>
      <c r="AK383" s="2">
        <f t="shared" si="46"/>
        <v>-1</v>
      </c>
      <c r="AL383" s="2">
        <f t="shared" si="46"/>
        <v>-1</v>
      </c>
      <c r="AM383" s="2">
        <f t="shared" si="46"/>
        <v>-1</v>
      </c>
      <c r="AN383" s="2">
        <f t="shared" si="41"/>
        <v>-1</v>
      </c>
      <c r="AP383" s="2">
        <f t="shared" si="47"/>
        <v>-1</v>
      </c>
      <c r="AQ383" s="2">
        <f t="shared" si="47"/>
        <v>-1</v>
      </c>
      <c r="AR383" s="2">
        <f t="shared" si="47"/>
        <v>-1</v>
      </c>
      <c r="AS383" s="2">
        <f t="shared" si="42"/>
        <v>-1</v>
      </c>
    </row>
    <row r="384" spans="1:45" x14ac:dyDescent="0.25">
      <c r="A384">
        <v>7</v>
      </c>
      <c r="B384" t="s">
        <v>2721</v>
      </c>
      <c r="C384" t="s">
        <v>2722</v>
      </c>
      <c r="D384">
        <v>2021</v>
      </c>
      <c r="E384" t="s">
        <v>2723</v>
      </c>
      <c r="F384" t="s">
        <v>29</v>
      </c>
      <c r="G384" t="s">
        <v>2724</v>
      </c>
      <c r="H384" t="s">
        <v>2725</v>
      </c>
      <c r="I384">
        <v>313</v>
      </c>
      <c r="J384">
        <v>7</v>
      </c>
      <c r="K384">
        <v>7</v>
      </c>
      <c r="L384">
        <v>2</v>
      </c>
      <c r="M384">
        <v>3</v>
      </c>
      <c r="N384">
        <v>1</v>
      </c>
      <c r="O384" t="s">
        <v>2726</v>
      </c>
      <c r="Q384" t="s">
        <v>2727</v>
      </c>
      <c r="AB384" s="2">
        <f>COUNTIF('DATA Pruess'!C:C,C384)</f>
        <v>1</v>
      </c>
      <c r="AC384" s="2">
        <f t="shared" si="40"/>
        <v>-1</v>
      </c>
      <c r="AE384" s="2">
        <f t="shared" si="43"/>
        <v>-1</v>
      </c>
      <c r="AF384" s="2">
        <f t="shared" si="44"/>
        <v>-1</v>
      </c>
      <c r="AG384" s="2">
        <f t="shared" si="44"/>
        <v>-1</v>
      </c>
      <c r="AH384" s="2">
        <f t="shared" si="44"/>
        <v>-1</v>
      </c>
      <c r="AI384" s="2">
        <f t="shared" si="45"/>
        <v>-1</v>
      </c>
      <c r="AJ384" s="2"/>
      <c r="AK384" s="2">
        <f t="shared" si="46"/>
        <v>-1</v>
      </c>
      <c r="AL384" s="2">
        <f t="shared" si="46"/>
        <v>-1</v>
      </c>
      <c r="AM384" s="2">
        <f t="shared" si="46"/>
        <v>-1</v>
      </c>
      <c r="AN384" s="2">
        <f t="shared" si="41"/>
        <v>-1</v>
      </c>
      <c r="AP384" s="2">
        <f t="shared" si="47"/>
        <v>-1</v>
      </c>
      <c r="AQ384" s="2">
        <f t="shared" si="47"/>
        <v>-1</v>
      </c>
      <c r="AR384" s="2">
        <f t="shared" si="47"/>
        <v>-1</v>
      </c>
      <c r="AS384" s="2">
        <f t="shared" si="42"/>
        <v>-1</v>
      </c>
    </row>
    <row r="385" spans="1:45" x14ac:dyDescent="0.25">
      <c r="A385">
        <v>1</v>
      </c>
      <c r="B385" t="s">
        <v>2728</v>
      </c>
      <c r="C385" t="s">
        <v>2729</v>
      </c>
      <c r="D385">
        <v>2021</v>
      </c>
      <c r="E385" t="s">
        <v>2730</v>
      </c>
      <c r="F385" t="s">
        <v>2731</v>
      </c>
      <c r="G385" t="s">
        <v>2732</v>
      </c>
      <c r="H385" t="s">
        <v>2733</v>
      </c>
      <c r="I385">
        <v>326</v>
      </c>
      <c r="J385">
        <v>1</v>
      </c>
      <c r="K385">
        <v>1</v>
      </c>
      <c r="L385">
        <v>0</v>
      </c>
      <c r="M385">
        <v>4</v>
      </c>
      <c r="N385">
        <v>1</v>
      </c>
      <c r="O385" t="s">
        <v>2734</v>
      </c>
      <c r="P385" t="s">
        <v>2735</v>
      </c>
      <c r="Q385" t="s">
        <v>2736</v>
      </c>
      <c r="AB385" s="2">
        <f>COUNTIF('DATA Pruess'!C:C,C385)</f>
        <v>1</v>
      </c>
      <c r="AC385" s="2">
        <f t="shared" si="40"/>
        <v>-1</v>
      </c>
      <c r="AE385" s="2">
        <f t="shared" si="43"/>
        <v>-1</v>
      </c>
      <c r="AF385" s="2">
        <f t="shared" si="44"/>
        <v>-1</v>
      </c>
      <c r="AG385" s="2">
        <f t="shared" si="44"/>
        <v>-1</v>
      </c>
      <c r="AH385" s="2">
        <f t="shared" si="44"/>
        <v>-1</v>
      </c>
      <c r="AI385" s="2">
        <f t="shared" si="45"/>
        <v>-1</v>
      </c>
      <c r="AJ385" s="2"/>
      <c r="AK385" s="2">
        <f t="shared" si="46"/>
        <v>-1</v>
      </c>
      <c r="AL385" s="2">
        <f t="shared" si="46"/>
        <v>-1</v>
      </c>
      <c r="AM385" s="2">
        <f t="shared" si="46"/>
        <v>-1</v>
      </c>
      <c r="AN385" s="2">
        <f t="shared" si="41"/>
        <v>-1</v>
      </c>
      <c r="AP385" s="2">
        <f t="shared" si="47"/>
        <v>-1</v>
      </c>
      <c r="AQ385" s="2">
        <f t="shared" si="47"/>
        <v>-1</v>
      </c>
      <c r="AR385" s="2">
        <f t="shared" si="47"/>
        <v>-1</v>
      </c>
      <c r="AS385" s="2">
        <f t="shared" si="42"/>
        <v>-1</v>
      </c>
    </row>
    <row r="386" spans="1:45" x14ac:dyDescent="0.25">
      <c r="A386">
        <v>1</v>
      </c>
      <c r="B386" t="s">
        <v>2737</v>
      </c>
      <c r="C386" t="s">
        <v>2738</v>
      </c>
      <c r="D386">
        <v>2021</v>
      </c>
      <c r="E386" t="s">
        <v>2739</v>
      </c>
      <c r="F386" t="s">
        <v>1257</v>
      </c>
      <c r="G386" t="s">
        <v>2740</v>
      </c>
      <c r="H386" t="s">
        <v>2741</v>
      </c>
      <c r="I386">
        <v>328</v>
      </c>
      <c r="J386">
        <v>1</v>
      </c>
      <c r="K386">
        <v>1</v>
      </c>
      <c r="L386">
        <v>1</v>
      </c>
      <c r="M386">
        <v>1</v>
      </c>
      <c r="N386">
        <v>1</v>
      </c>
      <c r="O386" t="s">
        <v>2558</v>
      </c>
      <c r="P386" t="s">
        <v>2740</v>
      </c>
      <c r="AB386" s="2">
        <f>COUNTIF('DATA Pruess'!C:C,C386)</f>
        <v>0</v>
      </c>
      <c r="AC386" s="2">
        <f t="shared" ref="AC386:AC431" si="48">IFERROR(SEARCH($AC$1, B386), -1)</f>
        <v>-1</v>
      </c>
      <c r="AE386" s="2">
        <f t="shared" si="43"/>
        <v>-1</v>
      </c>
      <c r="AF386" s="2">
        <f t="shared" si="44"/>
        <v>-1</v>
      </c>
      <c r="AG386" s="2">
        <f t="shared" si="44"/>
        <v>-1</v>
      </c>
      <c r="AH386" s="2">
        <f t="shared" si="44"/>
        <v>-1</v>
      </c>
      <c r="AI386" s="2">
        <f t="shared" si="45"/>
        <v>-1</v>
      </c>
      <c r="AJ386" s="2"/>
      <c r="AK386" s="2">
        <f t="shared" si="46"/>
        <v>-1</v>
      </c>
      <c r="AL386" s="2">
        <f t="shared" si="46"/>
        <v>-1</v>
      </c>
      <c r="AM386" s="2">
        <f t="shared" si="46"/>
        <v>-1</v>
      </c>
      <c r="AN386" s="2">
        <f t="shared" ref="AN386:AN431" si="49">IF(AK386=-1, 0, 1) + IF(AL386=-1, 0, 1) + IF(AM386=-1, 0, 1) - 1</f>
        <v>-1</v>
      </c>
      <c r="AP386" s="2">
        <f t="shared" si="47"/>
        <v>-1</v>
      </c>
      <c r="AQ386" s="2">
        <f t="shared" si="47"/>
        <v>-1</v>
      </c>
      <c r="AR386" s="2">
        <f t="shared" si="47"/>
        <v>-1</v>
      </c>
      <c r="AS386" s="2">
        <f t="shared" ref="AS386:AS431" si="50">IF(AP386=-1, 0, 1) + IF(AQ386=-1, 0, 1) + IF(AR386=-1, 0, 1) - 1</f>
        <v>-1</v>
      </c>
    </row>
    <row r="387" spans="1:45" x14ac:dyDescent="0.25">
      <c r="A387">
        <v>2</v>
      </c>
      <c r="B387" t="s">
        <v>2742</v>
      </c>
      <c r="C387" t="s">
        <v>2743</v>
      </c>
      <c r="D387">
        <v>2021</v>
      </c>
      <c r="F387" t="s">
        <v>38</v>
      </c>
      <c r="G387" t="s">
        <v>2744</v>
      </c>
      <c r="H387" t="s">
        <v>2745</v>
      </c>
      <c r="I387">
        <v>329</v>
      </c>
      <c r="J387">
        <v>2</v>
      </c>
      <c r="K387">
        <v>2</v>
      </c>
      <c r="L387">
        <v>1</v>
      </c>
      <c r="M387">
        <v>4</v>
      </c>
      <c r="N387">
        <v>1</v>
      </c>
      <c r="O387" t="s">
        <v>2746</v>
      </c>
      <c r="P387" t="s">
        <v>2744</v>
      </c>
      <c r="Q387" t="s">
        <v>2747</v>
      </c>
      <c r="AB387" s="2">
        <f>COUNTIF('DATA Pruess'!C:C,C387)</f>
        <v>1</v>
      </c>
      <c r="AC387" s="2">
        <f t="shared" si="48"/>
        <v>-1</v>
      </c>
      <c r="AE387" s="2">
        <f t="shared" ref="AE387:AE431" si="51">IFERROR(SEARCH(AE$1, $B387), -1)</f>
        <v>-1</v>
      </c>
      <c r="AF387" s="2">
        <f t="shared" ref="AF387:AH431" si="52">IFERROR(SEARCH(AF$1, $B387), -1)</f>
        <v>-1</v>
      </c>
      <c r="AG387" s="2">
        <f t="shared" si="52"/>
        <v>-1</v>
      </c>
      <c r="AH387" s="2">
        <f t="shared" si="52"/>
        <v>-1</v>
      </c>
      <c r="AI387" s="2">
        <f t="shared" ref="AI387:AI431" si="53">IF(AE387=-1, 0, 1) + IF(AF387=-1, 0, 1) + IF(AG387=-1, 0, 1) + IF(AH387=-1, 0, 1) - 1</f>
        <v>-1</v>
      </c>
      <c r="AJ387" s="2"/>
      <c r="AK387" s="2">
        <f t="shared" ref="AK387:AM431" si="54">IFERROR(SEARCH(AK$1, $B387), -1)</f>
        <v>-1</v>
      </c>
      <c r="AL387" s="2">
        <f t="shared" si="54"/>
        <v>-1</v>
      </c>
      <c r="AM387" s="2">
        <f t="shared" si="54"/>
        <v>-1</v>
      </c>
      <c r="AN387" s="2">
        <f t="shared" si="49"/>
        <v>-1</v>
      </c>
      <c r="AP387" s="2">
        <f t="shared" ref="AP387:AR431" si="55">IFERROR(SEARCH(AP$1, $B387), -1)</f>
        <v>-1</v>
      </c>
      <c r="AQ387" s="2">
        <f t="shared" si="55"/>
        <v>-1</v>
      </c>
      <c r="AR387" s="2">
        <f t="shared" si="55"/>
        <v>-1</v>
      </c>
      <c r="AS387" s="2">
        <f t="shared" si="50"/>
        <v>-1</v>
      </c>
    </row>
    <row r="388" spans="1:45" x14ac:dyDescent="0.25">
      <c r="A388">
        <v>2</v>
      </c>
      <c r="B388" t="s">
        <v>2748</v>
      </c>
      <c r="C388" t="s">
        <v>2749</v>
      </c>
      <c r="D388">
        <v>2021</v>
      </c>
      <c r="E388" t="s">
        <v>2139</v>
      </c>
      <c r="F388" t="s">
        <v>401</v>
      </c>
      <c r="G388" t="s">
        <v>2750</v>
      </c>
      <c r="H388" t="s">
        <v>2751</v>
      </c>
      <c r="I388">
        <v>331</v>
      </c>
      <c r="J388">
        <v>2</v>
      </c>
      <c r="K388">
        <v>2</v>
      </c>
      <c r="L388">
        <v>0</v>
      </c>
      <c r="M388">
        <v>6</v>
      </c>
      <c r="N388">
        <v>1</v>
      </c>
      <c r="O388" t="s">
        <v>2753</v>
      </c>
      <c r="P388" t="s">
        <v>2754</v>
      </c>
      <c r="Q388" t="s">
        <v>2755</v>
      </c>
      <c r="AB388" s="2">
        <f>COUNTIF('DATA Pruess'!C:C,C388)</f>
        <v>1</v>
      </c>
      <c r="AC388" s="2">
        <f t="shared" si="48"/>
        <v>-1</v>
      </c>
      <c r="AE388" s="2">
        <f t="shared" si="51"/>
        <v>-1</v>
      </c>
      <c r="AF388" s="2">
        <f t="shared" si="52"/>
        <v>-1</v>
      </c>
      <c r="AG388" s="2">
        <f t="shared" si="52"/>
        <v>-1</v>
      </c>
      <c r="AH388" s="2">
        <f t="shared" si="52"/>
        <v>-1</v>
      </c>
      <c r="AI388" s="2">
        <f t="shared" si="53"/>
        <v>-1</v>
      </c>
      <c r="AJ388" s="2"/>
      <c r="AK388" s="2">
        <f t="shared" si="54"/>
        <v>-1</v>
      </c>
      <c r="AL388" s="2">
        <f t="shared" si="54"/>
        <v>-1</v>
      </c>
      <c r="AM388" s="2">
        <f t="shared" si="54"/>
        <v>-1</v>
      </c>
      <c r="AN388" s="2">
        <f t="shared" si="49"/>
        <v>-1</v>
      </c>
      <c r="AP388" s="2">
        <f t="shared" si="55"/>
        <v>-1</v>
      </c>
      <c r="AQ388" s="2">
        <f t="shared" si="55"/>
        <v>-1</v>
      </c>
      <c r="AR388" s="2">
        <f t="shared" si="55"/>
        <v>-1</v>
      </c>
      <c r="AS388" s="2">
        <f t="shared" si="50"/>
        <v>-1</v>
      </c>
    </row>
    <row r="389" spans="1:45" x14ac:dyDescent="0.25">
      <c r="A389">
        <v>0</v>
      </c>
      <c r="B389" t="s">
        <v>2756</v>
      </c>
      <c r="C389" t="s">
        <v>2757</v>
      </c>
      <c r="D389">
        <v>2021</v>
      </c>
      <c r="E389" t="s">
        <v>2758</v>
      </c>
      <c r="F389" t="s">
        <v>1257</v>
      </c>
      <c r="G389" t="s">
        <v>2759</v>
      </c>
      <c r="I389">
        <v>339</v>
      </c>
      <c r="J389">
        <v>0</v>
      </c>
      <c r="K389">
        <v>0</v>
      </c>
      <c r="L389">
        <v>0</v>
      </c>
      <c r="M389">
        <v>4</v>
      </c>
      <c r="N389">
        <v>1</v>
      </c>
      <c r="O389" t="s">
        <v>2760</v>
      </c>
      <c r="P389" t="s">
        <v>2761</v>
      </c>
      <c r="Q389" t="s">
        <v>2762</v>
      </c>
      <c r="AB389" s="2">
        <f>COUNTIF('DATA Pruess'!C:C,C389)</f>
        <v>1</v>
      </c>
      <c r="AC389" s="2">
        <f t="shared" si="48"/>
        <v>-1</v>
      </c>
      <c r="AE389" s="2">
        <f t="shared" si="51"/>
        <v>-1</v>
      </c>
      <c r="AF389" s="2">
        <f t="shared" si="52"/>
        <v>-1</v>
      </c>
      <c r="AG389" s="2">
        <f t="shared" si="52"/>
        <v>-1</v>
      </c>
      <c r="AH389" s="2">
        <f t="shared" si="52"/>
        <v>-1</v>
      </c>
      <c r="AI389" s="2">
        <f t="shared" si="53"/>
        <v>-1</v>
      </c>
      <c r="AJ389" s="2"/>
      <c r="AK389" s="2">
        <f t="shared" si="54"/>
        <v>-1</v>
      </c>
      <c r="AL389" s="2">
        <f t="shared" si="54"/>
        <v>-1</v>
      </c>
      <c r="AM389" s="2">
        <f t="shared" si="54"/>
        <v>-1</v>
      </c>
      <c r="AN389" s="2">
        <f t="shared" si="49"/>
        <v>-1</v>
      </c>
      <c r="AP389" s="2">
        <f t="shared" si="55"/>
        <v>-1</v>
      </c>
      <c r="AQ389" s="2">
        <f t="shared" si="55"/>
        <v>-1</v>
      </c>
      <c r="AR389" s="2">
        <f t="shared" si="55"/>
        <v>-1</v>
      </c>
      <c r="AS389" s="2">
        <f t="shared" si="50"/>
        <v>-1</v>
      </c>
    </row>
    <row r="390" spans="1:45" x14ac:dyDescent="0.25">
      <c r="A390">
        <v>0</v>
      </c>
      <c r="B390" t="s">
        <v>2763</v>
      </c>
      <c r="C390" t="s">
        <v>2764</v>
      </c>
      <c r="D390">
        <v>2021</v>
      </c>
      <c r="E390" t="s">
        <v>2765</v>
      </c>
      <c r="F390" t="s">
        <v>583</v>
      </c>
      <c r="G390" t="s">
        <v>2766</v>
      </c>
      <c r="I390">
        <v>350</v>
      </c>
      <c r="J390">
        <v>0</v>
      </c>
      <c r="K390">
        <v>0</v>
      </c>
      <c r="L390">
        <v>0</v>
      </c>
      <c r="M390">
        <v>5</v>
      </c>
      <c r="N390">
        <v>1</v>
      </c>
      <c r="O390" t="s">
        <v>2767</v>
      </c>
      <c r="Q390" t="s">
        <v>2768</v>
      </c>
      <c r="AB390" s="2">
        <f>COUNTIF('DATA Pruess'!C:C,C390)</f>
        <v>0</v>
      </c>
      <c r="AC390" s="2">
        <f t="shared" si="48"/>
        <v>-1</v>
      </c>
      <c r="AE390" s="2">
        <f t="shared" si="51"/>
        <v>-1</v>
      </c>
      <c r="AF390" s="2">
        <f t="shared" si="52"/>
        <v>23</v>
      </c>
      <c r="AG390" s="2">
        <f t="shared" si="52"/>
        <v>-1</v>
      </c>
      <c r="AH390" s="2">
        <f t="shared" si="52"/>
        <v>-1</v>
      </c>
      <c r="AI390" s="2">
        <f t="shared" si="53"/>
        <v>0</v>
      </c>
      <c r="AJ390" s="2"/>
      <c r="AK390" s="2">
        <f t="shared" si="54"/>
        <v>-1</v>
      </c>
      <c r="AL390" s="2">
        <f t="shared" si="54"/>
        <v>-1</v>
      </c>
      <c r="AM390" s="2">
        <f t="shared" si="54"/>
        <v>-1</v>
      </c>
      <c r="AN390" s="2">
        <f t="shared" si="49"/>
        <v>-1</v>
      </c>
      <c r="AP390" s="2">
        <f t="shared" si="55"/>
        <v>-1</v>
      </c>
      <c r="AQ390" s="2">
        <f t="shared" si="55"/>
        <v>-1</v>
      </c>
      <c r="AR390" s="2">
        <f t="shared" si="55"/>
        <v>-1</v>
      </c>
      <c r="AS390" s="2">
        <f t="shared" si="50"/>
        <v>-1</v>
      </c>
    </row>
    <row r="391" spans="1:45" x14ac:dyDescent="0.25">
      <c r="A391">
        <v>0</v>
      </c>
      <c r="B391" t="s">
        <v>2737</v>
      </c>
      <c r="C391" t="s">
        <v>2769</v>
      </c>
      <c r="D391">
        <v>2021</v>
      </c>
      <c r="E391" t="s">
        <v>2770</v>
      </c>
      <c r="F391" t="s">
        <v>218</v>
      </c>
      <c r="G391" t="s">
        <v>2771</v>
      </c>
      <c r="I391">
        <v>353</v>
      </c>
      <c r="J391">
        <v>0</v>
      </c>
      <c r="K391">
        <v>0</v>
      </c>
      <c r="L391">
        <v>0</v>
      </c>
      <c r="M391">
        <v>1</v>
      </c>
      <c r="N391">
        <v>1</v>
      </c>
      <c r="O391" t="s">
        <v>2558</v>
      </c>
      <c r="P391" t="s">
        <v>2771</v>
      </c>
      <c r="Q391" t="s">
        <v>2772</v>
      </c>
      <c r="AB391" s="2">
        <f>COUNTIF('DATA Pruess'!C:C,C391)</f>
        <v>0</v>
      </c>
      <c r="AC391" s="2">
        <f t="shared" si="48"/>
        <v>-1</v>
      </c>
      <c r="AE391" s="2">
        <f t="shared" si="51"/>
        <v>-1</v>
      </c>
      <c r="AF391" s="2">
        <f t="shared" si="52"/>
        <v>-1</v>
      </c>
      <c r="AG391" s="2">
        <f t="shared" si="52"/>
        <v>-1</v>
      </c>
      <c r="AH391" s="2">
        <f t="shared" si="52"/>
        <v>-1</v>
      </c>
      <c r="AI391" s="2">
        <f t="shared" si="53"/>
        <v>-1</v>
      </c>
      <c r="AJ391" s="2"/>
      <c r="AK391" s="2">
        <f t="shared" si="54"/>
        <v>-1</v>
      </c>
      <c r="AL391" s="2">
        <f t="shared" si="54"/>
        <v>-1</v>
      </c>
      <c r="AM391" s="2">
        <f t="shared" si="54"/>
        <v>-1</v>
      </c>
      <c r="AN391" s="2">
        <f t="shared" si="49"/>
        <v>-1</v>
      </c>
      <c r="AP391" s="2">
        <f t="shared" si="55"/>
        <v>-1</v>
      </c>
      <c r="AQ391" s="2">
        <f t="shared" si="55"/>
        <v>-1</v>
      </c>
      <c r="AR391" s="2">
        <f t="shared" si="55"/>
        <v>-1</v>
      </c>
      <c r="AS391" s="2">
        <f t="shared" si="50"/>
        <v>-1</v>
      </c>
    </row>
    <row r="392" spans="1:45" x14ac:dyDescent="0.25">
      <c r="A392">
        <v>0</v>
      </c>
      <c r="B392" t="s">
        <v>2773</v>
      </c>
      <c r="C392" t="s">
        <v>2774</v>
      </c>
      <c r="D392">
        <v>2021</v>
      </c>
      <c r="E392" t="s">
        <v>2775</v>
      </c>
      <c r="F392" t="s">
        <v>29</v>
      </c>
      <c r="G392" t="s">
        <v>2776</v>
      </c>
      <c r="I392">
        <v>365</v>
      </c>
      <c r="J392">
        <v>0</v>
      </c>
      <c r="K392">
        <v>0</v>
      </c>
      <c r="L392">
        <v>0</v>
      </c>
      <c r="M392">
        <v>6</v>
      </c>
      <c r="N392">
        <v>1</v>
      </c>
      <c r="O392" t="s">
        <v>2777</v>
      </c>
      <c r="P392" t="s">
        <v>2778</v>
      </c>
      <c r="Q392" t="s">
        <v>2779</v>
      </c>
      <c r="AB392" s="2">
        <f>COUNTIF('DATA Pruess'!C:C,C392)</f>
        <v>1</v>
      </c>
      <c r="AC392" s="2">
        <f t="shared" si="48"/>
        <v>-1</v>
      </c>
      <c r="AE392" s="2">
        <f t="shared" si="51"/>
        <v>-1</v>
      </c>
      <c r="AF392" s="2">
        <f t="shared" si="52"/>
        <v>-1</v>
      </c>
      <c r="AG392" s="2">
        <f t="shared" si="52"/>
        <v>-1</v>
      </c>
      <c r="AH392" s="2">
        <f t="shared" si="52"/>
        <v>-1</v>
      </c>
      <c r="AI392" s="2">
        <f t="shared" si="53"/>
        <v>-1</v>
      </c>
      <c r="AJ392" s="2"/>
      <c r="AK392" s="2">
        <f t="shared" si="54"/>
        <v>-1</v>
      </c>
      <c r="AL392" s="2">
        <f t="shared" si="54"/>
        <v>-1</v>
      </c>
      <c r="AM392" s="2">
        <f t="shared" si="54"/>
        <v>-1</v>
      </c>
      <c r="AN392" s="2">
        <f t="shared" si="49"/>
        <v>-1</v>
      </c>
      <c r="AP392" s="2">
        <f t="shared" si="55"/>
        <v>-1</v>
      </c>
      <c r="AQ392" s="2">
        <f t="shared" si="55"/>
        <v>-1</v>
      </c>
      <c r="AR392" s="2">
        <f t="shared" si="55"/>
        <v>-1</v>
      </c>
      <c r="AS392" s="2">
        <f t="shared" si="50"/>
        <v>-1</v>
      </c>
    </row>
    <row r="393" spans="1:45" x14ac:dyDescent="0.25">
      <c r="A393">
        <v>0</v>
      </c>
      <c r="B393" t="s">
        <v>2780</v>
      </c>
      <c r="C393" t="s">
        <v>2781</v>
      </c>
      <c r="D393">
        <v>2021</v>
      </c>
      <c r="E393" t="s">
        <v>2782</v>
      </c>
      <c r="F393" t="s">
        <v>2783</v>
      </c>
      <c r="G393" t="s">
        <v>2784</v>
      </c>
      <c r="I393">
        <v>369</v>
      </c>
      <c r="J393">
        <v>0</v>
      </c>
      <c r="K393">
        <v>0</v>
      </c>
      <c r="L393">
        <v>0</v>
      </c>
      <c r="M393">
        <v>2</v>
      </c>
      <c r="N393">
        <v>1</v>
      </c>
      <c r="O393" t="s">
        <v>2785</v>
      </c>
      <c r="P393" t="s">
        <v>2786</v>
      </c>
      <c r="Q393" t="s">
        <v>2787</v>
      </c>
      <c r="AB393" s="2">
        <f>COUNTIF('DATA Pruess'!C:C,C393)</f>
        <v>0</v>
      </c>
      <c r="AC393" s="2">
        <f t="shared" si="48"/>
        <v>-1</v>
      </c>
      <c r="AE393" s="2">
        <f t="shared" si="51"/>
        <v>-1</v>
      </c>
      <c r="AF393" s="2">
        <f t="shared" si="52"/>
        <v>-1</v>
      </c>
      <c r="AG393" s="2">
        <f t="shared" si="52"/>
        <v>-1</v>
      </c>
      <c r="AH393" s="2">
        <f t="shared" si="52"/>
        <v>-1</v>
      </c>
      <c r="AI393" s="2">
        <f t="shared" si="53"/>
        <v>-1</v>
      </c>
      <c r="AJ393" s="2"/>
      <c r="AK393" s="2">
        <f t="shared" si="54"/>
        <v>-1</v>
      </c>
      <c r="AL393" s="2">
        <f t="shared" si="54"/>
        <v>-1</v>
      </c>
      <c r="AM393" s="2">
        <f t="shared" si="54"/>
        <v>-1</v>
      </c>
      <c r="AN393" s="2">
        <f t="shared" si="49"/>
        <v>-1</v>
      </c>
      <c r="AP393" s="2">
        <f t="shared" si="55"/>
        <v>-1</v>
      </c>
      <c r="AQ393" s="2">
        <f t="shared" si="55"/>
        <v>-1</v>
      </c>
      <c r="AR393" s="2">
        <f t="shared" si="55"/>
        <v>-1</v>
      </c>
      <c r="AS393" s="2">
        <f t="shared" si="50"/>
        <v>-1</v>
      </c>
    </row>
    <row r="394" spans="1:45" x14ac:dyDescent="0.25">
      <c r="A394">
        <v>1</v>
      </c>
      <c r="B394" t="s">
        <v>2788</v>
      </c>
      <c r="C394" t="s">
        <v>2789</v>
      </c>
      <c r="D394">
        <v>2021</v>
      </c>
      <c r="E394" t="s">
        <v>28</v>
      </c>
      <c r="F394" t="s">
        <v>29</v>
      </c>
      <c r="G394" t="s">
        <v>2790</v>
      </c>
      <c r="H394" t="s">
        <v>2791</v>
      </c>
      <c r="I394">
        <v>390</v>
      </c>
      <c r="J394">
        <v>1</v>
      </c>
      <c r="K394">
        <v>1</v>
      </c>
      <c r="L394">
        <v>0</v>
      </c>
      <c r="M394">
        <v>5</v>
      </c>
      <c r="N394">
        <v>1</v>
      </c>
      <c r="O394" t="s">
        <v>2792</v>
      </c>
      <c r="P394" t="s">
        <v>2790</v>
      </c>
      <c r="Q394" t="s">
        <v>2793</v>
      </c>
      <c r="AB394" s="2">
        <f>COUNTIF('DATA Pruess'!C:C,C394)</f>
        <v>1</v>
      </c>
      <c r="AC394" s="2">
        <f t="shared" si="48"/>
        <v>-1</v>
      </c>
      <c r="AE394" s="2">
        <f t="shared" si="51"/>
        <v>-1</v>
      </c>
      <c r="AF394" s="2">
        <f t="shared" si="52"/>
        <v>-1</v>
      </c>
      <c r="AG394" s="2">
        <f t="shared" si="52"/>
        <v>-1</v>
      </c>
      <c r="AH394" s="2">
        <f t="shared" si="52"/>
        <v>-1</v>
      </c>
      <c r="AI394" s="2">
        <f t="shared" si="53"/>
        <v>-1</v>
      </c>
      <c r="AJ394" s="2"/>
      <c r="AK394" s="2">
        <f t="shared" si="54"/>
        <v>-1</v>
      </c>
      <c r="AL394" s="2">
        <f t="shared" si="54"/>
        <v>-1</v>
      </c>
      <c r="AM394" s="2">
        <f t="shared" si="54"/>
        <v>-1</v>
      </c>
      <c r="AN394" s="2">
        <f t="shared" si="49"/>
        <v>-1</v>
      </c>
      <c r="AP394" s="2">
        <f t="shared" si="55"/>
        <v>-1</v>
      </c>
      <c r="AQ394" s="2">
        <f t="shared" si="55"/>
        <v>-1</v>
      </c>
      <c r="AR394" s="2">
        <f t="shared" si="55"/>
        <v>-1</v>
      </c>
      <c r="AS394" s="2">
        <f t="shared" si="50"/>
        <v>-1</v>
      </c>
    </row>
    <row r="395" spans="1:45" x14ac:dyDescent="0.25">
      <c r="A395">
        <v>1</v>
      </c>
      <c r="B395" t="s">
        <v>2794</v>
      </c>
      <c r="C395" t="s">
        <v>2795</v>
      </c>
      <c r="D395">
        <v>2021</v>
      </c>
      <c r="E395" t="s">
        <v>2796</v>
      </c>
      <c r="F395" t="s">
        <v>1257</v>
      </c>
      <c r="G395" t="s">
        <v>2797</v>
      </c>
      <c r="H395" t="s">
        <v>2798</v>
      </c>
      <c r="I395">
        <v>401</v>
      </c>
      <c r="J395">
        <v>1</v>
      </c>
      <c r="K395">
        <v>1</v>
      </c>
      <c r="L395">
        <v>0</v>
      </c>
      <c r="M395">
        <v>4</v>
      </c>
      <c r="N395">
        <v>1</v>
      </c>
      <c r="O395" t="s">
        <v>2799</v>
      </c>
      <c r="P395" t="s">
        <v>2800</v>
      </c>
      <c r="Q395" t="s">
        <v>2801</v>
      </c>
      <c r="AB395" s="2">
        <f>COUNTIF('DATA Pruess'!C:C,C395)</f>
        <v>0</v>
      </c>
      <c r="AC395" s="2">
        <f t="shared" si="48"/>
        <v>-1</v>
      </c>
      <c r="AE395" s="2">
        <f t="shared" si="51"/>
        <v>-1</v>
      </c>
      <c r="AF395" s="2">
        <f t="shared" si="52"/>
        <v>-1</v>
      </c>
      <c r="AG395" s="2">
        <f t="shared" si="52"/>
        <v>-1</v>
      </c>
      <c r="AH395" s="2">
        <f t="shared" si="52"/>
        <v>-1</v>
      </c>
      <c r="AI395" s="2">
        <f t="shared" si="53"/>
        <v>-1</v>
      </c>
      <c r="AJ395" s="2"/>
      <c r="AK395" s="2">
        <f t="shared" si="54"/>
        <v>-1</v>
      </c>
      <c r="AL395" s="2">
        <f t="shared" si="54"/>
        <v>-1</v>
      </c>
      <c r="AM395" s="2">
        <f t="shared" si="54"/>
        <v>-1</v>
      </c>
      <c r="AN395" s="2">
        <f t="shared" si="49"/>
        <v>-1</v>
      </c>
      <c r="AP395" s="2">
        <f t="shared" si="55"/>
        <v>-1</v>
      </c>
      <c r="AQ395" s="2">
        <f t="shared" si="55"/>
        <v>-1</v>
      </c>
      <c r="AR395" s="2">
        <f t="shared" si="55"/>
        <v>-1</v>
      </c>
      <c r="AS395" s="2">
        <f t="shared" si="50"/>
        <v>-1</v>
      </c>
    </row>
    <row r="396" spans="1:45" x14ac:dyDescent="0.25">
      <c r="A396">
        <v>0</v>
      </c>
      <c r="B396" t="s">
        <v>2802</v>
      </c>
      <c r="C396" t="s">
        <v>2803</v>
      </c>
      <c r="D396">
        <v>2021</v>
      </c>
      <c r="E396" t="s">
        <v>2804</v>
      </c>
      <c r="F396" t="s">
        <v>1848</v>
      </c>
      <c r="G396" t="s">
        <v>2805</v>
      </c>
      <c r="I396">
        <v>402</v>
      </c>
      <c r="J396">
        <v>0</v>
      </c>
      <c r="K396">
        <v>0</v>
      </c>
      <c r="L396">
        <v>0</v>
      </c>
      <c r="M396">
        <v>2</v>
      </c>
      <c r="N396">
        <v>1</v>
      </c>
      <c r="O396" t="s">
        <v>2806</v>
      </c>
      <c r="P396" t="s">
        <v>2807</v>
      </c>
      <c r="Q396" t="s">
        <v>2808</v>
      </c>
      <c r="AB396" s="2">
        <f>COUNTIF('DATA Pruess'!C:C,C396)</f>
        <v>0</v>
      </c>
      <c r="AC396" s="2">
        <f t="shared" si="48"/>
        <v>-1</v>
      </c>
      <c r="AE396" s="2">
        <f t="shared" si="51"/>
        <v>-1</v>
      </c>
      <c r="AF396" s="2">
        <f t="shared" si="52"/>
        <v>-1</v>
      </c>
      <c r="AG396" s="2">
        <f t="shared" si="52"/>
        <v>-1</v>
      </c>
      <c r="AH396" s="2">
        <f t="shared" si="52"/>
        <v>-1</v>
      </c>
      <c r="AI396" s="2">
        <f t="shared" si="53"/>
        <v>-1</v>
      </c>
      <c r="AJ396" s="2"/>
      <c r="AK396" s="2">
        <f t="shared" si="54"/>
        <v>-1</v>
      </c>
      <c r="AL396" s="2">
        <f t="shared" si="54"/>
        <v>-1</v>
      </c>
      <c r="AM396" s="2">
        <f t="shared" si="54"/>
        <v>-1</v>
      </c>
      <c r="AN396" s="2">
        <f t="shared" si="49"/>
        <v>-1</v>
      </c>
      <c r="AP396" s="2">
        <f t="shared" si="55"/>
        <v>-1</v>
      </c>
      <c r="AQ396" s="2">
        <f t="shared" si="55"/>
        <v>-1</v>
      </c>
      <c r="AR396" s="2">
        <f t="shared" si="55"/>
        <v>-1</v>
      </c>
      <c r="AS396" s="2">
        <f t="shared" si="50"/>
        <v>-1</v>
      </c>
    </row>
    <row r="397" spans="1:45" x14ac:dyDescent="0.25">
      <c r="A397">
        <v>1</v>
      </c>
      <c r="B397" t="s">
        <v>2809</v>
      </c>
      <c r="C397" t="s">
        <v>2810</v>
      </c>
      <c r="D397">
        <v>2021</v>
      </c>
      <c r="E397" t="s">
        <v>991</v>
      </c>
      <c r="F397" t="s">
        <v>29</v>
      </c>
      <c r="G397" t="s">
        <v>2811</v>
      </c>
      <c r="H397" t="s">
        <v>2812</v>
      </c>
      <c r="I397">
        <v>406</v>
      </c>
      <c r="J397">
        <v>1</v>
      </c>
      <c r="K397">
        <v>1</v>
      </c>
      <c r="L397">
        <v>0</v>
      </c>
      <c r="M397">
        <v>5</v>
      </c>
      <c r="N397">
        <v>1</v>
      </c>
      <c r="O397" t="s">
        <v>2813</v>
      </c>
      <c r="P397" t="s">
        <v>2811</v>
      </c>
      <c r="Q397" t="s">
        <v>2814</v>
      </c>
      <c r="AB397" s="2">
        <f>COUNTIF('DATA Pruess'!C:C,C397)</f>
        <v>1</v>
      </c>
      <c r="AC397" s="2">
        <f t="shared" si="48"/>
        <v>-1</v>
      </c>
      <c r="AE397" s="2">
        <f t="shared" si="51"/>
        <v>-1</v>
      </c>
      <c r="AF397" s="2">
        <f t="shared" si="52"/>
        <v>36</v>
      </c>
      <c r="AG397" s="2">
        <f t="shared" si="52"/>
        <v>-1</v>
      </c>
      <c r="AH397" s="2">
        <f t="shared" si="52"/>
        <v>-1</v>
      </c>
      <c r="AI397" s="2">
        <f t="shared" si="53"/>
        <v>0</v>
      </c>
      <c r="AJ397" s="2"/>
      <c r="AK397" s="2">
        <f t="shared" si="54"/>
        <v>-1</v>
      </c>
      <c r="AL397" s="2">
        <f t="shared" si="54"/>
        <v>-1</v>
      </c>
      <c r="AM397" s="2">
        <f t="shared" si="54"/>
        <v>-1</v>
      </c>
      <c r="AN397" s="2">
        <f t="shared" si="49"/>
        <v>-1</v>
      </c>
      <c r="AP397" s="2">
        <f t="shared" si="55"/>
        <v>-1</v>
      </c>
      <c r="AQ397" s="2">
        <f t="shared" si="55"/>
        <v>-1</v>
      </c>
      <c r="AR397" s="2">
        <f t="shared" si="55"/>
        <v>-1</v>
      </c>
      <c r="AS397" s="2">
        <f t="shared" si="50"/>
        <v>-1</v>
      </c>
    </row>
    <row r="398" spans="1:45" x14ac:dyDescent="0.25">
      <c r="A398">
        <v>1</v>
      </c>
      <c r="B398" t="s">
        <v>2815</v>
      </c>
      <c r="C398" t="s">
        <v>2816</v>
      </c>
      <c r="D398">
        <v>2021</v>
      </c>
      <c r="E398" t="s">
        <v>28</v>
      </c>
      <c r="F398" t="s">
        <v>29</v>
      </c>
      <c r="G398" t="s">
        <v>2817</v>
      </c>
      <c r="H398" t="s">
        <v>2818</v>
      </c>
      <c r="I398">
        <v>407</v>
      </c>
      <c r="J398">
        <v>1</v>
      </c>
      <c r="K398">
        <v>1</v>
      </c>
      <c r="L398">
        <v>0</v>
      </c>
      <c r="M398">
        <v>3</v>
      </c>
      <c r="N398">
        <v>1</v>
      </c>
      <c r="O398" t="s">
        <v>2819</v>
      </c>
      <c r="P398" t="s">
        <v>2820</v>
      </c>
      <c r="Q398" t="s">
        <v>2821</v>
      </c>
      <c r="AB398" s="2">
        <f>COUNTIF('DATA Pruess'!C:C,C398)</f>
        <v>1</v>
      </c>
      <c r="AC398" s="2">
        <f t="shared" si="48"/>
        <v>-1</v>
      </c>
      <c r="AE398" s="2">
        <f t="shared" si="51"/>
        <v>-1</v>
      </c>
      <c r="AF398" s="2">
        <f t="shared" si="52"/>
        <v>-1</v>
      </c>
      <c r="AG398" s="2">
        <f t="shared" si="52"/>
        <v>-1</v>
      </c>
      <c r="AH398" s="2">
        <f t="shared" si="52"/>
        <v>-1</v>
      </c>
      <c r="AI398" s="2">
        <f t="shared" si="53"/>
        <v>-1</v>
      </c>
      <c r="AJ398" s="2"/>
      <c r="AK398" s="2">
        <f t="shared" si="54"/>
        <v>-1</v>
      </c>
      <c r="AL398" s="2">
        <f t="shared" si="54"/>
        <v>-1</v>
      </c>
      <c r="AM398" s="2">
        <f t="shared" si="54"/>
        <v>-1</v>
      </c>
      <c r="AN398" s="2">
        <f t="shared" si="49"/>
        <v>-1</v>
      </c>
      <c r="AP398" s="2">
        <f t="shared" si="55"/>
        <v>-1</v>
      </c>
      <c r="AQ398" s="2">
        <f t="shared" si="55"/>
        <v>-1</v>
      </c>
      <c r="AR398" s="2">
        <f t="shared" si="55"/>
        <v>-1</v>
      </c>
      <c r="AS398" s="2">
        <f t="shared" si="50"/>
        <v>-1</v>
      </c>
    </row>
    <row r="399" spans="1:45" x14ac:dyDescent="0.25">
      <c r="A399">
        <v>1</v>
      </c>
      <c r="B399" t="s">
        <v>2822</v>
      </c>
      <c r="C399" t="s">
        <v>2823</v>
      </c>
      <c r="D399">
        <v>2021</v>
      </c>
      <c r="E399" t="s">
        <v>2824</v>
      </c>
      <c r="F399" t="s">
        <v>205</v>
      </c>
      <c r="G399" t="s">
        <v>2825</v>
      </c>
      <c r="H399" t="s">
        <v>2826</v>
      </c>
      <c r="I399">
        <v>412</v>
      </c>
      <c r="J399">
        <v>1</v>
      </c>
      <c r="K399">
        <v>1</v>
      </c>
      <c r="L399">
        <v>0</v>
      </c>
      <c r="M399">
        <v>3</v>
      </c>
      <c r="N399">
        <v>1</v>
      </c>
      <c r="O399" t="s">
        <v>2827</v>
      </c>
      <c r="P399" t="s">
        <v>2825</v>
      </c>
      <c r="Q399" t="s">
        <v>2828</v>
      </c>
      <c r="AB399" s="2">
        <f>COUNTIF('DATA Pruess'!C:C,C399)</f>
        <v>0</v>
      </c>
      <c r="AC399" s="2">
        <f t="shared" si="48"/>
        <v>-1</v>
      </c>
      <c r="AE399" s="2">
        <f t="shared" si="51"/>
        <v>-1</v>
      </c>
      <c r="AF399" s="2">
        <f t="shared" si="52"/>
        <v>-1</v>
      </c>
      <c r="AG399" s="2">
        <f t="shared" si="52"/>
        <v>-1</v>
      </c>
      <c r="AH399" s="2">
        <f t="shared" si="52"/>
        <v>-1</v>
      </c>
      <c r="AI399" s="2">
        <f t="shared" si="53"/>
        <v>-1</v>
      </c>
      <c r="AJ399" s="2"/>
      <c r="AK399" s="2">
        <f t="shared" si="54"/>
        <v>-1</v>
      </c>
      <c r="AL399" s="2">
        <f t="shared" si="54"/>
        <v>-1</v>
      </c>
      <c r="AM399" s="2">
        <f t="shared" si="54"/>
        <v>-1</v>
      </c>
      <c r="AN399" s="2">
        <f t="shared" si="49"/>
        <v>-1</v>
      </c>
      <c r="AP399" s="2">
        <f t="shared" si="55"/>
        <v>-1</v>
      </c>
      <c r="AQ399" s="2">
        <f t="shared" si="55"/>
        <v>-1</v>
      </c>
      <c r="AR399" s="2">
        <f t="shared" si="55"/>
        <v>-1</v>
      </c>
      <c r="AS399" s="2">
        <f t="shared" si="50"/>
        <v>-1</v>
      </c>
    </row>
    <row r="400" spans="1:45" x14ac:dyDescent="0.25">
      <c r="A400">
        <v>0</v>
      </c>
      <c r="B400" t="s">
        <v>2829</v>
      </c>
      <c r="C400" t="s">
        <v>2830</v>
      </c>
      <c r="D400">
        <v>2021</v>
      </c>
      <c r="E400" t="s">
        <v>2831</v>
      </c>
      <c r="F400" t="s">
        <v>29</v>
      </c>
      <c r="G400" t="s">
        <v>2832</v>
      </c>
      <c r="I400">
        <v>427</v>
      </c>
      <c r="J400">
        <v>0</v>
      </c>
      <c r="K400">
        <v>0</v>
      </c>
      <c r="L400">
        <v>0</v>
      </c>
      <c r="M400">
        <v>2</v>
      </c>
      <c r="N400">
        <v>1</v>
      </c>
      <c r="O400" t="s">
        <v>2833</v>
      </c>
      <c r="P400" t="s">
        <v>2832</v>
      </c>
      <c r="Q400" t="s">
        <v>2834</v>
      </c>
      <c r="AB400" s="2">
        <f>COUNTIF('DATA Pruess'!C:C,C400)</f>
        <v>1</v>
      </c>
      <c r="AC400" s="2">
        <f t="shared" si="48"/>
        <v>-1</v>
      </c>
      <c r="AE400" s="2">
        <f t="shared" si="51"/>
        <v>-1</v>
      </c>
      <c r="AF400" s="2">
        <f t="shared" si="52"/>
        <v>-1</v>
      </c>
      <c r="AG400" s="2">
        <f t="shared" si="52"/>
        <v>-1</v>
      </c>
      <c r="AH400" s="2">
        <f t="shared" si="52"/>
        <v>-1</v>
      </c>
      <c r="AI400" s="2">
        <f t="shared" si="53"/>
        <v>-1</v>
      </c>
      <c r="AJ400" s="2"/>
      <c r="AK400" s="2">
        <f t="shared" si="54"/>
        <v>-1</v>
      </c>
      <c r="AL400" s="2">
        <f t="shared" si="54"/>
        <v>-1</v>
      </c>
      <c r="AM400" s="2">
        <f t="shared" si="54"/>
        <v>-1</v>
      </c>
      <c r="AN400" s="2">
        <f t="shared" si="49"/>
        <v>-1</v>
      </c>
      <c r="AP400" s="2">
        <f t="shared" si="55"/>
        <v>-1</v>
      </c>
      <c r="AQ400" s="2">
        <f t="shared" si="55"/>
        <v>-1</v>
      </c>
      <c r="AR400" s="2">
        <f t="shared" si="55"/>
        <v>-1</v>
      </c>
      <c r="AS400" s="2">
        <f t="shared" si="50"/>
        <v>-1</v>
      </c>
    </row>
    <row r="401" spans="1:45" x14ac:dyDescent="0.25">
      <c r="A401">
        <v>0</v>
      </c>
      <c r="B401" t="s">
        <v>2835</v>
      </c>
      <c r="C401" t="s">
        <v>2836</v>
      </c>
      <c r="D401">
        <v>2021</v>
      </c>
      <c r="E401" t="s">
        <v>2837</v>
      </c>
      <c r="F401" t="s">
        <v>2838</v>
      </c>
      <c r="G401" t="s">
        <v>2839</v>
      </c>
      <c r="I401">
        <v>446</v>
      </c>
      <c r="J401">
        <v>0</v>
      </c>
      <c r="K401">
        <v>0</v>
      </c>
      <c r="L401">
        <v>0</v>
      </c>
      <c r="M401">
        <v>5</v>
      </c>
      <c r="N401">
        <v>1</v>
      </c>
      <c r="O401" t="s">
        <v>2840</v>
      </c>
      <c r="P401" t="s">
        <v>2839</v>
      </c>
      <c r="Q401" t="s">
        <v>2841</v>
      </c>
      <c r="AB401" s="2">
        <f>COUNTIF('DATA Pruess'!C:C,C401)</f>
        <v>1</v>
      </c>
      <c r="AC401" s="2">
        <f t="shared" si="48"/>
        <v>-1</v>
      </c>
      <c r="AE401" s="2">
        <f t="shared" si="51"/>
        <v>-1</v>
      </c>
      <c r="AF401" s="2">
        <f t="shared" si="52"/>
        <v>-1</v>
      </c>
      <c r="AG401" s="2">
        <f t="shared" si="52"/>
        <v>-1</v>
      </c>
      <c r="AH401" s="2">
        <f t="shared" si="52"/>
        <v>-1</v>
      </c>
      <c r="AI401" s="2">
        <f t="shared" si="53"/>
        <v>-1</v>
      </c>
      <c r="AJ401" s="2"/>
      <c r="AK401" s="2">
        <f t="shared" si="54"/>
        <v>-1</v>
      </c>
      <c r="AL401" s="2">
        <f t="shared" si="54"/>
        <v>-1</v>
      </c>
      <c r="AM401" s="2">
        <f t="shared" si="54"/>
        <v>-1</v>
      </c>
      <c r="AN401" s="2">
        <f t="shared" si="49"/>
        <v>-1</v>
      </c>
      <c r="AP401" s="2">
        <f t="shared" si="55"/>
        <v>-1</v>
      </c>
      <c r="AQ401" s="2">
        <f t="shared" si="55"/>
        <v>-1</v>
      </c>
      <c r="AR401" s="2">
        <f t="shared" si="55"/>
        <v>-1</v>
      </c>
      <c r="AS401" s="2">
        <f t="shared" si="50"/>
        <v>-1</v>
      </c>
    </row>
    <row r="402" spans="1:45" x14ac:dyDescent="0.25">
      <c r="A402">
        <v>1</v>
      </c>
      <c r="B402" t="s">
        <v>2842</v>
      </c>
      <c r="C402" t="s">
        <v>2843</v>
      </c>
      <c r="D402">
        <v>2021</v>
      </c>
      <c r="E402" t="s">
        <v>2844</v>
      </c>
      <c r="F402" t="s">
        <v>447</v>
      </c>
      <c r="G402" t="s">
        <v>2845</v>
      </c>
      <c r="H402" t="s">
        <v>2846</v>
      </c>
      <c r="I402">
        <v>448</v>
      </c>
      <c r="J402">
        <v>1</v>
      </c>
      <c r="K402">
        <v>1</v>
      </c>
      <c r="L402">
        <v>0</v>
      </c>
      <c r="M402">
        <v>7</v>
      </c>
      <c r="N402">
        <v>1</v>
      </c>
      <c r="O402" t="s">
        <v>2847</v>
      </c>
      <c r="P402" t="s">
        <v>2845</v>
      </c>
      <c r="Q402" t="s">
        <v>2848</v>
      </c>
      <c r="AB402" s="2">
        <f>COUNTIF('DATA Pruess'!C:C,C402)</f>
        <v>0</v>
      </c>
      <c r="AC402" s="2">
        <f t="shared" si="48"/>
        <v>-1</v>
      </c>
      <c r="AE402" s="2">
        <f t="shared" si="51"/>
        <v>-1</v>
      </c>
      <c r="AF402" s="2">
        <f t="shared" si="52"/>
        <v>-1</v>
      </c>
      <c r="AG402" s="2">
        <f t="shared" si="52"/>
        <v>-1</v>
      </c>
      <c r="AH402" s="2">
        <f t="shared" si="52"/>
        <v>-1</v>
      </c>
      <c r="AI402" s="2">
        <f t="shared" si="53"/>
        <v>-1</v>
      </c>
      <c r="AJ402" s="2"/>
      <c r="AK402" s="2">
        <f t="shared" si="54"/>
        <v>-1</v>
      </c>
      <c r="AL402" s="2">
        <f t="shared" si="54"/>
        <v>-1</v>
      </c>
      <c r="AM402" s="2">
        <f t="shared" si="54"/>
        <v>-1</v>
      </c>
      <c r="AN402" s="2">
        <f t="shared" si="49"/>
        <v>-1</v>
      </c>
      <c r="AP402" s="2">
        <f t="shared" si="55"/>
        <v>-1</v>
      </c>
      <c r="AQ402" s="2">
        <f t="shared" si="55"/>
        <v>-1</v>
      </c>
      <c r="AR402" s="2">
        <f t="shared" si="55"/>
        <v>-1</v>
      </c>
      <c r="AS402" s="2">
        <f t="shared" si="50"/>
        <v>-1</v>
      </c>
    </row>
    <row r="403" spans="1:45" x14ac:dyDescent="0.25">
      <c r="A403">
        <v>0</v>
      </c>
      <c r="B403" t="s">
        <v>2849</v>
      </c>
      <c r="C403" t="s">
        <v>2850</v>
      </c>
      <c r="D403">
        <v>2021</v>
      </c>
      <c r="E403" t="s">
        <v>2851</v>
      </c>
      <c r="F403" t="s">
        <v>1122</v>
      </c>
      <c r="G403" t="s">
        <v>2852</v>
      </c>
      <c r="I403">
        <v>454</v>
      </c>
      <c r="J403">
        <v>0</v>
      </c>
      <c r="K403">
        <v>0</v>
      </c>
      <c r="L403">
        <v>0</v>
      </c>
      <c r="M403">
        <v>5</v>
      </c>
      <c r="N403">
        <v>1</v>
      </c>
      <c r="O403" t="s">
        <v>2853</v>
      </c>
      <c r="P403" t="s">
        <v>2854</v>
      </c>
      <c r="Q403" t="s">
        <v>2855</v>
      </c>
      <c r="AB403" s="2">
        <f>COUNTIF('DATA Pruess'!C:C,C403)</f>
        <v>1</v>
      </c>
      <c r="AC403" s="2">
        <f t="shared" si="48"/>
        <v>-1</v>
      </c>
      <c r="AE403" s="2">
        <f t="shared" si="51"/>
        <v>-1</v>
      </c>
      <c r="AF403" s="2">
        <f t="shared" si="52"/>
        <v>-1</v>
      </c>
      <c r="AG403" s="2">
        <f t="shared" si="52"/>
        <v>-1</v>
      </c>
      <c r="AH403" s="2">
        <f t="shared" si="52"/>
        <v>-1</v>
      </c>
      <c r="AI403" s="2">
        <f t="shared" si="53"/>
        <v>-1</v>
      </c>
      <c r="AJ403" s="2"/>
      <c r="AK403" s="2">
        <f t="shared" si="54"/>
        <v>-1</v>
      </c>
      <c r="AL403" s="2">
        <f t="shared" si="54"/>
        <v>-1</v>
      </c>
      <c r="AM403" s="2">
        <f t="shared" si="54"/>
        <v>-1</v>
      </c>
      <c r="AN403" s="2">
        <f t="shared" si="49"/>
        <v>-1</v>
      </c>
      <c r="AP403" s="2">
        <f t="shared" si="55"/>
        <v>-1</v>
      </c>
      <c r="AQ403" s="2">
        <f t="shared" si="55"/>
        <v>-1</v>
      </c>
      <c r="AR403" s="2">
        <f t="shared" si="55"/>
        <v>-1</v>
      </c>
      <c r="AS403" s="2">
        <f t="shared" si="50"/>
        <v>-1</v>
      </c>
    </row>
    <row r="404" spans="1:45" x14ac:dyDescent="0.25">
      <c r="A404">
        <v>15</v>
      </c>
      <c r="B404" t="s">
        <v>2856</v>
      </c>
      <c r="C404" t="s">
        <v>2857</v>
      </c>
      <c r="D404">
        <v>2022</v>
      </c>
      <c r="E404" t="s">
        <v>28</v>
      </c>
      <c r="F404" t="s">
        <v>29</v>
      </c>
      <c r="G404" t="s">
        <v>2858</v>
      </c>
      <c r="H404" t="s">
        <v>2859</v>
      </c>
      <c r="I404">
        <v>165</v>
      </c>
      <c r="J404">
        <v>15</v>
      </c>
      <c r="K404">
        <v>15</v>
      </c>
      <c r="L404">
        <v>4</v>
      </c>
      <c r="M404">
        <v>4</v>
      </c>
      <c r="N404">
        <v>1</v>
      </c>
      <c r="O404" t="s">
        <v>2860</v>
      </c>
      <c r="P404" t="s">
        <v>2858</v>
      </c>
      <c r="Q404" t="s">
        <v>2861</v>
      </c>
      <c r="AB404" s="2">
        <f>COUNTIF('DATA Pruess'!C:C,C404)</f>
        <v>1</v>
      </c>
      <c r="AC404" s="2">
        <f t="shared" si="48"/>
        <v>-1</v>
      </c>
      <c r="AE404" s="2">
        <f t="shared" si="51"/>
        <v>-1</v>
      </c>
      <c r="AF404" s="2">
        <f t="shared" si="52"/>
        <v>25</v>
      </c>
      <c r="AG404" s="2">
        <f t="shared" si="52"/>
        <v>15</v>
      </c>
      <c r="AH404" s="2">
        <f t="shared" si="52"/>
        <v>-1</v>
      </c>
      <c r="AI404" s="2">
        <f t="shared" si="53"/>
        <v>1</v>
      </c>
      <c r="AJ404" s="2"/>
      <c r="AK404" s="2">
        <f t="shared" si="54"/>
        <v>-1</v>
      </c>
      <c r="AL404" s="2">
        <f t="shared" si="54"/>
        <v>-1</v>
      </c>
      <c r="AM404" s="2">
        <f t="shared" si="54"/>
        <v>-1</v>
      </c>
      <c r="AN404" s="2">
        <f t="shared" si="49"/>
        <v>-1</v>
      </c>
      <c r="AP404" s="2">
        <f t="shared" si="55"/>
        <v>-1</v>
      </c>
      <c r="AQ404" s="2">
        <f t="shared" si="55"/>
        <v>-1</v>
      </c>
      <c r="AR404" s="2">
        <f t="shared" si="55"/>
        <v>-1</v>
      </c>
      <c r="AS404" s="2">
        <f t="shared" si="50"/>
        <v>-1</v>
      </c>
    </row>
    <row r="405" spans="1:45" x14ac:dyDescent="0.25">
      <c r="A405">
        <v>4</v>
      </c>
      <c r="B405" t="s">
        <v>2862</v>
      </c>
      <c r="C405" t="s">
        <v>2863</v>
      </c>
      <c r="D405">
        <v>2022</v>
      </c>
      <c r="E405" t="s">
        <v>2234</v>
      </c>
      <c r="F405" t="s">
        <v>131</v>
      </c>
      <c r="G405" t="s">
        <v>2864</v>
      </c>
      <c r="H405" t="s">
        <v>2865</v>
      </c>
      <c r="I405">
        <v>273</v>
      </c>
      <c r="J405">
        <v>4</v>
      </c>
      <c r="K405">
        <v>4</v>
      </c>
      <c r="L405">
        <v>1</v>
      </c>
      <c r="M405">
        <v>5</v>
      </c>
      <c r="N405">
        <v>1</v>
      </c>
      <c r="O405" t="s">
        <v>2867</v>
      </c>
      <c r="P405" t="s">
        <v>2868</v>
      </c>
      <c r="Q405" t="s">
        <v>2869</v>
      </c>
      <c r="AB405" s="2">
        <f>COUNTIF('DATA Pruess'!C:C,C405)</f>
        <v>1</v>
      </c>
      <c r="AC405" s="2">
        <f t="shared" si="48"/>
        <v>-1</v>
      </c>
      <c r="AE405" s="2">
        <f t="shared" si="51"/>
        <v>-1</v>
      </c>
      <c r="AF405" s="2">
        <f t="shared" si="52"/>
        <v>-1</v>
      </c>
      <c r="AG405" s="2">
        <f t="shared" si="52"/>
        <v>-1</v>
      </c>
      <c r="AH405" s="2">
        <f t="shared" si="52"/>
        <v>-1</v>
      </c>
      <c r="AI405" s="2">
        <f t="shared" si="53"/>
        <v>-1</v>
      </c>
      <c r="AJ405" s="2"/>
      <c r="AK405" s="2">
        <f t="shared" si="54"/>
        <v>-1</v>
      </c>
      <c r="AL405" s="2">
        <f t="shared" si="54"/>
        <v>-1</v>
      </c>
      <c r="AM405" s="2">
        <f t="shared" si="54"/>
        <v>-1</v>
      </c>
      <c r="AN405" s="2">
        <f t="shared" si="49"/>
        <v>-1</v>
      </c>
      <c r="AP405" s="2">
        <f t="shared" si="55"/>
        <v>-1</v>
      </c>
      <c r="AQ405" s="2">
        <f t="shared" si="55"/>
        <v>-1</v>
      </c>
      <c r="AR405" s="2">
        <f t="shared" si="55"/>
        <v>-1</v>
      </c>
      <c r="AS405" s="2">
        <f t="shared" si="50"/>
        <v>-1</v>
      </c>
    </row>
    <row r="406" spans="1:45" x14ac:dyDescent="0.25">
      <c r="A406">
        <v>5</v>
      </c>
      <c r="B406" t="s">
        <v>2870</v>
      </c>
      <c r="C406" t="s">
        <v>2871</v>
      </c>
      <c r="D406">
        <v>2022</v>
      </c>
      <c r="E406" t="s">
        <v>2872</v>
      </c>
      <c r="F406" t="s">
        <v>224</v>
      </c>
      <c r="G406" t="s">
        <v>2873</v>
      </c>
      <c r="H406" t="s">
        <v>2874</v>
      </c>
      <c r="I406">
        <v>277</v>
      </c>
      <c r="J406">
        <v>5</v>
      </c>
      <c r="K406">
        <v>5</v>
      </c>
      <c r="L406">
        <v>3</v>
      </c>
      <c r="M406">
        <v>2</v>
      </c>
      <c r="N406">
        <v>1</v>
      </c>
      <c r="O406" t="s">
        <v>2876</v>
      </c>
      <c r="P406" t="s">
        <v>2877</v>
      </c>
      <c r="Q406" t="s">
        <v>2878</v>
      </c>
      <c r="AB406" s="2">
        <f>COUNTIF('DATA Pruess'!C:C,C406)</f>
        <v>1</v>
      </c>
      <c r="AC406" s="2">
        <f t="shared" si="48"/>
        <v>-1</v>
      </c>
      <c r="AE406" s="2">
        <f t="shared" si="51"/>
        <v>-1</v>
      </c>
      <c r="AF406" s="2">
        <f t="shared" si="52"/>
        <v>-1</v>
      </c>
      <c r="AG406" s="2">
        <f t="shared" si="52"/>
        <v>-1</v>
      </c>
      <c r="AH406" s="2">
        <f t="shared" si="52"/>
        <v>-1</v>
      </c>
      <c r="AI406" s="2">
        <f t="shared" si="53"/>
        <v>-1</v>
      </c>
      <c r="AJ406" s="2"/>
      <c r="AK406" s="2">
        <f t="shared" si="54"/>
        <v>-1</v>
      </c>
      <c r="AL406" s="2">
        <f t="shared" si="54"/>
        <v>-1</v>
      </c>
      <c r="AM406" s="2">
        <f t="shared" si="54"/>
        <v>-1</v>
      </c>
      <c r="AN406" s="2">
        <f t="shared" si="49"/>
        <v>-1</v>
      </c>
      <c r="AP406" s="2">
        <f t="shared" si="55"/>
        <v>-1</v>
      </c>
      <c r="AQ406" s="2">
        <f t="shared" si="55"/>
        <v>-1</v>
      </c>
      <c r="AR406" s="2">
        <f t="shared" si="55"/>
        <v>-1</v>
      </c>
      <c r="AS406" s="2">
        <f t="shared" si="50"/>
        <v>-1</v>
      </c>
    </row>
    <row r="407" spans="1:45" x14ac:dyDescent="0.25">
      <c r="A407">
        <v>4</v>
      </c>
      <c r="B407" t="s">
        <v>2879</v>
      </c>
      <c r="C407" t="s">
        <v>2880</v>
      </c>
      <c r="D407">
        <v>2022</v>
      </c>
      <c r="E407" t="s">
        <v>991</v>
      </c>
      <c r="F407" t="s">
        <v>29</v>
      </c>
      <c r="G407" t="s">
        <v>2881</v>
      </c>
      <c r="H407" t="s">
        <v>2882</v>
      </c>
      <c r="I407">
        <v>290</v>
      </c>
      <c r="J407">
        <v>4</v>
      </c>
      <c r="K407">
        <v>4</v>
      </c>
      <c r="L407">
        <v>1</v>
      </c>
      <c r="M407">
        <v>6</v>
      </c>
      <c r="N407">
        <v>1</v>
      </c>
      <c r="O407" t="s">
        <v>2883</v>
      </c>
      <c r="P407" t="s">
        <v>2881</v>
      </c>
      <c r="Q407" t="s">
        <v>2884</v>
      </c>
      <c r="AB407" s="2">
        <f>COUNTIF('DATA Pruess'!C:C,C407)</f>
        <v>1</v>
      </c>
      <c r="AC407" s="2">
        <f t="shared" si="48"/>
        <v>-1</v>
      </c>
      <c r="AE407" s="2">
        <f t="shared" si="51"/>
        <v>-1</v>
      </c>
      <c r="AF407" s="2">
        <f t="shared" si="52"/>
        <v>-1</v>
      </c>
      <c r="AG407" s="2">
        <f t="shared" si="52"/>
        <v>-1</v>
      </c>
      <c r="AH407" s="2">
        <f t="shared" si="52"/>
        <v>-1</v>
      </c>
      <c r="AI407" s="2">
        <f t="shared" si="53"/>
        <v>-1</v>
      </c>
      <c r="AJ407" s="2"/>
      <c r="AK407" s="2">
        <f t="shared" si="54"/>
        <v>-1</v>
      </c>
      <c r="AL407" s="2">
        <f t="shared" si="54"/>
        <v>-1</v>
      </c>
      <c r="AM407" s="2">
        <f t="shared" si="54"/>
        <v>-1</v>
      </c>
      <c r="AN407" s="2">
        <f t="shared" si="49"/>
        <v>-1</v>
      </c>
      <c r="AP407" s="2">
        <f t="shared" si="55"/>
        <v>-1</v>
      </c>
      <c r="AQ407" s="2">
        <f t="shared" si="55"/>
        <v>-1</v>
      </c>
      <c r="AR407" s="2">
        <f t="shared" si="55"/>
        <v>-1</v>
      </c>
      <c r="AS407" s="2">
        <f t="shared" si="50"/>
        <v>-1</v>
      </c>
    </row>
    <row r="408" spans="1:45" x14ac:dyDescent="0.25">
      <c r="A408">
        <v>4</v>
      </c>
      <c r="B408" t="s">
        <v>2633</v>
      </c>
      <c r="C408" t="s">
        <v>2885</v>
      </c>
      <c r="D408">
        <v>2022</v>
      </c>
      <c r="E408" t="s">
        <v>2886</v>
      </c>
      <c r="F408" t="s">
        <v>1257</v>
      </c>
      <c r="G408" t="s">
        <v>2887</v>
      </c>
      <c r="H408" t="s">
        <v>2888</v>
      </c>
      <c r="I408">
        <v>292</v>
      </c>
      <c r="J408">
        <v>4</v>
      </c>
      <c r="K408">
        <v>4</v>
      </c>
      <c r="L408">
        <v>1</v>
      </c>
      <c r="M408">
        <v>4</v>
      </c>
      <c r="N408">
        <v>1</v>
      </c>
      <c r="O408" t="s">
        <v>2889</v>
      </c>
      <c r="P408" t="s">
        <v>2890</v>
      </c>
      <c r="Q408" t="s">
        <v>2891</v>
      </c>
      <c r="AB408" s="2">
        <f>COUNTIF('DATA Pruess'!C:C,C408)</f>
        <v>0</v>
      </c>
      <c r="AC408" s="2">
        <f t="shared" si="48"/>
        <v>-1</v>
      </c>
      <c r="AE408" s="2">
        <f t="shared" si="51"/>
        <v>-1</v>
      </c>
      <c r="AF408" s="2">
        <f t="shared" si="52"/>
        <v>-1</v>
      </c>
      <c r="AG408" s="2">
        <f t="shared" si="52"/>
        <v>-1</v>
      </c>
      <c r="AH408" s="2">
        <f t="shared" si="52"/>
        <v>-1</v>
      </c>
      <c r="AI408" s="2">
        <f t="shared" si="53"/>
        <v>-1</v>
      </c>
      <c r="AJ408" s="2"/>
      <c r="AK408" s="2">
        <f t="shared" si="54"/>
        <v>-1</v>
      </c>
      <c r="AL408" s="2">
        <f t="shared" si="54"/>
        <v>-1</v>
      </c>
      <c r="AM408" s="2">
        <f t="shared" si="54"/>
        <v>-1</v>
      </c>
      <c r="AN408" s="2">
        <f t="shared" si="49"/>
        <v>-1</v>
      </c>
      <c r="AP408" s="2">
        <f t="shared" si="55"/>
        <v>-1</v>
      </c>
      <c r="AQ408" s="2">
        <f t="shared" si="55"/>
        <v>-1</v>
      </c>
      <c r="AR408" s="2">
        <f t="shared" si="55"/>
        <v>-1</v>
      </c>
      <c r="AS408" s="2">
        <f t="shared" si="50"/>
        <v>-1</v>
      </c>
    </row>
    <row r="409" spans="1:45" x14ac:dyDescent="0.25">
      <c r="A409">
        <v>5</v>
      </c>
      <c r="B409" t="s">
        <v>2892</v>
      </c>
      <c r="C409" t="s">
        <v>2893</v>
      </c>
      <c r="D409">
        <v>2022</v>
      </c>
      <c r="E409" t="s">
        <v>960</v>
      </c>
      <c r="F409" t="s">
        <v>29</v>
      </c>
      <c r="G409" t="s">
        <v>2894</v>
      </c>
      <c r="H409" t="s">
        <v>2895</v>
      </c>
      <c r="I409">
        <v>305</v>
      </c>
      <c r="J409">
        <v>5</v>
      </c>
      <c r="K409">
        <v>5</v>
      </c>
      <c r="L409">
        <v>1</v>
      </c>
      <c r="M409">
        <v>5</v>
      </c>
      <c r="N409">
        <v>1</v>
      </c>
      <c r="O409" t="s">
        <v>2896</v>
      </c>
      <c r="P409" t="s">
        <v>2894</v>
      </c>
      <c r="Q409" t="s">
        <v>2897</v>
      </c>
      <c r="AB409" s="2">
        <f>COUNTIF('DATA Pruess'!C:C,C409)</f>
        <v>1</v>
      </c>
      <c r="AC409" s="2">
        <f t="shared" si="48"/>
        <v>-1</v>
      </c>
      <c r="AE409" s="2">
        <f t="shared" si="51"/>
        <v>-1</v>
      </c>
      <c r="AF409" s="2">
        <f t="shared" si="52"/>
        <v>45</v>
      </c>
      <c r="AG409" s="2">
        <f t="shared" si="52"/>
        <v>14</v>
      </c>
      <c r="AH409" s="2">
        <f t="shared" si="52"/>
        <v>-1</v>
      </c>
      <c r="AI409" s="2">
        <f t="shared" si="53"/>
        <v>1</v>
      </c>
      <c r="AJ409" s="2"/>
      <c r="AK409" s="2">
        <f t="shared" si="54"/>
        <v>-1</v>
      </c>
      <c r="AL409" s="2">
        <f t="shared" si="54"/>
        <v>-1</v>
      </c>
      <c r="AM409" s="2">
        <f t="shared" si="54"/>
        <v>-1</v>
      </c>
      <c r="AN409" s="2">
        <f t="shared" si="49"/>
        <v>-1</v>
      </c>
      <c r="AP409" s="2">
        <f t="shared" si="55"/>
        <v>-1</v>
      </c>
      <c r="AQ409" s="2">
        <f t="shared" si="55"/>
        <v>-1</v>
      </c>
      <c r="AR409" s="2">
        <f t="shared" si="55"/>
        <v>-1</v>
      </c>
      <c r="AS409" s="2">
        <f t="shared" si="50"/>
        <v>-1</v>
      </c>
    </row>
    <row r="410" spans="1:45" x14ac:dyDescent="0.25">
      <c r="A410">
        <v>1</v>
      </c>
      <c r="B410" t="s">
        <v>2898</v>
      </c>
      <c r="C410" t="s">
        <v>2899</v>
      </c>
      <c r="D410">
        <v>2022</v>
      </c>
      <c r="E410" t="s">
        <v>960</v>
      </c>
      <c r="F410" t="s">
        <v>29</v>
      </c>
      <c r="G410" t="s">
        <v>2900</v>
      </c>
      <c r="H410" t="s">
        <v>2901</v>
      </c>
      <c r="I410">
        <v>314</v>
      </c>
      <c r="J410">
        <v>1</v>
      </c>
      <c r="K410">
        <v>1</v>
      </c>
      <c r="L410">
        <v>0</v>
      </c>
      <c r="M410">
        <v>4</v>
      </c>
      <c r="N410">
        <v>1</v>
      </c>
      <c r="O410" t="s">
        <v>2902</v>
      </c>
      <c r="P410" t="s">
        <v>2903</v>
      </c>
      <c r="AB410" s="2">
        <f>COUNTIF('DATA Pruess'!C:C,C410)</f>
        <v>1</v>
      </c>
      <c r="AC410" s="2">
        <f t="shared" si="48"/>
        <v>-1</v>
      </c>
      <c r="AE410" s="2">
        <f t="shared" si="51"/>
        <v>-1</v>
      </c>
      <c r="AF410" s="2">
        <f t="shared" si="52"/>
        <v>-1</v>
      </c>
      <c r="AG410" s="2">
        <f t="shared" si="52"/>
        <v>-1</v>
      </c>
      <c r="AH410" s="2">
        <f t="shared" si="52"/>
        <v>-1</v>
      </c>
      <c r="AI410" s="2">
        <f t="shared" si="53"/>
        <v>-1</v>
      </c>
      <c r="AJ410" s="2"/>
      <c r="AK410" s="2">
        <f t="shared" si="54"/>
        <v>-1</v>
      </c>
      <c r="AL410" s="2">
        <f t="shared" si="54"/>
        <v>-1</v>
      </c>
      <c r="AM410" s="2">
        <f t="shared" si="54"/>
        <v>-1</v>
      </c>
      <c r="AN410" s="2">
        <f t="shared" si="49"/>
        <v>-1</v>
      </c>
      <c r="AP410" s="2">
        <f t="shared" si="55"/>
        <v>-1</v>
      </c>
      <c r="AQ410" s="2">
        <f t="shared" si="55"/>
        <v>-1</v>
      </c>
      <c r="AR410" s="2">
        <f t="shared" si="55"/>
        <v>-1</v>
      </c>
      <c r="AS410" s="2">
        <f t="shared" si="50"/>
        <v>-1</v>
      </c>
    </row>
    <row r="411" spans="1:45" x14ac:dyDescent="0.25">
      <c r="A411">
        <v>1</v>
      </c>
      <c r="B411" t="s">
        <v>2904</v>
      </c>
      <c r="C411" t="s">
        <v>2905</v>
      </c>
      <c r="D411">
        <v>2022</v>
      </c>
      <c r="E411" t="s">
        <v>2906</v>
      </c>
      <c r="F411" t="s">
        <v>29</v>
      </c>
      <c r="G411" t="s">
        <v>2907</v>
      </c>
      <c r="H411" t="s">
        <v>2908</v>
      </c>
      <c r="I411">
        <v>317</v>
      </c>
      <c r="J411">
        <v>1</v>
      </c>
      <c r="K411">
        <v>1</v>
      </c>
      <c r="L411">
        <v>0</v>
      </c>
      <c r="M411">
        <v>5</v>
      </c>
      <c r="N411">
        <v>1</v>
      </c>
      <c r="O411" t="s">
        <v>2909</v>
      </c>
      <c r="P411" t="s">
        <v>2910</v>
      </c>
      <c r="Q411" t="s">
        <v>2911</v>
      </c>
      <c r="AB411" s="2">
        <f>COUNTIF('DATA Pruess'!C:C,C411)</f>
        <v>1</v>
      </c>
      <c r="AC411" s="2">
        <f t="shared" si="48"/>
        <v>-1</v>
      </c>
      <c r="AE411" s="2">
        <f t="shared" si="51"/>
        <v>-1</v>
      </c>
      <c r="AF411" s="2">
        <f t="shared" si="52"/>
        <v>-1</v>
      </c>
      <c r="AG411" s="2">
        <f t="shared" si="52"/>
        <v>-1</v>
      </c>
      <c r="AH411" s="2">
        <f t="shared" si="52"/>
        <v>-1</v>
      </c>
      <c r="AI411" s="2">
        <f t="shared" si="53"/>
        <v>-1</v>
      </c>
      <c r="AJ411" s="2"/>
      <c r="AK411" s="2">
        <f t="shared" si="54"/>
        <v>-1</v>
      </c>
      <c r="AL411" s="2">
        <f t="shared" si="54"/>
        <v>-1</v>
      </c>
      <c r="AM411" s="2">
        <f t="shared" si="54"/>
        <v>-1</v>
      </c>
      <c r="AN411" s="2">
        <f t="shared" si="49"/>
        <v>-1</v>
      </c>
      <c r="AP411" s="2">
        <f t="shared" si="55"/>
        <v>-1</v>
      </c>
      <c r="AQ411" s="2">
        <f t="shared" si="55"/>
        <v>-1</v>
      </c>
      <c r="AR411" s="2">
        <f t="shared" si="55"/>
        <v>-1</v>
      </c>
      <c r="AS411" s="2">
        <f t="shared" si="50"/>
        <v>-1</v>
      </c>
    </row>
    <row r="412" spans="1:45" x14ac:dyDescent="0.25">
      <c r="A412">
        <v>0</v>
      </c>
      <c r="B412" t="s">
        <v>2912</v>
      </c>
      <c r="C412" t="s">
        <v>2913</v>
      </c>
      <c r="D412">
        <v>2022</v>
      </c>
      <c r="E412" t="s">
        <v>2914</v>
      </c>
      <c r="F412" t="s">
        <v>29</v>
      </c>
      <c r="G412" t="s">
        <v>2915</v>
      </c>
      <c r="I412">
        <v>338</v>
      </c>
      <c r="J412">
        <v>0</v>
      </c>
      <c r="K412">
        <v>0</v>
      </c>
      <c r="L412">
        <v>0</v>
      </c>
      <c r="M412">
        <v>3</v>
      </c>
      <c r="N412">
        <v>1</v>
      </c>
      <c r="O412" t="s">
        <v>2916</v>
      </c>
      <c r="P412" t="s">
        <v>2915</v>
      </c>
      <c r="Q412" t="s">
        <v>2917</v>
      </c>
      <c r="AB412" s="2">
        <f>COUNTIF('DATA Pruess'!C:C,C412)</f>
        <v>0</v>
      </c>
      <c r="AC412" s="2">
        <f t="shared" si="48"/>
        <v>-1</v>
      </c>
      <c r="AE412" s="2">
        <f t="shared" si="51"/>
        <v>-1</v>
      </c>
      <c r="AF412" s="2">
        <f t="shared" si="52"/>
        <v>-1</v>
      </c>
      <c r="AG412" s="2">
        <f t="shared" si="52"/>
        <v>-1</v>
      </c>
      <c r="AH412" s="2">
        <f t="shared" si="52"/>
        <v>-1</v>
      </c>
      <c r="AI412" s="2">
        <f t="shared" si="53"/>
        <v>-1</v>
      </c>
      <c r="AJ412" s="2"/>
      <c r="AK412" s="2">
        <f t="shared" si="54"/>
        <v>-1</v>
      </c>
      <c r="AL412" s="2">
        <f t="shared" si="54"/>
        <v>-1</v>
      </c>
      <c r="AM412" s="2">
        <f t="shared" si="54"/>
        <v>-1</v>
      </c>
      <c r="AN412" s="2">
        <f t="shared" si="49"/>
        <v>-1</v>
      </c>
      <c r="AP412" s="2">
        <f t="shared" si="55"/>
        <v>-1</v>
      </c>
      <c r="AQ412" s="2">
        <f t="shared" si="55"/>
        <v>-1</v>
      </c>
      <c r="AR412" s="2">
        <f t="shared" si="55"/>
        <v>-1</v>
      </c>
      <c r="AS412" s="2">
        <f t="shared" si="50"/>
        <v>-1</v>
      </c>
    </row>
    <row r="413" spans="1:45" x14ac:dyDescent="0.25">
      <c r="A413">
        <v>0</v>
      </c>
      <c r="B413" t="s">
        <v>2918</v>
      </c>
      <c r="C413" t="s">
        <v>2919</v>
      </c>
      <c r="D413">
        <v>2022</v>
      </c>
      <c r="E413" t="s">
        <v>2920</v>
      </c>
      <c r="F413" t="s">
        <v>131</v>
      </c>
      <c r="G413" t="s">
        <v>2921</v>
      </c>
      <c r="I413">
        <v>342</v>
      </c>
      <c r="J413">
        <v>0</v>
      </c>
      <c r="K413">
        <v>0</v>
      </c>
      <c r="L413">
        <v>0</v>
      </c>
      <c r="M413">
        <v>3</v>
      </c>
      <c r="N413">
        <v>1</v>
      </c>
      <c r="O413" t="s">
        <v>2923</v>
      </c>
      <c r="Q413" t="s">
        <v>2924</v>
      </c>
      <c r="AB413" s="2">
        <f>COUNTIF('DATA Pruess'!C:C,C413)</f>
        <v>1</v>
      </c>
      <c r="AC413" s="2">
        <f t="shared" si="48"/>
        <v>-1</v>
      </c>
      <c r="AE413" s="2">
        <f t="shared" si="51"/>
        <v>-1</v>
      </c>
      <c r="AF413" s="2">
        <f t="shared" si="52"/>
        <v>-1</v>
      </c>
      <c r="AG413" s="2">
        <f t="shared" si="52"/>
        <v>-1</v>
      </c>
      <c r="AH413" s="2">
        <f t="shared" si="52"/>
        <v>-1</v>
      </c>
      <c r="AI413" s="2">
        <f t="shared" si="53"/>
        <v>-1</v>
      </c>
      <c r="AJ413" s="2"/>
      <c r="AK413" s="2">
        <f t="shared" si="54"/>
        <v>-1</v>
      </c>
      <c r="AL413" s="2">
        <f t="shared" si="54"/>
        <v>-1</v>
      </c>
      <c r="AM413" s="2">
        <f t="shared" si="54"/>
        <v>-1</v>
      </c>
      <c r="AN413" s="2">
        <f t="shared" si="49"/>
        <v>-1</v>
      </c>
      <c r="AP413" s="2">
        <f t="shared" si="55"/>
        <v>-1</v>
      </c>
      <c r="AQ413" s="2">
        <f t="shared" si="55"/>
        <v>-1</v>
      </c>
      <c r="AR413" s="2">
        <f t="shared" si="55"/>
        <v>-1</v>
      </c>
      <c r="AS413" s="2">
        <f t="shared" si="50"/>
        <v>-1</v>
      </c>
    </row>
    <row r="414" spans="1:45" x14ac:dyDescent="0.25">
      <c r="A414">
        <v>0</v>
      </c>
      <c r="B414" t="s">
        <v>2925</v>
      </c>
      <c r="C414" t="s">
        <v>2926</v>
      </c>
      <c r="D414">
        <v>2022</v>
      </c>
      <c r="E414" t="s">
        <v>2927</v>
      </c>
      <c r="F414" t="s">
        <v>29</v>
      </c>
      <c r="G414" t="s">
        <v>2928</v>
      </c>
      <c r="I414">
        <v>346</v>
      </c>
      <c r="J414">
        <v>0</v>
      </c>
      <c r="K414">
        <v>0</v>
      </c>
      <c r="L414">
        <v>0</v>
      </c>
      <c r="M414">
        <v>4</v>
      </c>
      <c r="N414">
        <v>1</v>
      </c>
      <c r="O414" t="s">
        <v>2929</v>
      </c>
      <c r="P414" t="s">
        <v>2928</v>
      </c>
      <c r="Q414" t="s">
        <v>2930</v>
      </c>
      <c r="AB414" s="2">
        <f>COUNTIF('DATA Pruess'!C:C,C414)</f>
        <v>1</v>
      </c>
      <c r="AC414" s="2">
        <f t="shared" si="48"/>
        <v>-1</v>
      </c>
      <c r="AE414" s="2">
        <f t="shared" si="51"/>
        <v>-1</v>
      </c>
      <c r="AF414" s="2">
        <f t="shared" si="52"/>
        <v>-1</v>
      </c>
      <c r="AG414" s="2">
        <f t="shared" si="52"/>
        <v>-1</v>
      </c>
      <c r="AH414" s="2">
        <f t="shared" si="52"/>
        <v>-1</v>
      </c>
      <c r="AI414" s="2">
        <f t="shared" si="53"/>
        <v>-1</v>
      </c>
      <c r="AJ414" s="2"/>
      <c r="AK414" s="2">
        <f t="shared" si="54"/>
        <v>-1</v>
      </c>
      <c r="AL414" s="2">
        <f t="shared" si="54"/>
        <v>-1</v>
      </c>
      <c r="AM414" s="2">
        <f t="shared" si="54"/>
        <v>-1</v>
      </c>
      <c r="AN414" s="2">
        <f t="shared" si="49"/>
        <v>-1</v>
      </c>
      <c r="AP414" s="2">
        <f t="shared" si="55"/>
        <v>-1</v>
      </c>
      <c r="AQ414" s="2">
        <f t="shared" si="55"/>
        <v>-1</v>
      </c>
      <c r="AR414" s="2">
        <f t="shared" si="55"/>
        <v>-1</v>
      </c>
      <c r="AS414" s="2">
        <f t="shared" si="50"/>
        <v>-1</v>
      </c>
    </row>
    <row r="415" spans="1:45" x14ac:dyDescent="0.25">
      <c r="A415">
        <v>0</v>
      </c>
      <c r="B415" t="s">
        <v>2931</v>
      </c>
      <c r="C415" t="s">
        <v>2932</v>
      </c>
      <c r="D415">
        <v>2022</v>
      </c>
      <c r="E415" t="s">
        <v>2933</v>
      </c>
      <c r="F415" t="s">
        <v>29</v>
      </c>
      <c r="G415" t="s">
        <v>2934</v>
      </c>
      <c r="I415">
        <v>352</v>
      </c>
      <c r="J415">
        <v>0</v>
      </c>
      <c r="K415">
        <v>0</v>
      </c>
      <c r="L415">
        <v>0</v>
      </c>
      <c r="M415">
        <v>7</v>
      </c>
      <c r="N415">
        <v>1</v>
      </c>
      <c r="O415" t="s">
        <v>2935</v>
      </c>
      <c r="P415" t="s">
        <v>2934</v>
      </c>
      <c r="AB415" s="2">
        <f>COUNTIF('DATA Pruess'!C:C,C415)</f>
        <v>0</v>
      </c>
      <c r="AC415" s="2">
        <f t="shared" si="48"/>
        <v>-1</v>
      </c>
      <c r="AE415" s="2">
        <f t="shared" si="51"/>
        <v>-1</v>
      </c>
      <c r="AF415" s="2">
        <f t="shared" si="52"/>
        <v>-1</v>
      </c>
      <c r="AG415" s="2">
        <f t="shared" si="52"/>
        <v>-1</v>
      </c>
      <c r="AH415" s="2">
        <f t="shared" si="52"/>
        <v>-1</v>
      </c>
      <c r="AI415" s="2">
        <f t="shared" si="53"/>
        <v>-1</v>
      </c>
      <c r="AJ415" s="2"/>
      <c r="AK415" s="2">
        <f t="shared" si="54"/>
        <v>-1</v>
      </c>
      <c r="AL415" s="2">
        <f t="shared" si="54"/>
        <v>-1</v>
      </c>
      <c r="AM415" s="2">
        <f t="shared" si="54"/>
        <v>-1</v>
      </c>
      <c r="AN415" s="2">
        <f t="shared" si="49"/>
        <v>-1</v>
      </c>
      <c r="AP415" s="2">
        <f t="shared" si="55"/>
        <v>-1</v>
      </c>
      <c r="AQ415" s="2">
        <f t="shared" si="55"/>
        <v>-1</v>
      </c>
      <c r="AR415" s="2">
        <f t="shared" si="55"/>
        <v>-1</v>
      </c>
      <c r="AS415" s="2">
        <f t="shared" si="50"/>
        <v>-1</v>
      </c>
    </row>
    <row r="416" spans="1:45" x14ac:dyDescent="0.25">
      <c r="A416">
        <v>0</v>
      </c>
      <c r="B416" t="s">
        <v>2936</v>
      </c>
      <c r="C416" t="s">
        <v>2937</v>
      </c>
      <c r="D416">
        <v>2022</v>
      </c>
      <c r="E416" t="s">
        <v>991</v>
      </c>
      <c r="F416" t="s">
        <v>29</v>
      </c>
      <c r="G416" t="s">
        <v>2938</v>
      </c>
      <c r="I416">
        <v>363</v>
      </c>
      <c r="J416">
        <v>0</v>
      </c>
      <c r="K416">
        <v>0</v>
      </c>
      <c r="L416">
        <v>0</v>
      </c>
      <c r="M416">
        <v>4</v>
      </c>
      <c r="N416">
        <v>1</v>
      </c>
      <c r="O416" t="s">
        <v>2939</v>
      </c>
      <c r="Q416" t="s">
        <v>2940</v>
      </c>
      <c r="AB416" s="2">
        <f>COUNTIF('DATA Pruess'!C:C,C416)</f>
        <v>1</v>
      </c>
      <c r="AC416" s="2">
        <f t="shared" si="48"/>
        <v>-1</v>
      </c>
      <c r="AE416" s="2">
        <f t="shared" si="51"/>
        <v>-1</v>
      </c>
      <c r="AF416" s="2">
        <f t="shared" si="52"/>
        <v>-1</v>
      </c>
      <c r="AG416" s="2">
        <f t="shared" si="52"/>
        <v>-1</v>
      </c>
      <c r="AH416" s="2">
        <f t="shared" si="52"/>
        <v>-1</v>
      </c>
      <c r="AI416" s="2">
        <f t="shared" si="53"/>
        <v>-1</v>
      </c>
      <c r="AJ416" s="2"/>
      <c r="AK416" s="2">
        <f t="shared" si="54"/>
        <v>-1</v>
      </c>
      <c r="AL416" s="2">
        <f t="shared" si="54"/>
        <v>-1</v>
      </c>
      <c r="AM416" s="2">
        <f t="shared" si="54"/>
        <v>-1</v>
      </c>
      <c r="AN416" s="2">
        <f t="shared" si="49"/>
        <v>-1</v>
      </c>
      <c r="AP416" s="2">
        <f t="shared" si="55"/>
        <v>-1</v>
      </c>
      <c r="AQ416" s="2">
        <f t="shared" si="55"/>
        <v>-1</v>
      </c>
      <c r="AR416" s="2">
        <f t="shared" si="55"/>
        <v>-1</v>
      </c>
      <c r="AS416" s="2">
        <f t="shared" si="50"/>
        <v>-1</v>
      </c>
    </row>
    <row r="417" spans="1:45" x14ac:dyDescent="0.25">
      <c r="A417">
        <v>2</v>
      </c>
      <c r="B417" t="s">
        <v>2941</v>
      </c>
      <c r="C417" t="s">
        <v>2942</v>
      </c>
      <c r="D417">
        <v>2022</v>
      </c>
      <c r="E417" t="s">
        <v>28</v>
      </c>
      <c r="F417" t="s">
        <v>29</v>
      </c>
      <c r="G417" t="s">
        <v>2943</v>
      </c>
      <c r="H417" t="s">
        <v>2944</v>
      </c>
      <c r="I417">
        <v>366</v>
      </c>
      <c r="J417">
        <v>2</v>
      </c>
      <c r="K417">
        <v>2</v>
      </c>
      <c r="L417">
        <v>1</v>
      </c>
      <c r="M417">
        <v>3</v>
      </c>
      <c r="N417">
        <v>1</v>
      </c>
      <c r="O417" t="s">
        <v>2945</v>
      </c>
      <c r="P417" t="s">
        <v>2946</v>
      </c>
      <c r="Q417" t="s">
        <v>2947</v>
      </c>
      <c r="AB417" s="2">
        <f>COUNTIF('DATA Pruess'!C:C,C417)</f>
        <v>1</v>
      </c>
      <c r="AC417" s="2">
        <f t="shared" si="48"/>
        <v>-1</v>
      </c>
      <c r="AE417" s="2">
        <f t="shared" si="51"/>
        <v>-1</v>
      </c>
      <c r="AF417" s="2">
        <f t="shared" si="52"/>
        <v>-1</v>
      </c>
      <c r="AG417" s="2">
        <f t="shared" si="52"/>
        <v>-1</v>
      </c>
      <c r="AH417" s="2">
        <f t="shared" si="52"/>
        <v>-1</v>
      </c>
      <c r="AI417" s="2">
        <f t="shared" si="53"/>
        <v>-1</v>
      </c>
      <c r="AJ417" s="2"/>
      <c r="AK417" s="2">
        <f t="shared" si="54"/>
        <v>-1</v>
      </c>
      <c r="AL417" s="2">
        <f t="shared" si="54"/>
        <v>-1</v>
      </c>
      <c r="AM417" s="2">
        <f t="shared" si="54"/>
        <v>-1</v>
      </c>
      <c r="AN417" s="2">
        <f t="shared" si="49"/>
        <v>-1</v>
      </c>
      <c r="AP417" s="2">
        <f t="shared" si="55"/>
        <v>-1</v>
      </c>
      <c r="AQ417" s="2">
        <f t="shared" si="55"/>
        <v>-1</v>
      </c>
      <c r="AR417" s="2">
        <f t="shared" si="55"/>
        <v>-1</v>
      </c>
      <c r="AS417" s="2">
        <f t="shared" si="50"/>
        <v>-1</v>
      </c>
    </row>
    <row r="418" spans="1:45" x14ac:dyDescent="0.25">
      <c r="A418">
        <v>0</v>
      </c>
      <c r="B418" t="s">
        <v>2948</v>
      </c>
      <c r="C418" t="s">
        <v>2949</v>
      </c>
      <c r="D418">
        <v>2022</v>
      </c>
      <c r="E418" t="s">
        <v>2950</v>
      </c>
      <c r="F418" t="s">
        <v>29</v>
      </c>
      <c r="G418" t="s">
        <v>2951</v>
      </c>
      <c r="I418">
        <v>367</v>
      </c>
      <c r="J418">
        <v>0</v>
      </c>
      <c r="K418">
        <v>0</v>
      </c>
      <c r="L418">
        <v>0</v>
      </c>
      <c r="M418">
        <v>7</v>
      </c>
      <c r="N418">
        <v>1</v>
      </c>
      <c r="O418" t="s">
        <v>2952</v>
      </c>
      <c r="P418" t="s">
        <v>2951</v>
      </c>
      <c r="AB418" s="2">
        <f>COUNTIF('DATA Pruess'!C:C,C418)</f>
        <v>0</v>
      </c>
      <c r="AC418" s="2">
        <f t="shared" si="48"/>
        <v>-1</v>
      </c>
      <c r="AE418" s="2">
        <f t="shared" si="51"/>
        <v>-1</v>
      </c>
      <c r="AF418" s="2">
        <f t="shared" si="52"/>
        <v>-1</v>
      </c>
      <c r="AG418" s="2">
        <f t="shared" si="52"/>
        <v>-1</v>
      </c>
      <c r="AH418" s="2">
        <f t="shared" si="52"/>
        <v>-1</v>
      </c>
      <c r="AI418" s="2">
        <f t="shared" si="53"/>
        <v>-1</v>
      </c>
      <c r="AJ418" s="2"/>
      <c r="AK418" s="2">
        <f t="shared" si="54"/>
        <v>-1</v>
      </c>
      <c r="AL418" s="2">
        <f t="shared" si="54"/>
        <v>-1</v>
      </c>
      <c r="AM418" s="2">
        <f t="shared" si="54"/>
        <v>-1</v>
      </c>
      <c r="AN418" s="2">
        <f t="shared" si="49"/>
        <v>-1</v>
      </c>
      <c r="AP418" s="2">
        <f t="shared" si="55"/>
        <v>-1</v>
      </c>
      <c r="AQ418" s="2">
        <f t="shared" si="55"/>
        <v>-1</v>
      </c>
      <c r="AR418" s="2">
        <f t="shared" si="55"/>
        <v>-1</v>
      </c>
      <c r="AS418" s="2">
        <f t="shared" si="50"/>
        <v>-1</v>
      </c>
    </row>
    <row r="419" spans="1:45" x14ac:dyDescent="0.25">
      <c r="A419">
        <v>4</v>
      </c>
      <c r="B419" t="s">
        <v>2953</v>
      </c>
      <c r="C419" t="s">
        <v>2954</v>
      </c>
      <c r="D419">
        <v>2022</v>
      </c>
      <c r="E419" t="s">
        <v>1923</v>
      </c>
      <c r="F419" t="s">
        <v>29</v>
      </c>
      <c r="G419" t="s">
        <v>2955</v>
      </c>
      <c r="H419" t="s">
        <v>2956</v>
      </c>
      <c r="I419">
        <v>372</v>
      </c>
      <c r="J419">
        <v>4</v>
      </c>
      <c r="K419">
        <v>4</v>
      </c>
      <c r="L419">
        <v>1</v>
      </c>
      <c r="M419">
        <v>4</v>
      </c>
      <c r="N419">
        <v>1</v>
      </c>
      <c r="O419" t="s">
        <v>2957</v>
      </c>
      <c r="P419" t="s">
        <v>2958</v>
      </c>
      <c r="Q419" t="s">
        <v>2959</v>
      </c>
      <c r="AB419" s="2">
        <f>COUNTIF('DATA Pruess'!C:C,C419)</f>
        <v>1</v>
      </c>
      <c r="AC419" s="2">
        <f t="shared" si="48"/>
        <v>-1</v>
      </c>
      <c r="AE419" s="2">
        <f t="shared" si="51"/>
        <v>-1</v>
      </c>
      <c r="AF419" s="2">
        <f t="shared" si="52"/>
        <v>-1</v>
      </c>
      <c r="AG419" s="2">
        <f t="shared" si="52"/>
        <v>16</v>
      </c>
      <c r="AH419" s="2">
        <f t="shared" si="52"/>
        <v>-1</v>
      </c>
      <c r="AI419" s="2">
        <f t="shared" si="53"/>
        <v>0</v>
      </c>
      <c r="AJ419" s="2"/>
      <c r="AK419" s="2">
        <f t="shared" si="54"/>
        <v>-1</v>
      </c>
      <c r="AL419" s="2">
        <f t="shared" si="54"/>
        <v>-1</v>
      </c>
      <c r="AM419" s="2">
        <f t="shared" si="54"/>
        <v>-1</v>
      </c>
      <c r="AN419" s="2">
        <f t="shared" si="49"/>
        <v>-1</v>
      </c>
      <c r="AP419" s="2">
        <f t="shared" si="55"/>
        <v>-1</v>
      </c>
      <c r="AQ419" s="2">
        <f t="shared" si="55"/>
        <v>-1</v>
      </c>
      <c r="AR419" s="2">
        <f t="shared" si="55"/>
        <v>-1</v>
      </c>
      <c r="AS419" s="2">
        <f t="shared" si="50"/>
        <v>-1</v>
      </c>
    </row>
    <row r="420" spans="1:45" x14ac:dyDescent="0.25">
      <c r="A420">
        <v>2</v>
      </c>
      <c r="B420" t="s">
        <v>2960</v>
      </c>
      <c r="C420" t="s">
        <v>2961</v>
      </c>
      <c r="D420">
        <v>2022</v>
      </c>
      <c r="E420" t="s">
        <v>2962</v>
      </c>
      <c r="F420" t="s">
        <v>29</v>
      </c>
      <c r="G420" t="s">
        <v>2963</v>
      </c>
      <c r="H420" t="s">
        <v>2964</v>
      </c>
      <c r="I420">
        <v>375</v>
      </c>
      <c r="J420">
        <v>2</v>
      </c>
      <c r="K420">
        <v>2</v>
      </c>
      <c r="L420">
        <v>1</v>
      </c>
      <c r="M420">
        <v>4</v>
      </c>
      <c r="N420">
        <v>1</v>
      </c>
      <c r="O420" t="s">
        <v>2965</v>
      </c>
      <c r="Q420" t="s">
        <v>2966</v>
      </c>
      <c r="AB420" s="2">
        <f>COUNTIF('DATA Pruess'!C:C,C420)</f>
        <v>1</v>
      </c>
      <c r="AC420" s="2">
        <f t="shared" si="48"/>
        <v>-1</v>
      </c>
      <c r="AE420" s="2">
        <f t="shared" si="51"/>
        <v>-1</v>
      </c>
      <c r="AF420" s="2">
        <f t="shared" si="52"/>
        <v>-1</v>
      </c>
      <c r="AG420" s="2">
        <f t="shared" si="52"/>
        <v>-1</v>
      </c>
      <c r="AH420" s="2">
        <f t="shared" si="52"/>
        <v>-1</v>
      </c>
      <c r="AI420" s="2">
        <f t="shared" si="53"/>
        <v>-1</v>
      </c>
      <c r="AJ420" s="2"/>
      <c r="AK420" s="2">
        <f t="shared" si="54"/>
        <v>-1</v>
      </c>
      <c r="AL420" s="2">
        <f t="shared" si="54"/>
        <v>-1</v>
      </c>
      <c r="AM420" s="2">
        <f t="shared" si="54"/>
        <v>-1</v>
      </c>
      <c r="AN420" s="2">
        <f t="shared" si="49"/>
        <v>-1</v>
      </c>
      <c r="AP420" s="2">
        <f t="shared" si="55"/>
        <v>-1</v>
      </c>
      <c r="AQ420" s="2">
        <f t="shared" si="55"/>
        <v>-1</v>
      </c>
      <c r="AR420" s="2">
        <f t="shared" si="55"/>
        <v>-1</v>
      </c>
      <c r="AS420" s="2">
        <f t="shared" si="50"/>
        <v>-1</v>
      </c>
    </row>
    <row r="421" spans="1:45" x14ac:dyDescent="0.25">
      <c r="A421">
        <v>0</v>
      </c>
      <c r="B421" t="s">
        <v>2967</v>
      </c>
      <c r="C421" t="s">
        <v>2968</v>
      </c>
      <c r="D421">
        <v>2022</v>
      </c>
      <c r="E421" t="s">
        <v>2969</v>
      </c>
      <c r="F421" t="s">
        <v>401</v>
      </c>
      <c r="G421" t="s">
        <v>2970</v>
      </c>
      <c r="I421">
        <v>383</v>
      </c>
      <c r="J421">
        <v>0</v>
      </c>
      <c r="K421">
        <v>0</v>
      </c>
      <c r="L421">
        <v>0</v>
      </c>
      <c r="M421">
        <v>5</v>
      </c>
      <c r="N421">
        <v>1</v>
      </c>
      <c r="O421" t="s">
        <v>2971</v>
      </c>
      <c r="P421" t="s">
        <v>2972</v>
      </c>
      <c r="Q421" t="s">
        <v>2973</v>
      </c>
      <c r="AB421" s="2">
        <f>COUNTIF('DATA Pruess'!C:C,C421)</f>
        <v>0</v>
      </c>
      <c r="AC421" s="2">
        <f t="shared" si="48"/>
        <v>-1</v>
      </c>
      <c r="AE421" s="2">
        <f t="shared" si="51"/>
        <v>-1</v>
      </c>
      <c r="AF421" s="2">
        <f t="shared" si="52"/>
        <v>-1</v>
      </c>
      <c r="AG421" s="2">
        <f t="shared" si="52"/>
        <v>-1</v>
      </c>
      <c r="AH421" s="2">
        <f t="shared" si="52"/>
        <v>-1</v>
      </c>
      <c r="AI421" s="2">
        <f t="shared" si="53"/>
        <v>-1</v>
      </c>
      <c r="AJ421" s="2"/>
      <c r="AK421" s="2">
        <f t="shared" si="54"/>
        <v>-1</v>
      </c>
      <c r="AL421" s="2">
        <f t="shared" si="54"/>
        <v>-1</v>
      </c>
      <c r="AM421" s="2">
        <f t="shared" si="54"/>
        <v>-1</v>
      </c>
      <c r="AN421" s="2">
        <f t="shared" si="49"/>
        <v>-1</v>
      </c>
      <c r="AP421" s="2">
        <f t="shared" si="55"/>
        <v>-1</v>
      </c>
      <c r="AQ421" s="2">
        <f t="shared" si="55"/>
        <v>-1</v>
      </c>
      <c r="AR421" s="2">
        <f t="shared" si="55"/>
        <v>-1</v>
      </c>
      <c r="AS421" s="2">
        <f t="shared" si="50"/>
        <v>-1</v>
      </c>
    </row>
    <row r="422" spans="1:45" x14ac:dyDescent="0.25">
      <c r="A422">
        <v>2</v>
      </c>
      <c r="B422" t="s">
        <v>2633</v>
      </c>
      <c r="C422" t="s">
        <v>2974</v>
      </c>
      <c r="D422">
        <v>2022</v>
      </c>
      <c r="E422" t="s">
        <v>744</v>
      </c>
      <c r="F422" t="s">
        <v>29</v>
      </c>
      <c r="G422" t="s">
        <v>2975</v>
      </c>
      <c r="H422" t="s">
        <v>2976</v>
      </c>
      <c r="I422">
        <v>384</v>
      </c>
      <c r="J422">
        <v>2</v>
      </c>
      <c r="K422">
        <v>2</v>
      </c>
      <c r="L422">
        <v>1</v>
      </c>
      <c r="M422">
        <v>4</v>
      </c>
      <c r="N422">
        <v>1</v>
      </c>
      <c r="O422" t="s">
        <v>2977</v>
      </c>
      <c r="P422" t="s">
        <v>2978</v>
      </c>
      <c r="Q422" t="s">
        <v>2979</v>
      </c>
      <c r="AB422" s="2">
        <f>COUNTIF('DATA Pruess'!C:C,C422)</f>
        <v>1</v>
      </c>
      <c r="AC422" s="2">
        <f t="shared" si="48"/>
        <v>-1</v>
      </c>
      <c r="AE422" s="2">
        <f t="shared" si="51"/>
        <v>-1</v>
      </c>
      <c r="AF422" s="2">
        <f t="shared" si="52"/>
        <v>-1</v>
      </c>
      <c r="AG422" s="2">
        <f t="shared" si="52"/>
        <v>-1</v>
      </c>
      <c r="AH422" s="2">
        <f t="shared" si="52"/>
        <v>-1</v>
      </c>
      <c r="AI422" s="2">
        <f t="shared" si="53"/>
        <v>-1</v>
      </c>
      <c r="AJ422" s="2"/>
      <c r="AK422" s="2">
        <f t="shared" si="54"/>
        <v>-1</v>
      </c>
      <c r="AL422" s="2">
        <f t="shared" si="54"/>
        <v>-1</v>
      </c>
      <c r="AM422" s="2">
        <f t="shared" si="54"/>
        <v>-1</v>
      </c>
      <c r="AN422" s="2">
        <f t="shared" si="49"/>
        <v>-1</v>
      </c>
      <c r="AP422" s="2">
        <f t="shared" si="55"/>
        <v>-1</v>
      </c>
      <c r="AQ422" s="2">
        <f t="shared" si="55"/>
        <v>-1</v>
      </c>
      <c r="AR422" s="2">
        <f t="shared" si="55"/>
        <v>-1</v>
      </c>
      <c r="AS422" s="2">
        <f t="shared" si="50"/>
        <v>-1</v>
      </c>
    </row>
    <row r="423" spans="1:45" x14ac:dyDescent="0.25">
      <c r="A423">
        <v>0</v>
      </c>
      <c r="B423" t="s">
        <v>2980</v>
      </c>
      <c r="C423" t="s">
        <v>2981</v>
      </c>
      <c r="D423">
        <v>2022</v>
      </c>
      <c r="E423" t="s">
        <v>991</v>
      </c>
      <c r="F423" t="s">
        <v>29</v>
      </c>
      <c r="G423" t="s">
        <v>2982</v>
      </c>
      <c r="I423">
        <v>387</v>
      </c>
      <c r="J423">
        <v>0</v>
      </c>
      <c r="K423">
        <v>0</v>
      </c>
      <c r="L423">
        <v>0</v>
      </c>
      <c r="M423">
        <v>4</v>
      </c>
      <c r="N423">
        <v>1</v>
      </c>
      <c r="O423" t="s">
        <v>2983</v>
      </c>
      <c r="Q423" t="s">
        <v>2984</v>
      </c>
      <c r="AB423" s="2">
        <f>COUNTIF('DATA Pruess'!C:C,C423)</f>
        <v>1</v>
      </c>
      <c r="AC423" s="2">
        <f t="shared" si="48"/>
        <v>-1</v>
      </c>
      <c r="AE423" s="2">
        <f t="shared" si="51"/>
        <v>-1</v>
      </c>
      <c r="AF423" s="2">
        <f t="shared" si="52"/>
        <v>-1</v>
      </c>
      <c r="AG423" s="2">
        <f t="shared" si="52"/>
        <v>-1</v>
      </c>
      <c r="AH423" s="2">
        <f t="shared" si="52"/>
        <v>-1</v>
      </c>
      <c r="AI423" s="2">
        <f t="shared" si="53"/>
        <v>-1</v>
      </c>
      <c r="AJ423" s="2"/>
      <c r="AK423" s="2">
        <f t="shared" si="54"/>
        <v>-1</v>
      </c>
      <c r="AL423" s="2">
        <f t="shared" si="54"/>
        <v>-1</v>
      </c>
      <c r="AM423" s="2">
        <f t="shared" si="54"/>
        <v>-1</v>
      </c>
      <c r="AN423" s="2">
        <f t="shared" si="49"/>
        <v>-1</v>
      </c>
      <c r="AP423" s="2">
        <f t="shared" si="55"/>
        <v>-1</v>
      </c>
      <c r="AQ423" s="2">
        <f t="shared" si="55"/>
        <v>-1</v>
      </c>
      <c r="AR423" s="2">
        <f t="shared" si="55"/>
        <v>-1</v>
      </c>
      <c r="AS423" s="2">
        <f t="shared" si="50"/>
        <v>-1</v>
      </c>
    </row>
    <row r="424" spans="1:45" x14ac:dyDescent="0.25">
      <c r="A424">
        <v>0</v>
      </c>
      <c r="B424" t="s">
        <v>2985</v>
      </c>
      <c r="C424" t="s">
        <v>2986</v>
      </c>
      <c r="D424">
        <v>2022</v>
      </c>
      <c r="E424" t="s">
        <v>28</v>
      </c>
      <c r="F424" t="s">
        <v>29</v>
      </c>
      <c r="G424" t="s">
        <v>2987</v>
      </c>
      <c r="I424">
        <v>395</v>
      </c>
      <c r="J424">
        <v>0</v>
      </c>
      <c r="K424">
        <v>0</v>
      </c>
      <c r="L424">
        <v>0</v>
      </c>
      <c r="M424">
        <v>5</v>
      </c>
      <c r="N424">
        <v>1</v>
      </c>
      <c r="O424" t="s">
        <v>2988</v>
      </c>
      <c r="P424" t="s">
        <v>2989</v>
      </c>
      <c r="AB424" s="2">
        <f>COUNTIF('DATA Pruess'!C:C,C424)</f>
        <v>1</v>
      </c>
      <c r="AC424" s="2">
        <f t="shared" si="48"/>
        <v>-1</v>
      </c>
      <c r="AE424" s="2">
        <f t="shared" si="51"/>
        <v>-1</v>
      </c>
      <c r="AF424" s="2">
        <f t="shared" si="52"/>
        <v>-1</v>
      </c>
      <c r="AG424" s="2">
        <f t="shared" si="52"/>
        <v>-1</v>
      </c>
      <c r="AH424" s="2">
        <f t="shared" si="52"/>
        <v>-1</v>
      </c>
      <c r="AI424" s="2">
        <f t="shared" si="53"/>
        <v>-1</v>
      </c>
      <c r="AJ424" s="2"/>
      <c r="AK424" s="2">
        <f t="shared" si="54"/>
        <v>-1</v>
      </c>
      <c r="AL424" s="2">
        <f t="shared" si="54"/>
        <v>-1</v>
      </c>
      <c r="AM424" s="2">
        <f t="shared" si="54"/>
        <v>-1</v>
      </c>
      <c r="AN424" s="2">
        <f t="shared" si="49"/>
        <v>-1</v>
      </c>
      <c r="AP424" s="2">
        <f t="shared" si="55"/>
        <v>-1</v>
      </c>
      <c r="AQ424" s="2">
        <f t="shared" si="55"/>
        <v>-1</v>
      </c>
      <c r="AR424" s="2">
        <f t="shared" si="55"/>
        <v>-1</v>
      </c>
      <c r="AS424" s="2">
        <f t="shared" si="50"/>
        <v>-1</v>
      </c>
    </row>
    <row r="425" spans="1:45" x14ac:dyDescent="0.25">
      <c r="A425">
        <v>0</v>
      </c>
      <c r="B425" t="s">
        <v>2990</v>
      </c>
      <c r="C425" t="s">
        <v>2991</v>
      </c>
      <c r="D425">
        <v>2022</v>
      </c>
      <c r="E425" t="s">
        <v>2992</v>
      </c>
      <c r="F425" t="s">
        <v>2993</v>
      </c>
      <c r="G425" t="s">
        <v>2994</v>
      </c>
      <c r="I425">
        <v>396</v>
      </c>
      <c r="J425">
        <v>0</v>
      </c>
      <c r="K425">
        <v>0</v>
      </c>
      <c r="L425">
        <v>0</v>
      </c>
      <c r="M425">
        <v>5</v>
      </c>
      <c r="N425">
        <v>1</v>
      </c>
      <c r="O425" t="s">
        <v>2996</v>
      </c>
      <c r="P425" t="s">
        <v>2994</v>
      </c>
      <c r="Q425" t="s">
        <v>2997</v>
      </c>
      <c r="AB425" s="2">
        <f>COUNTIF('DATA Pruess'!C:C,C425)</f>
        <v>1</v>
      </c>
      <c r="AC425" s="2">
        <f t="shared" si="48"/>
        <v>-1</v>
      </c>
      <c r="AE425" s="2">
        <f t="shared" si="51"/>
        <v>-1</v>
      </c>
      <c r="AF425" s="2">
        <f t="shared" si="52"/>
        <v>-1</v>
      </c>
      <c r="AG425" s="2">
        <f t="shared" si="52"/>
        <v>-1</v>
      </c>
      <c r="AH425" s="2">
        <f t="shared" si="52"/>
        <v>-1</v>
      </c>
      <c r="AI425" s="2">
        <f t="shared" si="53"/>
        <v>-1</v>
      </c>
      <c r="AJ425" s="2"/>
      <c r="AK425" s="2">
        <f t="shared" si="54"/>
        <v>-1</v>
      </c>
      <c r="AL425" s="2">
        <f t="shared" si="54"/>
        <v>-1</v>
      </c>
      <c r="AM425" s="2">
        <f t="shared" si="54"/>
        <v>-1</v>
      </c>
      <c r="AN425" s="2">
        <f t="shared" si="49"/>
        <v>-1</v>
      </c>
      <c r="AP425" s="2">
        <f t="shared" si="55"/>
        <v>-1</v>
      </c>
      <c r="AQ425" s="2">
        <f t="shared" si="55"/>
        <v>-1</v>
      </c>
      <c r="AR425" s="2">
        <f t="shared" si="55"/>
        <v>-1</v>
      </c>
      <c r="AS425" s="2">
        <f t="shared" si="50"/>
        <v>-1</v>
      </c>
    </row>
    <row r="426" spans="1:45" x14ac:dyDescent="0.25">
      <c r="A426">
        <v>0</v>
      </c>
      <c r="B426" t="s">
        <v>2998</v>
      </c>
      <c r="C426" t="s">
        <v>2999</v>
      </c>
      <c r="D426">
        <v>2022</v>
      </c>
      <c r="E426" t="s">
        <v>1904</v>
      </c>
      <c r="F426" t="s">
        <v>131</v>
      </c>
      <c r="G426" t="s">
        <v>3000</v>
      </c>
      <c r="I426">
        <v>404</v>
      </c>
      <c r="J426">
        <v>0</v>
      </c>
      <c r="K426">
        <v>0</v>
      </c>
      <c r="L426">
        <v>0</v>
      </c>
      <c r="M426">
        <v>3</v>
      </c>
      <c r="N426">
        <v>1</v>
      </c>
      <c r="O426" t="s">
        <v>3001</v>
      </c>
      <c r="P426" t="s">
        <v>3002</v>
      </c>
      <c r="AB426" s="2">
        <f>COUNTIF('DATA Pruess'!C:C,C426)</f>
        <v>0</v>
      </c>
      <c r="AC426" s="2">
        <f t="shared" si="48"/>
        <v>-1</v>
      </c>
      <c r="AE426" s="2">
        <f t="shared" si="51"/>
        <v>-1</v>
      </c>
      <c r="AF426" s="2">
        <f t="shared" si="52"/>
        <v>-1</v>
      </c>
      <c r="AG426" s="2">
        <f t="shared" si="52"/>
        <v>-1</v>
      </c>
      <c r="AH426" s="2">
        <f t="shared" si="52"/>
        <v>-1</v>
      </c>
      <c r="AI426" s="2">
        <f t="shared" si="53"/>
        <v>-1</v>
      </c>
      <c r="AJ426" s="2"/>
      <c r="AK426" s="2">
        <f t="shared" si="54"/>
        <v>-1</v>
      </c>
      <c r="AL426" s="2">
        <f t="shared" si="54"/>
        <v>-1</v>
      </c>
      <c r="AM426" s="2">
        <f t="shared" si="54"/>
        <v>-1</v>
      </c>
      <c r="AN426" s="2">
        <f t="shared" si="49"/>
        <v>-1</v>
      </c>
      <c r="AP426" s="2">
        <f t="shared" si="55"/>
        <v>-1</v>
      </c>
      <c r="AQ426" s="2">
        <f t="shared" si="55"/>
        <v>-1</v>
      </c>
      <c r="AR426" s="2">
        <f t="shared" si="55"/>
        <v>-1</v>
      </c>
      <c r="AS426" s="2">
        <f t="shared" si="50"/>
        <v>-1</v>
      </c>
    </row>
    <row r="427" spans="1:45" x14ac:dyDescent="0.25">
      <c r="A427">
        <v>2</v>
      </c>
      <c r="B427" t="s">
        <v>3003</v>
      </c>
      <c r="C427" t="s">
        <v>3004</v>
      </c>
      <c r="D427">
        <v>2022</v>
      </c>
      <c r="E427" t="s">
        <v>3005</v>
      </c>
      <c r="F427" t="s">
        <v>218</v>
      </c>
      <c r="G427" t="s">
        <v>3006</v>
      </c>
      <c r="H427" t="s">
        <v>3007</v>
      </c>
      <c r="I427">
        <v>405</v>
      </c>
      <c r="J427">
        <v>2</v>
      </c>
      <c r="K427">
        <v>2</v>
      </c>
      <c r="L427">
        <v>1</v>
      </c>
      <c r="M427">
        <v>4</v>
      </c>
      <c r="N427">
        <v>1</v>
      </c>
      <c r="O427" t="s">
        <v>3008</v>
      </c>
      <c r="P427" t="s">
        <v>3006</v>
      </c>
      <c r="Q427" t="s">
        <v>3009</v>
      </c>
      <c r="AB427" s="2">
        <f>COUNTIF('DATA Pruess'!C:C,C427)</f>
        <v>1</v>
      </c>
      <c r="AC427" s="2">
        <f t="shared" si="48"/>
        <v>-1</v>
      </c>
      <c r="AE427" s="2">
        <f t="shared" si="51"/>
        <v>-1</v>
      </c>
      <c r="AF427" s="2">
        <f t="shared" si="52"/>
        <v>-1</v>
      </c>
      <c r="AG427" s="2">
        <f t="shared" si="52"/>
        <v>-1</v>
      </c>
      <c r="AH427" s="2">
        <f t="shared" si="52"/>
        <v>-1</v>
      </c>
      <c r="AI427" s="2">
        <f t="shared" si="53"/>
        <v>-1</v>
      </c>
      <c r="AJ427" s="2"/>
      <c r="AK427" s="2">
        <f t="shared" si="54"/>
        <v>-1</v>
      </c>
      <c r="AL427" s="2">
        <f t="shared" si="54"/>
        <v>-1</v>
      </c>
      <c r="AM427" s="2">
        <f t="shared" si="54"/>
        <v>-1</v>
      </c>
      <c r="AN427" s="2">
        <f t="shared" si="49"/>
        <v>-1</v>
      </c>
      <c r="AP427" s="2">
        <f t="shared" si="55"/>
        <v>-1</v>
      </c>
      <c r="AQ427" s="2">
        <f t="shared" si="55"/>
        <v>-1</v>
      </c>
      <c r="AR427" s="2">
        <f t="shared" si="55"/>
        <v>-1</v>
      </c>
      <c r="AS427" s="2">
        <f t="shared" si="50"/>
        <v>-1</v>
      </c>
    </row>
    <row r="428" spans="1:45" x14ac:dyDescent="0.25">
      <c r="A428">
        <v>0</v>
      </c>
      <c r="B428" t="s">
        <v>3010</v>
      </c>
      <c r="C428" t="s">
        <v>3011</v>
      </c>
      <c r="D428">
        <v>2022</v>
      </c>
      <c r="E428" t="s">
        <v>3012</v>
      </c>
      <c r="F428" t="s">
        <v>3013</v>
      </c>
      <c r="G428" t="s">
        <v>3014</v>
      </c>
      <c r="I428">
        <v>409</v>
      </c>
      <c r="J428">
        <v>0</v>
      </c>
      <c r="K428">
        <v>0</v>
      </c>
      <c r="L428">
        <v>0</v>
      </c>
      <c r="M428">
        <v>2</v>
      </c>
      <c r="N428">
        <v>1</v>
      </c>
      <c r="O428" t="s">
        <v>3015</v>
      </c>
      <c r="AB428" s="2">
        <f>COUNTIF('DATA Pruess'!C:C,C428)</f>
        <v>1</v>
      </c>
      <c r="AC428" s="2">
        <f t="shared" si="48"/>
        <v>-1</v>
      </c>
      <c r="AE428" s="2">
        <f t="shared" si="51"/>
        <v>-1</v>
      </c>
      <c r="AF428" s="2">
        <f t="shared" si="52"/>
        <v>-1</v>
      </c>
      <c r="AG428" s="2">
        <f t="shared" si="52"/>
        <v>-1</v>
      </c>
      <c r="AH428" s="2">
        <f t="shared" si="52"/>
        <v>-1</v>
      </c>
      <c r="AI428" s="2">
        <f t="shared" si="53"/>
        <v>-1</v>
      </c>
      <c r="AJ428" s="2"/>
      <c r="AK428" s="2">
        <f t="shared" si="54"/>
        <v>-1</v>
      </c>
      <c r="AL428" s="2">
        <f t="shared" si="54"/>
        <v>-1</v>
      </c>
      <c r="AM428" s="2">
        <f t="shared" si="54"/>
        <v>-1</v>
      </c>
      <c r="AN428" s="2">
        <f t="shared" si="49"/>
        <v>-1</v>
      </c>
      <c r="AP428" s="2">
        <f t="shared" si="55"/>
        <v>-1</v>
      </c>
      <c r="AQ428" s="2">
        <f t="shared" si="55"/>
        <v>-1</v>
      </c>
      <c r="AR428" s="2">
        <f t="shared" si="55"/>
        <v>-1</v>
      </c>
      <c r="AS428" s="2">
        <f t="shared" si="50"/>
        <v>-1</v>
      </c>
    </row>
    <row r="429" spans="1:45" x14ac:dyDescent="0.25">
      <c r="A429">
        <v>0</v>
      </c>
      <c r="B429" t="s">
        <v>3016</v>
      </c>
      <c r="C429" t="s">
        <v>3017</v>
      </c>
      <c r="D429">
        <v>2022</v>
      </c>
      <c r="F429" t="s">
        <v>3018</v>
      </c>
      <c r="G429" t="s">
        <v>3019</v>
      </c>
      <c r="I429">
        <v>420</v>
      </c>
      <c r="J429">
        <v>0</v>
      </c>
      <c r="K429">
        <v>0</v>
      </c>
      <c r="L429">
        <v>0</v>
      </c>
      <c r="M429">
        <v>1</v>
      </c>
      <c r="N429">
        <v>1</v>
      </c>
      <c r="O429" t="s">
        <v>3020</v>
      </c>
      <c r="P429" t="s">
        <v>3021</v>
      </c>
      <c r="Q429" t="s">
        <v>3022</v>
      </c>
      <c r="AB429" s="2">
        <f>COUNTIF('DATA Pruess'!C:C,C429)</f>
        <v>0</v>
      </c>
      <c r="AC429" s="2">
        <f t="shared" si="48"/>
        <v>-1</v>
      </c>
      <c r="AE429" s="2">
        <f t="shared" si="51"/>
        <v>-1</v>
      </c>
      <c r="AF429" s="2">
        <f t="shared" si="52"/>
        <v>-1</v>
      </c>
      <c r="AG429" s="2">
        <f t="shared" si="52"/>
        <v>-1</v>
      </c>
      <c r="AH429" s="2">
        <f t="shared" si="52"/>
        <v>-1</v>
      </c>
      <c r="AI429" s="2">
        <f t="shared" si="53"/>
        <v>-1</v>
      </c>
      <c r="AJ429" s="2"/>
      <c r="AK429" s="2">
        <f t="shared" si="54"/>
        <v>-1</v>
      </c>
      <c r="AL429" s="2">
        <f t="shared" si="54"/>
        <v>-1</v>
      </c>
      <c r="AM429" s="2">
        <f t="shared" si="54"/>
        <v>-1</v>
      </c>
      <c r="AN429" s="2">
        <f t="shared" si="49"/>
        <v>-1</v>
      </c>
      <c r="AP429" s="2">
        <f t="shared" si="55"/>
        <v>-1</v>
      </c>
      <c r="AQ429" s="2">
        <f t="shared" si="55"/>
        <v>-1</v>
      </c>
      <c r="AR429" s="2">
        <f t="shared" si="55"/>
        <v>-1</v>
      </c>
      <c r="AS429" s="2">
        <f t="shared" si="50"/>
        <v>-1</v>
      </c>
    </row>
    <row r="430" spans="1:45" x14ac:dyDescent="0.25">
      <c r="A430">
        <v>0</v>
      </c>
      <c r="B430" t="s">
        <v>3023</v>
      </c>
      <c r="C430" t="s">
        <v>3024</v>
      </c>
      <c r="D430">
        <v>2022</v>
      </c>
      <c r="E430" t="s">
        <v>3025</v>
      </c>
      <c r="F430" t="s">
        <v>3026</v>
      </c>
      <c r="G430" t="s">
        <v>3027</v>
      </c>
      <c r="I430">
        <v>436</v>
      </c>
      <c r="J430">
        <v>0</v>
      </c>
      <c r="K430">
        <v>0</v>
      </c>
      <c r="L430">
        <v>0</v>
      </c>
      <c r="M430">
        <v>8</v>
      </c>
      <c r="N430">
        <v>1</v>
      </c>
      <c r="O430" t="s">
        <v>3028</v>
      </c>
      <c r="P430" t="s">
        <v>3027</v>
      </c>
      <c r="AB430" s="2">
        <f>COUNTIF('DATA Pruess'!C:C,C430)</f>
        <v>0</v>
      </c>
      <c r="AC430" s="2">
        <f t="shared" si="48"/>
        <v>-1</v>
      </c>
      <c r="AE430" s="2">
        <f t="shared" si="51"/>
        <v>-1</v>
      </c>
      <c r="AF430" s="2">
        <f t="shared" si="52"/>
        <v>-1</v>
      </c>
      <c r="AG430" s="2">
        <f t="shared" si="52"/>
        <v>-1</v>
      </c>
      <c r="AH430" s="2">
        <f t="shared" si="52"/>
        <v>-1</v>
      </c>
      <c r="AI430" s="2">
        <f t="shared" si="53"/>
        <v>-1</v>
      </c>
      <c r="AJ430" s="2"/>
      <c r="AK430" s="2">
        <f t="shared" si="54"/>
        <v>-1</v>
      </c>
      <c r="AL430" s="2">
        <f t="shared" si="54"/>
        <v>-1</v>
      </c>
      <c r="AM430" s="2">
        <f t="shared" si="54"/>
        <v>-1</v>
      </c>
      <c r="AN430" s="2">
        <f t="shared" si="49"/>
        <v>-1</v>
      </c>
      <c r="AP430" s="2">
        <f t="shared" si="55"/>
        <v>-1</v>
      </c>
      <c r="AQ430" s="2">
        <f t="shared" si="55"/>
        <v>-1</v>
      </c>
      <c r="AR430" s="2">
        <f t="shared" si="55"/>
        <v>-1</v>
      </c>
      <c r="AS430" s="2">
        <f t="shared" si="50"/>
        <v>-1</v>
      </c>
    </row>
    <row r="431" spans="1:45" x14ac:dyDescent="0.25">
      <c r="A431">
        <v>0</v>
      </c>
      <c r="B431" t="s">
        <v>3029</v>
      </c>
      <c r="C431" t="s">
        <v>3030</v>
      </c>
      <c r="D431">
        <v>2022</v>
      </c>
      <c r="E431" t="s">
        <v>3031</v>
      </c>
      <c r="F431" t="s">
        <v>3032</v>
      </c>
      <c r="G431" t="s">
        <v>3033</v>
      </c>
      <c r="I431">
        <v>450</v>
      </c>
      <c r="J431">
        <v>0</v>
      </c>
      <c r="K431">
        <v>0</v>
      </c>
      <c r="L431">
        <v>0</v>
      </c>
      <c r="M431">
        <v>8</v>
      </c>
      <c r="N431">
        <v>1</v>
      </c>
      <c r="O431" t="s">
        <v>3034</v>
      </c>
      <c r="P431" t="s">
        <v>3033</v>
      </c>
      <c r="Q431" t="s">
        <v>3035</v>
      </c>
      <c r="AB431" s="2">
        <f>COUNTIF('DATA Pruess'!C:C,C431)</f>
        <v>1</v>
      </c>
      <c r="AC431" s="2">
        <f t="shared" si="48"/>
        <v>-1</v>
      </c>
      <c r="AE431" s="2">
        <f t="shared" si="51"/>
        <v>-1</v>
      </c>
      <c r="AF431" s="2">
        <f t="shared" si="52"/>
        <v>-1</v>
      </c>
      <c r="AG431" s="2">
        <f t="shared" si="52"/>
        <v>-1</v>
      </c>
      <c r="AH431" s="2">
        <f t="shared" si="52"/>
        <v>-1</v>
      </c>
      <c r="AI431" s="2">
        <f t="shared" si="53"/>
        <v>-1</v>
      </c>
      <c r="AJ431" s="2"/>
      <c r="AK431" s="2">
        <f t="shared" si="54"/>
        <v>-1</v>
      </c>
      <c r="AL431" s="2">
        <f t="shared" si="54"/>
        <v>-1</v>
      </c>
      <c r="AM431" s="2">
        <f t="shared" si="54"/>
        <v>-1</v>
      </c>
      <c r="AN431" s="2">
        <f t="shared" si="49"/>
        <v>-1</v>
      </c>
      <c r="AP431" s="2">
        <f t="shared" si="55"/>
        <v>-1</v>
      </c>
      <c r="AQ431" s="2">
        <f t="shared" si="55"/>
        <v>-1</v>
      </c>
      <c r="AR431" s="2">
        <f t="shared" si="55"/>
        <v>-1</v>
      </c>
      <c r="AS431" s="2">
        <f t="shared" si="50"/>
        <v>-1</v>
      </c>
    </row>
    <row r="432" spans="1:45" x14ac:dyDescent="0.25">
      <c r="AJ432" s="2"/>
      <c r="AP432" s="2"/>
      <c r="AQ432" s="2"/>
      <c r="AR432" s="2"/>
      <c r="AS432" s="2"/>
    </row>
    <row r="433" spans="36:45" x14ac:dyDescent="0.25">
      <c r="AJ433" s="2"/>
      <c r="AP433" s="2"/>
      <c r="AQ433" s="2"/>
      <c r="AR433" s="2"/>
      <c r="AS433" s="2"/>
    </row>
    <row r="434" spans="36:45" x14ac:dyDescent="0.25">
      <c r="AJ434" s="2"/>
      <c r="AP434" s="2"/>
      <c r="AQ434" s="2"/>
      <c r="AR434" s="2"/>
      <c r="AS434" s="2"/>
    </row>
    <row r="435" spans="36:45" x14ac:dyDescent="0.25">
      <c r="AJ435" s="2"/>
      <c r="AP435" s="2"/>
      <c r="AQ435" s="2"/>
      <c r="AR435" s="2"/>
      <c r="AS435" s="2"/>
    </row>
    <row r="436" spans="36:45" x14ac:dyDescent="0.25">
      <c r="AJ436" s="2"/>
      <c r="AP436" s="2"/>
      <c r="AQ436" s="2"/>
      <c r="AR436" s="2"/>
      <c r="AS436" s="2"/>
    </row>
    <row r="437" spans="36:45" x14ac:dyDescent="0.25">
      <c r="AJ437" s="2"/>
      <c r="AP437" s="2"/>
      <c r="AQ437" s="2"/>
      <c r="AR437" s="2"/>
      <c r="AS437" s="2"/>
    </row>
    <row r="438" spans="36:45" x14ac:dyDescent="0.25">
      <c r="AJ438" s="2"/>
      <c r="AP438" s="2"/>
      <c r="AQ438" s="2"/>
      <c r="AR438" s="2"/>
      <c r="AS438" s="2"/>
    </row>
    <row r="439" spans="36:45" x14ac:dyDescent="0.25">
      <c r="AJ439" s="2"/>
      <c r="AP439" s="2"/>
      <c r="AQ439" s="2"/>
      <c r="AR439" s="2"/>
      <c r="AS439" s="2"/>
    </row>
    <row r="440" spans="36:45" x14ac:dyDescent="0.25">
      <c r="AJ440" s="2"/>
      <c r="AP440" s="2"/>
      <c r="AQ440" s="2"/>
      <c r="AR440" s="2"/>
      <c r="AS440" s="2"/>
    </row>
    <row r="441" spans="36:45" x14ac:dyDescent="0.25">
      <c r="AJ441" s="2"/>
      <c r="AP441" s="2"/>
      <c r="AQ441" s="2"/>
      <c r="AR441" s="2"/>
      <c r="AS441" s="2"/>
    </row>
    <row r="442" spans="36:45" x14ac:dyDescent="0.25">
      <c r="AJ442" s="2"/>
      <c r="AP442" s="2"/>
      <c r="AQ442" s="2"/>
      <c r="AR442" s="2"/>
      <c r="AS442" s="2"/>
    </row>
    <row r="443" spans="36:45" x14ac:dyDescent="0.25">
      <c r="AJ443" s="2"/>
      <c r="AP443" s="2"/>
      <c r="AQ443" s="2"/>
      <c r="AR443" s="2"/>
      <c r="AS443" s="2"/>
    </row>
    <row r="444" spans="36:45" x14ac:dyDescent="0.25">
      <c r="AJ444" s="2"/>
      <c r="AP444" s="2"/>
      <c r="AQ444" s="2"/>
      <c r="AR444" s="2"/>
      <c r="AS444" s="2"/>
    </row>
    <row r="445" spans="36:45" x14ac:dyDescent="0.25">
      <c r="AJ445" s="2"/>
      <c r="AP445" s="2"/>
      <c r="AQ445" s="2"/>
      <c r="AR445" s="2"/>
      <c r="AS445" s="2"/>
    </row>
    <row r="446" spans="36:45" x14ac:dyDescent="0.25">
      <c r="AJ446" s="2"/>
      <c r="AP446" s="2"/>
      <c r="AQ446" s="2"/>
      <c r="AR446" s="2"/>
      <c r="AS446" s="2"/>
    </row>
    <row r="447" spans="36:45" x14ac:dyDescent="0.25">
      <c r="AJ447" s="2"/>
      <c r="AP447" s="2"/>
      <c r="AQ447" s="2"/>
      <c r="AR447" s="2"/>
      <c r="AS447" s="2"/>
    </row>
    <row r="448" spans="36:45" x14ac:dyDescent="0.25">
      <c r="AJ448" s="2"/>
      <c r="AP448" s="2"/>
      <c r="AQ448" s="2"/>
      <c r="AR448" s="2"/>
      <c r="AS448" s="2"/>
    </row>
    <row r="449" spans="36:45" x14ac:dyDescent="0.25">
      <c r="AJ449" s="2"/>
      <c r="AP449" s="2"/>
      <c r="AQ449" s="2"/>
      <c r="AR449" s="2"/>
      <c r="AS449" s="2"/>
    </row>
    <row r="450" spans="36:45" x14ac:dyDescent="0.25">
      <c r="AJ450" s="2"/>
      <c r="AP450" s="2"/>
      <c r="AQ450" s="2"/>
      <c r="AR450" s="2"/>
      <c r="AS450" s="2"/>
    </row>
    <row r="451" spans="36:45" x14ac:dyDescent="0.25">
      <c r="AJ451" s="2"/>
      <c r="AP451" s="2"/>
      <c r="AQ451" s="2"/>
      <c r="AR451" s="2"/>
      <c r="AS451" s="2"/>
    </row>
    <row r="452" spans="36:45" x14ac:dyDescent="0.25">
      <c r="AJ452" s="2"/>
      <c r="AP452" s="2"/>
      <c r="AQ452" s="2"/>
      <c r="AR452" s="2"/>
      <c r="AS452" s="2"/>
    </row>
    <row r="453" spans="36:45" x14ac:dyDescent="0.25">
      <c r="AJ453" s="2"/>
      <c r="AP453" s="2"/>
      <c r="AQ453" s="2"/>
      <c r="AR453" s="2"/>
      <c r="AS453" s="2"/>
    </row>
    <row r="454" spans="36:45" x14ac:dyDescent="0.25">
      <c r="AJ454" s="2"/>
      <c r="AP454" s="2"/>
      <c r="AQ454" s="2"/>
      <c r="AR454" s="2"/>
      <c r="AS454" s="2"/>
    </row>
    <row r="455" spans="36:45" x14ac:dyDescent="0.25">
      <c r="AJ455" s="2"/>
      <c r="AP455" s="2"/>
      <c r="AQ455" s="2"/>
      <c r="AR455" s="2"/>
      <c r="AS455" s="2"/>
    </row>
    <row r="456" spans="36:45" x14ac:dyDescent="0.25">
      <c r="AJ456" s="2"/>
      <c r="AP456" s="2"/>
      <c r="AQ456" s="2"/>
      <c r="AR456" s="2"/>
      <c r="AS456" s="2"/>
    </row>
    <row r="457" spans="36:45" x14ac:dyDescent="0.25">
      <c r="AJ457" s="2"/>
      <c r="AP457" s="2"/>
      <c r="AQ457" s="2"/>
      <c r="AR457" s="2"/>
      <c r="AS457" s="2"/>
    </row>
    <row r="458" spans="36:45" x14ac:dyDescent="0.25">
      <c r="AJ458" s="2"/>
      <c r="AP458" s="2"/>
      <c r="AQ458" s="2"/>
      <c r="AR458" s="2"/>
      <c r="AS458" s="2"/>
    </row>
    <row r="459" spans="36:45" x14ac:dyDescent="0.25">
      <c r="AJ459" s="2"/>
      <c r="AP459" s="2"/>
      <c r="AQ459" s="2"/>
      <c r="AR459" s="2"/>
      <c r="AS459" s="2"/>
    </row>
    <row r="460" spans="36:45" x14ac:dyDescent="0.25">
      <c r="AJ460" s="2"/>
      <c r="AP460" s="2"/>
      <c r="AQ460" s="2"/>
      <c r="AR460" s="2"/>
      <c r="AS460" s="2"/>
    </row>
    <row r="461" spans="36:45" x14ac:dyDescent="0.25">
      <c r="AJ461" s="2"/>
      <c r="AP461" s="2"/>
      <c r="AQ461" s="2"/>
      <c r="AR461" s="2"/>
      <c r="AS461" s="2"/>
    </row>
    <row r="462" spans="36:45" x14ac:dyDescent="0.25">
      <c r="AJ462" s="2"/>
      <c r="AP462" s="2"/>
      <c r="AQ462" s="2"/>
      <c r="AR462" s="2"/>
      <c r="AS462" s="2"/>
    </row>
    <row r="463" spans="36:45" x14ac:dyDescent="0.25">
      <c r="AJ463" s="2"/>
      <c r="AP463" s="2"/>
      <c r="AQ463" s="2"/>
      <c r="AR463" s="2"/>
      <c r="AS463" s="2"/>
    </row>
    <row r="464" spans="36:45" x14ac:dyDescent="0.25">
      <c r="AJ464" s="2"/>
      <c r="AP464" s="2"/>
      <c r="AQ464" s="2"/>
      <c r="AR464" s="2"/>
      <c r="AS464" s="2"/>
    </row>
    <row r="465" spans="36:45" x14ac:dyDescent="0.25">
      <c r="AJ465" s="2"/>
      <c r="AP465" s="2"/>
      <c r="AQ465" s="2"/>
      <c r="AR465" s="2"/>
      <c r="AS465" s="2"/>
    </row>
    <row r="466" spans="36:45" x14ac:dyDescent="0.25">
      <c r="AJ466" s="2"/>
      <c r="AP466" s="2"/>
      <c r="AQ466" s="2"/>
      <c r="AR466" s="2"/>
      <c r="AS466" s="2"/>
    </row>
    <row r="467" spans="36:45" x14ac:dyDescent="0.25">
      <c r="AJ467" s="2"/>
      <c r="AP467" s="2"/>
      <c r="AQ467" s="2"/>
      <c r="AR467" s="2"/>
      <c r="AS467" s="2"/>
    </row>
    <row r="468" spans="36:45" x14ac:dyDescent="0.25">
      <c r="AJ468" s="2"/>
      <c r="AP468" s="2"/>
      <c r="AQ468" s="2"/>
      <c r="AR468" s="2"/>
      <c r="AS468" s="2"/>
    </row>
    <row r="469" spans="36:45" x14ac:dyDescent="0.25">
      <c r="AJ469" s="2"/>
      <c r="AP469" s="2"/>
      <c r="AQ469" s="2"/>
      <c r="AR469" s="2"/>
      <c r="AS469" s="2"/>
    </row>
    <row r="470" spans="36:45" x14ac:dyDescent="0.25">
      <c r="AJ470" s="2"/>
      <c r="AP470" s="2"/>
      <c r="AQ470" s="2"/>
      <c r="AR470" s="2"/>
      <c r="AS470" s="2"/>
    </row>
    <row r="471" spans="36:45" x14ac:dyDescent="0.25">
      <c r="AJ471" s="2"/>
      <c r="AP471" s="2"/>
      <c r="AQ471" s="2"/>
      <c r="AR471" s="2"/>
      <c r="AS471" s="2"/>
    </row>
    <row r="472" spans="36:45" x14ac:dyDescent="0.25">
      <c r="AJ472" s="2"/>
      <c r="AP472" s="2"/>
      <c r="AQ472" s="2"/>
      <c r="AR472" s="2"/>
      <c r="AS472" s="2"/>
    </row>
    <row r="473" spans="36:45" x14ac:dyDescent="0.25">
      <c r="AJ473" s="2"/>
      <c r="AP473" s="2"/>
      <c r="AQ473" s="2"/>
      <c r="AR473" s="2"/>
      <c r="AS473" s="2"/>
    </row>
    <row r="474" spans="36:45" x14ac:dyDescent="0.25">
      <c r="AJ474" s="2"/>
      <c r="AP474" s="2"/>
      <c r="AQ474" s="2"/>
      <c r="AR474" s="2"/>
      <c r="AS474" s="2"/>
    </row>
    <row r="475" spans="36:45" x14ac:dyDescent="0.25">
      <c r="AJ475" s="2"/>
      <c r="AP475" s="2"/>
      <c r="AQ475" s="2"/>
      <c r="AR475" s="2"/>
      <c r="AS475" s="2"/>
    </row>
    <row r="476" spans="36:45" x14ac:dyDescent="0.25">
      <c r="AJ476" s="2"/>
      <c r="AP476" s="2"/>
      <c r="AQ476" s="2"/>
      <c r="AR476" s="2"/>
      <c r="AS476" s="2"/>
    </row>
    <row r="477" spans="36:45" x14ac:dyDescent="0.25">
      <c r="AJ477" s="2"/>
      <c r="AP477" s="2"/>
      <c r="AQ477" s="2"/>
      <c r="AR477" s="2"/>
      <c r="AS477" s="2"/>
    </row>
    <row r="478" spans="36:45" x14ac:dyDescent="0.25">
      <c r="AJ478" s="2"/>
      <c r="AP478" s="2"/>
      <c r="AQ478" s="2"/>
      <c r="AR478" s="2"/>
      <c r="AS478" s="2"/>
    </row>
    <row r="479" spans="36:45" x14ac:dyDescent="0.25">
      <c r="AJ479" s="2"/>
      <c r="AP479" s="2"/>
      <c r="AQ479" s="2"/>
      <c r="AR479" s="2"/>
      <c r="AS479" s="2"/>
    </row>
    <row r="480" spans="36:45" x14ac:dyDescent="0.25">
      <c r="AJ480" s="2"/>
      <c r="AP480" s="2"/>
      <c r="AQ480" s="2"/>
      <c r="AR480" s="2"/>
      <c r="AS480" s="2"/>
    </row>
    <row r="481" spans="36:45" x14ac:dyDescent="0.25">
      <c r="AJ481" s="2"/>
      <c r="AP481" s="2"/>
      <c r="AQ481" s="2"/>
      <c r="AR481" s="2"/>
      <c r="AS481" s="2"/>
    </row>
    <row r="482" spans="36:45" x14ac:dyDescent="0.25">
      <c r="AJ482" s="2"/>
      <c r="AP482" s="2"/>
      <c r="AQ482" s="2"/>
      <c r="AR482" s="2"/>
      <c r="AS482" s="2"/>
    </row>
    <row r="483" spans="36:45" x14ac:dyDescent="0.25">
      <c r="AJ483" s="2"/>
      <c r="AP483" s="2"/>
      <c r="AQ483" s="2"/>
      <c r="AR483" s="2"/>
      <c r="AS483" s="2"/>
    </row>
    <row r="484" spans="36:45" x14ac:dyDescent="0.25">
      <c r="AJ484" s="2"/>
      <c r="AP484" s="2"/>
      <c r="AQ484" s="2"/>
      <c r="AR484" s="2"/>
      <c r="AS484" s="2"/>
    </row>
    <row r="485" spans="36:45" x14ac:dyDescent="0.25">
      <c r="AJ485" s="2"/>
      <c r="AP485" s="2"/>
      <c r="AQ485" s="2"/>
      <c r="AR485" s="2"/>
      <c r="AS485" s="2"/>
    </row>
    <row r="486" spans="36:45" x14ac:dyDescent="0.25">
      <c r="AJ486" s="2"/>
      <c r="AP486" s="2"/>
      <c r="AQ486" s="2"/>
      <c r="AR486" s="2"/>
      <c r="AS486" s="2"/>
    </row>
    <row r="487" spans="36:45" x14ac:dyDescent="0.25">
      <c r="AJ487" s="2"/>
      <c r="AP487" s="2"/>
      <c r="AQ487" s="2"/>
      <c r="AR487" s="2"/>
      <c r="AS487" s="2"/>
    </row>
    <row r="488" spans="36:45" x14ac:dyDescent="0.25">
      <c r="AJ488" s="2"/>
      <c r="AP488" s="2"/>
      <c r="AQ488" s="2"/>
      <c r="AR488" s="2"/>
      <c r="AS488" s="2"/>
    </row>
    <row r="489" spans="36:45" x14ac:dyDescent="0.25">
      <c r="AJ489" s="2"/>
      <c r="AP489" s="2"/>
      <c r="AQ489" s="2"/>
      <c r="AR489" s="2"/>
      <c r="AS489" s="2"/>
    </row>
    <row r="490" spans="36:45" x14ac:dyDescent="0.25">
      <c r="AJ490" s="2"/>
      <c r="AP490" s="2"/>
      <c r="AQ490" s="2"/>
      <c r="AR490" s="2"/>
      <c r="AS490" s="2"/>
    </row>
    <row r="491" spans="36:45" x14ac:dyDescent="0.25">
      <c r="AJ491" s="2"/>
      <c r="AP491" s="2"/>
      <c r="AQ491" s="2"/>
      <c r="AR491" s="2"/>
      <c r="AS491" s="2"/>
    </row>
    <row r="492" spans="36:45" x14ac:dyDescent="0.25">
      <c r="AJ492" s="2"/>
      <c r="AP492" s="2"/>
      <c r="AQ492" s="2"/>
      <c r="AR492" s="2"/>
      <c r="AS492" s="2"/>
    </row>
    <row r="493" spans="36:45" x14ac:dyDescent="0.25">
      <c r="AJ493" s="2"/>
      <c r="AP493" s="2"/>
      <c r="AQ493" s="2"/>
      <c r="AR493" s="2"/>
      <c r="AS493" s="2"/>
    </row>
    <row r="494" spans="36:45" x14ac:dyDescent="0.25">
      <c r="AJ494" s="2"/>
      <c r="AP494" s="2"/>
      <c r="AQ494" s="2"/>
      <c r="AR494" s="2"/>
      <c r="AS494" s="2"/>
    </row>
    <row r="495" spans="36:45" x14ac:dyDescent="0.25">
      <c r="AJ495" s="2"/>
      <c r="AP495" s="2"/>
      <c r="AQ495" s="2"/>
      <c r="AR495" s="2"/>
      <c r="AS495" s="2"/>
    </row>
    <row r="496" spans="36:45" x14ac:dyDescent="0.25">
      <c r="AJ496" s="2"/>
      <c r="AP496" s="2"/>
      <c r="AQ496" s="2"/>
      <c r="AR496" s="2"/>
      <c r="AS496" s="2"/>
    </row>
    <row r="497" spans="36:45" x14ac:dyDescent="0.25">
      <c r="AJ497" s="2"/>
      <c r="AP497" s="2"/>
      <c r="AQ497" s="2"/>
      <c r="AR497" s="2"/>
      <c r="AS497" s="2"/>
    </row>
    <row r="498" spans="36:45" x14ac:dyDescent="0.25">
      <c r="AJ498" s="2"/>
      <c r="AP498" s="2"/>
      <c r="AQ498" s="2"/>
      <c r="AR498" s="2"/>
      <c r="AS498" s="2"/>
    </row>
    <row r="499" spans="36:45" x14ac:dyDescent="0.25">
      <c r="AJ499" s="2"/>
      <c r="AP499" s="2"/>
      <c r="AQ499" s="2"/>
      <c r="AR499" s="2"/>
      <c r="AS499" s="2"/>
    </row>
    <row r="500" spans="36:45" x14ac:dyDescent="0.25">
      <c r="AJ500" s="2"/>
      <c r="AP500" s="2"/>
      <c r="AQ500" s="2"/>
      <c r="AR500" s="2"/>
      <c r="AS500" s="2"/>
    </row>
    <row r="501" spans="36:45" x14ac:dyDescent="0.25">
      <c r="AJ501" s="2"/>
      <c r="AP501" s="2"/>
      <c r="AQ501" s="2"/>
      <c r="AR501" s="2"/>
      <c r="AS501" s="2"/>
    </row>
    <row r="502" spans="36:45" x14ac:dyDescent="0.25">
      <c r="AJ502" s="2"/>
      <c r="AP502" s="2"/>
      <c r="AQ502" s="2"/>
      <c r="AR502" s="2"/>
      <c r="AS502" s="2"/>
    </row>
    <row r="503" spans="36:45" x14ac:dyDescent="0.25">
      <c r="AJ503" s="2"/>
      <c r="AP503" s="2"/>
      <c r="AQ503" s="2"/>
      <c r="AR503" s="2"/>
      <c r="AS503" s="2"/>
    </row>
    <row r="504" spans="36:45" x14ac:dyDescent="0.25">
      <c r="AJ504" s="2"/>
      <c r="AP504" s="2"/>
      <c r="AQ504" s="2"/>
      <c r="AR504" s="2"/>
      <c r="AS504" s="2"/>
    </row>
    <row r="505" spans="36:45" x14ac:dyDescent="0.25">
      <c r="AJ505" s="2"/>
      <c r="AP505" s="2"/>
      <c r="AQ505" s="2"/>
      <c r="AR505" s="2"/>
      <c r="AS505" s="2"/>
    </row>
    <row r="506" spans="36:45" x14ac:dyDescent="0.25">
      <c r="AJ506" s="2"/>
      <c r="AP506" s="2"/>
      <c r="AQ506" s="2"/>
      <c r="AR506" s="2"/>
      <c r="AS506" s="2"/>
    </row>
    <row r="507" spans="36:45" x14ac:dyDescent="0.25">
      <c r="AJ507" s="2"/>
      <c r="AP507" s="2"/>
      <c r="AQ507" s="2"/>
      <c r="AR507" s="2"/>
      <c r="AS507" s="2"/>
    </row>
    <row r="508" spans="36:45" x14ac:dyDescent="0.25">
      <c r="AJ508" s="2"/>
      <c r="AP508" s="2"/>
      <c r="AQ508" s="2"/>
      <c r="AR508" s="2"/>
      <c r="AS508" s="2"/>
    </row>
    <row r="509" spans="36:45" x14ac:dyDescent="0.25">
      <c r="AJ509" s="2"/>
      <c r="AP509" s="2"/>
      <c r="AQ509" s="2"/>
      <c r="AR509" s="2"/>
      <c r="AS509" s="2"/>
    </row>
    <row r="510" spans="36:45" x14ac:dyDescent="0.25">
      <c r="AJ510" s="2"/>
      <c r="AP510" s="2"/>
      <c r="AQ510" s="2"/>
      <c r="AR510" s="2"/>
      <c r="AS510" s="2"/>
    </row>
    <row r="511" spans="36:45" x14ac:dyDescent="0.25">
      <c r="AJ511" s="2"/>
      <c r="AP511" s="2"/>
      <c r="AQ511" s="2"/>
      <c r="AR511" s="2"/>
      <c r="AS511" s="2"/>
    </row>
    <row r="512" spans="36:45" x14ac:dyDescent="0.25">
      <c r="AJ512" s="2"/>
      <c r="AP512" s="2"/>
      <c r="AQ512" s="2"/>
      <c r="AR512" s="2"/>
      <c r="AS512" s="2"/>
    </row>
    <row r="513" spans="36:45" x14ac:dyDescent="0.25">
      <c r="AJ513" s="2"/>
      <c r="AP513" s="2"/>
      <c r="AQ513" s="2"/>
      <c r="AR513" s="2"/>
      <c r="AS513" s="2"/>
    </row>
    <row r="514" spans="36:45" x14ac:dyDescent="0.25">
      <c r="AJ514" s="2"/>
      <c r="AP514" s="2"/>
      <c r="AQ514" s="2"/>
      <c r="AR514" s="2"/>
      <c r="AS514" s="2"/>
    </row>
    <row r="515" spans="36:45" x14ac:dyDescent="0.25">
      <c r="AJ515" s="2"/>
      <c r="AP515" s="2"/>
      <c r="AQ515" s="2"/>
      <c r="AR515" s="2"/>
      <c r="AS515" s="2"/>
    </row>
    <row r="516" spans="36:45" x14ac:dyDescent="0.25">
      <c r="AJ516" s="2"/>
      <c r="AP516" s="2"/>
      <c r="AQ516" s="2"/>
      <c r="AR516" s="2"/>
      <c r="AS516" s="2"/>
    </row>
    <row r="517" spans="36:45" x14ac:dyDescent="0.25">
      <c r="AJ517" s="2"/>
      <c r="AP517" s="2"/>
      <c r="AQ517" s="2"/>
      <c r="AR517" s="2"/>
      <c r="AS517" s="2"/>
    </row>
    <row r="518" spans="36:45" x14ac:dyDescent="0.25">
      <c r="AJ518" s="2"/>
      <c r="AP518" s="2"/>
      <c r="AQ518" s="2"/>
      <c r="AR518" s="2"/>
      <c r="AS518" s="2"/>
    </row>
    <row r="519" spans="36:45" x14ac:dyDescent="0.25">
      <c r="AJ519" s="2"/>
      <c r="AP519" s="2"/>
      <c r="AQ519" s="2"/>
      <c r="AR519" s="2"/>
      <c r="AS519" s="2"/>
    </row>
    <row r="520" spans="36:45" x14ac:dyDescent="0.25">
      <c r="AJ520" s="2"/>
      <c r="AP520" s="2"/>
      <c r="AQ520" s="2"/>
      <c r="AR520" s="2"/>
      <c r="AS520" s="2"/>
    </row>
    <row r="521" spans="36:45" x14ac:dyDescent="0.25">
      <c r="AJ521" s="2"/>
      <c r="AP521" s="2"/>
      <c r="AQ521" s="2"/>
      <c r="AR521" s="2"/>
      <c r="AS521" s="2"/>
    </row>
    <row r="522" spans="36:45" x14ac:dyDescent="0.25">
      <c r="AJ522" s="2"/>
      <c r="AP522" s="2"/>
      <c r="AQ522" s="2"/>
      <c r="AR522" s="2"/>
      <c r="AS522" s="2"/>
    </row>
    <row r="523" spans="36:45" x14ac:dyDescent="0.25">
      <c r="AJ523" s="2"/>
      <c r="AP523" s="2"/>
      <c r="AQ523" s="2"/>
      <c r="AR523" s="2"/>
      <c r="AS523" s="2"/>
    </row>
    <row r="524" spans="36:45" x14ac:dyDescent="0.25">
      <c r="AJ524" s="2"/>
      <c r="AP524" s="2"/>
      <c r="AQ524" s="2"/>
      <c r="AR524" s="2"/>
      <c r="AS524" s="2"/>
    </row>
    <row r="525" spans="36:45" x14ac:dyDescent="0.25">
      <c r="AJ525" s="2"/>
      <c r="AP525" s="2"/>
      <c r="AQ525" s="2"/>
      <c r="AR525" s="2"/>
      <c r="AS525" s="2"/>
    </row>
    <row r="526" spans="36:45" x14ac:dyDescent="0.25">
      <c r="AJ526" s="2"/>
      <c r="AP526" s="2"/>
      <c r="AQ526" s="2"/>
      <c r="AR526" s="2"/>
      <c r="AS526" s="2"/>
    </row>
    <row r="527" spans="36:45" x14ac:dyDescent="0.25">
      <c r="AJ527" s="2"/>
      <c r="AP527" s="2"/>
      <c r="AQ527" s="2"/>
      <c r="AR527" s="2"/>
      <c r="AS527" s="2"/>
    </row>
    <row r="528" spans="36:45" x14ac:dyDescent="0.25">
      <c r="AJ528" s="2"/>
      <c r="AP528" s="2"/>
      <c r="AQ528" s="2"/>
      <c r="AR528" s="2"/>
      <c r="AS528" s="2"/>
    </row>
    <row r="529" spans="36:45" x14ac:dyDescent="0.25">
      <c r="AJ529" s="2"/>
      <c r="AP529" s="2"/>
      <c r="AQ529" s="2"/>
      <c r="AR529" s="2"/>
      <c r="AS529" s="2"/>
    </row>
    <row r="530" spans="36:45" x14ac:dyDescent="0.25">
      <c r="AJ530" s="2"/>
      <c r="AP530" s="2"/>
      <c r="AQ530" s="2"/>
      <c r="AR530" s="2"/>
      <c r="AS530" s="2"/>
    </row>
    <row r="531" spans="36:45" x14ac:dyDescent="0.25">
      <c r="AJ531" s="2"/>
      <c r="AP531" s="2"/>
      <c r="AQ531" s="2"/>
      <c r="AR531" s="2"/>
      <c r="AS531" s="2"/>
    </row>
    <row r="532" spans="36:45" x14ac:dyDescent="0.25">
      <c r="AJ532" s="2"/>
      <c r="AP532" s="2"/>
      <c r="AQ532" s="2"/>
      <c r="AR532" s="2"/>
      <c r="AS532" s="2"/>
    </row>
    <row r="533" spans="36:45" x14ac:dyDescent="0.25">
      <c r="AJ533" s="2"/>
      <c r="AP533" s="2"/>
      <c r="AQ533" s="2"/>
      <c r="AR533" s="2"/>
      <c r="AS533" s="2"/>
    </row>
    <row r="534" spans="36:45" x14ac:dyDescent="0.25">
      <c r="AJ534" s="2"/>
      <c r="AP534" s="2"/>
      <c r="AQ534" s="2"/>
      <c r="AR534" s="2"/>
      <c r="AS534" s="2"/>
    </row>
    <row r="535" spans="36:45" x14ac:dyDescent="0.25">
      <c r="AJ535" s="2"/>
      <c r="AP535" s="2"/>
      <c r="AQ535" s="2"/>
      <c r="AR535" s="2"/>
      <c r="AS535" s="2"/>
    </row>
    <row r="536" spans="36:45" x14ac:dyDescent="0.25">
      <c r="AJ536" s="2"/>
      <c r="AP536" s="2"/>
      <c r="AQ536" s="2"/>
      <c r="AR536" s="2"/>
      <c r="AS536" s="2"/>
    </row>
    <row r="537" spans="36:45" x14ac:dyDescent="0.25">
      <c r="AJ537" s="2"/>
      <c r="AP537" s="2"/>
      <c r="AQ537" s="2"/>
      <c r="AR537" s="2"/>
      <c r="AS537" s="2"/>
    </row>
    <row r="538" spans="36:45" x14ac:dyDescent="0.25">
      <c r="AJ538" s="2"/>
      <c r="AP538" s="2"/>
      <c r="AQ538" s="2"/>
      <c r="AR538" s="2"/>
      <c r="AS538" s="2"/>
    </row>
    <row r="539" spans="36:45" x14ac:dyDescent="0.25">
      <c r="AJ539" s="2"/>
      <c r="AP539" s="2"/>
      <c r="AQ539" s="2"/>
      <c r="AR539" s="2"/>
      <c r="AS539" s="2"/>
    </row>
    <row r="540" spans="36:45" x14ac:dyDescent="0.25">
      <c r="AJ540" s="2"/>
      <c r="AP540" s="2"/>
      <c r="AQ540" s="2"/>
      <c r="AR540" s="2"/>
      <c r="AS540" s="2"/>
    </row>
    <row r="541" spans="36:45" x14ac:dyDescent="0.25">
      <c r="AJ541" s="2"/>
      <c r="AP541" s="2"/>
      <c r="AQ541" s="2"/>
      <c r="AR541" s="2"/>
      <c r="AS541" s="2"/>
    </row>
    <row r="542" spans="36:45" x14ac:dyDescent="0.25">
      <c r="AJ542" s="2"/>
      <c r="AP542" s="2"/>
      <c r="AQ542" s="2"/>
      <c r="AR542" s="2"/>
      <c r="AS542" s="2"/>
    </row>
    <row r="543" spans="36:45" x14ac:dyDescent="0.25">
      <c r="AJ543" s="2"/>
      <c r="AP543" s="2"/>
      <c r="AQ543" s="2"/>
      <c r="AR543" s="2"/>
      <c r="AS543" s="2"/>
    </row>
    <row r="544" spans="36:45" x14ac:dyDescent="0.25">
      <c r="AJ544" s="2"/>
      <c r="AP544" s="2"/>
      <c r="AQ544" s="2"/>
      <c r="AR544" s="2"/>
      <c r="AS544" s="2"/>
    </row>
    <row r="545" spans="36:45" x14ac:dyDescent="0.25">
      <c r="AJ545" s="2"/>
      <c r="AP545" s="2"/>
      <c r="AQ545" s="2"/>
      <c r="AR545" s="2"/>
      <c r="AS545" s="2"/>
    </row>
    <row r="546" spans="36:45" x14ac:dyDescent="0.25">
      <c r="AJ546" s="2"/>
      <c r="AP546" s="2"/>
      <c r="AQ546" s="2"/>
      <c r="AR546" s="2"/>
      <c r="AS546" s="2"/>
    </row>
    <row r="547" spans="36:45" x14ac:dyDescent="0.25">
      <c r="AJ547" s="2"/>
      <c r="AP547" s="2"/>
      <c r="AQ547" s="2"/>
      <c r="AR547" s="2"/>
      <c r="AS547" s="2"/>
    </row>
    <row r="548" spans="36:45" x14ac:dyDescent="0.25">
      <c r="AJ548" s="2"/>
      <c r="AP548" s="2"/>
      <c r="AQ548" s="2"/>
      <c r="AR548" s="2"/>
      <c r="AS548" s="2"/>
    </row>
    <row r="549" spans="36:45" x14ac:dyDescent="0.25">
      <c r="AJ549" s="2"/>
      <c r="AP549" s="2"/>
      <c r="AQ549" s="2"/>
      <c r="AR549" s="2"/>
      <c r="AS549" s="2"/>
    </row>
    <row r="550" spans="36:45" x14ac:dyDescent="0.25">
      <c r="AJ550" s="2"/>
      <c r="AP550" s="2"/>
      <c r="AQ550" s="2"/>
      <c r="AR550" s="2"/>
      <c r="AS550" s="2"/>
    </row>
    <row r="551" spans="36:45" x14ac:dyDescent="0.25">
      <c r="AJ551" s="2"/>
      <c r="AP551" s="2"/>
      <c r="AQ551" s="2"/>
      <c r="AR551" s="2"/>
      <c r="AS551" s="2"/>
    </row>
    <row r="552" spans="36:45" x14ac:dyDescent="0.25">
      <c r="AJ552" s="2"/>
      <c r="AP552" s="2"/>
      <c r="AQ552" s="2"/>
      <c r="AR552" s="2"/>
      <c r="AS552" s="2"/>
    </row>
    <row r="553" spans="36:45" x14ac:dyDescent="0.25">
      <c r="AJ553" s="2"/>
      <c r="AP553" s="2"/>
      <c r="AQ553" s="2"/>
      <c r="AR553" s="2"/>
      <c r="AS553" s="2"/>
    </row>
    <row r="554" spans="36:45" x14ac:dyDescent="0.25">
      <c r="AJ554" s="2"/>
      <c r="AP554" s="2"/>
      <c r="AQ554" s="2"/>
      <c r="AR554" s="2"/>
      <c r="AS554" s="2"/>
    </row>
    <row r="555" spans="36:45" x14ac:dyDescent="0.25">
      <c r="AJ555" s="2"/>
      <c r="AP555" s="2"/>
      <c r="AQ555" s="2"/>
      <c r="AR555" s="2"/>
      <c r="AS555" s="2"/>
    </row>
    <row r="556" spans="36:45" x14ac:dyDescent="0.25">
      <c r="AJ556" s="2"/>
      <c r="AP556" s="2"/>
      <c r="AQ556" s="2"/>
      <c r="AR556" s="2"/>
      <c r="AS556" s="2"/>
    </row>
    <row r="557" spans="36:45" x14ac:dyDescent="0.25">
      <c r="AJ557" s="2"/>
      <c r="AP557" s="2"/>
      <c r="AQ557" s="2"/>
      <c r="AR557" s="2"/>
      <c r="AS557" s="2"/>
    </row>
    <row r="558" spans="36:45" x14ac:dyDescent="0.25">
      <c r="AJ558" s="2"/>
      <c r="AP558" s="2"/>
      <c r="AQ558" s="2"/>
      <c r="AR558" s="2"/>
      <c r="AS558" s="2"/>
    </row>
    <row r="559" spans="36:45" x14ac:dyDescent="0.25">
      <c r="AJ559" s="2"/>
      <c r="AP559" s="2"/>
      <c r="AQ559" s="2"/>
      <c r="AR559" s="2"/>
      <c r="AS559" s="2"/>
    </row>
    <row r="560" spans="36:45" x14ac:dyDescent="0.25">
      <c r="AJ560" s="2"/>
      <c r="AP560" s="2"/>
      <c r="AQ560" s="2"/>
      <c r="AR560" s="2"/>
      <c r="AS560" s="2"/>
    </row>
    <row r="561" spans="36:45" x14ac:dyDescent="0.25">
      <c r="AJ561" s="2"/>
      <c r="AP561" s="2"/>
      <c r="AQ561" s="2"/>
      <c r="AR561" s="2"/>
      <c r="AS561" s="2"/>
    </row>
    <row r="562" spans="36:45" x14ac:dyDescent="0.25">
      <c r="AJ562" s="2"/>
      <c r="AP562" s="2"/>
      <c r="AQ562" s="2"/>
      <c r="AR562" s="2"/>
      <c r="AS562" s="2"/>
    </row>
    <row r="563" spans="36:45" x14ac:dyDescent="0.25">
      <c r="AJ563" s="2"/>
      <c r="AP563" s="2"/>
      <c r="AQ563" s="2"/>
      <c r="AR563" s="2"/>
      <c r="AS563" s="2"/>
    </row>
    <row r="564" spans="36:45" x14ac:dyDescent="0.25">
      <c r="AJ564" s="2"/>
      <c r="AP564" s="2"/>
      <c r="AQ564" s="2"/>
      <c r="AR564" s="2"/>
      <c r="AS564" s="2"/>
    </row>
    <row r="565" spans="36:45" x14ac:dyDescent="0.25">
      <c r="AJ565" s="2"/>
      <c r="AP565" s="2"/>
      <c r="AQ565" s="2"/>
      <c r="AR565" s="2"/>
      <c r="AS565" s="2"/>
    </row>
    <row r="566" spans="36:45" x14ac:dyDescent="0.25">
      <c r="AJ566" s="2"/>
      <c r="AP566" s="2"/>
      <c r="AQ566" s="2"/>
      <c r="AR566" s="2"/>
      <c r="AS566" s="2"/>
    </row>
    <row r="567" spans="36:45" x14ac:dyDescent="0.25">
      <c r="AJ567" s="2"/>
      <c r="AP567" s="2"/>
      <c r="AQ567" s="2"/>
      <c r="AR567" s="2"/>
      <c r="AS567" s="2"/>
    </row>
    <row r="568" spans="36:45" x14ac:dyDescent="0.25">
      <c r="AJ568" s="2"/>
      <c r="AP568" s="2"/>
      <c r="AQ568" s="2"/>
      <c r="AR568" s="2"/>
      <c r="AS568" s="2"/>
    </row>
    <row r="569" spans="36:45" x14ac:dyDescent="0.25">
      <c r="AJ569" s="2"/>
      <c r="AP569" s="2"/>
      <c r="AQ569" s="2"/>
      <c r="AR569" s="2"/>
      <c r="AS569" s="2"/>
    </row>
    <row r="570" spans="36:45" x14ac:dyDescent="0.25">
      <c r="AJ570" s="2"/>
      <c r="AP570" s="2"/>
      <c r="AQ570" s="2"/>
      <c r="AR570" s="2"/>
      <c r="AS570" s="2"/>
    </row>
    <row r="571" spans="36:45" x14ac:dyDescent="0.25">
      <c r="AJ571" s="2"/>
      <c r="AP571" s="2"/>
      <c r="AQ571" s="2"/>
      <c r="AR571" s="2"/>
      <c r="AS571" s="2"/>
    </row>
    <row r="572" spans="36:45" x14ac:dyDescent="0.25">
      <c r="AJ572" s="2"/>
      <c r="AP572" s="2"/>
      <c r="AQ572" s="2"/>
      <c r="AR572" s="2"/>
      <c r="AS572" s="2"/>
    </row>
    <row r="573" spans="36:45" x14ac:dyDescent="0.25">
      <c r="AJ573" s="2"/>
      <c r="AP573" s="2"/>
      <c r="AQ573" s="2"/>
      <c r="AR573" s="2"/>
      <c r="AS573" s="2"/>
    </row>
    <row r="574" spans="36:45" x14ac:dyDescent="0.25">
      <c r="AJ574" s="2"/>
      <c r="AP574" s="2"/>
      <c r="AQ574" s="2"/>
      <c r="AR574" s="2"/>
      <c r="AS574" s="2"/>
    </row>
    <row r="575" spans="36:45" x14ac:dyDescent="0.25">
      <c r="AJ575" s="2"/>
      <c r="AP575" s="2"/>
      <c r="AQ575" s="2"/>
      <c r="AR575" s="2"/>
      <c r="AS575" s="2"/>
    </row>
    <row r="576" spans="36:45" x14ac:dyDescent="0.25">
      <c r="AJ576" s="2"/>
      <c r="AP576" s="2"/>
      <c r="AQ576" s="2"/>
      <c r="AR576" s="2"/>
      <c r="AS576" s="2"/>
    </row>
    <row r="577" spans="36:45" x14ac:dyDescent="0.25">
      <c r="AJ577" s="2"/>
      <c r="AP577" s="2"/>
      <c r="AQ577" s="2"/>
      <c r="AR577" s="2"/>
      <c r="AS577" s="2"/>
    </row>
    <row r="578" spans="36:45" x14ac:dyDescent="0.25">
      <c r="AJ578" s="2"/>
      <c r="AP578" s="2"/>
      <c r="AQ578" s="2"/>
      <c r="AR578" s="2"/>
      <c r="AS578" s="2"/>
    </row>
    <row r="579" spans="36:45" x14ac:dyDescent="0.25">
      <c r="AJ579" s="2"/>
      <c r="AP579" s="2"/>
      <c r="AQ579" s="2"/>
      <c r="AR579" s="2"/>
      <c r="AS579" s="2"/>
    </row>
    <row r="580" spans="36:45" x14ac:dyDescent="0.25">
      <c r="AJ580" s="2"/>
      <c r="AP580" s="2"/>
      <c r="AQ580" s="2"/>
      <c r="AR580" s="2"/>
      <c r="AS580" s="2"/>
    </row>
    <row r="581" spans="36:45" x14ac:dyDescent="0.25">
      <c r="AJ581" s="2"/>
      <c r="AP581" s="2"/>
      <c r="AQ581" s="2"/>
      <c r="AR581" s="2"/>
      <c r="AS581" s="2"/>
    </row>
    <row r="582" spans="36:45" x14ac:dyDescent="0.25">
      <c r="AJ582" s="2"/>
      <c r="AP582" s="2"/>
      <c r="AQ582" s="2"/>
      <c r="AR582" s="2"/>
      <c r="AS582" s="2"/>
    </row>
    <row r="583" spans="36:45" x14ac:dyDescent="0.25">
      <c r="AJ583" s="2"/>
      <c r="AP583" s="2"/>
      <c r="AQ583" s="2"/>
      <c r="AR583" s="2"/>
      <c r="AS583" s="2"/>
    </row>
    <row r="584" spans="36:45" x14ac:dyDescent="0.25">
      <c r="AJ584" s="2"/>
      <c r="AP584" s="2"/>
      <c r="AQ584" s="2"/>
      <c r="AR584" s="2"/>
      <c r="AS584" s="2"/>
    </row>
    <row r="585" spans="36:45" x14ac:dyDescent="0.25">
      <c r="AJ585" s="2"/>
      <c r="AP585" s="2"/>
      <c r="AQ585" s="2"/>
      <c r="AR585" s="2"/>
      <c r="AS585" s="2"/>
    </row>
    <row r="586" spans="36:45" x14ac:dyDescent="0.25">
      <c r="AJ586" s="2"/>
      <c r="AP586" s="2"/>
      <c r="AQ586" s="2"/>
      <c r="AR586" s="2"/>
      <c r="AS586" s="2"/>
    </row>
    <row r="587" spans="36:45" x14ac:dyDescent="0.25">
      <c r="AJ587" s="2"/>
      <c r="AP587" s="2"/>
      <c r="AQ587" s="2"/>
      <c r="AR587" s="2"/>
      <c r="AS587" s="2"/>
    </row>
    <row r="588" spans="36:45" x14ac:dyDescent="0.25">
      <c r="AJ588" s="2"/>
      <c r="AP588" s="2"/>
      <c r="AQ588" s="2"/>
      <c r="AR588" s="2"/>
      <c r="AS588" s="2"/>
    </row>
    <row r="589" spans="36:45" x14ac:dyDescent="0.25">
      <c r="AJ589" s="2"/>
      <c r="AP589" s="2"/>
      <c r="AQ589" s="2"/>
      <c r="AR589" s="2"/>
      <c r="AS589" s="2"/>
    </row>
    <row r="590" spans="36:45" x14ac:dyDescent="0.25">
      <c r="AJ590" s="2"/>
      <c r="AP590" s="2"/>
      <c r="AQ590" s="2"/>
      <c r="AR590" s="2"/>
      <c r="AS590" s="2"/>
    </row>
    <row r="591" spans="36:45" x14ac:dyDescent="0.25">
      <c r="AJ591" s="2"/>
      <c r="AP591" s="2"/>
      <c r="AQ591" s="2"/>
      <c r="AR591" s="2"/>
      <c r="AS591" s="2"/>
    </row>
    <row r="592" spans="36:45" x14ac:dyDescent="0.25">
      <c r="AJ592" s="2"/>
      <c r="AP592" s="2"/>
      <c r="AQ592" s="2"/>
      <c r="AR592" s="2"/>
      <c r="AS592" s="2"/>
    </row>
    <row r="593" spans="36:45" x14ac:dyDescent="0.25">
      <c r="AJ593" s="2"/>
      <c r="AP593" s="2"/>
      <c r="AQ593" s="2"/>
      <c r="AR593" s="2"/>
      <c r="AS593" s="2"/>
    </row>
    <row r="594" spans="36:45" x14ac:dyDescent="0.25">
      <c r="AJ594" s="2"/>
      <c r="AP594" s="2"/>
      <c r="AQ594" s="2"/>
      <c r="AR594" s="2"/>
      <c r="AS594" s="2"/>
    </row>
    <row r="595" spans="36:45" x14ac:dyDescent="0.25">
      <c r="AJ595" s="2"/>
      <c r="AP595" s="2"/>
      <c r="AQ595" s="2"/>
      <c r="AR595" s="2"/>
      <c r="AS595" s="2"/>
    </row>
    <row r="596" spans="36:45" x14ac:dyDescent="0.25">
      <c r="AJ596" s="2"/>
      <c r="AP596" s="2"/>
      <c r="AQ596" s="2"/>
      <c r="AR596" s="2"/>
      <c r="AS596" s="2"/>
    </row>
    <row r="597" spans="36:45" x14ac:dyDescent="0.25">
      <c r="AJ597" s="2"/>
      <c r="AP597" s="2"/>
      <c r="AQ597" s="2"/>
      <c r="AR597" s="2"/>
      <c r="AS597" s="2"/>
    </row>
    <row r="598" spans="36:45" x14ac:dyDescent="0.25">
      <c r="AJ598" s="2"/>
      <c r="AP598" s="2"/>
      <c r="AQ598" s="2"/>
      <c r="AR598" s="2"/>
      <c r="AS598" s="2"/>
    </row>
    <row r="599" spans="36:45" x14ac:dyDescent="0.25">
      <c r="AJ599" s="2"/>
      <c r="AP599" s="2"/>
      <c r="AQ599" s="2"/>
      <c r="AR599" s="2"/>
      <c r="AS599" s="2"/>
    </row>
    <row r="600" spans="36:45" x14ac:dyDescent="0.25">
      <c r="AJ600" s="2"/>
      <c r="AP600" s="2"/>
      <c r="AQ600" s="2"/>
      <c r="AR600" s="2"/>
      <c r="AS600" s="2"/>
    </row>
    <row r="601" spans="36:45" x14ac:dyDescent="0.25">
      <c r="AJ601" s="2"/>
      <c r="AP601" s="2"/>
      <c r="AQ601" s="2"/>
      <c r="AR601" s="2"/>
      <c r="AS601" s="2"/>
    </row>
    <row r="602" spans="36:45" x14ac:dyDescent="0.25">
      <c r="AJ602" s="2"/>
      <c r="AP602" s="2"/>
      <c r="AQ602" s="2"/>
      <c r="AR602" s="2"/>
      <c r="AS602" s="2"/>
    </row>
    <row r="603" spans="36:45" x14ac:dyDescent="0.25">
      <c r="AJ603" s="2"/>
      <c r="AP603" s="2"/>
      <c r="AQ603" s="2"/>
      <c r="AR603" s="2"/>
      <c r="AS603" s="2"/>
    </row>
    <row r="604" spans="36:45" x14ac:dyDescent="0.25">
      <c r="AJ604" s="2"/>
      <c r="AP604" s="2"/>
      <c r="AQ604" s="2"/>
      <c r="AR604" s="2"/>
      <c r="AS604" s="2"/>
    </row>
    <row r="605" spans="36:45" x14ac:dyDescent="0.25">
      <c r="AJ605" s="2"/>
      <c r="AP605" s="2"/>
      <c r="AQ605" s="2"/>
      <c r="AR605" s="2"/>
      <c r="AS605" s="2"/>
    </row>
    <row r="606" spans="36:45" x14ac:dyDescent="0.25">
      <c r="AJ606" s="2"/>
      <c r="AP606" s="2"/>
      <c r="AQ606" s="2"/>
      <c r="AR606" s="2"/>
      <c r="AS606" s="2"/>
    </row>
    <row r="607" spans="36:45" x14ac:dyDescent="0.25">
      <c r="AJ607" s="2"/>
      <c r="AP607" s="2"/>
      <c r="AQ607" s="2"/>
      <c r="AR607" s="2"/>
      <c r="AS607" s="2"/>
    </row>
    <row r="608" spans="36:45" x14ac:dyDescent="0.25">
      <c r="AJ608" s="2"/>
      <c r="AP608" s="2"/>
      <c r="AQ608" s="2"/>
      <c r="AR608" s="2"/>
      <c r="AS608" s="2"/>
    </row>
    <row r="609" spans="36:45" x14ac:dyDescent="0.25">
      <c r="AJ609" s="2"/>
      <c r="AP609" s="2"/>
      <c r="AQ609" s="2"/>
      <c r="AR609" s="2"/>
      <c r="AS609" s="2"/>
    </row>
    <row r="610" spans="36:45" x14ac:dyDescent="0.25">
      <c r="AJ610" s="2"/>
      <c r="AP610" s="2"/>
      <c r="AQ610" s="2"/>
      <c r="AR610" s="2"/>
      <c r="AS610" s="2"/>
    </row>
    <row r="611" spans="36:45" x14ac:dyDescent="0.25">
      <c r="AJ611" s="2"/>
      <c r="AP611" s="2"/>
      <c r="AQ611" s="2"/>
      <c r="AR611" s="2"/>
      <c r="AS611" s="2"/>
    </row>
    <row r="612" spans="36:45" x14ac:dyDescent="0.25">
      <c r="AJ612" s="2"/>
      <c r="AP612" s="2"/>
      <c r="AQ612" s="2"/>
      <c r="AR612" s="2"/>
      <c r="AS612" s="2"/>
    </row>
    <row r="613" spans="36:45" x14ac:dyDescent="0.25">
      <c r="AJ613" s="2"/>
      <c r="AP613" s="2"/>
      <c r="AQ613" s="2"/>
      <c r="AR613" s="2"/>
      <c r="AS613" s="2"/>
    </row>
    <row r="614" spans="36:45" x14ac:dyDescent="0.25">
      <c r="AJ614" s="2"/>
      <c r="AP614" s="2"/>
      <c r="AQ614" s="2"/>
      <c r="AR614" s="2"/>
      <c r="AS614" s="2"/>
    </row>
    <row r="615" spans="36:45" x14ac:dyDescent="0.25">
      <c r="AJ615" s="2"/>
      <c r="AP615" s="2"/>
      <c r="AQ615" s="2"/>
      <c r="AR615" s="2"/>
      <c r="AS615" s="2"/>
    </row>
    <row r="616" spans="36:45" x14ac:dyDescent="0.25">
      <c r="AJ616" s="2"/>
      <c r="AP616" s="2"/>
      <c r="AQ616" s="2"/>
      <c r="AR616" s="2"/>
      <c r="AS616" s="2"/>
    </row>
    <row r="617" spans="36:45" x14ac:dyDescent="0.25">
      <c r="AJ617" s="2"/>
      <c r="AP617" s="2"/>
      <c r="AQ617" s="2"/>
      <c r="AR617" s="2"/>
      <c r="AS617" s="2"/>
    </row>
    <row r="618" spans="36:45" x14ac:dyDescent="0.25">
      <c r="AJ618" s="2"/>
      <c r="AP618" s="2"/>
      <c r="AQ618" s="2"/>
      <c r="AR618" s="2"/>
      <c r="AS618" s="2"/>
    </row>
    <row r="619" spans="36:45" x14ac:dyDescent="0.25">
      <c r="AJ619" s="2"/>
      <c r="AP619" s="2"/>
      <c r="AQ619" s="2"/>
      <c r="AR619" s="2"/>
      <c r="AS619" s="2"/>
    </row>
    <row r="620" spans="36:45" x14ac:dyDescent="0.25">
      <c r="AJ620" s="2"/>
      <c r="AP620" s="2"/>
      <c r="AQ620" s="2"/>
      <c r="AR620" s="2"/>
      <c r="AS620" s="2"/>
    </row>
    <row r="621" spans="36:45" x14ac:dyDescent="0.25">
      <c r="AJ621" s="2"/>
      <c r="AP621" s="2"/>
      <c r="AQ621" s="2"/>
      <c r="AR621" s="2"/>
      <c r="AS621" s="2"/>
    </row>
    <row r="622" spans="36:45" x14ac:dyDescent="0.25">
      <c r="AJ622" s="2"/>
      <c r="AP622" s="2"/>
      <c r="AQ622" s="2"/>
      <c r="AR622" s="2"/>
      <c r="AS622" s="2"/>
    </row>
    <row r="623" spans="36:45" x14ac:dyDescent="0.25">
      <c r="AJ623" s="2"/>
      <c r="AP623" s="2"/>
      <c r="AQ623" s="2"/>
      <c r="AR623" s="2"/>
      <c r="AS623" s="2"/>
    </row>
    <row r="624" spans="36:45" x14ac:dyDescent="0.25">
      <c r="AJ624" s="2"/>
      <c r="AP624" s="2"/>
      <c r="AQ624" s="2"/>
      <c r="AR624" s="2"/>
      <c r="AS624" s="2"/>
    </row>
    <row r="625" spans="36:45" x14ac:dyDescent="0.25">
      <c r="AJ625" s="2"/>
      <c r="AP625" s="2"/>
      <c r="AQ625" s="2"/>
      <c r="AR625" s="2"/>
      <c r="AS625" s="2"/>
    </row>
    <row r="626" spans="36:45" x14ac:dyDescent="0.25">
      <c r="AJ626" s="2"/>
      <c r="AP626" s="2"/>
      <c r="AQ626" s="2"/>
      <c r="AR626" s="2"/>
      <c r="AS626" s="2"/>
    </row>
    <row r="627" spans="36:45" x14ac:dyDescent="0.25">
      <c r="AJ627" s="2"/>
      <c r="AP627" s="2"/>
      <c r="AQ627" s="2"/>
      <c r="AR627" s="2"/>
      <c r="AS627" s="2"/>
    </row>
    <row r="628" spans="36:45" x14ac:dyDescent="0.25">
      <c r="AJ628" s="2"/>
      <c r="AP628" s="2"/>
      <c r="AQ628" s="2"/>
      <c r="AR628" s="2"/>
      <c r="AS628" s="2"/>
    </row>
    <row r="629" spans="36:45" x14ac:dyDescent="0.25">
      <c r="AJ629" s="2"/>
      <c r="AP629" s="2"/>
      <c r="AQ629" s="2"/>
      <c r="AR629" s="2"/>
      <c r="AS629" s="2"/>
    </row>
    <row r="630" spans="36:45" x14ac:dyDescent="0.25">
      <c r="AJ630" s="2"/>
      <c r="AP630" s="2"/>
      <c r="AQ630" s="2"/>
      <c r="AR630" s="2"/>
      <c r="AS630" s="2"/>
    </row>
    <row r="631" spans="36:45" x14ac:dyDescent="0.25">
      <c r="AJ631" s="2"/>
      <c r="AP631" s="2"/>
      <c r="AQ631" s="2"/>
      <c r="AR631" s="2"/>
      <c r="AS631" s="2"/>
    </row>
    <row r="632" spans="36:45" x14ac:dyDescent="0.25">
      <c r="AJ632" s="2"/>
      <c r="AP632" s="2"/>
      <c r="AQ632" s="2"/>
      <c r="AR632" s="2"/>
      <c r="AS632" s="2"/>
    </row>
    <row r="633" spans="36:45" x14ac:dyDescent="0.25">
      <c r="AJ633" s="2"/>
      <c r="AP633" s="2"/>
      <c r="AQ633" s="2"/>
      <c r="AR633" s="2"/>
      <c r="AS633" s="2"/>
    </row>
    <row r="634" spans="36:45" x14ac:dyDescent="0.25">
      <c r="AJ634" s="2"/>
      <c r="AP634" s="2"/>
      <c r="AQ634" s="2"/>
      <c r="AR634" s="2"/>
      <c r="AS634" s="2"/>
    </row>
    <row r="635" spans="36:45" x14ac:dyDescent="0.25">
      <c r="AJ635" s="2"/>
      <c r="AP635" s="2"/>
      <c r="AQ635" s="2"/>
      <c r="AR635" s="2"/>
      <c r="AS635" s="2"/>
    </row>
    <row r="636" spans="36:45" x14ac:dyDescent="0.25">
      <c r="AJ636" s="2"/>
      <c r="AP636" s="2"/>
      <c r="AQ636" s="2"/>
      <c r="AR636" s="2"/>
      <c r="AS636" s="2"/>
    </row>
    <row r="637" spans="36:45" x14ac:dyDescent="0.25">
      <c r="AJ637" s="2"/>
      <c r="AP637" s="2"/>
      <c r="AQ637" s="2"/>
      <c r="AR637" s="2"/>
      <c r="AS637" s="2"/>
    </row>
    <row r="638" spans="36:45" x14ac:dyDescent="0.25">
      <c r="AJ638" s="2"/>
      <c r="AP638" s="2"/>
      <c r="AQ638" s="2"/>
      <c r="AR638" s="2"/>
      <c r="AS638" s="2"/>
    </row>
    <row r="639" spans="36:45" x14ac:dyDescent="0.25">
      <c r="AJ639" s="2"/>
      <c r="AP639" s="2"/>
      <c r="AQ639" s="2"/>
      <c r="AR639" s="2"/>
      <c r="AS639" s="2"/>
    </row>
    <row r="640" spans="36:45" x14ac:dyDescent="0.25">
      <c r="AJ640" s="2"/>
      <c r="AP640" s="2"/>
      <c r="AQ640" s="2"/>
      <c r="AR640" s="2"/>
      <c r="AS640" s="2"/>
    </row>
    <row r="641" spans="36:45" x14ac:dyDescent="0.25">
      <c r="AJ641" s="2"/>
      <c r="AP641" s="2"/>
      <c r="AQ641" s="2"/>
      <c r="AR641" s="2"/>
      <c r="AS641" s="2"/>
    </row>
    <row r="642" spans="36:45" x14ac:dyDescent="0.25">
      <c r="AJ642" s="2"/>
      <c r="AP642" s="2"/>
      <c r="AQ642" s="2"/>
      <c r="AR642" s="2"/>
      <c r="AS642" s="2"/>
    </row>
    <row r="643" spans="36:45" x14ac:dyDescent="0.25">
      <c r="AJ643" s="2"/>
      <c r="AP643" s="2"/>
      <c r="AQ643" s="2"/>
      <c r="AR643" s="2"/>
      <c r="AS643" s="2"/>
    </row>
    <row r="644" spans="36:45" x14ac:dyDescent="0.25">
      <c r="AJ644" s="2"/>
      <c r="AP644" s="2"/>
      <c r="AQ644" s="2"/>
      <c r="AR644" s="2"/>
      <c r="AS644" s="2"/>
    </row>
    <row r="645" spans="36:45" x14ac:dyDescent="0.25">
      <c r="AJ645" s="2"/>
      <c r="AP645" s="2"/>
      <c r="AQ645" s="2"/>
      <c r="AR645" s="2"/>
      <c r="AS645" s="2"/>
    </row>
    <row r="646" spans="36:45" x14ac:dyDescent="0.25">
      <c r="AJ646" s="2"/>
      <c r="AP646" s="2"/>
      <c r="AQ646" s="2"/>
      <c r="AR646" s="2"/>
      <c r="AS646" s="2"/>
    </row>
    <row r="647" spans="36:45" x14ac:dyDescent="0.25">
      <c r="AJ647" s="2"/>
      <c r="AP647" s="2"/>
      <c r="AQ647" s="2"/>
      <c r="AR647" s="2"/>
      <c r="AS647" s="2"/>
    </row>
    <row r="648" spans="36:45" x14ac:dyDescent="0.25">
      <c r="AJ648" s="2"/>
      <c r="AP648" s="2"/>
      <c r="AQ648" s="2"/>
      <c r="AR648" s="2"/>
      <c r="AS648" s="2"/>
    </row>
    <row r="649" spans="36:45" x14ac:dyDescent="0.25">
      <c r="AJ649" s="2"/>
      <c r="AP649" s="2"/>
      <c r="AQ649" s="2"/>
      <c r="AR649" s="2"/>
      <c r="AS649" s="2"/>
    </row>
    <row r="650" spans="36:45" x14ac:dyDescent="0.25">
      <c r="AJ650" s="2"/>
      <c r="AP650" s="2"/>
      <c r="AQ650" s="2"/>
      <c r="AR650" s="2"/>
      <c r="AS650" s="2"/>
    </row>
    <row r="651" spans="36:45" x14ac:dyDescent="0.25">
      <c r="AJ651" s="2"/>
      <c r="AP651" s="2"/>
      <c r="AQ651" s="2"/>
      <c r="AR651" s="2"/>
      <c r="AS651" s="2"/>
    </row>
    <row r="652" spans="36:45" x14ac:dyDescent="0.25">
      <c r="AJ652" s="2"/>
      <c r="AP652" s="2"/>
      <c r="AQ652" s="2"/>
      <c r="AR652" s="2"/>
      <c r="AS652" s="2"/>
    </row>
    <row r="653" spans="36:45" x14ac:dyDescent="0.25">
      <c r="AJ653" s="2"/>
      <c r="AP653" s="2"/>
      <c r="AQ653" s="2"/>
      <c r="AR653" s="2"/>
      <c r="AS653" s="2"/>
    </row>
    <row r="654" spans="36:45" x14ac:dyDescent="0.25">
      <c r="AJ654" s="2"/>
      <c r="AP654" s="2"/>
      <c r="AQ654" s="2"/>
      <c r="AR654" s="2"/>
      <c r="AS654" s="2"/>
    </row>
    <row r="655" spans="36:45" x14ac:dyDescent="0.25">
      <c r="AJ655" s="2"/>
      <c r="AP655" s="2"/>
      <c r="AQ655" s="2"/>
      <c r="AR655" s="2"/>
      <c r="AS655" s="2"/>
    </row>
    <row r="656" spans="36:45" x14ac:dyDescent="0.25">
      <c r="AJ656" s="2"/>
      <c r="AP656" s="2"/>
      <c r="AQ656" s="2"/>
      <c r="AR656" s="2"/>
      <c r="AS656" s="2"/>
    </row>
    <row r="657" spans="36:45" x14ac:dyDescent="0.25">
      <c r="AJ657" s="2"/>
      <c r="AP657" s="2"/>
      <c r="AQ657" s="2"/>
      <c r="AR657" s="2"/>
      <c r="AS657" s="2"/>
    </row>
    <row r="658" spans="36:45" x14ac:dyDescent="0.25">
      <c r="AJ658" s="2"/>
      <c r="AP658" s="2"/>
      <c r="AQ658" s="2"/>
      <c r="AR658" s="2"/>
      <c r="AS658" s="2"/>
    </row>
    <row r="659" spans="36:45" x14ac:dyDescent="0.25">
      <c r="AJ659" s="2"/>
      <c r="AP659" s="2"/>
      <c r="AQ659" s="2"/>
      <c r="AR659" s="2"/>
      <c r="AS659" s="2"/>
    </row>
    <row r="660" spans="36:45" x14ac:dyDescent="0.25">
      <c r="AJ660" s="2"/>
      <c r="AP660" s="2"/>
      <c r="AQ660" s="2"/>
      <c r="AR660" s="2"/>
      <c r="AS660" s="2"/>
    </row>
    <row r="661" spans="36:45" x14ac:dyDescent="0.25">
      <c r="AJ661" s="2"/>
      <c r="AP661" s="2"/>
      <c r="AQ661" s="2"/>
      <c r="AR661" s="2"/>
      <c r="AS661" s="2"/>
    </row>
    <row r="662" spans="36:45" x14ac:dyDescent="0.25">
      <c r="AJ662" s="2"/>
      <c r="AP662" s="2"/>
      <c r="AQ662" s="2"/>
      <c r="AR662" s="2"/>
      <c r="AS662" s="2"/>
    </row>
    <row r="663" spans="36:45" x14ac:dyDescent="0.25">
      <c r="AJ663" s="2"/>
      <c r="AP663" s="2"/>
      <c r="AQ663" s="2"/>
      <c r="AR663" s="2"/>
      <c r="AS663" s="2"/>
    </row>
    <row r="664" spans="36:45" x14ac:dyDescent="0.25">
      <c r="AJ664" s="2"/>
      <c r="AP664" s="2"/>
      <c r="AQ664" s="2"/>
      <c r="AR664" s="2"/>
      <c r="AS664" s="2"/>
    </row>
    <row r="665" spans="36:45" x14ac:dyDescent="0.25">
      <c r="AJ665" s="2"/>
      <c r="AP665" s="2"/>
      <c r="AQ665" s="2"/>
      <c r="AR665" s="2"/>
      <c r="AS665" s="2"/>
    </row>
    <row r="666" spans="36:45" x14ac:dyDescent="0.25">
      <c r="AJ666" s="2"/>
      <c r="AP666" s="2"/>
      <c r="AQ666" s="2"/>
      <c r="AR666" s="2"/>
      <c r="AS666" s="2"/>
    </row>
    <row r="667" spans="36:45" x14ac:dyDescent="0.25">
      <c r="AJ667" s="2"/>
      <c r="AP667" s="2"/>
      <c r="AQ667" s="2"/>
      <c r="AR667" s="2"/>
      <c r="AS667" s="2"/>
    </row>
    <row r="668" spans="36:45" x14ac:dyDescent="0.25">
      <c r="AJ668" s="2"/>
      <c r="AP668" s="2"/>
      <c r="AQ668" s="2"/>
      <c r="AR668" s="2"/>
      <c r="AS668" s="2"/>
    </row>
    <row r="669" spans="36:45" x14ac:dyDescent="0.25">
      <c r="AJ669" s="2"/>
      <c r="AP669" s="2"/>
      <c r="AQ669" s="2"/>
      <c r="AR669" s="2"/>
      <c r="AS669" s="2"/>
    </row>
    <row r="670" spans="36:45" x14ac:dyDescent="0.25">
      <c r="AJ670" s="2"/>
      <c r="AP670" s="2"/>
      <c r="AQ670" s="2"/>
      <c r="AR670" s="2"/>
      <c r="AS670" s="2"/>
    </row>
    <row r="671" spans="36:45" x14ac:dyDescent="0.25">
      <c r="AJ671" s="2"/>
      <c r="AP671" s="2"/>
      <c r="AQ671" s="2"/>
      <c r="AR671" s="2"/>
      <c r="AS671" s="2"/>
    </row>
    <row r="672" spans="36:45" x14ac:dyDescent="0.25">
      <c r="AJ672" s="2"/>
      <c r="AP672" s="2"/>
      <c r="AQ672" s="2"/>
      <c r="AR672" s="2"/>
      <c r="AS672" s="2"/>
    </row>
    <row r="673" spans="36:45" x14ac:dyDescent="0.25">
      <c r="AJ673" s="2"/>
      <c r="AP673" s="2"/>
      <c r="AQ673" s="2"/>
      <c r="AR673" s="2"/>
      <c r="AS673" s="2"/>
    </row>
  </sheetData>
  <conditionalFormatting sqref="AC1:AE1048576 AF2:AI431">
    <cfRule type="colorScale" priority="12">
      <colorScale>
        <cfvo type="min"/>
        <cfvo type="max"/>
        <color rgb="FFFCFCFF"/>
        <color rgb="FF63BE7B"/>
      </colorScale>
    </cfRule>
  </conditionalFormatting>
  <conditionalFormatting sqref="AF1:AI1">
    <cfRule type="colorScale" priority="10">
      <colorScale>
        <cfvo type="min"/>
        <cfvo type="max"/>
        <color rgb="FFFCFCFF"/>
        <color rgb="FF63BE7B"/>
      </colorScale>
    </cfRule>
  </conditionalFormatting>
  <conditionalFormatting sqref="AJ2:AJ673">
    <cfRule type="colorScale" priority="9">
      <colorScale>
        <cfvo type="min"/>
        <cfvo type="max"/>
        <color rgb="FFFCFCFF"/>
        <color rgb="FF63BE7B"/>
      </colorScale>
    </cfRule>
  </conditionalFormatting>
  <conditionalFormatting sqref="AK2:AM431">
    <cfRule type="colorScale" priority="6">
      <colorScale>
        <cfvo type="min"/>
        <cfvo type="max"/>
        <color rgb="FFFCFCFF"/>
        <color rgb="FF63BE7B"/>
      </colorScale>
    </cfRule>
  </conditionalFormatting>
  <conditionalFormatting sqref="AK1:AN1">
    <cfRule type="colorScale" priority="5">
      <colorScale>
        <cfvo type="min"/>
        <cfvo type="max"/>
        <color rgb="FFFCFCFF"/>
        <color rgb="FF63BE7B"/>
      </colorScale>
    </cfRule>
  </conditionalFormatting>
  <conditionalFormatting sqref="AN2:AN431">
    <cfRule type="colorScale" priority="4">
      <colorScale>
        <cfvo type="min"/>
        <cfvo type="max"/>
        <color rgb="FFFCFCFF"/>
        <color rgb="FF63BE7B"/>
      </colorScale>
    </cfRule>
  </conditionalFormatting>
  <conditionalFormatting sqref="AP2:AR673">
    <cfRule type="colorScale" priority="3">
      <colorScale>
        <cfvo type="min"/>
        <cfvo type="max"/>
        <color rgb="FFFCFCFF"/>
        <color rgb="FF63BE7B"/>
      </colorScale>
    </cfRule>
  </conditionalFormatting>
  <conditionalFormatting sqref="AP1:AS1">
    <cfRule type="colorScale" priority="2">
      <colorScale>
        <cfvo type="min"/>
        <cfvo type="max"/>
        <color rgb="FFFCFCFF"/>
        <color rgb="FF63BE7B"/>
      </colorScale>
    </cfRule>
  </conditionalFormatting>
  <conditionalFormatting sqref="AS2:AS673">
    <cfRule type="colorScale" priority="1">
      <colorScale>
        <cfvo type="min"/>
        <cfvo type="max"/>
        <color rgb="FFFCFCFF"/>
        <color rgb="FF63BE7B"/>
      </colorScale>
    </cfRule>
  </conditionalFormatting>
  <hyperlinks>
    <hyperlink ref="P2" r:id="rId1" xr:uid="{0F1CE0E1-9405-4FAC-A4D8-8998C17413E4}"/>
    <hyperlink ref="P3" r:id="rId2" xr:uid="{44EFAF69-C430-443B-9353-55EE8BBB5F8B}"/>
    <hyperlink ref="P5" r:id="rId3" xr:uid="{DEBC64B0-3020-481B-B6B4-B9F009B594D0}"/>
    <hyperlink ref="P6" r:id="rId4" xr:uid="{A67BDC5A-8E59-441B-9760-A241025E81AB}"/>
    <hyperlink ref="P8" r:id="rId5" xr:uid="{7C9B5AE3-DBFF-4446-8185-638899AC2BCC}"/>
    <hyperlink ref="P12" r:id="rId6" xr:uid="{2A869A72-B700-4C7D-9459-5653FA0984E8}"/>
    <hyperlink ref="P16" r:id="rId7" xr:uid="{E5F393CD-16EA-4B68-B6B7-3D6D3D5471F8}"/>
    <hyperlink ref="P21" r:id="rId8" xr:uid="{B90CDCF1-1C44-4CB6-A776-C5A19DF7BB67}"/>
    <hyperlink ref="P28" r:id="rId9" xr:uid="{0E806C4E-D998-40A6-8E5F-B1C6E8D39216}"/>
    <hyperlink ref="P31" r:id="rId10" xr:uid="{F44D1350-9DB0-4CD0-8A3C-515140492838}"/>
    <hyperlink ref="P32" r:id="rId11" xr:uid="{5E4F03BA-0923-474C-AD0B-09B63FFCD504}"/>
    <hyperlink ref="P37" r:id="rId12" xr:uid="{1FC6B0FB-A8EF-47CA-A12E-F13659EA2CFD}"/>
    <hyperlink ref="P39" r:id="rId13" display="https://www.researchgate.net/profile/John-Apps-3/publication/228707224_MODELING_GEOCHEMICAL_PROCESSES_IN_ENHANCED_GEOTHERMAL_SYSTEMS_WITH_CO2_AS_HEAT_TRANSFER_FLUID/links/00b4952d058256e34b000000/MODELING-GEOCHEMICAL-PROCESSES-IN-ENHANCED-GEOTHERMAL-SYSTEMS-WITH-CO2-AS-HEAT-TRANSFER-FLUID.pdf" xr:uid="{E171151F-00B4-4F5A-AD8A-097B207C1F5B}"/>
    <hyperlink ref="P49" r:id="rId14" xr:uid="{801C64B0-6824-4CC4-AA45-3FAA1B2EE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05F2-4499-4ED3-9908-EAF61604CF0F}">
  <dimension ref="A1:AS673"/>
  <sheetViews>
    <sheetView topLeftCell="R1" workbookViewId="0">
      <selection activeCell="AQ2" sqref="AQ2"/>
    </sheetView>
  </sheetViews>
  <sheetFormatPr defaultRowHeight="15" x14ac:dyDescent="0.25"/>
  <cols>
    <col min="4" max="9" width="9.140625" customWidth="1"/>
    <col min="10" max="10" width="15.85546875" customWidth="1"/>
    <col min="11" max="27" width="9.140625" customWidth="1"/>
    <col min="28" max="28" width="14.5703125" customWidth="1"/>
    <col min="29" max="31" width="9.140625" style="2" customWidth="1"/>
    <col min="32" max="36" width="9.140625"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B1" t="s">
        <v>5674</v>
      </c>
      <c r="AC1" s="2" t="s">
        <v>5663</v>
      </c>
      <c r="AE1" s="2" t="s">
        <v>277</v>
      </c>
      <c r="AF1" s="2" t="s">
        <v>5672</v>
      </c>
      <c r="AG1" s="2" t="s">
        <v>5671</v>
      </c>
      <c r="AH1" s="2" t="s">
        <v>5676</v>
      </c>
      <c r="AI1" s="2" t="s">
        <v>5673</v>
      </c>
      <c r="AK1" s="2" t="s">
        <v>5679</v>
      </c>
      <c r="AL1" s="2" t="s">
        <v>5680</v>
      </c>
      <c r="AM1" s="2" t="s">
        <v>5681</v>
      </c>
      <c r="AN1" s="2" t="s">
        <v>5673</v>
      </c>
      <c r="AP1" s="2" t="s">
        <v>5685</v>
      </c>
      <c r="AQ1" s="2" t="s">
        <v>5689</v>
      </c>
      <c r="AR1" s="2" t="s">
        <v>5687</v>
      </c>
      <c r="AS1" s="2" t="s">
        <v>5673</v>
      </c>
    </row>
    <row r="2" spans="1:45" x14ac:dyDescent="0.25">
      <c r="A2">
        <v>7446</v>
      </c>
      <c r="B2" t="s">
        <v>3039</v>
      </c>
      <c r="C2" t="s">
        <v>3040</v>
      </c>
      <c r="D2">
        <v>2012</v>
      </c>
      <c r="E2" t="s">
        <v>3041</v>
      </c>
      <c r="F2" t="s">
        <v>3042</v>
      </c>
      <c r="G2" t="s">
        <v>3043</v>
      </c>
      <c r="H2" t="s">
        <v>3044</v>
      </c>
      <c r="I2">
        <v>1</v>
      </c>
      <c r="J2" s="1">
        <v>44848.523055555554</v>
      </c>
      <c r="K2" t="s">
        <v>157</v>
      </c>
      <c r="S2">
        <v>7446</v>
      </c>
      <c r="T2">
        <v>744.6</v>
      </c>
      <c r="U2">
        <v>3723</v>
      </c>
      <c r="V2">
        <v>2</v>
      </c>
      <c r="W2">
        <v>10</v>
      </c>
      <c r="X2" t="s">
        <v>3045</v>
      </c>
      <c r="Y2" t="s">
        <v>3043</v>
      </c>
      <c r="Z2" t="s">
        <v>3046</v>
      </c>
      <c r="AB2">
        <f>COUNTIF(DATA!C:C,C2)</f>
        <v>0</v>
      </c>
      <c r="AC2" s="2">
        <f>IFERROR(SEARCH(AC$1, $B2), -1)</f>
        <v>-1</v>
      </c>
      <c r="AE2" s="2">
        <f>IFERROR(SEARCH(AE$1, $B2), -1)</f>
        <v>-1</v>
      </c>
      <c r="AF2" s="2">
        <f>IFERROR(SEARCH(AF$1, $B2), -1)</f>
        <v>-1</v>
      </c>
      <c r="AG2" s="2">
        <f>IFERROR(SEARCH(AG$1, $B2), -1)</f>
        <v>-1</v>
      </c>
      <c r="AH2" s="2">
        <f>IFERROR(SEARCH(AH$1, $B2), -1)</f>
        <v>-1</v>
      </c>
      <c r="AI2" s="2">
        <f>IF(AE2=-1, 0, 1) + IF(AF2=-1, 0, 1) + IF(AG2=-1, 0, 1) + IF(AH2=-1, 0, 1) - 1</f>
        <v>-1</v>
      </c>
      <c r="AK2" s="2">
        <f>IFERROR(SEARCH(AK$1, $B2), -1)</f>
        <v>-1</v>
      </c>
      <c r="AL2" s="2">
        <f>IFERROR(SEARCH(AL$1, $B2), -1)</f>
        <v>-1</v>
      </c>
      <c r="AM2" s="2">
        <f>IFERROR(SEARCH(AM$1, $B2), -1)</f>
        <v>-1</v>
      </c>
      <c r="AN2" s="2">
        <f t="shared" ref="AN2:AN65" si="0">IF(AK2=-1, 0, 1) + IF(AL2=-1, 0, 1) + IF(AM2=-1, 0, 1) - 1</f>
        <v>-1</v>
      </c>
      <c r="AP2" s="2">
        <f>IFERROR(SEARCH(AP$1, $B2), -1)</f>
        <v>-1</v>
      </c>
      <c r="AQ2" s="2">
        <f>IFERROR(SEARCH(AQ$1, $B2), -1)</f>
        <v>-1</v>
      </c>
      <c r="AR2" s="2">
        <f>IFERROR(SEARCH(AR$1, $B2), -1)</f>
        <v>-1</v>
      </c>
      <c r="AS2" s="2">
        <f t="shared" ref="AS2:AS65" si="1">IF(AP2=-1, 0, 1) + IF(AQ2=-1, 0, 1) + IF(AR2=-1, 0, 1) - 1</f>
        <v>-1</v>
      </c>
    </row>
    <row r="3" spans="1:45" x14ac:dyDescent="0.25">
      <c r="A3">
        <v>442</v>
      </c>
      <c r="B3" t="s">
        <v>3047</v>
      </c>
      <c r="C3" t="s">
        <v>3048</v>
      </c>
      <c r="D3">
        <v>2012</v>
      </c>
      <c r="E3" t="s">
        <v>3049</v>
      </c>
      <c r="F3" t="s">
        <v>224</v>
      </c>
      <c r="G3" t="s">
        <v>3050</v>
      </c>
      <c r="H3" t="s">
        <v>3051</v>
      </c>
      <c r="I3">
        <v>2</v>
      </c>
      <c r="J3" s="1">
        <v>44848.523055555554</v>
      </c>
      <c r="L3" t="s">
        <v>3052</v>
      </c>
      <c r="S3">
        <v>442</v>
      </c>
      <c r="T3">
        <v>44.2</v>
      </c>
      <c r="U3">
        <v>221</v>
      </c>
      <c r="V3">
        <v>2</v>
      </c>
      <c r="W3">
        <v>10</v>
      </c>
      <c r="X3" t="s">
        <v>3053</v>
      </c>
      <c r="Y3" t="s">
        <v>3054</v>
      </c>
      <c r="Z3" t="s">
        <v>3055</v>
      </c>
      <c r="AB3">
        <f>COUNTIF(DATA!C:C,C3)</f>
        <v>0</v>
      </c>
      <c r="AC3" s="2">
        <f t="shared" ref="AC3:AC66" si="2">IFERROR(SEARCH($AC$1, B3), -1)</f>
        <v>-1</v>
      </c>
      <c r="AE3" s="2">
        <f t="shared" ref="AE3:AE66" si="3">IFERROR(SEARCH(AE$1, $B3), -1)</f>
        <v>-1</v>
      </c>
      <c r="AF3" s="2">
        <f t="shared" ref="AF3:AH66" si="4">IFERROR(SEARCH(AF$1, $B3), -1)</f>
        <v>-1</v>
      </c>
      <c r="AG3" s="2">
        <f t="shared" si="4"/>
        <v>-1</v>
      </c>
      <c r="AH3" s="2">
        <f t="shared" si="4"/>
        <v>-1</v>
      </c>
      <c r="AI3" s="2">
        <f t="shared" ref="AI3:AI66" si="5">IF(AE3=-1, 0, 1) + IF(AF3=-1, 0, 1) + IF(AG3=-1, 0, 1) + IF(AH3=-1, 0, 1) - 1</f>
        <v>-1</v>
      </c>
      <c r="AK3" s="2">
        <f t="shared" ref="AK3:AM66" si="6">IFERROR(SEARCH(AK$1, $B3), -1)</f>
        <v>-1</v>
      </c>
      <c r="AL3" s="2">
        <f t="shared" si="6"/>
        <v>-1</v>
      </c>
      <c r="AM3" s="2">
        <f t="shared" si="6"/>
        <v>-1</v>
      </c>
      <c r="AN3" s="2">
        <f t="shared" si="0"/>
        <v>-1</v>
      </c>
      <c r="AP3" s="2">
        <f t="shared" ref="AP3:AR66" si="7">IFERROR(SEARCH(AP$1, $B3), -1)</f>
        <v>-1</v>
      </c>
      <c r="AQ3" s="2">
        <f t="shared" si="7"/>
        <v>-1</v>
      </c>
      <c r="AR3" s="2">
        <f t="shared" si="7"/>
        <v>-1</v>
      </c>
      <c r="AS3" s="2">
        <f t="shared" si="1"/>
        <v>-1</v>
      </c>
    </row>
    <row r="4" spans="1:45" x14ac:dyDescent="0.25">
      <c r="A4">
        <v>421</v>
      </c>
      <c r="B4" t="s">
        <v>3056</v>
      </c>
      <c r="C4" t="s">
        <v>3057</v>
      </c>
      <c r="D4">
        <v>2016</v>
      </c>
      <c r="E4" t="s">
        <v>3058</v>
      </c>
      <c r="F4" t="s">
        <v>29</v>
      </c>
      <c r="G4" t="s">
        <v>3059</v>
      </c>
      <c r="H4" t="s">
        <v>3060</v>
      </c>
      <c r="I4">
        <v>3</v>
      </c>
      <c r="J4" s="1">
        <v>44848.523055555554</v>
      </c>
      <c r="K4" t="s">
        <v>157</v>
      </c>
      <c r="S4">
        <v>421</v>
      </c>
      <c r="T4">
        <v>70.17</v>
      </c>
      <c r="U4">
        <v>105</v>
      </c>
      <c r="V4">
        <v>4</v>
      </c>
      <c r="W4">
        <v>6</v>
      </c>
      <c r="X4" t="s">
        <v>3061</v>
      </c>
      <c r="Y4" t="s">
        <v>3059</v>
      </c>
      <c r="Z4" t="s">
        <v>3062</v>
      </c>
      <c r="AB4">
        <f>COUNTIF(DATA!C:C,C4)</f>
        <v>0</v>
      </c>
      <c r="AC4" s="2">
        <f>IFERROR(SEARCH($AC$1, B4), -1)</f>
        <v>-1</v>
      </c>
      <c r="AE4" s="2">
        <f t="shared" si="3"/>
        <v>-1</v>
      </c>
      <c r="AF4" s="2">
        <f t="shared" si="4"/>
        <v>-1</v>
      </c>
      <c r="AG4" s="2">
        <f t="shared" si="4"/>
        <v>-1</v>
      </c>
      <c r="AH4" s="2">
        <f t="shared" si="4"/>
        <v>-1</v>
      </c>
      <c r="AI4" s="2">
        <f t="shared" si="5"/>
        <v>-1</v>
      </c>
      <c r="AK4" s="2">
        <f t="shared" si="6"/>
        <v>-1</v>
      </c>
      <c r="AL4" s="2">
        <f t="shared" si="6"/>
        <v>-1</v>
      </c>
      <c r="AM4" s="2">
        <f t="shared" si="6"/>
        <v>-1</v>
      </c>
      <c r="AN4" s="2">
        <f t="shared" si="0"/>
        <v>-1</v>
      </c>
      <c r="AP4" s="2">
        <f t="shared" si="7"/>
        <v>-1</v>
      </c>
      <c r="AQ4" s="2">
        <f t="shared" si="7"/>
        <v>-1</v>
      </c>
      <c r="AR4" s="2">
        <f t="shared" si="7"/>
        <v>-1</v>
      </c>
      <c r="AS4" s="2">
        <f t="shared" si="1"/>
        <v>-1</v>
      </c>
    </row>
    <row r="5" spans="1:45" x14ac:dyDescent="0.25">
      <c r="A5">
        <v>387</v>
      </c>
      <c r="B5" t="s">
        <v>3063</v>
      </c>
      <c r="C5" t="s">
        <v>3064</v>
      </c>
      <c r="D5">
        <v>2017</v>
      </c>
      <c r="E5" t="s">
        <v>757</v>
      </c>
      <c r="F5" t="s">
        <v>29</v>
      </c>
      <c r="G5" t="s">
        <v>3065</v>
      </c>
      <c r="H5" t="s">
        <v>3066</v>
      </c>
      <c r="I5">
        <v>4</v>
      </c>
      <c r="J5" s="1">
        <v>44848.523055555554</v>
      </c>
      <c r="S5">
        <v>387</v>
      </c>
      <c r="T5">
        <v>77.400000000000006</v>
      </c>
      <c r="U5">
        <v>97</v>
      </c>
      <c r="V5">
        <v>4</v>
      </c>
      <c r="W5">
        <v>5</v>
      </c>
      <c r="X5" t="s">
        <v>3067</v>
      </c>
      <c r="Y5" t="s">
        <v>3068</v>
      </c>
      <c r="Z5" t="s">
        <v>3069</v>
      </c>
      <c r="AB5">
        <f>COUNTIF(DATA!C:C,C5)</f>
        <v>0</v>
      </c>
      <c r="AC5" s="2">
        <f t="shared" si="2"/>
        <v>-1</v>
      </c>
      <c r="AE5" s="2">
        <f t="shared" si="3"/>
        <v>-1</v>
      </c>
      <c r="AF5" s="2">
        <f t="shared" si="4"/>
        <v>-1</v>
      </c>
      <c r="AG5" s="2">
        <f t="shared" si="4"/>
        <v>-1</v>
      </c>
      <c r="AH5" s="2">
        <f t="shared" si="4"/>
        <v>-1</v>
      </c>
      <c r="AI5" s="2">
        <f t="shared" si="5"/>
        <v>-1</v>
      </c>
      <c r="AK5" s="2">
        <f t="shared" si="6"/>
        <v>-1</v>
      </c>
      <c r="AL5" s="2">
        <f t="shared" si="6"/>
        <v>-1</v>
      </c>
      <c r="AM5" s="2">
        <f t="shared" si="6"/>
        <v>-1</v>
      </c>
      <c r="AN5" s="2">
        <f t="shared" si="0"/>
        <v>-1</v>
      </c>
      <c r="AP5" s="2">
        <f t="shared" si="7"/>
        <v>-1</v>
      </c>
      <c r="AQ5" s="2">
        <f t="shared" si="7"/>
        <v>-1</v>
      </c>
      <c r="AR5" s="2">
        <f t="shared" si="7"/>
        <v>-1</v>
      </c>
      <c r="AS5" s="2">
        <f t="shared" si="1"/>
        <v>-1</v>
      </c>
    </row>
    <row r="6" spans="1:45" x14ac:dyDescent="0.25">
      <c r="A6">
        <v>326</v>
      </c>
      <c r="B6" t="s">
        <v>3070</v>
      </c>
      <c r="C6" t="s">
        <v>3071</v>
      </c>
      <c r="D6">
        <v>2014</v>
      </c>
      <c r="F6" t="s">
        <v>417</v>
      </c>
      <c r="G6" t="s">
        <v>3072</v>
      </c>
      <c r="H6" t="s">
        <v>3073</v>
      </c>
      <c r="I6">
        <v>5</v>
      </c>
      <c r="J6" s="1">
        <v>44848.523055555554</v>
      </c>
      <c r="K6" t="s">
        <v>281</v>
      </c>
      <c r="S6">
        <v>326</v>
      </c>
      <c r="T6">
        <v>40.75</v>
      </c>
      <c r="U6">
        <v>326</v>
      </c>
      <c r="V6">
        <v>1</v>
      </c>
      <c r="W6">
        <v>8</v>
      </c>
      <c r="X6" t="s">
        <v>3074</v>
      </c>
      <c r="Y6" t="s">
        <v>3075</v>
      </c>
      <c r="Z6" t="s">
        <v>3076</v>
      </c>
      <c r="AB6">
        <f>COUNTIF(DATA!C:C,C6)</f>
        <v>0</v>
      </c>
      <c r="AC6" s="2">
        <f t="shared" si="2"/>
        <v>-1</v>
      </c>
      <c r="AE6" s="2">
        <f t="shared" si="3"/>
        <v>-1</v>
      </c>
      <c r="AF6" s="2">
        <f t="shared" si="4"/>
        <v>-1</v>
      </c>
      <c r="AG6" s="2">
        <f t="shared" si="4"/>
        <v>-1</v>
      </c>
      <c r="AH6" s="2">
        <f t="shared" si="4"/>
        <v>-1</v>
      </c>
      <c r="AI6" s="2">
        <f t="shared" si="5"/>
        <v>-1</v>
      </c>
      <c r="AK6" s="2">
        <f t="shared" si="6"/>
        <v>-1</v>
      </c>
      <c r="AL6" s="2">
        <f t="shared" si="6"/>
        <v>-1</v>
      </c>
      <c r="AM6" s="2">
        <f t="shared" si="6"/>
        <v>-1</v>
      </c>
      <c r="AN6" s="2">
        <f t="shared" si="0"/>
        <v>-1</v>
      </c>
      <c r="AP6" s="2">
        <f t="shared" si="7"/>
        <v>-1</v>
      </c>
      <c r="AQ6" s="2">
        <f t="shared" si="7"/>
        <v>-1</v>
      </c>
      <c r="AR6" s="2">
        <f t="shared" si="7"/>
        <v>-1</v>
      </c>
      <c r="AS6" s="2">
        <f t="shared" si="1"/>
        <v>-1</v>
      </c>
    </row>
    <row r="7" spans="1:45" x14ac:dyDescent="0.25">
      <c r="A7">
        <v>298</v>
      </c>
      <c r="B7" t="s">
        <v>26</v>
      </c>
      <c r="C7" t="s">
        <v>60</v>
      </c>
      <c r="D7">
        <v>2008</v>
      </c>
      <c r="E7" t="s">
        <v>61</v>
      </c>
      <c r="F7" t="s">
        <v>29</v>
      </c>
      <c r="G7" t="s">
        <v>62</v>
      </c>
      <c r="H7" t="s">
        <v>63</v>
      </c>
      <c r="I7">
        <v>6</v>
      </c>
      <c r="J7" s="1">
        <v>44848.523055555554</v>
      </c>
      <c r="S7">
        <v>298</v>
      </c>
      <c r="T7">
        <v>21.29</v>
      </c>
      <c r="U7">
        <v>298</v>
      </c>
      <c r="V7">
        <v>1</v>
      </c>
      <c r="W7">
        <v>14</v>
      </c>
      <c r="X7" t="s">
        <v>64</v>
      </c>
      <c r="Y7" t="s">
        <v>65</v>
      </c>
      <c r="Z7" t="s">
        <v>66</v>
      </c>
      <c r="AB7">
        <f>COUNTIF(DATA!C:C,C7)</f>
        <v>1</v>
      </c>
      <c r="AC7" s="2">
        <f t="shared" si="2"/>
        <v>3</v>
      </c>
      <c r="AE7" s="2">
        <f t="shared" si="3"/>
        <v>-1</v>
      </c>
      <c r="AF7" s="2">
        <f t="shared" si="4"/>
        <v>-1</v>
      </c>
      <c r="AG7" s="2">
        <f t="shared" si="4"/>
        <v>-1</v>
      </c>
      <c r="AH7" s="2">
        <f t="shared" si="4"/>
        <v>-1</v>
      </c>
      <c r="AI7" s="2">
        <f t="shared" si="5"/>
        <v>-1</v>
      </c>
      <c r="AK7" s="2">
        <f t="shared" si="6"/>
        <v>-1</v>
      </c>
      <c r="AL7" s="2">
        <f t="shared" si="6"/>
        <v>-1</v>
      </c>
      <c r="AM7" s="2">
        <f t="shared" si="6"/>
        <v>-1</v>
      </c>
      <c r="AN7" s="2">
        <f t="shared" si="0"/>
        <v>-1</v>
      </c>
      <c r="AP7" s="2">
        <f t="shared" si="7"/>
        <v>-1</v>
      </c>
      <c r="AQ7" s="2">
        <f t="shared" si="7"/>
        <v>-1</v>
      </c>
      <c r="AR7" s="2">
        <f t="shared" si="7"/>
        <v>-1</v>
      </c>
      <c r="AS7" s="2">
        <f t="shared" si="1"/>
        <v>-1</v>
      </c>
    </row>
    <row r="8" spans="1:45" x14ac:dyDescent="0.25">
      <c r="A8">
        <v>270</v>
      </c>
      <c r="B8" t="s">
        <v>128</v>
      </c>
      <c r="C8" t="s">
        <v>129</v>
      </c>
      <c r="D8">
        <v>2010</v>
      </c>
      <c r="E8" t="s">
        <v>130</v>
      </c>
      <c r="F8" t="s">
        <v>131</v>
      </c>
      <c r="G8" t="s">
        <v>132</v>
      </c>
      <c r="H8" t="s">
        <v>133</v>
      </c>
      <c r="I8">
        <v>7</v>
      </c>
      <c r="J8" s="1">
        <v>44848.523055555554</v>
      </c>
      <c r="L8" t="s">
        <v>134</v>
      </c>
      <c r="S8">
        <v>270</v>
      </c>
      <c r="T8">
        <v>22.5</v>
      </c>
      <c r="U8">
        <v>135</v>
      </c>
      <c r="V8">
        <v>2</v>
      </c>
      <c r="W8">
        <v>12</v>
      </c>
      <c r="X8" t="s">
        <v>135</v>
      </c>
      <c r="Y8" t="s">
        <v>136</v>
      </c>
      <c r="Z8" t="s">
        <v>137</v>
      </c>
      <c r="AB8">
        <f>COUNTIF(DATA!C:C,C8)</f>
        <v>1</v>
      </c>
      <c r="AC8" s="2">
        <f t="shared" si="2"/>
        <v>14</v>
      </c>
      <c r="AE8" s="2">
        <f t="shared" si="3"/>
        <v>-1</v>
      </c>
      <c r="AF8" s="2">
        <f t="shared" si="4"/>
        <v>-1</v>
      </c>
      <c r="AG8" s="2">
        <f t="shared" si="4"/>
        <v>-1</v>
      </c>
      <c r="AH8" s="2">
        <f t="shared" si="4"/>
        <v>-1</v>
      </c>
      <c r="AI8" s="2">
        <f t="shared" si="5"/>
        <v>-1</v>
      </c>
      <c r="AK8" s="2">
        <f t="shared" si="6"/>
        <v>-1</v>
      </c>
      <c r="AL8" s="2">
        <f t="shared" si="6"/>
        <v>-1</v>
      </c>
      <c r="AM8" s="2">
        <f t="shared" si="6"/>
        <v>-1</v>
      </c>
      <c r="AN8" s="2">
        <f t="shared" si="0"/>
        <v>-1</v>
      </c>
      <c r="AP8" s="2">
        <f t="shared" si="7"/>
        <v>-1</v>
      </c>
      <c r="AQ8" s="2">
        <f t="shared" si="7"/>
        <v>-1</v>
      </c>
      <c r="AR8" s="2">
        <f t="shared" si="7"/>
        <v>-1</v>
      </c>
      <c r="AS8" s="2">
        <f t="shared" si="1"/>
        <v>-1</v>
      </c>
    </row>
    <row r="9" spans="1:45" x14ac:dyDescent="0.25">
      <c r="A9">
        <v>263</v>
      </c>
      <c r="B9" t="s">
        <v>3077</v>
      </c>
      <c r="C9" t="s">
        <v>3078</v>
      </c>
      <c r="D9">
        <v>2009</v>
      </c>
      <c r="E9" t="s">
        <v>3079</v>
      </c>
      <c r="F9" t="s">
        <v>29</v>
      </c>
      <c r="G9" t="s">
        <v>3080</v>
      </c>
      <c r="H9" t="s">
        <v>3081</v>
      </c>
      <c r="I9">
        <v>8</v>
      </c>
      <c r="J9" s="1">
        <v>44848.523055555554</v>
      </c>
      <c r="K9" t="s">
        <v>157</v>
      </c>
      <c r="S9">
        <v>263</v>
      </c>
      <c r="T9">
        <v>20.23</v>
      </c>
      <c r="U9">
        <v>132</v>
      </c>
      <c r="V9">
        <v>2</v>
      </c>
      <c r="W9">
        <v>13</v>
      </c>
      <c r="X9" t="s">
        <v>3082</v>
      </c>
      <c r="Y9" t="s">
        <v>3080</v>
      </c>
      <c r="Z9" t="s">
        <v>3083</v>
      </c>
      <c r="AB9">
        <f>COUNTIF(DATA!C:C,C9)</f>
        <v>0</v>
      </c>
      <c r="AC9" s="2">
        <f t="shared" si="2"/>
        <v>-1</v>
      </c>
      <c r="AE9" s="2">
        <f t="shared" si="3"/>
        <v>-1</v>
      </c>
      <c r="AF9" s="2">
        <f t="shared" si="4"/>
        <v>-1</v>
      </c>
      <c r="AG9" s="2">
        <f t="shared" si="4"/>
        <v>-1</v>
      </c>
      <c r="AH9" s="2">
        <f t="shared" si="4"/>
        <v>-1</v>
      </c>
      <c r="AI9" s="2">
        <f t="shared" si="5"/>
        <v>-1</v>
      </c>
      <c r="AK9" s="2">
        <f t="shared" si="6"/>
        <v>-1</v>
      </c>
      <c r="AL9" s="2">
        <f t="shared" si="6"/>
        <v>-1</v>
      </c>
      <c r="AM9" s="2">
        <f t="shared" si="6"/>
        <v>-1</v>
      </c>
      <c r="AN9" s="2">
        <f t="shared" si="0"/>
        <v>-1</v>
      </c>
      <c r="AP9" s="2">
        <f t="shared" si="7"/>
        <v>-1</v>
      </c>
      <c r="AQ9" s="2">
        <f t="shared" si="7"/>
        <v>-1</v>
      </c>
      <c r="AR9" s="2">
        <f t="shared" si="7"/>
        <v>-1</v>
      </c>
      <c r="AS9" s="2">
        <f t="shared" si="1"/>
        <v>-1</v>
      </c>
    </row>
    <row r="10" spans="1:45" x14ac:dyDescent="0.25">
      <c r="A10">
        <v>255</v>
      </c>
      <c r="B10" t="s">
        <v>3084</v>
      </c>
      <c r="C10" t="s">
        <v>3085</v>
      </c>
      <c r="D10">
        <v>2009</v>
      </c>
      <c r="E10" t="s">
        <v>3086</v>
      </c>
      <c r="F10" t="s">
        <v>29</v>
      </c>
      <c r="G10" t="s">
        <v>3087</v>
      </c>
      <c r="H10" t="s">
        <v>3088</v>
      </c>
      <c r="I10">
        <v>9</v>
      </c>
      <c r="J10" s="1">
        <v>44848.523055555554</v>
      </c>
      <c r="K10" t="s">
        <v>157</v>
      </c>
      <c r="S10">
        <v>255</v>
      </c>
      <c r="T10">
        <v>19.62</v>
      </c>
      <c r="U10">
        <v>85</v>
      </c>
      <c r="V10">
        <v>3</v>
      </c>
      <c r="W10">
        <v>13</v>
      </c>
      <c r="X10" t="s">
        <v>3089</v>
      </c>
      <c r="Y10" t="s">
        <v>3087</v>
      </c>
      <c r="Z10" t="s">
        <v>3090</v>
      </c>
      <c r="AB10">
        <f>COUNTIF(DATA!C:C,C10)</f>
        <v>0</v>
      </c>
      <c r="AC10" s="2">
        <f t="shared" si="2"/>
        <v>-1</v>
      </c>
      <c r="AE10" s="2">
        <f t="shared" si="3"/>
        <v>-1</v>
      </c>
      <c r="AF10" s="2">
        <f t="shared" si="4"/>
        <v>-1</v>
      </c>
      <c r="AG10" s="2">
        <f t="shared" si="4"/>
        <v>-1</v>
      </c>
      <c r="AH10" s="2">
        <f t="shared" si="4"/>
        <v>-1</v>
      </c>
      <c r="AI10" s="2">
        <f t="shared" si="5"/>
        <v>-1</v>
      </c>
      <c r="AK10" s="2">
        <f t="shared" si="6"/>
        <v>-1</v>
      </c>
      <c r="AL10" s="2">
        <f t="shared" si="6"/>
        <v>-1</v>
      </c>
      <c r="AM10" s="2">
        <f t="shared" si="6"/>
        <v>-1</v>
      </c>
      <c r="AN10" s="2">
        <f t="shared" si="0"/>
        <v>-1</v>
      </c>
      <c r="AP10" s="2">
        <f t="shared" si="7"/>
        <v>-1</v>
      </c>
      <c r="AQ10" s="2">
        <f t="shared" si="7"/>
        <v>-1</v>
      </c>
      <c r="AR10" s="2">
        <f t="shared" si="7"/>
        <v>-1</v>
      </c>
      <c r="AS10" s="2">
        <f t="shared" si="1"/>
        <v>-1</v>
      </c>
    </row>
    <row r="11" spans="1:45" x14ac:dyDescent="0.25">
      <c r="A11">
        <v>213</v>
      </c>
      <c r="B11" t="s">
        <v>3091</v>
      </c>
      <c r="C11" t="s">
        <v>943</v>
      </c>
      <c r="D11">
        <v>2015</v>
      </c>
      <c r="E11" t="s">
        <v>944</v>
      </c>
      <c r="F11" t="s">
        <v>224</v>
      </c>
      <c r="G11" t="s">
        <v>945</v>
      </c>
      <c r="H11" t="s">
        <v>946</v>
      </c>
      <c r="I11">
        <v>11</v>
      </c>
      <c r="J11" s="1">
        <v>44848.523055555554</v>
      </c>
      <c r="L11" t="s">
        <v>947</v>
      </c>
      <c r="S11">
        <v>213</v>
      </c>
      <c r="T11">
        <v>30.43</v>
      </c>
      <c r="U11">
        <v>53</v>
      </c>
      <c r="V11">
        <v>4</v>
      </c>
      <c r="W11">
        <v>7</v>
      </c>
      <c r="X11" t="s">
        <v>948</v>
      </c>
      <c r="Y11" t="s">
        <v>949</v>
      </c>
      <c r="Z11" t="s">
        <v>950</v>
      </c>
      <c r="AB11">
        <f>COUNTIF(DATA!C:C,C11)</f>
        <v>1</v>
      </c>
      <c r="AC11" s="2">
        <f t="shared" si="2"/>
        <v>-1</v>
      </c>
      <c r="AE11" s="2">
        <f t="shared" si="3"/>
        <v>-1</v>
      </c>
      <c r="AF11" s="2">
        <f t="shared" si="4"/>
        <v>-1</v>
      </c>
      <c r="AG11" s="2">
        <f t="shared" si="4"/>
        <v>-1</v>
      </c>
      <c r="AH11" s="2">
        <f t="shared" si="4"/>
        <v>-1</v>
      </c>
      <c r="AI11" s="2">
        <f t="shared" si="5"/>
        <v>-1</v>
      </c>
      <c r="AK11" s="2">
        <f t="shared" si="6"/>
        <v>-1</v>
      </c>
      <c r="AL11" s="2">
        <f t="shared" si="6"/>
        <v>-1</v>
      </c>
      <c r="AM11" s="2">
        <f t="shared" si="6"/>
        <v>-1</v>
      </c>
      <c r="AN11" s="2">
        <f t="shared" si="0"/>
        <v>-1</v>
      </c>
      <c r="AP11" s="2">
        <f t="shared" si="7"/>
        <v>-1</v>
      </c>
      <c r="AQ11" s="2">
        <f t="shared" si="7"/>
        <v>-1</v>
      </c>
      <c r="AR11" s="2">
        <f t="shared" si="7"/>
        <v>-1</v>
      </c>
      <c r="AS11" s="2">
        <f t="shared" si="1"/>
        <v>-1</v>
      </c>
    </row>
    <row r="12" spans="1:45" x14ac:dyDescent="0.25">
      <c r="A12">
        <v>210</v>
      </c>
      <c r="B12" t="s">
        <v>160</v>
      </c>
      <c r="C12" t="s">
        <v>222</v>
      </c>
      <c r="D12">
        <v>2011</v>
      </c>
      <c r="E12" t="s">
        <v>223</v>
      </c>
      <c r="F12" t="s">
        <v>224</v>
      </c>
      <c r="G12" t="s">
        <v>225</v>
      </c>
      <c r="H12" t="s">
        <v>226</v>
      </c>
      <c r="I12">
        <v>10</v>
      </c>
      <c r="J12" s="1">
        <v>44848.523055555554</v>
      </c>
      <c r="L12" t="s">
        <v>227</v>
      </c>
      <c r="S12">
        <v>210</v>
      </c>
      <c r="T12">
        <v>19.09</v>
      </c>
      <c r="U12">
        <v>105</v>
      </c>
      <c r="V12">
        <v>2</v>
      </c>
      <c r="W12">
        <v>11</v>
      </c>
      <c r="X12" t="s">
        <v>228</v>
      </c>
      <c r="Y12" t="s">
        <v>229</v>
      </c>
      <c r="Z12" t="s">
        <v>230</v>
      </c>
      <c r="AB12">
        <f>COUNTIF(DATA!C:C,C12)</f>
        <v>1</v>
      </c>
      <c r="AC12" s="2">
        <f t="shared" si="2"/>
        <v>-1</v>
      </c>
      <c r="AE12" s="2">
        <f t="shared" si="3"/>
        <v>1</v>
      </c>
      <c r="AF12" s="2">
        <f t="shared" si="4"/>
        <v>17</v>
      </c>
      <c r="AG12" s="2">
        <f t="shared" si="4"/>
        <v>-1</v>
      </c>
      <c r="AH12" s="2">
        <f t="shared" si="4"/>
        <v>-1</v>
      </c>
      <c r="AI12" s="2">
        <f t="shared" si="5"/>
        <v>1</v>
      </c>
      <c r="AK12" s="2">
        <f t="shared" si="6"/>
        <v>-1</v>
      </c>
      <c r="AL12" s="2">
        <f t="shared" si="6"/>
        <v>-1</v>
      </c>
      <c r="AM12" s="2">
        <f t="shared" si="6"/>
        <v>-1</v>
      </c>
      <c r="AN12" s="2">
        <f t="shared" si="0"/>
        <v>-1</v>
      </c>
      <c r="AP12" s="2">
        <f t="shared" si="7"/>
        <v>-1</v>
      </c>
      <c r="AQ12" s="2">
        <f t="shared" si="7"/>
        <v>-1</v>
      </c>
      <c r="AR12" s="2">
        <f t="shared" si="7"/>
        <v>-1</v>
      </c>
      <c r="AS12" s="2">
        <f t="shared" si="1"/>
        <v>-1</v>
      </c>
    </row>
    <row r="13" spans="1:45" x14ac:dyDescent="0.25">
      <c r="A13">
        <v>201</v>
      </c>
      <c r="B13" t="s">
        <v>3092</v>
      </c>
      <c r="C13" t="s">
        <v>3093</v>
      </c>
      <c r="D13">
        <v>2015</v>
      </c>
      <c r="E13" t="s">
        <v>771</v>
      </c>
      <c r="F13" t="s">
        <v>29</v>
      </c>
      <c r="G13" t="s">
        <v>3094</v>
      </c>
      <c r="H13" t="s">
        <v>3095</v>
      </c>
      <c r="I13">
        <v>12</v>
      </c>
      <c r="J13" s="1">
        <v>44848.523055555554</v>
      </c>
      <c r="K13" t="s">
        <v>157</v>
      </c>
      <c r="S13">
        <v>201</v>
      </c>
      <c r="T13">
        <v>28.71</v>
      </c>
      <c r="U13">
        <v>201</v>
      </c>
      <c r="V13">
        <v>1</v>
      </c>
      <c r="W13">
        <v>7</v>
      </c>
      <c r="X13" t="s">
        <v>3096</v>
      </c>
      <c r="Y13" t="s">
        <v>3094</v>
      </c>
      <c r="Z13" t="s">
        <v>3097</v>
      </c>
      <c r="AB13">
        <f>COUNTIF(DATA!C:C,C13)</f>
        <v>0</v>
      </c>
      <c r="AC13" s="2">
        <f t="shared" si="2"/>
        <v>-1</v>
      </c>
      <c r="AE13" s="2">
        <f t="shared" si="3"/>
        <v>-1</v>
      </c>
      <c r="AF13" s="2">
        <f t="shared" si="4"/>
        <v>-1</v>
      </c>
      <c r="AG13" s="2">
        <f t="shared" si="4"/>
        <v>-1</v>
      </c>
      <c r="AH13" s="2">
        <f t="shared" si="4"/>
        <v>-1</v>
      </c>
      <c r="AI13" s="2">
        <f t="shared" si="5"/>
        <v>-1</v>
      </c>
      <c r="AK13" s="2">
        <f t="shared" si="6"/>
        <v>-1</v>
      </c>
      <c r="AL13" s="2">
        <f t="shared" si="6"/>
        <v>-1</v>
      </c>
      <c r="AM13" s="2">
        <f t="shared" si="6"/>
        <v>-1</v>
      </c>
      <c r="AN13" s="2">
        <f t="shared" si="0"/>
        <v>-1</v>
      </c>
      <c r="AP13" s="2">
        <f t="shared" si="7"/>
        <v>-1</v>
      </c>
      <c r="AQ13" s="2">
        <f t="shared" si="7"/>
        <v>-1</v>
      </c>
      <c r="AR13" s="2">
        <f t="shared" si="7"/>
        <v>-1</v>
      </c>
      <c r="AS13" s="2">
        <f t="shared" si="1"/>
        <v>-1</v>
      </c>
    </row>
    <row r="14" spans="1:45" x14ac:dyDescent="0.25">
      <c r="A14">
        <v>195</v>
      </c>
      <c r="B14" t="s">
        <v>160</v>
      </c>
      <c r="C14" t="s">
        <v>231</v>
      </c>
      <c r="D14">
        <v>2011</v>
      </c>
      <c r="E14" t="s">
        <v>232</v>
      </c>
      <c r="F14" t="s">
        <v>29</v>
      </c>
      <c r="G14" t="s">
        <v>233</v>
      </c>
      <c r="H14" t="s">
        <v>234</v>
      </c>
      <c r="I14">
        <v>13</v>
      </c>
      <c r="J14" s="1">
        <v>44848.523055555554</v>
      </c>
      <c r="S14">
        <v>195</v>
      </c>
      <c r="T14">
        <v>17.73</v>
      </c>
      <c r="U14">
        <v>98</v>
      </c>
      <c r="V14">
        <v>2</v>
      </c>
      <c r="W14">
        <v>11</v>
      </c>
      <c r="X14" t="s">
        <v>235</v>
      </c>
      <c r="Y14" t="s">
        <v>236</v>
      </c>
      <c r="Z14" t="s">
        <v>237</v>
      </c>
      <c r="AB14">
        <f>COUNTIF(DATA!C:C,C14)</f>
        <v>1</v>
      </c>
      <c r="AC14" s="2">
        <f t="shared" si="2"/>
        <v>-1</v>
      </c>
      <c r="AE14" s="2">
        <f t="shared" si="3"/>
        <v>1</v>
      </c>
      <c r="AF14" s="2">
        <f t="shared" si="4"/>
        <v>17</v>
      </c>
      <c r="AG14" s="2">
        <f t="shared" si="4"/>
        <v>-1</v>
      </c>
      <c r="AH14" s="2">
        <f t="shared" si="4"/>
        <v>-1</v>
      </c>
      <c r="AI14" s="2">
        <f t="shared" si="5"/>
        <v>1</v>
      </c>
      <c r="AK14" s="2">
        <f t="shared" si="6"/>
        <v>-1</v>
      </c>
      <c r="AL14" s="2">
        <f t="shared" si="6"/>
        <v>-1</v>
      </c>
      <c r="AM14" s="2">
        <f t="shared" si="6"/>
        <v>-1</v>
      </c>
      <c r="AN14" s="2">
        <f t="shared" si="0"/>
        <v>-1</v>
      </c>
      <c r="AP14" s="2">
        <f t="shared" si="7"/>
        <v>-1</v>
      </c>
      <c r="AQ14" s="2">
        <f t="shared" si="7"/>
        <v>-1</v>
      </c>
      <c r="AR14" s="2">
        <f t="shared" si="7"/>
        <v>-1</v>
      </c>
      <c r="AS14" s="2">
        <f t="shared" si="1"/>
        <v>-1</v>
      </c>
    </row>
    <row r="15" spans="1:45" x14ac:dyDescent="0.25">
      <c r="A15">
        <v>166</v>
      </c>
      <c r="B15" t="s">
        <v>3098</v>
      </c>
      <c r="C15" t="s">
        <v>3099</v>
      </c>
      <c r="D15">
        <v>2013</v>
      </c>
      <c r="E15" t="s">
        <v>744</v>
      </c>
      <c r="F15" t="s">
        <v>29</v>
      </c>
      <c r="G15" t="s">
        <v>3100</v>
      </c>
      <c r="H15" t="s">
        <v>3101</v>
      </c>
      <c r="I15">
        <v>15</v>
      </c>
      <c r="J15" s="1">
        <v>44848.523055555554</v>
      </c>
      <c r="K15" t="s">
        <v>157</v>
      </c>
      <c r="S15">
        <v>166</v>
      </c>
      <c r="T15">
        <v>18.440000000000001</v>
      </c>
      <c r="U15">
        <v>55</v>
      </c>
      <c r="V15">
        <v>3</v>
      </c>
      <c r="W15">
        <v>9</v>
      </c>
      <c r="X15" t="s">
        <v>3102</v>
      </c>
      <c r="Y15" t="s">
        <v>3100</v>
      </c>
      <c r="Z15" t="s">
        <v>3103</v>
      </c>
      <c r="AB15">
        <f>COUNTIF(DATA!C:C,C15)</f>
        <v>0</v>
      </c>
      <c r="AC15" s="2">
        <f t="shared" si="2"/>
        <v>-1</v>
      </c>
      <c r="AE15" s="2">
        <f t="shared" si="3"/>
        <v>-1</v>
      </c>
      <c r="AF15" s="2">
        <f t="shared" si="4"/>
        <v>-1</v>
      </c>
      <c r="AG15" s="2">
        <f t="shared" si="4"/>
        <v>-1</v>
      </c>
      <c r="AH15" s="2">
        <f t="shared" si="4"/>
        <v>-1</v>
      </c>
      <c r="AI15" s="2">
        <f t="shared" si="5"/>
        <v>-1</v>
      </c>
      <c r="AK15" s="2">
        <f t="shared" si="6"/>
        <v>-1</v>
      </c>
      <c r="AL15" s="2">
        <f t="shared" si="6"/>
        <v>-1</v>
      </c>
      <c r="AM15" s="2">
        <f t="shared" si="6"/>
        <v>-1</v>
      </c>
      <c r="AN15" s="2">
        <f t="shared" si="0"/>
        <v>-1</v>
      </c>
      <c r="AP15" s="2">
        <f t="shared" si="7"/>
        <v>-1</v>
      </c>
      <c r="AQ15" s="2">
        <f t="shared" si="7"/>
        <v>-1</v>
      </c>
      <c r="AR15" s="2">
        <f t="shared" si="7"/>
        <v>-1</v>
      </c>
      <c r="AS15" s="2">
        <f t="shared" si="1"/>
        <v>-1</v>
      </c>
    </row>
    <row r="16" spans="1:45" x14ac:dyDescent="0.25">
      <c r="A16">
        <v>164</v>
      </c>
      <c r="B16" t="s">
        <v>3104</v>
      </c>
      <c r="C16" t="s">
        <v>3105</v>
      </c>
      <c r="D16">
        <v>2019</v>
      </c>
      <c r="E16" t="s">
        <v>757</v>
      </c>
      <c r="F16" t="s">
        <v>29</v>
      </c>
      <c r="G16" t="s">
        <v>3106</v>
      </c>
      <c r="H16" t="s">
        <v>3107</v>
      </c>
      <c r="I16">
        <v>20</v>
      </c>
      <c r="J16" s="1">
        <v>44848.523055555554</v>
      </c>
      <c r="S16">
        <v>164</v>
      </c>
      <c r="T16">
        <v>54.67</v>
      </c>
      <c r="U16">
        <v>82</v>
      </c>
      <c r="V16">
        <v>2</v>
      </c>
      <c r="W16">
        <v>3</v>
      </c>
      <c r="X16" t="s">
        <v>3108</v>
      </c>
      <c r="Z16" t="s">
        <v>3109</v>
      </c>
      <c r="AB16">
        <f>COUNTIF(DATA!C:C,C16)</f>
        <v>0</v>
      </c>
      <c r="AC16" s="2">
        <f t="shared" si="2"/>
        <v>-1</v>
      </c>
      <c r="AE16" s="2">
        <f t="shared" si="3"/>
        <v>-1</v>
      </c>
      <c r="AF16" s="2">
        <f t="shared" si="4"/>
        <v>-1</v>
      </c>
      <c r="AG16" s="2">
        <f t="shared" si="4"/>
        <v>-1</v>
      </c>
      <c r="AH16" s="2">
        <f t="shared" si="4"/>
        <v>-1</v>
      </c>
      <c r="AI16" s="2">
        <f t="shared" si="5"/>
        <v>-1</v>
      </c>
      <c r="AK16" s="2">
        <f t="shared" si="6"/>
        <v>-1</v>
      </c>
      <c r="AL16" s="2">
        <f t="shared" si="6"/>
        <v>-1</v>
      </c>
      <c r="AM16" s="2">
        <f t="shared" si="6"/>
        <v>-1</v>
      </c>
      <c r="AN16" s="2">
        <f t="shared" si="0"/>
        <v>-1</v>
      </c>
      <c r="AP16" s="2">
        <f t="shared" si="7"/>
        <v>-1</v>
      </c>
      <c r="AQ16" s="2">
        <f t="shared" si="7"/>
        <v>-1</v>
      </c>
      <c r="AR16" s="2">
        <f t="shared" si="7"/>
        <v>-1</v>
      </c>
      <c r="AS16" s="2">
        <f t="shared" si="1"/>
        <v>-1</v>
      </c>
    </row>
    <row r="17" spans="1:45" x14ac:dyDescent="0.25">
      <c r="A17">
        <v>161</v>
      </c>
      <c r="B17" t="s">
        <v>3110</v>
      </c>
      <c r="C17" t="s">
        <v>1670</v>
      </c>
      <c r="D17">
        <v>2018</v>
      </c>
      <c r="E17" t="s">
        <v>1671</v>
      </c>
      <c r="F17" t="s">
        <v>1672</v>
      </c>
      <c r="G17" t="s">
        <v>1673</v>
      </c>
      <c r="H17" t="s">
        <v>1674</v>
      </c>
      <c r="I17">
        <v>14</v>
      </c>
      <c r="J17" s="1">
        <v>44848.523055555554</v>
      </c>
      <c r="S17">
        <v>161</v>
      </c>
      <c r="T17">
        <v>40.25</v>
      </c>
      <c r="U17">
        <v>27</v>
      </c>
      <c r="V17">
        <v>6</v>
      </c>
      <c r="W17">
        <v>4</v>
      </c>
      <c r="X17" t="s">
        <v>1675</v>
      </c>
      <c r="Y17" t="s">
        <v>1676</v>
      </c>
      <c r="Z17" t="s">
        <v>1677</v>
      </c>
      <c r="AB17">
        <f>COUNTIF(DATA!C:C,C17)</f>
        <v>1</v>
      </c>
      <c r="AC17" s="2">
        <f t="shared" si="2"/>
        <v>-1</v>
      </c>
      <c r="AE17" s="2">
        <f t="shared" si="3"/>
        <v>-1</v>
      </c>
      <c r="AF17" s="2">
        <f t="shared" si="4"/>
        <v>-1</v>
      </c>
      <c r="AG17" s="2">
        <f t="shared" si="4"/>
        <v>-1</v>
      </c>
      <c r="AH17" s="2">
        <f t="shared" si="4"/>
        <v>-1</v>
      </c>
      <c r="AI17" s="2">
        <f t="shared" si="5"/>
        <v>-1</v>
      </c>
      <c r="AK17" s="2">
        <f t="shared" si="6"/>
        <v>-1</v>
      </c>
      <c r="AL17" s="2">
        <f t="shared" si="6"/>
        <v>-1</v>
      </c>
      <c r="AM17" s="2">
        <f t="shared" si="6"/>
        <v>-1</v>
      </c>
      <c r="AN17" s="2">
        <f t="shared" si="0"/>
        <v>-1</v>
      </c>
      <c r="AP17" s="2">
        <f t="shared" si="7"/>
        <v>-1</v>
      </c>
      <c r="AQ17" s="2">
        <f t="shared" si="7"/>
        <v>-1</v>
      </c>
      <c r="AR17" s="2">
        <f t="shared" si="7"/>
        <v>-1</v>
      </c>
      <c r="AS17" s="2">
        <f t="shared" si="1"/>
        <v>-1</v>
      </c>
    </row>
    <row r="18" spans="1:45" x14ac:dyDescent="0.25">
      <c r="A18">
        <v>152</v>
      </c>
      <c r="B18" t="s">
        <v>3111</v>
      </c>
      <c r="C18" t="s">
        <v>3112</v>
      </c>
      <c r="D18">
        <v>2014</v>
      </c>
      <c r="E18" t="s">
        <v>3113</v>
      </c>
      <c r="F18" t="s">
        <v>29</v>
      </c>
      <c r="G18" t="s">
        <v>3114</v>
      </c>
      <c r="H18" t="s">
        <v>3115</v>
      </c>
      <c r="I18">
        <v>16</v>
      </c>
      <c r="J18" s="1">
        <v>44848.523055555554</v>
      </c>
      <c r="K18" t="s">
        <v>157</v>
      </c>
      <c r="S18">
        <v>152</v>
      </c>
      <c r="T18">
        <v>19</v>
      </c>
      <c r="U18">
        <v>76</v>
      </c>
      <c r="V18">
        <v>2</v>
      </c>
      <c r="W18">
        <v>8</v>
      </c>
      <c r="X18" t="s">
        <v>3116</v>
      </c>
      <c r="Y18" t="s">
        <v>3114</v>
      </c>
      <c r="Z18" t="s">
        <v>3117</v>
      </c>
      <c r="AB18">
        <f>COUNTIF(DATA!C:C,C18)</f>
        <v>0</v>
      </c>
      <c r="AC18" s="2">
        <f t="shared" si="2"/>
        <v>-1</v>
      </c>
      <c r="AE18" s="2">
        <f t="shared" si="3"/>
        <v>-1</v>
      </c>
      <c r="AF18" s="2">
        <f t="shared" si="4"/>
        <v>-1</v>
      </c>
      <c r="AG18" s="2">
        <f t="shared" si="4"/>
        <v>-1</v>
      </c>
      <c r="AH18" s="2">
        <f t="shared" si="4"/>
        <v>-1</v>
      </c>
      <c r="AI18" s="2">
        <f t="shared" si="5"/>
        <v>-1</v>
      </c>
      <c r="AK18" s="2">
        <f t="shared" si="6"/>
        <v>-1</v>
      </c>
      <c r="AL18" s="2">
        <f t="shared" si="6"/>
        <v>-1</v>
      </c>
      <c r="AM18" s="2">
        <f t="shared" si="6"/>
        <v>-1</v>
      </c>
      <c r="AN18" s="2">
        <f t="shared" si="0"/>
        <v>-1</v>
      </c>
      <c r="AP18" s="2">
        <f t="shared" si="7"/>
        <v>-1</v>
      </c>
      <c r="AQ18" s="2">
        <f t="shared" si="7"/>
        <v>-1</v>
      </c>
      <c r="AR18" s="2">
        <f t="shared" si="7"/>
        <v>-1</v>
      </c>
      <c r="AS18" s="2">
        <f t="shared" si="1"/>
        <v>-1</v>
      </c>
    </row>
    <row r="19" spans="1:45" x14ac:dyDescent="0.25">
      <c r="A19">
        <v>147</v>
      </c>
      <c r="B19" t="s">
        <v>3118</v>
      </c>
      <c r="C19" t="s">
        <v>3119</v>
      </c>
      <c r="D19">
        <v>2009</v>
      </c>
      <c r="E19" t="s">
        <v>28</v>
      </c>
      <c r="F19" t="s">
        <v>29</v>
      </c>
      <c r="G19" t="s">
        <v>3120</v>
      </c>
      <c r="H19" t="s">
        <v>3121</v>
      </c>
      <c r="I19">
        <v>17</v>
      </c>
      <c r="J19" s="1">
        <v>44848.523055555554</v>
      </c>
      <c r="S19">
        <v>147</v>
      </c>
      <c r="T19">
        <v>11.31</v>
      </c>
      <c r="U19">
        <v>147</v>
      </c>
      <c r="V19">
        <v>1</v>
      </c>
      <c r="W19">
        <v>13</v>
      </c>
      <c r="X19" t="s">
        <v>3122</v>
      </c>
      <c r="Y19" t="s">
        <v>3123</v>
      </c>
      <c r="Z19" t="s">
        <v>3124</v>
      </c>
      <c r="AB19">
        <f>COUNTIF(DATA!C:C,C19)</f>
        <v>0</v>
      </c>
      <c r="AC19" s="2">
        <f t="shared" si="2"/>
        <v>-1</v>
      </c>
      <c r="AE19" s="2">
        <f t="shared" si="3"/>
        <v>-1</v>
      </c>
      <c r="AF19" s="2">
        <f t="shared" si="4"/>
        <v>-1</v>
      </c>
      <c r="AG19" s="2">
        <f t="shared" si="4"/>
        <v>-1</v>
      </c>
      <c r="AH19" s="2">
        <f t="shared" si="4"/>
        <v>-1</v>
      </c>
      <c r="AI19" s="2">
        <f t="shared" si="5"/>
        <v>-1</v>
      </c>
      <c r="AK19" s="2">
        <f t="shared" si="6"/>
        <v>-1</v>
      </c>
      <c r="AL19" s="2">
        <f t="shared" si="6"/>
        <v>-1</v>
      </c>
      <c r="AM19" s="2">
        <f t="shared" si="6"/>
        <v>-1</v>
      </c>
      <c r="AN19" s="2">
        <f t="shared" si="0"/>
        <v>-1</v>
      </c>
      <c r="AP19" s="2">
        <f t="shared" si="7"/>
        <v>-1</v>
      </c>
      <c r="AQ19" s="2">
        <f t="shared" si="7"/>
        <v>-1</v>
      </c>
      <c r="AR19" s="2">
        <f t="shared" si="7"/>
        <v>-1</v>
      </c>
      <c r="AS19" s="2">
        <f t="shared" si="1"/>
        <v>-1</v>
      </c>
    </row>
    <row r="20" spans="1:45" x14ac:dyDescent="0.25">
      <c r="A20">
        <v>143</v>
      </c>
      <c r="B20" t="s">
        <v>138</v>
      </c>
      <c r="C20" t="s">
        <v>3125</v>
      </c>
      <c r="D20">
        <v>2009</v>
      </c>
      <c r="E20" t="s">
        <v>3126</v>
      </c>
      <c r="F20" t="s">
        <v>1510</v>
      </c>
      <c r="G20" t="s">
        <v>3127</v>
      </c>
      <c r="H20" t="s">
        <v>3128</v>
      </c>
      <c r="I20">
        <v>18</v>
      </c>
      <c r="J20" s="1">
        <v>44848.523055555554</v>
      </c>
      <c r="L20" t="s">
        <v>3129</v>
      </c>
      <c r="S20">
        <v>143</v>
      </c>
      <c r="T20">
        <v>11</v>
      </c>
      <c r="U20">
        <v>48</v>
      </c>
      <c r="V20">
        <v>3</v>
      </c>
      <c r="W20">
        <v>13</v>
      </c>
      <c r="X20" t="s">
        <v>3130</v>
      </c>
      <c r="Y20" t="s">
        <v>3131</v>
      </c>
      <c r="Z20" t="s">
        <v>3132</v>
      </c>
      <c r="AB20">
        <f>COUNTIF(DATA!C:C,C20)</f>
        <v>0</v>
      </c>
      <c r="AC20" s="2">
        <f t="shared" si="2"/>
        <v>-1</v>
      </c>
      <c r="AE20" s="2">
        <f t="shared" si="3"/>
        <v>-1</v>
      </c>
      <c r="AF20" s="2">
        <f t="shared" si="4"/>
        <v>-1</v>
      </c>
      <c r="AG20" s="2">
        <f t="shared" si="4"/>
        <v>-1</v>
      </c>
      <c r="AH20" s="2">
        <f t="shared" si="4"/>
        <v>-1</v>
      </c>
      <c r="AI20" s="2">
        <f t="shared" si="5"/>
        <v>-1</v>
      </c>
      <c r="AK20" s="2">
        <f t="shared" si="6"/>
        <v>14</v>
      </c>
      <c r="AL20" s="2">
        <f t="shared" si="6"/>
        <v>26</v>
      </c>
      <c r="AM20" s="2">
        <f t="shared" si="6"/>
        <v>4</v>
      </c>
      <c r="AN20" s="2">
        <f t="shared" si="0"/>
        <v>2</v>
      </c>
      <c r="AP20" s="2">
        <f t="shared" si="7"/>
        <v>-1</v>
      </c>
      <c r="AQ20" s="2">
        <f t="shared" si="7"/>
        <v>-1</v>
      </c>
      <c r="AR20" s="2">
        <f t="shared" si="7"/>
        <v>-1</v>
      </c>
      <c r="AS20" s="2">
        <f t="shared" si="1"/>
        <v>-1</v>
      </c>
    </row>
    <row r="21" spans="1:45" x14ac:dyDescent="0.25">
      <c r="A21">
        <v>143</v>
      </c>
      <c r="B21" t="s">
        <v>3133</v>
      </c>
      <c r="C21" t="s">
        <v>3134</v>
      </c>
      <c r="D21">
        <v>2015</v>
      </c>
      <c r="E21" t="s">
        <v>944</v>
      </c>
      <c r="F21" t="s">
        <v>224</v>
      </c>
      <c r="G21" t="s">
        <v>3135</v>
      </c>
      <c r="H21" t="s">
        <v>3136</v>
      </c>
      <c r="I21">
        <v>19</v>
      </c>
      <c r="J21" s="1">
        <v>44848.523055555554</v>
      </c>
      <c r="L21" t="s">
        <v>3137</v>
      </c>
      <c r="S21">
        <v>143</v>
      </c>
      <c r="T21">
        <v>20.43</v>
      </c>
      <c r="U21">
        <v>36</v>
      </c>
      <c r="V21">
        <v>4</v>
      </c>
      <c r="W21">
        <v>7</v>
      </c>
      <c r="X21" t="s">
        <v>3138</v>
      </c>
      <c r="Y21" t="s">
        <v>3139</v>
      </c>
      <c r="Z21" t="s">
        <v>3140</v>
      </c>
      <c r="AB21">
        <f>COUNTIF(DATA!C:C,C21)</f>
        <v>0</v>
      </c>
      <c r="AC21" s="2">
        <f t="shared" si="2"/>
        <v>-1</v>
      </c>
      <c r="AE21" s="2">
        <f t="shared" si="3"/>
        <v>-1</v>
      </c>
      <c r="AF21" s="2">
        <f t="shared" si="4"/>
        <v>-1</v>
      </c>
      <c r="AG21" s="2">
        <f t="shared" si="4"/>
        <v>-1</v>
      </c>
      <c r="AH21" s="2">
        <f t="shared" si="4"/>
        <v>-1</v>
      </c>
      <c r="AI21" s="2">
        <f t="shared" si="5"/>
        <v>-1</v>
      </c>
      <c r="AK21" s="2">
        <f t="shared" si="6"/>
        <v>-1</v>
      </c>
      <c r="AL21" s="2">
        <f t="shared" si="6"/>
        <v>-1</v>
      </c>
      <c r="AM21" s="2">
        <f t="shared" si="6"/>
        <v>-1</v>
      </c>
      <c r="AN21" s="2">
        <f t="shared" si="0"/>
        <v>-1</v>
      </c>
      <c r="AP21" s="2">
        <f t="shared" si="7"/>
        <v>-1</v>
      </c>
      <c r="AQ21" s="2">
        <f t="shared" si="7"/>
        <v>-1</v>
      </c>
      <c r="AR21" s="2">
        <f t="shared" si="7"/>
        <v>-1</v>
      </c>
      <c r="AS21" s="2">
        <f t="shared" si="1"/>
        <v>-1</v>
      </c>
    </row>
    <row r="22" spans="1:45" x14ac:dyDescent="0.25">
      <c r="A22">
        <v>139</v>
      </c>
      <c r="B22" t="s">
        <v>138</v>
      </c>
      <c r="C22" t="s">
        <v>139</v>
      </c>
      <c r="D22">
        <v>2010</v>
      </c>
      <c r="E22" t="s">
        <v>28</v>
      </c>
      <c r="F22" t="s">
        <v>29</v>
      </c>
      <c r="G22" t="s">
        <v>140</v>
      </c>
      <c r="H22" t="s">
        <v>141</v>
      </c>
      <c r="I22">
        <v>21</v>
      </c>
      <c r="J22" s="1">
        <v>44848.523055555554</v>
      </c>
      <c r="S22">
        <v>139</v>
      </c>
      <c r="T22">
        <v>11.58</v>
      </c>
      <c r="U22">
        <v>46</v>
      </c>
      <c r="V22">
        <v>3</v>
      </c>
      <c r="W22">
        <v>12</v>
      </c>
      <c r="X22" t="s">
        <v>142</v>
      </c>
      <c r="Y22" t="s">
        <v>143</v>
      </c>
      <c r="Z22" t="s">
        <v>144</v>
      </c>
      <c r="AB22">
        <f>COUNTIF(DATA!C:C,C22)</f>
        <v>1</v>
      </c>
      <c r="AC22" s="2">
        <f t="shared" si="2"/>
        <v>-1</v>
      </c>
      <c r="AE22" s="2">
        <f t="shared" si="3"/>
        <v>-1</v>
      </c>
      <c r="AF22" s="2">
        <f t="shared" si="4"/>
        <v>-1</v>
      </c>
      <c r="AG22" s="2">
        <f t="shared" si="4"/>
        <v>-1</v>
      </c>
      <c r="AH22" s="2">
        <f t="shared" si="4"/>
        <v>-1</v>
      </c>
      <c r="AI22" s="2">
        <f t="shared" si="5"/>
        <v>-1</v>
      </c>
      <c r="AK22" s="2">
        <f t="shared" si="6"/>
        <v>14</v>
      </c>
      <c r="AL22" s="2">
        <f t="shared" si="6"/>
        <v>26</v>
      </c>
      <c r="AM22" s="2">
        <f t="shared" si="6"/>
        <v>4</v>
      </c>
      <c r="AN22" s="2">
        <f t="shared" ref="AN22:AN27" si="8">IF(AK22=-1, 0, 1) + IF(AL22=-1, 0, 1) + IF(AM22=-1, 0, 1) - 1</f>
        <v>2</v>
      </c>
      <c r="AP22" s="2">
        <f t="shared" si="7"/>
        <v>-1</v>
      </c>
      <c r="AQ22" s="2">
        <f t="shared" si="7"/>
        <v>-1</v>
      </c>
      <c r="AR22" s="2">
        <f t="shared" si="7"/>
        <v>-1</v>
      </c>
      <c r="AS22" s="2">
        <f t="shared" si="1"/>
        <v>-1</v>
      </c>
    </row>
    <row r="23" spans="1:45" x14ac:dyDescent="0.25">
      <c r="A23">
        <v>137</v>
      </c>
      <c r="B23" t="s">
        <v>3141</v>
      </c>
      <c r="C23" t="s">
        <v>965</v>
      </c>
      <c r="D23">
        <v>2015</v>
      </c>
      <c r="E23" t="s">
        <v>757</v>
      </c>
      <c r="F23" t="s">
        <v>29</v>
      </c>
      <c r="G23" t="s">
        <v>966</v>
      </c>
      <c r="H23" t="s">
        <v>967</v>
      </c>
      <c r="I23">
        <v>22</v>
      </c>
      <c r="J23" s="1">
        <v>44848.523055555554</v>
      </c>
      <c r="K23" t="s">
        <v>157</v>
      </c>
      <c r="S23">
        <v>137</v>
      </c>
      <c r="T23">
        <v>19.57</v>
      </c>
      <c r="U23">
        <v>27</v>
      </c>
      <c r="V23">
        <v>5</v>
      </c>
      <c r="W23">
        <v>7</v>
      </c>
      <c r="X23" t="s">
        <v>968</v>
      </c>
      <c r="Y23" t="s">
        <v>966</v>
      </c>
      <c r="Z23" t="s">
        <v>969</v>
      </c>
      <c r="AB23">
        <f>COUNTIF(DATA!C:C,C23)</f>
        <v>1</v>
      </c>
      <c r="AC23" s="2">
        <f t="shared" si="2"/>
        <v>-1</v>
      </c>
      <c r="AE23" s="2">
        <f t="shared" si="3"/>
        <v>34</v>
      </c>
      <c r="AF23" s="2">
        <f t="shared" si="4"/>
        <v>-1</v>
      </c>
      <c r="AG23" s="2">
        <f t="shared" si="4"/>
        <v>4</v>
      </c>
      <c r="AH23" s="2">
        <f t="shared" si="4"/>
        <v>24</v>
      </c>
      <c r="AI23" s="2">
        <f t="shared" si="5"/>
        <v>2</v>
      </c>
      <c r="AK23" s="2">
        <f t="shared" si="6"/>
        <v>-1</v>
      </c>
      <c r="AL23" s="2">
        <f t="shared" si="6"/>
        <v>-1</v>
      </c>
      <c r="AM23" s="2">
        <f t="shared" si="6"/>
        <v>-1</v>
      </c>
      <c r="AN23" s="2">
        <f t="shared" si="8"/>
        <v>-1</v>
      </c>
      <c r="AP23" s="2">
        <f t="shared" si="7"/>
        <v>-1</v>
      </c>
      <c r="AQ23" s="2">
        <f t="shared" si="7"/>
        <v>-1</v>
      </c>
      <c r="AR23" s="2">
        <f t="shared" si="7"/>
        <v>-1</v>
      </c>
      <c r="AS23" s="2">
        <f t="shared" si="1"/>
        <v>-1</v>
      </c>
    </row>
    <row r="24" spans="1:45" x14ac:dyDescent="0.25">
      <c r="A24">
        <v>128</v>
      </c>
      <c r="B24" t="s">
        <v>573</v>
      </c>
      <c r="C24" t="s">
        <v>743</v>
      </c>
      <c r="D24">
        <v>2014</v>
      </c>
      <c r="E24" t="s">
        <v>744</v>
      </c>
      <c r="F24" t="s">
        <v>29</v>
      </c>
      <c r="G24" t="s">
        <v>745</v>
      </c>
      <c r="H24" t="s">
        <v>746</v>
      </c>
      <c r="I24">
        <v>23</v>
      </c>
      <c r="J24" s="1">
        <v>44848.523055555554</v>
      </c>
      <c r="K24" t="s">
        <v>157</v>
      </c>
      <c r="S24">
        <v>128</v>
      </c>
      <c r="T24">
        <v>16</v>
      </c>
      <c r="U24">
        <v>43</v>
      </c>
      <c r="V24">
        <v>3</v>
      </c>
      <c r="W24">
        <v>8</v>
      </c>
      <c r="X24" t="s">
        <v>747</v>
      </c>
      <c r="Y24" t="s">
        <v>745</v>
      </c>
      <c r="Z24" t="s">
        <v>748</v>
      </c>
      <c r="AB24">
        <f>COUNTIF(DATA!C:C,C24)</f>
        <v>1</v>
      </c>
      <c r="AC24" s="2">
        <f t="shared" si="2"/>
        <v>-1</v>
      </c>
      <c r="AE24" s="2">
        <f t="shared" si="3"/>
        <v>-1</v>
      </c>
      <c r="AF24" s="2">
        <f t="shared" si="4"/>
        <v>-1</v>
      </c>
      <c r="AG24" s="2">
        <f t="shared" si="4"/>
        <v>-1</v>
      </c>
      <c r="AH24" s="2">
        <f t="shared" si="4"/>
        <v>-1</v>
      </c>
      <c r="AI24" s="2">
        <f t="shared" si="5"/>
        <v>-1</v>
      </c>
      <c r="AK24" s="2">
        <f t="shared" si="6"/>
        <v>-1</v>
      </c>
      <c r="AL24" s="2">
        <f t="shared" si="6"/>
        <v>-1</v>
      </c>
      <c r="AM24" s="2">
        <f t="shared" si="6"/>
        <v>-1</v>
      </c>
      <c r="AN24" s="2">
        <f t="shared" si="8"/>
        <v>-1</v>
      </c>
      <c r="AP24" s="2">
        <f t="shared" si="7"/>
        <v>-1</v>
      </c>
      <c r="AQ24" s="2">
        <f t="shared" si="7"/>
        <v>-1</v>
      </c>
      <c r="AR24" s="2">
        <f t="shared" si="7"/>
        <v>-1</v>
      </c>
      <c r="AS24" s="2">
        <f t="shared" si="1"/>
        <v>-1</v>
      </c>
    </row>
    <row r="25" spans="1:45" x14ac:dyDescent="0.25">
      <c r="A25">
        <v>127</v>
      </c>
      <c r="B25" t="s">
        <v>1678</v>
      </c>
      <c r="C25" t="s">
        <v>1679</v>
      </c>
      <c r="D25">
        <v>2018</v>
      </c>
      <c r="E25" t="s">
        <v>757</v>
      </c>
      <c r="F25" t="s">
        <v>29</v>
      </c>
      <c r="G25" t="s">
        <v>1680</v>
      </c>
      <c r="H25" t="s">
        <v>1681</v>
      </c>
      <c r="I25">
        <v>25</v>
      </c>
      <c r="J25" s="1">
        <v>44848.523055555554</v>
      </c>
      <c r="S25">
        <v>127</v>
      </c>
      <c r="T25">
        <v>31.75</v>
      </c>
      <c r="U25">
        <v>21</v>
      </c>
      <c r="V25">
        <v>6</v>
      </c>
      <c r="W25">
        <v>4</v>
      </c>
      <c r="X25" t="s">
        <v>1682</v>
      </c>
      <c r="Z25" t="s">
        <v>1683</v>
      </c>
      <c r="AB25">
        <f>COUNTIF(DATA!C:C,C25)</f>
        <v>1</v>
      </c>
      <c r="AC25" s="2">
        <f t="shared" si="2"/>
        <v>-1</v>
      </c>
      <c r="AE25" s="2">
        <f t="shared" si="3"/>
        <v>-1</v>
      </c>
      <c r="AF25" s="2">
        <f t="shared" si="4"/>
        <v>-1</v>
      </c>
      <c r="AG25" s="2">
        <f t="shared" si="4"/>
        <v>-1</v>
      </c>
      <c r="AH25" s="2">
        <f t="shared" si="4"/>
        <v>-1</v>
      </c>
      <c r="AI25" s="2">
        <f t="shared" si="5"/>
        <v>-1</v>
      </c>
      <c r="AK25" s="2">
        <f t="shared" si="6"/>
        <v>-1</v>
      </c>
      <c r="AL25" s="2">
        <f t="shared" si="6"/>
        <v>-1</v>
      </c>
      <c r="AM25" s="2">
        <f t="shared" si="6"/>
        <v>-1</v>
      </c>
      <c r="AN25" s="2">
        <f t="shared" si="8"/>
        <v>-1</v>
      </c>
      <c r="AP25" s="2">
        <f t="shared" si="7"/>
        <v>-1</v>
      </c>
      <c r="AQ25" s="2">
        <f t="shared" si="7"/>
        <v>-1</v>
      </c>
      <c r="AR25" s="2">
        <f t="shared" si="7"/>
        <v>-1</v>
      </c>
      <c r="AS25" s="2">
        <f t="shared" si="1"/>
        <v>-1</v>
      </c>
    </row>
    <row r="26" spans="1:45" x14ac:dyDescent="0.25">
      <c r="A26">
        <v>126</v>
      </c>
      <c r="B26" t="s">
        <v>369</v>
      </c>
      <c r="C26" t="s">
        <v>370</v>
      </c>
      <c r="D26">
        <v>2012</v>
      </c>
      <c r="E26" t="s">
        <v>28</v>
      </c>
      <c r="F26" t="s">
        <v>29</v>
      </c>
      <c r="G26" t="s">
        <v>371</v>
      </c>
      <c r="H26" t="s">
        <v>372</v>
      </c>
      <c r="I26">
        <v>24</v>
      </c>
      <c r="J26" s="1">
        <v>44848.523055555554</v>
      </c>
      <c r="S26">
        <v>126</v>
      </c>
      <c r="T26">
        <v>12.6</v>
      </c>
      <c r="U26">
        <v>25</v>
      </c>
      <c r="V26">
        <v>5</v>
      </c>
      <c r="W26">
        <v>10</v>
      </c>
      <c r="X26" t="s">
        <v>373</v>
      </c>
      <c r="Y26" t="s">
        <v>374</v>
      </c>
      <c r="Z26" t="s">
        <v>375</v>
      </c>
      <c r="AB26">
        <f>COUNTIF(DATA!C:C,C26)</f>
        <v>1</v>
      </c>
      <c r="AC26" s="2">
        <f t="shared" si="2"/>
        <v>13</v>
      </c>
      <c r="AE26" s="2">
        <f t="shared" si="3"/>
        <v>-1</v>
      </c>
      <c r="AF26" s="2">
        <f t="shared" si="4"/>
        <v>-1</v>
      </c>
      <c r="AG26" s="2">
        <f t="shared" si="4"/>
        <v>-1</v>
      </c>
      <c r="AH26" s="2">
        <f t="shared" si="4"/>
        <v>-1</v>
      </c>
      <c r="AI26" s="2">
        <f t="shared" si="5"/>
        <v>-1</v>
      </c>
      <c r="AK26" s="2">
        <f t="shared" si="6"/>
        <v>-1</v>
      </c>
      <c r="AL26" s="2">
        <f t="shared" si="6"/>
        <v>-1</v>
      </c>
      <c r="AM26" s="2">
        <f t="shared" si="6"/>
        <v>-1</v>
      </c>
      <c r="AN26" s="2">
        <f t="shared" si="8"/>
        <v>-1</v>
      </c>
      <c r="AP26" s="2">
        <f t="shared" si="7"/>
        <v>-1</v>
      </c>
      <c r="AQ26" s="2">
        <f t="shared" si="7"/>
        <v>-1</v>
      </c>
      <c r="AR26" s="2">
        <f t="shared" si="7"/>
        <v>-1</v>
      </c>
      <c r="AS26" s="2">
        <f t="shared" si="1"/>
        <v>-1</v>
      </c>
    </row>
    <row r="27" spans="1:45" x14ac:dyDescent="0.25">
      <c r="A27">
        <v>122</v>
      </c>
      <c r="B27" t="s">
        <v>3142</v>
      </c>
      <c r="C27" t="s">
        <v>3143</v>
      </c>
      <c r="D27">
        <v>2013</v>
      </c>
      <c r="E27" t="s">
        <v>744</v>
      </c>
      <c r="F27" t="s">
        <v>29</v>
      </c>
      <c r="G27" t="s">
        <v>3144</v>
      </c>
      <c r="H27" t="s">
        <v>3145</v>
      </c>
      <c r="I27">
        <v>27</v>
      </c>
      <c r="J27" s="1">
        <v>44848.523055555554</v>
      </c>
      <c r="K27" t="s">
        <v>157</v>
      </c>
      <c r="S27">
        <v>122</v>
      </c>
      <c r="T27">
        <v>13.56</v>
      </c>
      <c r="U27">
        <v>24</v>
      </c>
      <c r="V27">
        <v>5</v>
      </c>
      <c r="W27">
        <v>9</v>
      </c>
      <c r="X27" t="s">
        <v>3146</v>
      </c>
      <c r="Y27" t="s">
        <v>3144</v>
      </c>
      <c r="Z27" t="s">
        <v>3147</v>
      </c>
      <c r="AB27">
        <f>COUNTIF(DATA!C:C,C27)</f>
        <v>0</v>
      </c>
      <c r="AC27" s="2">
        <f t="shared" si="2"/>
        <v>-1</v>
      </c>
      <c r="AE27" s="2">
        <f t="shared" si="3"/>
        <v>-1</v>
      </c>
      <c r="AF27" s="2">
        <f t="shared" si="4"/>
        <v>-1</v>
      </c>
      <c r="AG27" s="2">
        <f t="shared" si="4"/>
        <v>-1</v>
      </c>
      <c r="AH27" s="2">
        <f t="shared" si="4"/>
        <v>-1</v>
      </c>
      <c r="AI27" s="2">
        <f t="shared" si="5"/>
        <v>-1</v>
      </c>
      <c r="AK27" s="2">
        <f t="shared" si="6"/>
        <v>-1</v>
      </c>
      <c r="AL27" s="2">
        <f t="shared" si="6"/>
        <v>-1</v>
      </c>
      <c r="AM27" s="2">
        <f t="shared" si="6"/>
        <v>-1</v>
      </c>
      <c r="AN27" s="2">
        <f t="shared" si="8"/>
        <v>-1</v>
      </c>
      <c r="AP27" s="2">
        <f t="shared" si="7"/>
        <v>-1</v>
      </c>
      <c r="AQ27" s="2">
        <f t="shared" si="7"/>
        <v>-1</v>
      </c>
      <c r="AR27" s="2">
        <f t="shared" si="7"/>
        <v>-1</v>
      </c>
      <c r="AS27" s="2">
        <f t="shared" si="1"/>
        <v>-1</v>
      </c>
    </row>
    <row r="28" spans="1:45" x14ac:dyDescent="0.25">
      <c r="A28">
        <v>120</v>
      </c>
      <c r="B28" t="s">
        <v>3148</v>
      </c>
      <c r="C28" t="s">
        <v>3149</v>
      </c>
      <c r="D28">
        <v>2018</v>
      </c>
      <c r="E28" t="s">
        <v>28</v>
      </c>
      <c r="F28" t="s">
        <v>29</v>
      </c>
      <c r="G28" t="s">
        <v>3150</v>
      </c>
      <c r="H28" t="s">
        <v>3151</v>
      </c>
      <c r="I28">
        <v>29</v>
      </c>
      <c r="J28" s="1">
        <v>44848.523055555554</v>
      </c>
      <c r="S28">
        <v>120</v>
      </c>
      <c r="T28">
        <v>30</v>
      </c>
      <c r="U28">
        <v>15</v>
      </c>
      <c r="V28">
        <v>8</v>
      </c>
      <c r="W28">
        <v>4</v>
      </c>
      <c r="X28" t="s">
        <v>3152</v>
      </c>
      <c r="Y28" t="s">
        <v>3153</v>
      </c>
      <c r="Z28" t="s">
        <v>3154</v>
      </c>
      <c r="AB28">
        <f>COUNTIF(DATA!C:C,C28)</f>
        <v>0</v>
      </c>
      <c r="AC28" s="2">
        <f t="shared" si="2"/>
        <v>-1</v>
      </c>
      <c r="AE28" s="2">
        <f t="shared" si="3"/>
        <v>-1</v>
      </c>
      <c r="AF28" s="2">
        <f t="shared" si="4"/>
        <v>-1</v>
      </c>
      <c r="AG28" s="2">
        <f t="shared" si="4"/>
        <v>-1</v>
      </c>
      <c r="AH28" s="2">
        <f t="shared" si="4"/>
        <v>-1</v>
      </c>
      <c r="AI28" s="2">
        <f t="shared" si="5"/>
        <v>-1</v>
      </c>
      <c r="AK28" s="2">
        <f t="shared" si="6"/>
        <v>-1</v>
      </c>
      <c r="AL28" s="2">
        <f t="shared" si="6"/>
        <v>-1</v>
      </c>
      <c r="AM28" s="2">
        <f t="shared" si="6"/>
        <v>-1</v>
      </c>
      <c r="AN28" s="2">
        <f t="shared" si="0"/>
        <v>-1</v>
      </c>
      <c r="AP28" s="2">
        <f t="shared" si="7"/>
        <v>1</v>
      </c>
      <c r="AQ28" s="2">
        <f t="shared" si="7"/>
        <v>-1</v>
      </c>
      <c r="AR28" s="2">
        <f t="shared" si="7"/>
        <v>8</v>
      </c>
      <c r="AS28" s="2">
        <f t="shared" si="1"/>
        <v>1</v>
      </c>
    </row>
    <row r="29" spans="1:45" x14ac:dyDescent="0.25">
      <c r="A29">
        <v>119</v>
      </c>
      <c r="B29" t="s">
        <v>3141</v>
      </c>
      <c r="C29" t="s">
        <v>750</v>
      </c>
      <c r="D29">
        <v>2014</v>
      </c>
      <c r="E29" t="s">
        <v>744</v>
      </c>
      <c r="F29" t="s">
        <v>29</v>
      </c>
      <c r="G29" t="s">
        <v>751</v>
      </c>
      <c r="H29" t="s">
        <v>752</v>
      </c>
      <c r="I29">
        <v>26</v>
      </c>
      <c r="J29" s="1">
        <v>44848.523055555554</v>
      </c>
      <c r="K29" t="s">
        <v>157</v>
      </c>
      <c r="S29">
        <v>119</v>
      </c>
      <c r="T29">
        <v>14.88</v>
      </c>
      <c r="U29">
        <v>24</v>
      </c>
      <c r="V29">
        <v>5</v>
      </c>
      <c r="W29">
        <v>8</v>
      </c>
      <c r="X29" t="s">
        <v>753</v>
      </c>
      <c r="Y29" t="s">
        <v>751</v>
      </c>
      <c r="Z29" t="s">
        <v>754</v>
      </c>
      <c r="AB29">
        <f>COUNTIF(DATA!C:C,C29)</f>
        <v>1</v>
      </c>
      <c r="AC29" s="2">
        <f t="shared" si="2"/>
        <v>-1</v>
      </c>
      <c r="AE29" s="2">
        <f t="shared" si="3"/>
        <v>34</v>
      </c>
      <c r="AF29" s="2">
        <f t="shared" si="4"/>
        <v>-1</v>
      </c>
      <c r="AG29" s="2">
        <f t="shared" si="4"/>
        <v>4</v>
      </c>
      <c r="AH29" s="2">
        <f t="shared" si="4"/>
        <v>24</v>
      </c>
      <c r="AI29" s="2">
        <f t="shared" si="5"/>
        <v>2</v>
      </c>
      <c r="AK29" s="2">
        <f t="shared" si="6"/>
        <v>-1</v>
      </c>
      <c r="AL29" s="2">
        <f t="shared" si="6"/>
        <v>-1</v>
      </c>
      <c r="AM29" s="2">
        <f t="shared" si="6"/>
        <v>-1</v>
      </c>
      <c r="AN29" s="2">
        <f t="shared" si="0"/>
        <v>-1</v>
      </c>
      <c r="AP29" s="2">
        <f t="shared" si="7"/>
        <v>-1</v>
      </c>
      <c r="AQ29" s="2">
        <f t="shared" si="7"/>
        <v>-1</v>
      </c>
      <c r="AR29" s="2">
        <f t="shared" si="7"/>
        <v>-1</v>
      </c>
      <c r="AS29" s="2">
        <f t="shared" si="1"/>
        <v>-1</v>
      </c>
    </row>
    <row r="30" spans="1:45" x14ac:dyDescent="0.25">
      <c r="A30">
        <v>117</v>
      </c>
      <c r="B30" t="s">
        <v>3155</v>
      </c>
      <c r="C30" t="s">
        <v>3156</v>
      </c>
      <c r="D30">
        <v>2013</v>
      </c>
      <c r="E30" t="s">
        <v>3157</v>
      </c>
      <c r="F30" t="s">
        <v>29</v>
      </c>
      <c r="G30" t="s">
        <v>3158</v>
      </c>
      <c r="H30" t="s">
        <v>3159</v>
      </c>
      <c r="I30">
        <v>28</v>
      </c>
      <c r="J30" s="1">
        <v>44848.523055555554</v>
      </c>
      <c r="S30">
        <v>117</v>
      </c>
      <c r="T30">
        <v>13</v>
      </c>
      <c r="U30">
        <v>29</v>
      </c>
      <c r="V30">
        <v>4</v>
      </c>
      <c r="W30">
        <v>9</v>
      </c>
      <c r="X30" t="s">
        <v>3160</v>
      </c>
      <c r="Z30" t="s">
        <v>3161</v>
      </c>
      <c r="AB30">
        <f>COUNTIF(DATA!C:C,C30)</f>
        <v>0</v>
      </c>
      <c r="AC30" s="2">
        <f t="shared" si="2"/>
        <v>-1</v>
      </c>
      <c r="AE30" s="2">
        <f t="shared" si="3"/>
        <v>-1</v>
      </c>
      <c r="AF30" s="2">
        <f t="shared" si="4"/>
        <v>-1</v>
      </c>
      <c r="AG30" s="2">
        <f t="shared" si="4"/>
        <v>-1</v>
      </c>
      <c r="AH30" s="2">
        <f t="shared" si="4"/>
        <v>-1</v>
      </c>
      <c r="AI30" s="2">
        <f t="shared" si="5"/>
        <v>-1</v>
      </c>
      <c r="AK30" s="2">
        <f t="shared" si="6"/>
        <v>-1</v>
      </c>
      <c r="AL30" s="2">
        <f t="shared" si="6"/>
        <v>-1</v>
      </c>
      <c r="AM30" s="2">
        <f t="shared" si="6"/>
        <v>-1</v>
      </c>
      <c r="AN30" s="2">
        <f t="shared" si="0"/>
        <v>-1</v>
      </c>
      <c r="AP30" s="2">
        <f t="shared" si="7"/>
        <v>-1</v>
      </c>
      <c r="AQ30" s="2">
        <f t="shared" si="7"/>
        <v>-1</v>
      </c>
      <c r="AR30" s="2">
        <f t="shared" si="7"/>
        <v>-1</v>
      </c>
      <c r="AS30" s="2">
        <f t="shared" si="1"/>
        <v>-1</v>
      </c>
    </row>
    <row r="31" spans="1:45" x14ac:dyDescent="0.25">
      <c r="A31">
        <v>110</v>
      </c>
      <c r="B31" t="s">
        <v>1684</v>
      </c>
      <c r="C31" t="s">
        <v>1685</v>
      </c>
      <c r="D31">
        <v>2018</v>
      </c>
      <c r="E31" t="s">
        <v>61</v>
      </c>
      <c r="F31" t="s">
        <v>29</v>
      </c>
      <c r="G31" t="s">
        <v>1686</v>
      </c>
      <c r="H31" t="s">
        <v>1687</v>
      </c>
      <c r="I31">
        <v>30</v>
      </c>
      <c r="J31" s="1">
        <v>44848.523055555554</v>
      </c>
      <c r="S31">
        <v>110</v>
      </c>
      <c r="T31">
        <v>27.5</v>
      </c>
      <c r="U31">
        <v>28</v>
      </c>
      <c r="V31">
        <v>4</v>
      </c>
      <c r="W31">
        <v>4</v>
      </c>
      <c r="X31" t="s">
        <v>1688</v>
      </c>
      <c r="Y31" t="s">
        <v>1689</v>
      </c>
      <c r="Z31" t="s">
        <v>1690</v>
      </c>
      <c r="AB31">
        <f>COUNTIF(DATA!C:C,C31)</f>
        <v>1</v>
      </c>
      <c r="AC31" s="2">
        <f t="shared" si="2"/>
        <v>-1</v>
      </c>
      <c r="AE31" s="2">
        <f t="shared" si="3"/>
        <v>-1</v>
      </c>
      <c r="AF31" s="2">
        <f t="shared" si="4"/>
        <v>-1</v>
      </c>
      <c r="AG31" s="2">
        <f t="shared" si="4"/>
        <v>-1</v>
      </c>
      <c r="AH31" s="2">
        <f t="shared" si="4"/>
        <v>-1</v>
      </c>
      <c r="AI31" s="2">
        <f t="shared" si="5"/>
        <v>-1</v>
      </c>
      <c r="AK31" s="2">
        <f t="shared" si="6"/>
        <v>-1</v>
      </c>
      <c r="AL31" s="2">
        <f t="shared" si="6"/>
        <v>-1</v>
      </c>
      <c r="AM31" s="2">
        <f t="shared" si="6"/>
        <v>-1</v>
      </c>
      <c r="AN31" s="2">
        <f t="shared" si="0"/>
        <v>-1</v>
      </c>
      <c r="AP31" s="2">
        <f t="shared" si="7"/>
        <v>-1</v>
      </c>
      <c r="AQ31" s="2">
        <f t="shared" si="7"/>
        <v>1</v>
      </c>
      <c r="AR31" s="2">
        <f t="shared" si="7"/>
        <v>-1</v>
      </c>
      <c r="AS31" s="2">
        <f t="shared" si="1"/>
        <v>0</v>
      </c>
    </row>
    <row r="32" spans="1:45" x14ac:dyDescent="0.25">
      <c r="A32">
        <v>103</v>
      </c>
      <c r="B32" t="s">
        <v>1684</v>
      </c>
      <c r="C32" t="s">
        <v>1691</v>
      </c>
      <c r="D32">
        <v>2018</v>
      </c>
      <c r="E32" t="s">
        <v>673</v>
      </c>
      <c r="F32" t="s">
        <v>29</v>
      </c>
      <c r="G32" t="s">
        <v>1692</v>
      </c>
      <c r="H32" t="s">
        <v>1693</v>
      </c>
      <c r="I32">
        <v>31</v>
      </c>
      <c r="J32" s="1">
        <v>44848.523055555554</v>
      </c>
      <c r="S32">
        <v>103</v>
      </c>
      <c r="T32">
        <v>25.75</v>
      </c>
      <c r="U32">
        <v>26</v>
      </c>
      <c r="V32">
        <v>4</v>
      </c>
      <c r="W32">
        <v>4</v>
      </c>
      <c r="X32" t="s">
        <v>1694</v>
      </c>
      <c r="Y32" t="s">
        <v>1695</v>
      </c>
      <c r="Z32" t="s">
        <v>1696</v>
      </c>
      <c r="AB32">
        <f>COUNTIF(DATA!C:C,C32)</f>
        <v>1</v>
      </c>
      <c r="AC32" s="2">
        <f t="shared" si="2"/>
        <v>-1</v>
      </c>
      <c r="AE32" s="2">
        <f t="shared" si="3"/>
        <v>-1</v>
      </c>
      <c r="AF32" s="2">
        <f t="shared" si="4"/>
        <v>-1</v>
      </c>
      <c r="AG32" s="2">
        <f t="shared" si="4"/>
        <v>-1</v>
      </c>
      <c r="AH32" s="2">
        <f t="shared" si="4"/>
        <v>-1</v>
      </c>
      <c r="AI32" s="2">
        <f t="shared" si="5"/>
        <v>-1</v>
      </c>
      <c r="AK32" s="2">
        <f t="shared" si="6"/>
        <v>-1</v>
      </c>
      <c r="AL32" s="2">
        <f t="shared" si="6"/>
        <v>-1</v>
      </c>
      <c r="AM32" s="2">
        <f t="shared" si="6"/>
        <v>-1</v>
      </c>
      <c r="AN32" s="2">
        <f t="shared" si="0"/>
        <v>-1</v>
      </c>
      <c r="AP32" s="2">
        <f t="shared" si="7"/>
        <v>-1</v>
      </c>
      <c r="AQ32" s="2">
        <f t="shared" si="7"/>
        <v>1</v>
      </c>
      <c r="AR32" s="2">
        <f t="shared" si="7"/>
        <v>-1</v>
      </c>
      <c r="AS32" s="2">
        <f t="shared" si="1"/>
        <v>0</v>
      </c>
    </row>
    <row r="33" spans="1:45" x14ac:dyDescent="0.25">
      <c r="A33">
        <v>102</v>
      </c>
      <c r="B33" t="s">
        <v>3162</v>
      </c>
      <c r="C33" t="s">
        <v>1159</v>
      </c>
      <c r="D33">
        <v>2016</v>
      </c>
      <c r="E33" t="s">
        <v>1160</v>
      </c>
      <c r="F33" t="s">
        <v>224</v>
      </c>
      <c r="G33" t="s">
        <v>1161</v>
      </c>
      <c r="H33" t="s">
        <v>1162</v>
      </c>
      <c r="I33">
        <v>32</v>
      </c>
      <c r="J33" s="1">
        <v>44848.523055555554</v>
      </c>
      <c r="L33" t="s">
        <v>1163</v>
      </c>
      <c r="S33">
        <v>102</v>
      </c>
      <c r="T33">
        <v>17</v>
      </c>
      <c r="U33">
        <v>26</v>
      </c>
      <c r="V33">
        <v>4</v>
      </c>
      <c r="W33">
        <v>6</v>
      </c>
      <c r="X33" t="s">
        <v>1164</v>
      </c>
      <c r="Y33" t="s">
        <v>1165</v>
      </c>
      <c r="Z33" t="s">
        <v>1166</v>
      </c>
      <c r="AB33">
        <f>COUNTIF(DATA!C:C,C33)</f>
        <v>1</v>
      </c>
      <c r="AC33" s="2">
        <f t="shared" si="2"/>
        <v>-1</v>
      </c>
      <c r="AE33" s="2">
        <f t="shared" si="3"/>
        <v>-1</v>
      </c>
      <c r="AF33" s="2">
        <f t="shared" si="4"/>
        <v>-1</v>
      </c>
      <c r="AG33" s="2">
        <f t="shared" si="4"/>
        <v>-1</v>
      </c>
      <c r="AH33" s="2">
        <f t="shared" si="4"/>
        <v>-1</v>
      </c>
      <c r="AI33" s="2">
        <f t="shared" si="5"/>
        <v>-1</v>
      </c>
      <c r="AK33" s="2">
        <f t="shared" si="6"/>
        <v>-1</v>
      </c>
      <c r="AL33" s="2">
        <f t="shared" si="6"/>
        <v>-1</v>
      </c>
      <c r="AM33" s="2">
        <f t="shared" si="6"/>
        <v>-1</v>
      </c>
      <c r="AN33" s="2">
        <f t="shared" si="0"/>
        <v>-1</v>
      </c>
      <c r="AP33" s="2">
        <f t="shared" si="7"/>
        <v>-1</v>
      </c>
      <c r="AQ33" s="2">
        <f t="shared" si="7"/>
        <v>-1</v>
      </c>
      <c r="AR33" s="2">
        <f t="shared" si="7"/>
        <v>-1</v>
      </c>
      <c r="AS33" s="2">
        <f t="shared" si="1"/>
        <v>-1</v>
      </c>
    </row>
    <row r="34" spans="1:45" x14ac:dyDescent="0.25">
      <c r="A34">
        <v>94</v>
      </c>
      <c r="B34" t="s">
        <v>755</v>
      </c>
      <c r="C34" t="s">
        <v>756</v>
      </c>
      <c r="D34">
        <v>2014</v>
      </c>
      <c r="E34" t="s">
        <v>757</v>
      </c>
      <c r="F34" t="s">
        <v>29</v>
      </c>
      <c r="G34" t="s">
        <v>758</v>
      </c>
      <c r="H34" t="s">
        <v>759</v>
      </c>
      <c r="I34">
        <v>33</v>
      </c>
      <c r="J34" s="1">
        <v>44848.523055555554</v>
      </c>
      <c r="K34" t="s">
        <v>157</v>
      </c>
      <c r="S34">
        <v>94</v>
      </c>
      <c r="T34">
        <v>11.75</v>
      </c>
      <c r="U34">
        <v>19</v>
      </c>
      <c r="V34">
        <v>5</v>
      </c>
      <c r="W34">
        <v>8</v>
      </c>
      <c r="X34" t="s">
        <v>760</v>
      </c>
      <c r="Y34" t="s">
        <v>758</v>
      </c>
      <c r="Z34" t="s">
        <v>761</v>
      </c>
      <c r="AB34">
        <f>COUNTIF(DATA!C:C,C34)</f>
        <v>1</v>
      </c>
      <c r="AC34" s="2">
        <f t="shared" si="2"/>
        <v>-1</v>
      </c>
      <c r="AE34" s="2">
        <f t="shared" si="3"/>
        <v>-1</v>
      </c>
      <c r="AF34" s="2">
        <f t="shared" si="4"/>
        <v>-1</v>
      </c>
      <c r="AG34" s="2">
        <f t="shared" si="4"/>
        <v>-1</v>
      </c>
      <c r="AH34" s="2">
        <f t="shared" si="4"/>
        <v>-1</v>
      </c>
      <c r="AI34" s="2">
        <f t="shared" si="5"/>
        <v>-1</v>
      </c>
      <c r="AK34" s="2">
        <f t="shared" si="6"/>
        <v>-1</v>
      </c>
      <c r="AL34" s="2">
        <f t="shared" si="6"/>
        <v>-1</v>
      </c>
      <c r="AM34" s="2">
        <f t="shared" si="6"/>
        <v>-1</v>
      </c>
      <c r="AN34" s="2">
        <f t="shared" si="0"/>
        <v>-1</v>
      </c>
      <c r="AP34" s="2">
        <f t="shared" si="7"/>
        <v>-1</v>
      </c>
      <c r="AQ34" s="2">
        <f t="shared" si="7"/>
        <v>-1</v>
      </c>
      <c r="AR34" s="2">
        <f t="shared" si="7"/>
        <v>-1</v>
      </c>
      <c r="AS34" s="2">
        <f t="shared" si="1"/>
        <v>-1</v>
      </c>
    </row>
    <row r="35" spans="1:45" x14ac:dyDescent="0.25">
      <c r="A35">
        <v>93</v>
      </c>
      <c r="B35" t="s">
        <v>3163</v>
      </c>
      <c r="C35" t="s">
        <v>3164</v>
      </c>
      <c r="D35">
        <v>2014</v>
      </c>
      <c r="E35" t="s">
        <v>3165</v>
      </c>
      <c r="F35" t="s">
        <v>131</v>
      </c>
      <c r="G35" t="s">
        <v>3166</v>
      </c>
      <c r="H35" t="s">
        <v>3167</v>
      </c>
      <c r="I35">
        <v>34</v>
      </c>
      <c r="J35" s="1">
        <v>44848.523055555554</v>
      </c>
      <c r="K35" t="s">
        <v>157</v>
      </c>
      <c r="L35" t="s">
        <v>3168</v>
      </c>
      <c r="S35">
        <v>93</v>
      </c>
      <c r="T35">
        <v>11.63</v>
      </c>
      <c r="U35">
        <v>10</v>
      </c>
      <c r="V35">
        <v>9</v>
      </c>
      <c r="W35">
        <v>8</v>
      </c>
      <c r="X35" t="s">
        <v>3169</v>
      </c>
      <c r="Y35" t="s">
        <v>3166</v>
      </c>
      <c r="Z35" t="s">
        <v>3170</v>
      </c>
      <c r="AB35">
        <f>COUNTIF(DATA!C:C,C35)</f>
        <v>0</v>
      </c>
      <c r="AC35" s="2">
        <f t="shared" si="2"/>
        <v>-1</v>
      </c>
      <c r="AE35" s="2">
        <f t="shared" si="3"/>
        <v>-1</v>
      </c>
      <c r="AF35" s="2">
        <f t="shared" si="4"/>
        <v>-1</v>
      </c>
      <c r="AG35" s="2">
        <f t="shared" si="4"/>
        <v>-1</v>
      </c>
      <c r="AH35" s="2">
        <f t="shared" si="4"/>
        <v>-1</v>
      </c>
      <c r="AI35" s="2">
        <f t="shared" si="5"/>
        <v>-1</v>
      </c>
      <c r="AK35" s="2">
        <f t="shared" si="6"/>
        <v>-1</v>
      </c>
      <c r="AL35" s="2">
        <f t="shared" si="6"/>
        <v>-1</v>
      </c>
      <c r="AM35" s="2">
        <f t="shared" si="6"/>
        <v>-1</v>
      </c>
      <c r="AN35" s="2">
        <f t="shared" si="0"/>
        <v>-1</v>
      </c>
      <c r="AP35" s="2">
        <f t="shared" si="7"/>
        <v>-1</v>
      </c>
      <c r="AQ35" s="2">
        <f t="shared" si="7"/>
        <v>-1</v>
      </c>
      <c r="AR35" s="2">
        <f t="shared" si="7"/>
        <v>-1</v>
      </c>
      <c r="AS35" s="2">
        <f t="shared" si="1"/>
        <v>-1</v>
      </c>
    </row>
    <row r="36" spans="1:45" x14ac:dyDescent="0.25">
      <c r="A36">
        <v>93</v>
      </c>
      <c r="B36" t="s">
        <v>1697</v>
      </c>
      <c r="C36" t="s">
        <v>1698</v>
      </c>
      <c r="D36">
        <v>2018</v>
      </c>
      <c r="E36" t="s">
        <v>1699</v>
      </c>
      <c r="F36" t="s">
        <v>29</v>
      </c>
      <c r="G36" t="s">
        <v>1700</v>
      </c>
      <c r="H36" t="s">
        <v>1701</v>
      </c>
      <c r="I36">
        <v>37</v>
      </c>
      <c r="J36" s="1">
        <v>44848.523055555554</v>
      </c>
      <c r="S36">
        <v>93</v>
      </c>
      <c r="T36">
        <v>23.25</v>
      </c>
      <c r="U36">
        <v>31</v>
      </c>
      <c r="V36">
        <v>3</v>
      </c>
      <c r="W36">
        <v>4</v>
      </c>
      <c r="X36" t="s">
        <v>1702</v>
      </c>
      <c r="Z36" t="s">
        <v>1703</v>
      </c>
      <c r="AB36">
        <f>COUNTIF(DATA!C:C,C36)</f>
        <v>1</v>
      </c>
      <c r="AC36" s="2">
        <f t="shared" si="2"/>
        <v>-1</v>
      </c>
      <c r="AE36" s="2">
        <f t="shared" si="3"/>
        <v>-1</v>
      </c>
      <c r="AF36" s="2">
        <f t="shared" si="4"/>
        <v>-1</v>
      </c>
      <c r="AG36" s="2">
        <f t="shared" si="4"/>
        <v>-1</v>
      </c>
      <c r="AH36" s="2">
        <f t="shared" si="4"/>
        <v>-1</v>
      </c>
      <c r="AI36" s="2">
        <f t="shared" si="5"/>
        <v>-1</v>
      </c>
      <c r="AK36" s="2">
        <f t="shared" si="6"/>
        <v>-1</v>
      </c>
      <c r="AL36" s="2">
        <f t="shared" si="6"/>
        <v>-1</v>
      </c>
      <c r="AM36" s="2">
        <f t="shared" si="6"/>
        <v>-1</v>
      </c>
      <c r="AN36" s="2">
        <f t="shared" si="0"/>
        <v>-1</v>
      </c>
      <c r="AP36" s="2">
        <f t="shared" si="7"/>
        <v>-1</v>
      </c>
      <c r="AQ36" s="2">
        <f t="shared" si="7"/>
        <v>-1</v>
      </c>
      <c r="AR36" s="2">
        <f t="shared" si="7"/>
        <v>-1</v>
      </c>
      <c r="AS36" s="2">
        <f t="shared" si="1"/>
        <v>-1</v>
      </c>
    </row>
    <row r="37" spans="1:45" x14ac:dyDescent="0.25">
      <c r="A37">
        <v>91</v>
      </c>
      <c r="B37" t="s">
        <v>3171</v>
      </c>
      <c r="C37" t="s">
        <v>3172</v>
      </c>
      <c r="D37">
        <v>2016</v>
      </c>
      <c r="E37" t="s">
        <v>3173</v>
      </c>
      <c r="F37" t="s">
        <v>29</v>
      </c>
      <c r="G37" t="s">
        <v>3174</v>
      </c>
      <c r="H37" t="s">
        <v>3175</v>
      </c>
      <c r="I37">
        <v>35</v>
      </c>
      <c r="J37" s="1">
        <v>44848.523055555554</v>
      </c>
      <c r="S37">
        <v>91</v>
      </c>
      <c r="T37">
        <v>15.17</v>
      </c>
      <c r="U37">
        <v>30</v>
      </c>
      <c r="V37">
        <v>3</v>
      </c>
      <c r="W37">
        <v>6</v>
      </c>
      <c r="X37" t="s">
        <v>3176</v>
      </c>
      <c r="Y37" t="s">
        <v>3177</v>
      </c>
      <c r="Z37" t="s">
        <v>3178</v>
      </c>
      <c r="AB37">
        <f>COUNTIF(DATA!C:C,C37)</f>
        <v>0</v>
      </c>
      <c r="AC37" s="2">
        <f t="shared" si="2"/>
        <v>-1</v>
      </c>
      <c r="AE37" s="2">
        <f t="shared" si="3"/>
        <v>-1</v>
      </c>
      <c r="AF37" s="2">
        <f t="shared" si="4"/>
        <v>-1</v>
      </c>
      <c r="AG37" s="2">
        <f t="shared" si="4"/>
        <v>-1</v>
      </c>
      <c r="AH37" s="2">
        <f t="shared" si="4"/>
        <v>-1</v>
      </c>
      <c r="AI37" s="2">
        <f t="shared" si="5"/>
        <v>-1</v>
      </c>
      <c r="AK37" s="2">
        <f t="shared" si="6"/>
        <v>-1</v>
      </c>
      <c r="AL37" s="2">
        <f t="shared" si="6"/>
        <v>-1</v>
      </c>
      <c r="AM37" s="2">
        <f t="shared" si="6"/>
        <v>-1</v>
      </c>
      <c r="AN37" s="2">
        <f t="shared" si="0"/>
        <v>-1</v>
      </c>
      <c r="AP37" s="2">
        <f t="shared" si="7"/>
        <v>-1</v>
      </c>
      <c r="AQ37" s="2">
        <f t="shared" si="7"/>
        <v>-1</v>
      </c>
      <c r="AR37" s="2">
        <f t="shared" si="7"/>
        <v>-1</v>
      </c>
      <c r="AS37" s="2">
        <f t="shared" si="1"/>
        <v>-1</v>
      </c>
    </row>
    <row r="38" spans="1:45" x14ac:dyDescent="0.25">
      <c r="A38">
        <v>91</v>
      </c>
      <c r="B38" t="s">
        <v>3179</v>
      </c>
      <c r="C38" t="s">
        <v>3180</v>
      </c>
      <c r="D38">
        <v>2018</v>
      </c>
      <c r="E38" t="s">
        <v>744</v>
      </c>
      <c r="F38" t="s">
        <v>29</v>
      </c>
      <c r="G38" t="s">
        <v>3181</v>
      </c>
      <c r="H38" t="s">
        <v>3182</v>
      </c>
      <c r="I38">
        <v>36</v>
      </c>
      <c r="J38" s="1">
        <v>44848.523055555554</v>
      </c>
      <c r="S38">
        <v>91</v>
      </c>
      <c r="T38">
        <v>22.75</v>
      </c>
      <c r="U38">
        <v>11</v>
      </c>
      <c r="V38">
        <v>8</v>
      </c>
      <c r="W38">
        <v>4</v>
      </c>
      <c r="X38" t="s">
        <v>3183</v>
      </c>
      <c r="Y38" t="s">
        <v>3184</v>
      </c>
      <c r="Z38" t="s">
        <v>3185</v>
      </c>
      <c r="AB38">
        <f>COUNTIF(DATA!C:C,C38)</f>
        <v>0</v>
      </c>
      <c r="AC38" s="2">
        <f t="shared" si="2"/>
        <v>-1</v>
      </c>
      <c r="AE38" s="2">
        <f t="shared" si="3"/>
        <v>-1</v>
      </c>
      <c r="AF38" s="2">
        <f t="shared" si="4"/>
        <v>-1</v>
      </c>
      <c r="AG38" s="2">
        <f t="shared" si="4"/>
        <v>-1</v>
      </c>
      <c r="AH38" s="2">
        <f t="shared" si="4"/>
        <v>-1</v>
      </c>
      <c r="AI38" s="2">
        <f t="shared" si="5"/>
        <v>-1</v>
      </c>
      <c r="AK38" s="2">
        <f t="shared" si="6"/>
        <v>-1</v>
      </c>
      <c r="AL38" s="2">
        <f t="shared" si="6"/>
        <v>-1</v>
      </c>
      <c r="AM38" s="2">
        <f t="shared" si="6"/>
        <v>-1</v>
      </c>
      <c r="AN38" s="2">
        <f t="shared" si="0"/>
        <v>-1</v>
      </c>
      <c r="AP38" s="2">
        <f t="shared" si="7"/>
        <v>-1</v>
      </c>
      <c r="AQ38" s="2">
        <f t="shared" si="7"/>
        <v>-1</v>
      </c>
      <c r="AR38" s="2">
        <f t="shared" si="7"/>
        <v>-1</v>
      </c>
      <c r="AS38" s="2">
        <f t="shared" si="1"/>
        <v>-1</v>
      </c>
    </row>
    <row r="39" spans="1:45" x14ac:dyDescent="0.25">
      <c r="A39">
        <v>89</v>
      </c>
      <c r="B39" t="s">
        <v>3186</v>
      </c>
      <c r="C39" t="s">
        <v>3187</v>
      </c>
      <c r="D39">
        <v>2015</v>
      </c>
      <c r="E39" t="s">
        <v>778</v>
      </c>
      <c r="F39" t="s">
        <v>29</v>
      </c>
      <c r="G39" t="s">
        <v>3188</v>
      </c>
      <c r="H39" t="s">
        <v>3189</v>
      </c>
      <c r="I39">
        <v>39</v>
      </c>
      <c r="J39" s="1">
        <v>44848.523055555554</v>
      </c>
      <c r="S39">
        <v>89</v>
      </c>
      <c r="T39">
        <v>12.71</v>
      </c>
      <c r="U39">
        <v>18</v>
      </c>
      <c r="V39">
        <v>5</v>
      </c>
      <c r="W39">
        <v>7</v>
      </c>
      <c r="X39" t="s">
        <v>3190</v>
      </c>
      <c r="Y39" t="s">
        <v>3191</v>
      </c>
      <c r="Z39" t="s">
        <v>3192</v>
      </c>
      <c r="AB39">
        <f>COUNTIF(DATA!C:C,C39)</f>
        <v>0</v>
      </c>
      <c r="AC39" s="2">
        <f t="shared" si="2"/>
        <v>-1</v>
      </c>
      <c r="AE39" s="2">
        <f t="shared" si="3"/>
        <v>-1</v>
      </c>
      <c r="AF39" s="2">
        <f t="shared" si="4"/>
        <v>36</v>
      </c>
      <c r="AG39" s="2">
        <f t="shared" si="4"/>
        <v>-1</v>
      </c>
      <c r="AH39" s="2">
        <f t="shared" si="4"/>
        <v>-1</v>
      </c>
      <c r="AI39" s="2">
        <f t="shared" si="5"/>
        <v>0</v>
      </c>
      <c r="AK39" s="2">
        <f t="shared" si="6"/>
        <v>-1</v>
      </c>
      <c r="AL39" s="2">
        <f t="shared" si="6"/>
        <v>-1</v>
      </c>
      <c r="AM39" s="2">
        <f t="shared" si="6"/>
        <v>-1</v>
      </c>
      <c r="AN39" s="2">
        <f t="shared" si="0"/>
        <v>-1</v>
      </c>
      <c r="AP39" s="2">
        <f t="shared" si="7"/>
        <v>-1</v>
      </c>
      <c r="AQ39" s="2">
        <f t="shared" si="7"/>
        <v>-1</v>
      </c>
      <c r="AR39" s="2">
        <f t="shared" si="7"/>
        <v>-1</v>
      </c>
      <c r="AS39" s="2">
        <f t="shared" si="1"/>
        <v>-1</v>
      </c>
    </row>
    <row r="40" spans="1:45" x14ac:dyDescent="0.25">
      <c r="A40">
        <v>88</v>
      </c>
      <c r="B40" t="s">
        <v>3193</v>
      </c>
      <c r="C40" t="s">
        <v>1436</v>
      </c>
      <c r="D40">
        <v>2017</v>
      </c>
      <c r="E40" t="s">
        <v>744</v>
      </c>
      <c r="F40" t="s">
        <v>29</v>
      </c>
      <c r="G40" t="s">
        <v>1437</v>
      </c>
      <c r="H40" t="s">
        <v>1438</v>
      </c>
      <c r="I40">
        <v>40</v>
      </c>
      <c r="J40" s="1">
        <v>44848.523055555554</v>
      </c>
      <c r="S40">
        <v>88</v>
      </c>
      <c r="T40">
        <v>17.600000000000001</v>
      </c>
      <c r="U40">
        <v>15</v>
      </c>
      <c r="V40">
        <v>6</v>
      </c>
      <c r="W40">
        <v>5</v>
      </c>
      <c r="X40" t="s">
        <v>1439</v>
      </c>
      <c r="Y40" t="s">
        <v>1440</v>
      </c>
      <c r="Z40" t="s">
        <v>1441</v>
      </c>
      <c r="AB40">
        <f>COUNTIF(DATA!C:C,C40)</f>
        <v>1</v>
      </c>
      <c r="AC40" s="2">
        <f t="shared" si="2"/>
        <v>-1</v>
      </c>
      <c r="AE40" s="2">
        <f t="shared" si="3"/>
        <v>-1</v>
      </c>
      <c r="AF40" s="2">
        <f t="shared" si="4"/>
        <v>-1</v>
      </c>
      <c r="AG40" s="2">
        <f t="shared" si="4"/>
        <v>-1</v>
      </c>
      <c r="AH40" s="2">
        <f t="shared" si="4"/>
        <v>-1</v>
      </c>
      <c r="AI40" s="2">
        <f t="shared" si="5"/>
        <v>-1</v>
      </c>
      <c r="AK40" s="2">
        <f t="shared" si="6"/>
        <v>-1</v>
      </c>
      <c r="AL40" s="2">
        <f t="shared" si="6"/>
        <v>-1</v>
      </c>
      <c r="AM40" s="2">
        <f t="shared" si="6"/>
        <v>-1</v>
      </c>
      <c r="AN40" s="2">
        <f t="shared" si="0"/>
        <v>-1</v>
      </c>
      <c r="AP40" s="2">
        <f t="shared" si="7"/>
        <v>-1</v>
      </c>
      <c r="AQ40" s="2">
        <f t="shared" si="7"/>
        <v>-1</v>
      </c>
      <c r="AR40" s="2">
        <f t="shared" si="7"/>
        <v>-1</v>
      </c>
      <c r="AS40" s="2">
        <f t="shared" si="1"/>
        <v>-1</v>
      </c>
    </row>
    <row r="41" spans="1:45" x14ac:dyDescent="0.25">
      <c r="A41">
        <v>88</v>
      </c>
      <c r="B41" t="s">
        <v>3194</v>
      </c>
      <c r="C41" t="s">
        <v>3195</v>
      </c>
      <c r="D41">
        <v>2016</v>
      </c>
      <c r="E41" t="s">
        <v>28</v>
      </c>
      <c r="F41" t="s">
        <v>29</v>
      </c>
      <c r="G41" t="s">
        <v>3196</v>
      </c>
      <c r="H41" t="s">
        <v>3197</v>
      </c>
      <c r="I41">
        <v>41</v>
      </c>
      <c r="J41" s="1">
        <v>44848.523055555554</v>
      </c>
      <c r="S41">
        <v>88</v>
      </c>
      <c r="T41">
        <v>14.67</v>
      </c>
      <c r="U41">
        <v>44</v>
      </c>
      <c r="V41">
        <v>2</v>
      </c>
      <c r="W41">
        <v>6</v>
      </c>
      <c r="X41" t="s">
        <v>3198</v>
      </c>
      <c r="Y41" t="s">
        <v>3199</v>
      </c>
      <c r="Z41" t="s">
        <v>3200</v>
      </c>
      <c r="AB41">
        <f>COUNTIF(DATA!C:C,C41)</f>
        <v>0</v>
      </c>
      <c r="AC41" s="2">
        <f t="shared" si="2"/>
        <v>-1</v>
      </c>
      <c r="AE41" s="2">
        <f t="shared" si="3"/>
        <v>-1</v>
      </c>
      <c r="AF41" s="2">
        <f t="shared" si="4"/>
        <v>-1</v>
      </c>
      <c r="AG41" s="2">
        <f t="shared" si="4"/>
        <v>-1</v>
      </c>
      <c r="AH41" s="2">
        <f t="shared" si="4"/>
        <v>-1</v>
      </c>
      <c r="AI41" s="2">
        <f t="shared" si="5"/>
        <v>-1</v>
      </c>
      <c r="AK41" s="2">
        <f t="shared" si="6"/>
        <v>-1</v>
      </c>
      <c r="AL41" s="2">
        <f t="shared" si="6"/>
        <v>-1</v>
      </c>
      <c r="AM41" s="2">
        <f t="shared" si="6"/>
        <v>-1</v>
      </c>
      <c r="AN41" s="2">
        <f t="shared" si="0"/>
        <v>-1</v>
      </c>
      <c r="AP41" s="2">
        <f t="shared" si="7"/>
        <v>-1</v>
      </c>
      <c r="AQ41" s="2">
        <f t="shared" si="7"/>
        <v>-1</v>
      </c>
      <c r="AR41" s="2">
        <f t="shared" si="7"/>
        <v>-1</v>
      </c>
      <c r="AS41" s="2">
        <f t="shared" si="1"/>
        <v>-1</v>
      </c>
    </row>
    <row r="42" spans="1:45" x14ac:dyDescent="0.25">
      <c r="A42">
        <v>84</v>
      </c>
      <c r="B42" t="s">
        <v>3201</v>
      </c>
      <c r="C42" t="s">
        <v>3202</v>
      </c>
      <c r="D42">
        <v>2015</v>
      </c>
      <c r="E42" t="s">
        <v>3203</v>
      </c>
      <c r="F42" t="s">
        <v>3204</v>
      </c>
      <c r="G42" t="s">
        <v>3205</v>
      </c>
      <c r="H42" t="s">
        <v>3206</v>
      </c>
      <c r="I42">
        <v>38</v>
      </c>
      <c r="J42" s="1">
        <v>44848.523055555554</v>
      </c>
      <c r="L42" t="s">
        <v>3207</v>
      </c>
      <c r="S42">
        <v>84</v>
      </c>
      <c r="T42">
        <v>12</v>
      </c>
      <c r="U42">
        <v>21</v>
      </c>
      <c r="V42">
        <v>4</v>
      </c>
      <c r="W42">
        <v>7</v>
      </c>
      <c r="X42" t="s">
        <v>3208</v>
      </c>
      <c r="Y42" t="s">
        <v>3209</v>
      </c>
      <c r="Z42" t="s">
        <v>3210</v>
      </c>
      <c r="AB42">
        <f>COUNTIF(DATA!C:C,C42)</f>
        <v>0</v>
      </c>
      <c r="AC42" s="2">
        <f t="shared" si="2"/>
        <v>-1</v>
      </c>
      <c r="AE42" s="2">
        <f t="shared" si="3"/>
        <v>-1</v>
      </c>
      <c r="AF42" s="2">
        <f t="shared" si="4"/>
        <v>-1</v>
      </c>
      <c r="AG42" s="2">
        <f t="shared" si="4"/>
        <v>-1</v>
      </c>
      <c r="AH42" s="2">
        <f t="shared" si="4"/>
        <v>-1</v>
      </c>
      <c r="AI42" s="2">
        <f t="shared" si="5"/>
        <v>-1</v>
      </c>
      <c r="AK42" s="2">
        <f t="shared" si="6"/>
        <v>-1</v>
      </c>
      <c r="AL42" s="2">
        <f t="shared" si="6"/>
        <v>-1</v>
      </c>
      <c r="AM42" s="2">
        <f t="shared" si="6"/>
        <v>-1</v>
      </c>
      <c r="AN42" s="2">
        <f t="shared" si="0"/>
        <v>-1</v>
      </c>
      <c r="AP42" s="2">
        <f t="shared" si="7"/>
        <v>-1</v>
      </c>
      <c r="AQ42" s="2">
        <f t="shared" si="7"/>
        <v>-1</v>
      </c>
      <c r="AR42" s="2">
        <f t="shared" si="7"/>
        <v>-1</v>
      </c>
      <c r="AS42" s="2">
        <f t="shared" si="1"/>
        <v>-1</v>
      </c>
    </row>
    <row r="43" spans="1:45" x14ac:dyDescent="0.25">
      <c r="A43">
        <v>82</v>
      </c>
      <c r="B43" t="s">
        <v>3211</v>
      </c>
      <c r="C43" t="s">
        <v>3212</v>
      </c>
      <c r="D43">
        <v>2014</v>
      </c>
      <c r="E43" t="s">
        <v>744</v>
      </c>
      <c r="F43" t="s">
        <v>29</v>
      </c>
      <c r="G43" t="s">
        <v>3213</v>
      </c>
      <c r="H43" t="s">
        <v>3214</v>
      </c>
      <c r="I43">
        <v>43</v>
      </c>
      <c r="J43" s="1">
        <v>44848.523055555554</v>
      </c>
      <c r="K43" t="s">
        <v>157</v>
      </c>
      <c r="S43">
        <v>82</v>
      </c>
      <c r="T43">
        <v>10.25</v>
      </c>
      <c r="U43">
        <v>14</v>
      </c>
      <c r="V43">
        <v>6</v>
      </c>
      <c r="W43">
        <v>8</v>
      </c>
      <c r="X43" t="s">
        <v>3215</v>
      </c>
      <c r="Y43" t="s">
        <v>3213</v>
      </c>
      <c r="Z43" t="s">
        <v>3216</v>
      </c>
      <c r="AB43">
        <f>COUNTIF(DATA!C:C,C43)</f>
        <v>0</v>
      </c>
      <c r="AC43" s="2">
        <f t="shared" si="2"/>
        <v>-1</v>
      </c>
      <c r="AE43" s="2">
        <f t="shared" si="3"/>
        <v>-1</v>
      </c>
      <c r="AF43" s="2">
        <f t="shared" si="4"/>
        <v>-1</v>
      </c>
      <c r="AG43" s="2">
        <f t="shared" si="4"/>
        <v>-1</v>
      </c>
      <c r="AH43" s="2">
        <f t="shared" si="4"/>
        <v>-1</v>
      </c>
      <c r="AI43" s="2">
        <f t="shared" si="5"/>
        <v>-1</v>
      </c>
      <c r="AK43" s="2">
        <f t="shared" si="6"/>
        <v>-1</v>
      </c>
      <c r="AL43" s="2">
        <f t="shared" si="6"/>
        <v>-1</v>
      </c>
      <c r="AM43" s="2">
        <f t="shared" si="6"/>
        <v>-1</v>
      </c>
      <c r="AN43" s="2">
        <f t="shared" si="0"/>
        <v>-1</v>
      </c>
      <c r="AP43" s="2">
        <f t="shared" si="7"/>
        <v>-1</v>
      </c>
      <c r="AQ43" s="2">
        <f t="shared" si="7"/>
        <v>-1</v>
      </c>
      <c r="AR43" s="2">
        <f t="shared" si="7"/>
        <v>-1</v>
      </c>
      <c r="AS43" s="2">
        <f t="shared" si="1"/>
        <v>-1</v>
      </c>
    </row>
    <row r="44" spans="1:45" x14ac:dyDescent="0.25">
      <c r="A44">
        <v>81</v>
      </c>
      <c r="B44" t="s">
        <v>813</v>
      </c>
      <c r="C44" t="s">
        <v>970</v>
      </c>
      <c r="D44">
        <v>2015</v>
      </c>
      <c r="E44" t="s">
        <v>28</v>
      </c>
      <c r="F44" t="s">
        <v>29</v>
      </c>
      <c r="G44" t="s">
        <v>971</v>
      </c>
      <c r="H44" t="s">
        <v>972</v>
      </c>
      <c r="I44">
        <v>44</v>
      </c>
      <c r="J44" s="1">
        <v>44848.523055555554</v>
      </c>
      <c r="S44">
        <v>81</v>
      </c>
      <c r="T44">
        <v>11.57</v>
      </c>
      <c r="U44">
        <v>27</v>
      </c>
      <c r="V44">
        <v>3</v>
      </c>
      <c r="W44">
        <v>7</v>
      </c>
      <c r="X44" t="s">
        <v>973</v>
      </c>
      <c r="Y44" t="s">
        <v>974</v>
      </c>
      <c r="Z44" t="s">
        <v>975</v>
      </c>
      <c r="AB44">
        <f>COUNTIF(DATA!C:C,C44)</f>
        <v>1</v>
      </c>
      <c r="AC44" s="2">
        <f t="shared" si="2"/>
        <v>-1</v>
      </c>
      <c r="AE44" s="2">
        <f t="shared" si="3"/>
        <v>13</v>
      </c>
      <c r="AF44" s="2">
        <f t="shared" si="4"/>
        <v>29</v>
      </c>
      <c r="AG44" s="2">
        <f t="shared" si="4"/>
        <v>-1</v>
      </c>
      <c r="AH44" s="2">
        <f t="shared" si="4"/>
        <v>-1</v>
      </c>
      <c r="AI44" s="2">
        <f t="shared" si="5"/>
        <v>1</v>
      </c>
      <c r="AK44" s="2">
        <f t="shared" si="6"/>
        <v>-1</v>
      </c>
      <c r="AL44" s="2">
        <f t="shared" si="6"/>
        <v>-1</v>
      </c>
      <c r="AM44" s="2">
        <f t="shared" si="6"/>
        <v>-1</v>
      </c>
      <c r="AN44" s="2">
        <f t="shared" si="0"/>
        <v>-1</v>
      </c>
      <c r="AP44" s="2">
        <f t="shared" si="7"/>
        <v>-1</v>
      </c>
      <c r="AQ44" s="2">
        <f t="shared" si="7"/>
        <v>-1</v>
      </c>
      <c r="AR44" s="2">
        <f t="shared" si="7"/>
        <v>-1</v>
      </c>
      <c r="AS44" s="2">
        <f t="shared" si="1"/>
        <v>-1</v>
      </c>
    </row>
    <row r="45" spans="1:45" x14ac:dyDescent="0.25">
      <c r="A45">
        <v>79</v>
      </c>
      <c r="B45" t="s">
        <v>1684</v>
      </c>
      <c r="C45" t="s">
        <v>1704</v>
      </c>
      <c r="D45">
        <v>2018</v>
      </c>
      <c r="E45" t="s">
        <v>744</v>
      </c>
      <c r="F45" t="s">
        <v>29</v>
      </c>
      <c r="G45" t="s">
        <v>1705</v>
      </c>
      <c r="H45" t="s">
        <v>1706</v>
      </c>
      <c r="I45">
        <v>42</v>
      </c>
      <c r="J45" s="1">
        <v>44848.523055555554</v>
      </c>
      <c r="S45">
        <v>79</v>
      </c>
      <c r="T45">
        <v>19.75</v>
      </c>
      <c r="U45">
        <v>20</v>
      </c>
      <c r="V45">
        <v>4</v>
      </c>
      <c r="W45">
        <v>4</v>
      </c>
      <c r="X45" t="s">
        <v>1707</v>
      </c>
      <c r="Y45" t="s">
        <v>1708</v>
      </c>
      <c r="Z45" t="s">
        <v>1709</v>
      </c>
      <c r="AB45">
        <f>COUNTIF(DATA!C:C,C45)</f>
        <v>1</v>
      </c>
      <c r="AC45" s="2">
        <f t="shared" si="2"/>
        <v>-1</v>
      </c>
      <c r="AE45" s="2">
        <f t="shared" si="3"/>
        <v>-1</v>
      </c>
      <c r="AF45" s="2">
        <f t="shared" si="4"/>
        <v>-1</v>
      </c>
      <c r="AG45" s="2">
        <f t="shared" si="4"/>
        <v>-1</v>
      </c>
      <c r="AH45" s="2">
        <f t="shared" si="4"/>
        <v>-1</v>
      </c>
      <c r="AI45" s="2">
        <f t="shared" si="5"/>
        <v>-1</v>
      </c>
      <c r="AK45" s="2">
        <f t="shared" si="6"/>
        <v>-1</v>
      </c>
      <c r="AL45" s="2">
        <f t="shared" si="6"/>
        <v>-1</v>
      </c>
      <c r="AM45" s="2">
        <f t="shared" si="6"/>
        <v>-1</v>
      </c>
      <c r="AN45" s="2">
        <f t="shared" si="0"/>
        <v>-1</v>
      </c>
      <c r="AP45" s="2">
        <f t="shared" si="7"/>
        <v>-1</v>
      </c>
      <c r="AQ45" s="2">
        <f t="shared" si="7"/>
        <v>1</v>
      </c>
      <c r="AR45" s="2">
        <f t="shared" si="7"/>
        <v>-1</v>
      </c>
      <c r="AS45" s="2">
        <f t="shared" si="1"/>
        <v>0</v>
      </c>
    </row>
    <row r="46" spans="1:45" x14ac:dyDescent="0.25">
      <c r="A46">
        <v>76</v>
      </c>
      <c r="B46" t="s">
        <v>3217</v>
      </c>
      <c r="C46" t="s">
        <v>3218</v>
      </c>
      <c r="D46">
        <v>2019</v>
      </c>
      <c r="E46" t="s">
        <v>1788</v>
      </c>
      <c r="F46" t="s">
        <v>29</v>
      </c>
      <c r="G46" t="s">
        <v>3219</v>
      </c>
      <c r="H46" t="s">
        <v>3220</v>
      </c>
      <c r="I46">
        <v>45</v>
      </c>
      <c r="J46" s="1">
        <v>44848.523055555554</v>
      </c>
      <c r="S46">
        <v>76</v>
      </c>
      <c r="T46">
        <v>25.33</v>
      </c>
      <c r="U46">
        <v>15</v>
      </c>
      <c r="V46">
        <v>5</v>
      </c>
      <c r="W46">
        <v>3</v>
      </c>
      <c r="X46" t="s">
        <v>3221</v>
      </c>
      <c r="Y46" t="s">
        <v>3222</v>
      </c>
      <c r="Z46" t="s">
        <v>3223</v>
      </c>
      <c r="AB46">
        <f>COUNTIF(DATA!C:C,C46)</f>
        <v>0</v>
      </c>
      <c r="AC46" s="2">
        <f t="shared" si="2"/>
        <v>-1</v>
      </c>
      <c r="AE46" s="2">
        <f t="shared" si="3"/>
        <v>-1</v>
      </c>
      <c r="AF46" s="2">
        <f t="shared" si="4"/>
        <v>-1</v>
      </c>
      <c r="AG46" s="2">
        <f t="shared" si="4"/>
        <v>-1</v>
      </c>
      <c r="AH46" s="2">
        <f t="shared" si="4"/>
        <v>-1</v>
      </c>
      <c r="AI46" s="2">
        <f t="shared" si="5"/>
        <v>-1</v>
      </c>
      <c r="AK46" s="2">
        <f t="shared" si="6"/>
        <v>-1</v>
      </c>
      <c r="AL46" s="2">
        <f t="shared" si="6"/>
        <v>-1</v>
      </c>
      <c r="AM46" s="2">
        <f t="shared" si="6"/>
        <v>-1</v>
      </c>
      <c r="AN46" s="2">
        <f t="shared" si="0"/>
        <v>-1</v>
      </c>
      <c r="AP46" s="2">
        <f t="shared" si="7"/>
        <v>-1</v>
      </c>
      <c r="AQ46" s="2">
        <f t="shared" si="7"/>
        <v>-1</v>
      </c>
      <c r="AR46" s="2">
        <f t="shared" si="7"/>
        <v>-1</v>
      </c>
      <c r="AS46" s="2">
        <f t="shared" si="1"/>
        <v>-1</v>
      </c>
    </row>
    <row r="47" spans="1:45" x14ac:dyDescent="0.25">
      <c r="A47">
        <v>76</v>
      </c>
      <c r="B47" t="s">
        <v>1895</v>
      </c>
      <c r="C47" t="s">
        <v>1896</v>
      </c>
      <c r="D47">
        <v>2019</v>
      </c>
      <c r="E47" t="s">
        <v>960</v>
      </c>
      <c r="F47" t="s">
        <v>29</v>
      </c>
      <c r="G47" t="s">
        <v>1897</v>
      </c>
      <c r="H47" t="s">
        <v>1898</v>
      </c>
      <c r="I47">
        <v>53</v>
      </c>
      <c r="J47" s="1">
        <v>44848.523055555554</v>
      </c>
      <c r="S47">
        <v>76</v>
      </c>
      <c r="T47">
        <v>25.33</v>
      </c>
      <c r="U47">
        <v>13</v>
      </c>
      <c r="V47">
        <v>6</v>
      </c>
      <c r="W47">
        <v>3</v>
      </c>
      <c r="X47" t="s">
        <v>1899</v>
      </c>
      <c r="Y47" t="s">
        <v>1900</v>
      </c>
      <c r="Z47" t="s">
        <v>1901</v>
      </c>
      <c r="AB47">
        <f>COUNTIF(DATA!C:C,C47)</f>
        <v>1</v>
      </c>
      <c r="AC47" s="2">
        <f t="shared" si="2"/>
        <v>-1</v>
      </c>
      <c r="AE47" s="2">
        <f t="shared" si="3"/>
        <v>-1</v>
      </c>
      <c r="AF47" s="2">
        <f t="shared" si="4"/>
        <v>-1</v>
      </c>
      <c r="AG47" s="2">
        <f t="shared" si="4"/>
        <v>-1</v>
      </c>
      <c r="AH47" s="2">
        <f t="shared" si="4"/>
        <v>-1</v>
      </c>
      <c r="AI47" s="2">
        <f t="shared" si="5"/>
        <v>-1</v>
      </c>
      <c r="AK47" s="2">
        <f t="shared" si="6"/>
        <v>-1</v>
      </c>
      <c r="AL47" s="2">
        <f t="shared" si="6"/>
        <v>-1</v>
      </c>
      <c r="AM47" s="2">
        <f t="shared" si="6"/>
        <v>-1</v>
      </c>
      <c r="AN47" s="2">
        <f t="shared" si="0"/>
        <v>-1</v>
      </c>
      <c r="AP47" s="2">
        <f t="shared" si="7"/>
        <v>-1</v>
      </c>
      <c r="AQ47" s="2">
        <f t="shared" si="7"/>
        <v>-1</v>
      </c>
      <c r="AR47" s="2">
        <f t="shared" si="7"/>
        <v>-1</v>
      </c>
      <c r="AS47" s="2">
        <f t="shared" si="1"/>
        <v>-1</v>
      </c>
    </row>
    <row r="48" spans="1:45" x14ac:dyDescent="0.25">
      <c r="A48">
        <v>73</v>
      </c>
      <c r="B48" t="s">
        <v>3224</v>
      </c>
      <c r="C48" t="s">
        <v>3225</v>
      </c>
      <c r="D48">
        <v>2019</v>
      </c>
      <c r="E48" t="s">
        <v>1788</v>
      </c>
      <c r="F48" t="s">
        <v>29</v>
      </c>
      <c r="G48" t="s">
        <v>3226</v>
      </c>
      <c r="H48" t="s">
        <v>3227</v>
      </c>
      <c r="I48">
        <v>54</v>
      </c>
      <c r="J48" s="1">
        <v>44848.523055555554</v>
      </c>
      <c r="S48">
        <v>73</v>
      </c>
      <c r="T48">
        <v>24.33</v>
      </c>
      <c r="U48">
        <v>12</v>
      </c>
      <c r="V48">
        <v>6</v>
      </c>
      <c r="W48">
        <v>3</v>
      </c>
      <c r="X48" t="s">
        <v>3228</v>
      </c>
      <c r="Z48" t="s">
        <v>3229</v>
      </c>
      <c r="AB48">
        <f>COUNTIF(DATA!C:C,C48)</f>
        <v>0</v>
      </c>
      <c r="AC48" s="2">
        <f t="shared" si="2"/>
        <v>-1</v>
      </c>
      <c r="AE48" s="2">
        <f t="shared" si="3"/>
        <v>-1</v>
      </c>
      <c r="AF48" s="2">
        <f t="shared" si="4"/>
        <v>-1</v>
      </c>
      <c r="AG48" s="2">
        <f t="shared" si="4"/>
        <v>-1</v>
      </c>
      <c r="AH48" s="2">
        <f t="shared" si="4"/>
        <v>-1</v>
      </c>
      <c r="AI48" s="2">
        <f t="shared" si="5"/>
        <v>-1</v>
      </c>
      <c r="AK48" s="2">
        <f t="shared" si="6"/>
        <v>-1</v>
      </c>
      <c r="AL48" s="2">
        <f t="shared" si="6"/>
        <v>-1</v>
      </c>
      <c r="AM48" s="2">
        <f t="shared" si="6"/>
        <v>-1</v>
      </c>
      <c r="AN48" s="2">
        <f t="shared" si="0"/>
        <v>-1</v>
      </c>
      <c r="AP48" s="2">
        <f t="shared" si="7"/>
        <v>-1</v>
      </c>
      <c r="AQ48" s="2">
        <f t="shared" si="7"/>
        <v>-1</v>
      </c>
      <c r="AR48" s="2">
        <f t="shared" si="7"/>
        <v>-1</v>
      </c>
      <c r="AS48" s="2">
        <f t="shared" si="1"/>
        <v>-1</v>
      </c>
    </row>
    <row r="49" spans="1:45" x14ac:dyDescent="0.25">
      <c r="A49">
        <v>72</v>
      </c>
      <c r="B49" t="s">
        <v>1717</v>
      </c>
      <c r="C49" t="s">
        <v>1718</v>
      </c>
      <c r="D49">
        <v>2018</v>
      </c>
      <c r="E49" t="s">
        <v>744</v>
      </c>
      <c r="F49" t="s">
        <v>29</v>
      </c>
      <c r="G49" t="s">
        <v>1719</v>
      </c>
      <c r="H49" t="s">
        <v>1720</v>
      </c>
      <c r="I49">
        <v>48</v>
      </c>
      <c r="J49" s="1">
        <v>44848.523055555554</v>
      </c>
      <c r="S49">
        <v>72</v>
      </c>
      <c r="T49">
        <v>18</v>
      </c>
      <c r="U49">
        <v>14</v>
      </c>
      <c r="V49">
        <v>5</v>
      </c>
      <c r="W49">
        <v>4</v>
      </c>
      <c r="X49" t="s">
        <v>1721</v>
      </c>
      <c r="Y49" t="s">
        <v>1722</v>
      </c>
      <c r="Z49" t="s">
        <v>1723</v>
      </c>
      <c r="AB49">
        <f>COUNTIF(DATA!C:C,C49)</f>
        <v>1</v>
      </c>
      <c r="AC49" s="2">
        <f t="shared" si="2"/>
        <v>-1</v>
      </c>
      <c r="AE49" s="2">
        <f t="shared" si="3"/>
        <v>-1</v>
      </c>
      <c r="AF49" s="2">
        <f t="shared" si="4"/>
        <v>-1</v>
      </c>
      <c r="AG49" s="2">
        <f t="shared" si="4"/>
        <v>-1</v>
      </c>
      <c r="AH49" s="2">
        <f t="shared" si="4"/>
        <v>-1</v>
      </c>
      <c r="AI49" s="2">
        <f t="shared" si="5"/>
        <v>-1</v>
      </c>
      <c r="AK49" s="2">
        <f t="shared" si="6"/>
        <v>-1</v>
      </c>
      <c r="AL49" s="2">
        <f t="shared" si="6"/>
        <v>-1</v>
      </c>
      <c r="AM49" s="2">
        <f t="shared" si="6"/>
        <v>-1</v>
      </c>
      <c r="AN49" s="2">
        <f t="shared" si="0"/>
        <v>-1</v>
      </c>
      <c r="AP49" s="2">
        <f t="shared" si="7"/>
        <v>-1</v>
      </c>
      <c r="AQ49" s="2">
        <f t="shared" si="7"/>
        <v>-1</v>
      </c>
      <c r="AR49" s="2">
        <f t="shared" si="7"/>
        <v>-1</v>
      </c>
      <c r="AS49" s="2">
        <f t="shared" si="1"/>
        <v>-1</v>
      </c>
    </row>
    <row r="50" spans="1:45" x14ac:dyDescent="0.25">
      <c r="A50">
        <v>71</v>
      </c>
      <c r="B50" t="s">
        <v>3230</v>
      </c>
      <c r="C50" t="s">
        <v>3231</v>
      </c>
      <c r="D50">
        <v>2012</v>
      </c>
      <c r="E50" t="s">
        <v>778</v>
      </c>
      <c r="F50" t="s">
        <v>29</v>
      </c>
      <c r="G50" t="s">
        <v>3232</v>
      </c>
      <c r="H50" t="s">
        <v>3233</v>
      </c>
      <c r="I50">
        <v>47</v>
      </c>
      <c r="J50" s="1">
        <v>44848.523055555554</v>
      </c>
      <c r="S50">
        <v>71</v>
      </c>
      <c r="T50">
        <v>7.1</v>
      </c>
      <c r="U50">
        <v>18</v>
      </c>
      <c r="V50">
        <v>4</v>
      </c>
      <c r="W50">
        <v>10</v>
      </c>
      <c r="X50" t="s">
        <v>3234</v>
      </c>
      <c r="Y50" t="s">
        <v>3235</v>
      </c>
      <c r="Z50" t="s">
        <v>3236</v>
      </c>
      <c r="AB50">
        <f>COUNTIF(DATA!C:C,C50)</f>
        <v>0</v>
      </c>
      <c r="AC50" s="2">
        <f t="shared" si="2"/>
        <v>-1</v>
      </c>
      <c r="AE50" s="2">
        <f t="shared" si="3"/>
        <v>-1</v>
      </c>
      <c r="AF50" s="2">
        <f t="shared" si="4"/>
        <v>-1</v>
      </c>
      <c r="AG50" s="2">
        <f t="shared" si="4"/>
        <v>-1</v>
      </c>
      <c r="AH50" s="2">
        <f t="shared" si="4"/>
        <v>-1</v>
      </c>
      <c r="AI50" s="2">
        <f t="shared" si="5"/>
        <v>-1</v>
      </c>
      <c r="AK50" s="2">
        <f t="shared" si="6"/>
        <v>-1</v>
      </c>
      <c r="AL50" s="2">
        <f t="shared" si="6"/>
        <v>-1</v>
      </c>
      <c r="AM50" s="2">
        <f t="shared" si="6"/>
        <v>-1</v>
      </c>
      <c r="AN50" s="2">
        <f t="shared" si="0"/>
        <v>-1</v>
      </c>
      <c r="AP50" s="2">
        <f t="shared" si="7"/>
        <v>-1</v>
      </c>
      <c r="AQ50" s="2">
        <f t="shared" si="7"/>
        <v>-1</v>
      </c>
      <c r="AR50" s="2">
        <f t="shared" si="7"/>
        <v>-1</v>
      </c>
      <c r="AS50" s="2">
        <f t="shared" si="1"/>
        <v>-1</v>
      </c>
    </row>
    <row r="51" spans="1:45" x14ac:dyDescent="0.25">
      <c r="A51">
        <v>69</v>
      </c>
      <c r="B51" t="s">
        <v>3237</v>
      </c>
      <c r="C51" t="s">
        <v>3238</v>
      </c>
      <c r="D51">
        <v>2010</v>
      </c>
      <c r="E51" t="s">
        <v>1160</v>
      </c>
      <c r="F51" t="s">
        <v>224</v>
      </c>
      <c r="G51" t="s">
        <v>3239</v>
      </c>
      <c r="H51" t="s">
        <v>3240</v>
      </c>
      <c r="I51">
        <v>46</v>
      </c>
      <c r="J51" s="1">
        <v>44848.523055555554</v>
      </c>
      <c r="L51" t="s">
        <v>3241</v>
      </c>
      <c r="S51">
        <v>69</v>
      </c>
      <c r="T51">
        <v>5.75</v>
      </c>
      <c r="U51">
        <v>14</v>
      </c>
      <c r="V51">
        <v>5</v>
      </c>
      <c r="W51">
        <v>12</v>
      </c>
      <c r="X51" t="s">
        <v>3242</v>
      </c>
      <c r="Y51" t="s">
        <v>3243</v>
      </c>
      <c r="Z51" t="s">
        <v>3244</v>
      </c>
      <c r="AB51">
        <f>COUNTIF(DATA!C:C,C51)</f>
        <v>0</v>
      </c>
      <c r="AC51" s="2">
        <f t="shared" si="2"/>
        <v>-1</v>
      </c>
      <c r="AE51" s="2">
        <f t="shared" si="3"/>
        <v>-1</v>
      </c>
      <c r="AF51" s="2">
        <f t="shared" si="4"/>
        <v>-1</v>
      </c>
      <c r="AG51" s="2">
        <f t="shared" si="4"/>
        <v>-1</v>
      </c>
      <c r="AH51" s="2">
        <f t="shared" si="4"/>
        <v>-1</v>
      </c>
      <c r="AI51" s="2">
        <f t="shared" si="5"/>
        <v>-1</v>
      </c>
      <c r="AK51" s="2">
        <f t="shared" si="6"/>
        <v>-1</v>
      </c>
      <c r="AL51" s="2">
        <f t="shared" si="6"/>
        <v>-1</v>
      </c>
      <c r="AM51" s="2">
        <f t="shared" si="6"/>
        <v>-1</v>
      </c>
      <c r="AN51" s="2">
        <f t="shared" si="0"/>
        <v>-1</v>
      </c>
      <c r="AP51" s="2">
        <f t="shared" si="7"/>
        <v>-1</v>
      </c>
      <c r="AQ51" s="2">
        <f t="shared" si="7"/>
        <v>-1</v>
      </c>
      <c r="AR51" s="2">
        <f t="shared" si="7"/>
        <v>-1</v>
      </c>
      <c r="AS51" s="2">
        <f t="shared" si="1"/>
        <v>-1</v>
      </c>
    </row>
    <row r="52" spans="1:45" x14ac:dyDescent="0.25">
      <c r="A52">
        <v>69</v>
      </c>
      <c r="B52" t="s">
        <v>3245</v>
      </c>
      <c r="C52" t="s">
        <v>3246</v>
      </c>
      <c r="D52">
        <v>2009</v>
      </c>
      <c r="E52" t="s">
        <v>386</v>
      </c>
      <c r="F52" t="s">
        <v>29</v>
      </c>
      <c r="G52" t="s">
        <v>3247</v>
      </c>
      <c r="H52" t="s">
        <v>3248</v>
      </c>
      <c r="I52">
        <v>51</v>
      </c>
      <c r="J52" s="1">
        <v>44848.523055555554</v>
      </c>
      <c r="S52">
        <v>69</v>
      </c>
      <c r="T52">
        <v>5.31</v>
      </c>
      <c r="U52">
        <v>35</v>
      </c>
      <c r="V52">
        <v>2</v>
      </c>
      <c r="W52">
        <v>13</v>
      </c>
      <c r="X52" t="s">
        <v>3249</v>
      </c>
      <c r="Y52" t="s">
        <v>3250</v>
      </c>
      <c r="Z52" t="s">
        <v>3251</v>
      </c>
      <c r="AB52">
        <f>COUNTIF(DATA!C:C,C52)</f>
        <v>0</v>
      </c>
      <c r="AC52" s="2">
        <f t="shared" si="2"/>
        <v>-1</v>
      </c>
      <c r="AE52" s="2">
        <f t="shared" si="3"/>
        <v>-1</v>
      </c>
      <c r="AF52" s="2">
        <f t="shared" si="4"/>
        <v>-1</v>
      </c>
      <c r="AG52" s="2">
        <f t="shared" si="4"/>
        <v>-1</v>
      </c>
      <c r="AH52" s="2">
        <f t="shared" si="4"/>
        <v>-1</v>
      </c>
      <c r="AI52" s="2">
        <f t="shared" si="5"/>
        <v>-1</v>
      </c>
      <c r="AK52" s="2">
        <f t="shared" si="6"/>
        <v>-1</v>
      </c>
      <c r="AL52" s="2">
        <f t="shared" si="6"/>
        <v>-1</v>
      </c>
      <c r="AM52" s="2">
        <f t="shared" si="6"/>
        <v>-1</v>
      </c>
      <c r="AN52" s="2">
        <f t="shared" si="0"/>
        <v>-1</v>
      </c>
      <c r="AP52" s="2">
        <f t="shared" si="7"/>
        <v>-1</v>
      </c>
      <c r="AQ52" s="2">
        <f t="shared" si="7"/>
        <v>-1</v>
      </c>
      <c r="AR52" s="2">
        <f t="shared" si="7"/>
        <v>-1</v>
      </c>
      <c r="AS52" s="2">
        <f t="shared" si="1"/>
        <v>-1</v>
      </c>
    </row>
    <row r="53" spans="1:45" x14ac:dyDescent="0.25">
      <c r="A53">
        <v>68</v>
      </c>
      <c r="B53" t="s">
        <v>3252</v>
      </c>
      <c r="C53" t="s">
        <v>3253</v>
      </c>
      <c r="D53">
        <v>2014</v>
      </c>
      <c r="E53" t="s">
        <v>991</v>
      </c>
      <c r="F53" t="s">
        <v>29</v>
      </c>
      <c r="G53" t="s">
        <v>3254</v>
      </c>
      <c r="H53" t="s">
        <v>3255</v>
      </c>
      <c r="I53">
        <v>49</v>
      </c>
      <c r="J53" s="1">
        <v>44848.523055555554</v>
      </c>
      <c r="S53">
        <v>68</v>
      </c>
      <c r="T53">
        <v>8.5</v>
      </c>
      <c r="U53">
        <v>17</v>
      </c>
      <c r="V53">
        <v>4</v>
      </c>
      <c r="W53">
        <v>8</v>
      </c>
      <c r="X53" t="s">
        <v>3256</v>
      </c>
      <c r="Y53" t="s">
        <v>3257</v>
      </c>
      <c r="Z53" t="s">
        <v>3258</v>
      </c>
      <c r="AB53">
        <f>COUNTIF(DATA!C:C,C53)</f>
        <v>0</v>
      </c>
      <c r="AC53" s="2">
        <f t="shared" si="2"/>
        <v>-1</v>
      </c>
      <c r="AE53" s="2">
        <f t="shared" si="3"/>
        <v>-1</v>
      </c>
      <c r="AF53" s="2">
        <f t="shared" si="4"/>
        <v>-1</v>
      </c>
      <c r="AG53" s="2">
        <f t="shared" si="4"/>
        <v>-1</v>
      </c>
      <c r="AH53" s="2">
        <f t="shared" si="4"/>
        <v>-1</v>
      </c>
      <c r="AI53" s="2">
        <f t="shared" si="5"/>
        <v>-1</v>
      </c>
      <c r="AK53" s="2">
        <f t="shared" si="6"/>
        <v>-1</v>
      </c>
      <c r="AL53" s="2">
        <f t="shared" si="6"/>
        <v>-1</v>
      </c>
      <c r="AM53" s="2">
        <f t="shared" si="6"/>
        <v>-1</v>
      </c>
      <c r="AN53" s="2">
        <f t="shared" si="0"/>
        <v>-1</v>
      </c>
      <c r="AP53" s="2">
        <f t="shared" si="7"/>
        <v>-1</v>
      </c>
      <c r="AQ53" s="2">
        <f t="shared" si="7"/>
        <v>-1</v>
      </c>
      <c r="AR53" s="2">
        <f t="shared" si="7"/>
        <v>-1</v>
      </c>
      <c r="AS53" s="2">
        <f t="shared" si="1"/>
        <v>-1</v>
      </c>
    </row>
    <row r="54" spans="1:45" x14ac:dyDescent="0.25">
      <c r="A54">
        <v>68</v>
      </c>
      <c r="B54" t="s">
        <v>529</v>
      </c>
      <c r="C54" t="s">
        <v>530</v>
      </c>
      <c r="D54">
        <v>2013</v>
      </c>
      <c r="E54" t="s">
        <v>531</v>
      </c>
      <c r="F54" t="s">
        <v>29</v>
      </c>
      <c r="G54" t="s">
        <v>532</v>
      </c>
      <c r="H54" t="s">
        <v>533</v>
      </c>
      <c r="I54">
        <v>50</v>
      </c>
      <c r="J54" s="1">
        <v>44848.523055555554</v>
      </c>
      <c r="K54" t="s">
        <v>157</v>
      </c>
      <c r="S54">
        <v>68</v>
      </c>
      <c r="T54">
        <v>7.56</v>
      </c>
      <c r="U54">
        <v>23</v>
      </c>
      <c r="V54">
        <v>3</v>
      </c>
      <c r="W54">
        <v>9</v>
      </c>
      <c r="X54" t="s">
        <v>534</v>
      </c>
      <c r="Y54" t="s">
        <v>532</v>
      </c>
      <c r="Z54" t="s">
        <v>535</v>
      </c>
      <c r="AB54">
        <f>COUNTIF(DATA!C:C,C54)</f>
        <v>1</v>
      </c>
      <c r="AC54" s="2">
        <f t="shared" si="2"/>
        <v>-1</v>
      </c>
      <c r="AE54" s="2">
        <f t="shared" si="3"/>
        <v>-1</v>
      </c>
      <c r="AF54" s="2">
        <f t="shared" si="4"/>
        <v>-1</v>
      </c>
      <c r="AG54" s="2">
        <f t="shared" si="4"/>
        <v>-1</v>
      </c>
      <c r="AH54" s="2">
        <f t="shared" si="4"/>
        <v>-1</v>
      </c>
      <c r="AI54" s="2">
        <f t="shared" si="5"/>
        <v>-1</v>
      </c>
      <c r="AK54" s="2">
        <f t="shared" si="6"/>
        <v>-1</v>
      </c>
      <c r="AL54" s="2">
        <f t="shared" si="6"/>
        <v>-1</v>
      </c>
      <c r="AM54" s="2">
        <f t="shared" si="6"/>
        <v>-1</v>
      </c>
      <c r="AN54" s="2">
        <f t="shared" si="0"/>
        <v>-1</v>
      </c>
      <c r="AP54" s="2">
        <f t="shared" si="7"/>
        <v>-1</v>
      </c>
      <c r="AQ54" s="2">
        <f t="shared" si="7"/>
        <v>-1</v>
      </c>
      <c r="AR54" s="2">
        <f t="shared" si="7"/>
        <v>-1</v>
      </c>
      <c r="AS54" s="2">
        <f t="shared" si="1"/>
        <v>-1</v>
      </c>
    </row>
    <row r="55" spans="1:45" x14ac:dyDescent="0.25">
      <c r="A55">
        <v>68</v>
      </c>
      <c r="B55" t="s">
        <v>536</v>
      </c>
      <c r="C55" t="s">
        <v>537</v>
      </c>
      <c r="D55">
        <v>2013</v>
      </c>
      <c r="E55" t="s">
        <v>538</v>
      </c>
      <c r="F55" t="s">
        <v>29</v>
      </c>
      <c r="G55" t="s">
        <v>539</v>
      </c>
      <c r="H55" t="s">
        <v>540</v>
      </c>
      <c r="I55">
        <v>52</v>
      </c>
      <c r="J55" s="1">
        <v>44848.523055555554</v>
      </c>
      <c r="K55" t="s">
        <v>157</v>
      </c>
      <c r="S55">
        <v>68</v>
      </c>
      <c r="T55">
        <v>7.56</v>
      </c>
      <c r="U55">
        <v>23</v>
      </c>
      <c r="V55">
        <v>3</v>
      </c>
      <c r="W55">
        <v>9</v>
      </c>
      <c r="X55" t="s">
        <v>541</v>
      </c>
      <c r="Y55" t="s">
        <v>539</v>
      </c>
      <c r="Z55" t="s">
        <v>542</v>
      </c>
      <c r="AB55">
        <f>COUNTIF(DATA!C:C,C55)</f>
        <v>1</v>
      </c>
      <c r="AC55" s="2">
        <f t="shared" si="2"/>
        <v>-1</v>
      </c>
      <c r="AE55" s="2">
        <f t="shared" si="3"/>
        <v>-1</v>
      </c>
      <c r="AF55" s="2">
        <f t="shared" si="4"/>
        <v>-1</v>
      </c>
      <c r="AG55" s="2">
        <f t="shared" si="4"/>
        <v>-1</v>
      </c>
      <c r="AH55" s="2">
        <f t="shared" si="4"/>
        <v>-1</v>
      </c>
      <c r="AI55" s="2">
        <f t="shared" si="5"/>
        <v>-1</v>
      </c>
      <c r="AK55" s="2">
        <f t="shared" si="6"/>
        <v>-1</v>
      </c>
      <c r="AL55" s="2">
        <f t="shared" si="6"/>
        <v>-1</v>
      </c>
      <c r="AM55" s="2">
        <f t="shared" si="6"/>
        <v>-1</v>
      </c>
      <c r="AN55" s="2">
        <f t="shared" si="0"/>
        <v>-1</v>
      </c>
      <c r="AP55" s="2">
        <f t="shared" si="7"/>
        <v>-1</v>
      </c>
      <c r="AQ55" s="2">
        <f t="shared" si="7"/>
        <v>-1</v>
      </c>
      <c r="AR55" s="2">
        <f t="shared" si="7"/>
        <v>-1</v>
      </c>
      <c r="AS55" s="2">
        <f t="shared" si="1"/>
        <v>-1</v>
      </c>
    </row>
    <row r="56" spans="1:45" x14ac:dyDescent="0.25">
      <c r="A56">
        <v>67</v>
      </c>
      <c r="B56" t="s">
        <v>1453</v>
      </c>
      <c r="C56" t="s">
        <v>1454</v>
      </c>
      <c r="D56">
        <v>2017</v>
      </c>
      <c r="E56" t="s">
        <v>1455</v>
      </c>
      <c r="F56" t="s">
        <v>1088</v>
      </c>
      <c r="G56" t="s">
        <v>1456</v>
      </c>
      <c r="H56" t="s">
        <v>1457</v>
      </c>
      <c r="I56">
        <v>65</v>
      </c>
      <c r="J56" s="1">
        <v>44848.523055555554</v>
      </c>
      <c r="K56" t="s">
        <v>157</v>
      </c>
      <c r="S56">
        <v>67</v>
      </c>
      <c r="T56">
        <v>13.4</v>
      </c>
      <c r="U56">
        <v>13</v>
      </c>
      <c r="V56">
        <v>5</v>
      </c>
      <c r="W56">
        <v>5</v>
      </c>
      <c r="X56" t="s">
        <v>1458</v>
      </c>
      <c r="Y56" t="s">
        <v>1456</v>
      </c>
      <c r="Z56" t="s">
        <v>1459</v>
      </c>
      <c r="AB56">
        <f>COUNTIF(DATA!C:C,C56)</f>
        <v>1</v>
      </c>
      <c r="AC56" s="2">
        <f t="shared" si="2"/>
        <v>-1</v>
      </c>
      <c r="AE56" s="2">
        <f t="shared" si="3"/>
        <v>-1</v>
      </c>
      <c r="AF56" s="2">
        <f t="shared" si="4"/>
        <v>-1</v>
      </c>
      <c r="AG56" s="2">
        <f t="shared" si="4"/>
        <v>-1</v>
      </c>
      <c r="AH56" s="2">
        <f t="shared" si="4"/>
        <v>-1</v>
      </c>
      <c r="AI56" s="2">
        <f t="shared" si="5"/>
        <v>-1</v>
      </c>
      <c r="AK56" s="2">
        <f t="shared" si="6"/>
        <v>-1</v>
      </c>
      <c r="AL56" s="2">
        <f t="shared" si="6"/>
        <v>-1</v>
      </c>
      <c r="AM56" s="2">
        <f t="shared" si="6"/>
        <v>-1</v>
      </c>
      <c r="AN56" s="2">
        <f t="shared" si="0"/>
        <v>-1</v>
      </c>
      <c r="AP56" s="2">
        <f t="shared" si="7"/>
        <v>-1</v>
      </c>
      <c r="AQ56" s="2">
        <f t="shared" si="7"/>
        <v>-1</v>
      </c>
      <c r="AR56" s="2">
        <f t="shared" si="7"/>
        <v>-1</v>
      </c>
      <c r="AS56" s="2">
        <f t="shared" si="1"/>
        <v>-1</v>
      </c>
    </row>
    <row r="57" spans="1:45" x14ac:dyDescent="0.25">
      <c r="A57">
        <v>66</v>
      </c>
      <c r="B57" t="s">
        <v>3259</v>
      </c>
      <c r="C57" t="s">
        <v>3260</v>
      </c>
      <c r="D57">
        <v>2015</v>
      </c>
      <c r="E57" t="s">
        <v>28</v>
      </c>
      <c r="F57" t="s">
        <v>29</v>
      </c>
      <c r="G57" t="s">
        <v>3261</v>
      </c>
      <c r="H57" t="s">
        <v>3262</v>
      </c>
      <c r="I57">
        <v>58</v>
      </c>
      <c r="J57" s="1">
        <v>44848.523055555554</v>
      </c>
      <c r="S57">
        <v>66</v>
      </c>
      <c r="T57">
        <v>9.43</v>
      </c>
      <c r="U57">
        <v>22</v>
      </c>
      <c r="V57">
        <v>3</v>
      </c>
      <c r="W57">
        <v>7</v>
      </c>
      <c r="X57" t="s">
        <v>3263</v>
      </c>
      <c r="Y57" t="s">
        <v>3264</v>
      </c>
      <c r="Z57" t="s">
        <v>3265</v>
      </c>
      <c r="AB57">
        <f>COUNTIF(DATA!C:C,C57)</f>
        <v>0</v>
      </c>
      <c r="AC57" s="2">
        <f t="shared" si="2"/>
        <v>-1</v>
      </c>
      <c r="AE57" s="2">
        <f t="shared" si="3"/>
        <v>-1</v>
      </c>
      <c r="AF57" s="2">
        <f t="shared" si="4"/>
        <v>-1</v>
      </c>
      <c r="AG57" s="2">
        <f t="shared" si="4"/>
        <v>-1</v>
      </c>
      <c r="AH57" s="2">
        <f t="shared" si="4"/>
        <v>-1</v>
      </c>
      <c r="AI57" s="2">
        <f t="shared" si="5"/>
        <v>-1</v>
      </c>
      <c r="AK57" s="2">
        <f t="shared" si="6"/>
        <v>-1</v>
      </c>
      <c r="AL57" s="2">
        <f t="shared" si="6"/>
        <v>-1</v>
      </c>
      <c r="AM57" s="2">
        <f t="shared" si="6"/>
        <v>-1</v>
      </c>
      <c r="AN57" s="2">
        <f t="shared" si="0"/>
        <v>-1</v>
      </c>
      <c r="AP57" s="2">
        <f t="shared" si="7"/>
        <v>-1</v>
      </c>
      <c r="AQ57" s="2">
        <f t="shared" si="7"/>
        <v>-1</v>
      </c>
      <c r="AR57" s="2">
        <f t="shared" si="7"/>
        <v>-1</v>
      </c>
      <c r="AS57" s="2">
        <f t="shared" si="1"/>
        <v>-1</v>
      </c>
    </row>
    <row r="58" spans="1:45" x14ac:dyDescent="0.25">
      <c r="A58">
        <v>64</v>
      </c>
      <c r="B58" t="s">
        <v>3266</v>
      </c>
      <c r="C58" t="s">
        <v>3267</v>
      </c>
      <c r="D58">
        <v>2014</v>
      </c>
      <c r="E58" t="s">
        <v>3268</v>
      </c>
      <c r="F58" t="s">
        <v>1510</v>
      </c>
      <c r="G58" t="s">
        <v>3269</v>
      </c>
      <c r="H58" t="s">
        <v>3270</v>
      </c>
      <c r="I58">
        <v>56</v>
      </c>
      <c r="J58" s="1">
        <v>44848.523055555554</v>
      </c>
      <c r="L58" t="s">
        <v>3271</v>
      </c>
      <c r="S58">
        <v>64</v>
      </c>
      <c r="T58">
        <v>8</v>
      </c>
      <c r="U58">
        <v>16</v>
      </c>
      <c r="V58">
        <v>4</v>
      </c>
      <c r="W58">
        <v>8</v>
      </c>
      <c r="X58" t="s">
        <v>3272</v>
      </c>
      <c r="Y58" t="s">
        <v>3273</v>
      </c>
      <c r="Z58" t="s">
        <v>3274</v>
      </c>
      <c r="AB58">
        <f>COUNTIF(DATA!C:C,C58)</f>
        <v>0</v>
      </c>
      <c r="AC58" s="2">
        <f t="shared" si="2"/>
        <v>-1</v>
      </c>
      <c r="AE58" s="2">
        <f t="shared" si="3"/>
        <v>-1</v>
      </c>
      <c r="AF58" s="2">
        <f t="shared" si="4"/>
        <v>-1</v>
      </c>
      <c r="AG58" s="2">
        <f t="shared" si="4"/>
        <v>-1</v>
      </c>
      <c r="AH58" s="2">
        <f t="shared" si="4"/>
        <v>-1</v>
      </c>
      <c r="AI58" s="2">
        <f t="shared" si="5"/>
        <v>-1</v>
      </c>
      <c r="AK58" s="2">
        <f t="shared" si="6"/>
        <v>-1</v>
      </c>
      <c r="AL58" s="2">
        <f t="shared" si="6"/>
        <v>-1</v>
      </c>
      <c r="AM58" s="2">
        <f t="shared" si="6"/>
        <v>-1</v>
      </c>
      <c r="AN58" s="2">
        <f t="shared" si="0"/>
        <v>-1</v>
      </c>
      <c r="AP58" s="2">
        <f t="shared" si="7"/>
        <v>-1</v>
      </c>
      <c r="AQ58" s="2">
        <f t="shared" si="7"/>
        <v>-1</v>
      </c>
      <c r="AR58" s="2">
        <f t="shared" si="7"/>
        <v>-1</v>
      </c>
      <c r="AS58" s="2">
        <f t="shared" si="1"/>
        <v>-1</v>
      </c>
    </row>
    <row r="59" spans="1:45" x14ac:dyDescent="0.25">
      <c r="A59">
        <v>64</v>
      </c>
      <c r="B59" t="s">
        <v>3275</v>
      </c>
      <c r="C59" t="s">
        <v>977</v>
      </c>
      <c r="D59">
        <v>2015</v>
      </c>
      <c r="E59" t="s">
        <v>28</v>
      </c>
      <c r="F59" t="s">
        <v>29</v>
      </c>
      <c r="G59" t="s">
        <v>978</v>
      </c>
      <c r="H59" t="s">
        <v>979</v>
      </c>
      <c r="I59">
        <v>60</v>
      </c>
      <c r="J59" s="1">
        <v>44848.523055555554</v>
      </c>
      <c r="S59">
        <v>64</v>
      </c>
      <c r="T59">
        <v>9.14</v>
      </c>
      <c r="U59">
        <v>11</v>
      </c>
      <c r="V59">
        <v>6</v>
      </c>
      <c r="W59">
        <v>7</v>
      </c>
      <c r="X59" t="s">
        <v>980</v>
      </c>
      <c r="Y59" t="s">
        <v>981</v>
      </c>
      <c r="Z59" t="s">
        <v>982</v>
      </c>
      <c r="AB59">
        <f>COUNTIF(DATA!C:C,C59)</f>
        <v>1</v>
      </c>
      <c r="AC59" s="2">
        <f t="shared" si="2"/>
        <v>-1</v>
      </c>
      <c r="AE59" s="2">
        <f t="shared" si="3"/>
        <v>-1</v>
      </c>
      <c r="AF59" s="2">
        <f t="shared" si="4"/>
        <v>-1</v>
      </c>
      <c r="AG59" s="2">
        <f t="shared" si="4"/>
        <v>-1</v>
      </c>
      <c r="AH59" s="2">
        <f t="shared" si="4"/>
        <v>-1</v>
      </c>
      <c r="AI59" s="2">
        <f t="shared" si="5"/>
        <v>-1</v>
      </c>
      <c r="AK59" s="2">
        <f t="shared" si="6"/>
        <v>-1</v>
      </c>
      <c r="AL59" s="2">
        <f t="shared" si="6"/>
        <v>-1</v>
      </c>
      <c r="AM59" s="2">
        <f t="shared" si="6"/>
        <v>-1</v>
      </c>
      <c r="AN59" s="2">
        <f t="shared" si="0"/>
        <v>-1</v>
      </c>
      <c r="AP59" s="2">
        <f t="shared" si="7"/>
        <v>-1</v>
      </c>
      <c r="AQ59" s="2">
        <f t="shared" si="7"/>
        <v>-1</v>
      </c>
      <c r="AR59" s="2">
        <f t="shared" si="7"/>
        <v>-1</v>
      </c>
      <c r="AS59" s="2">
        <f t="shared" si="1"/>
        <v>-1</v>
      </c>
    </row>
    <row r="60" spans="1:45" x14ac:dyDescent="0.25">
      <c r="A60">
        <v>64</v>
      </c>
      <c r="B60" t="s">
        <v>3276</v>
      </c>
      <c r="C60" t="s">
        <v>3277</v>
      </c>
      <c r="D60">
        <v>2019</v>
      </c>
      <c r="E60" t="s">
        <v>1747</v>
      </c>
      <c r="F60" t="s">
        <v>29</v>
      </c>
      <c r="G60" t="s">
        <v>3278</v>
      </c>
      <c r="H60" t="s">
        <v>3279</v>
      </c>
      <c r="I60">
        <v>67</v>
      </c>
      <c r="J60" s="1">
        <v>44848.523055555554</v>
      </c>
      <c r="S60">
        <v>64</v>
      </c>
      <c r="T60">
        <v>21.33</v>
      </c>
      <c r="U60">
        <v>11</v>
      </c>
      <c r="V60">
        <v>6</v>
      </c>
      <c r="W60">
        <v>3</v>
      </c>
      <c r="X60" t="s">
        <v>3280</v>
      </c>
      <c r="Z60" t="s">
        <v>3281</v>
      </c>
      <c r="AB60">
        <f>COUNTIF(DATA!C:C,C60)</f>
        <v>0</v>
      </c>
      <c r="AC60" s="2">
        <f t="shared" si="2"/>
        <v>-1</v>
      </c>
      <c r="AE60" s="2">
        <f t="shared" si="3"/>
        <v>-1</v>
      </c>
      <c r="AF60" s="2">
        <f t="shared" si="4"/>
        <v>-1</v>
      </c>
      <c r="AG60" s="2">
        <f t="shared" si="4"/>
        <v>-1</v>
      </c>
      <c r="AH60" s="2">
        <f t="shared" si="4"/>
        <v>-1</v>
      </c>
      <c r="AI60" s="2">
        <f t="shared" si="5"/>
        <v>-1</v>
      </c>
      <c r="AK60" s="2">
        <f t="shared" si="6"/>
        <v>-1</v>
      </c>
      <c r="AL60" s="2">
        <f t="shared" si="6"/>
        <v>-1</v>
      </c>
      <c r="AM60" s="2">
        <f t="shared" si="6"/>
        <v>-1</v>
      </c>
      <c r="AN60" s="2">
        <f t="shared" si="0"/>
        <v>-1</v>
      </c>
      <c r="AP60" s="2">
        <f t="shared" si="7"/>
        <v>-1</v>
      </c>
      <c r="AQ60" s="2">
        <f t="shared" si="7"/>
        <v>-1</v>
      </c>
      <c r="AR60" s="2">
        <f t="shared" si="7"/>
        <v>-1</v>
      </c>
      <c r="AS60" s="2">
        <f t="shared" si="1"/>
        <v>-1</v>
      </c>
    </row>
    <row r="61" spans="1:45" x14ac:dyDescent="0.25">
      <c r="A61">
        <v>63</v>
      </c>
      <c r="B61" t="s">
        <v>1909</v>
      </c>
      <c r="C61" t="s">
        <v>1910</v>
      </c>
      <c r="D61">
        <v>2019</v>
      </c>
      <c r="E61" t="s">
        <v>1699</v>
      </c>
      <c r="F61" t="s">
        <v>29</v>
      </c>
      <c r="G61" t="s">
        <v>1911</v>
      </c>
      <c r="H61" t="s">
        <v>1912</v>
      </c>
      <c r="I61">
        <v>68</v>
      </c>
      <c r="J61" s="1">
        <v>44848.523055555554</v>
      </c>
      <c r="S61">
        <v>63</v>
      </c>
      <c r="T61">
        <v>21</v>
      </c>
      <c r="U61">
        <v>32</v>
      </c>
      <c r="V61">
        <v>2</v>
      </c>
      <c r="W61">
        <v>3</v>
      </c>
      <c r="X61" t="s">
        <v>1913</v>
      </c>
      <c r="Z61" t="s">
        <v>1914</v>
      </c>
      <c r="AB61">
        <f>COUNTIF(DATA!C:C,C61)</f>
        <v>1</v>
      </c>
      <c r="AC61" s="2">
        <f t="shared" si="2"/>
        <v>-1</v>
      </c>
      <c r="AE61" s="2">
        <f t="shared" si="3"/>
        <v>-1</v>
      </c>
      <c r="AF61" s="2">
        <f t="shared" si="4"/>
        <v>-1</v>
      </c>
      <c r="AG61" s="2">
        <f t="shared" si="4"/>
        <v>-1</v>
      </c>
      <c r="AH61" s="2">
        <f t="shared" si="4"/>
        <v>-1</v>
      </c>
      <c r="AI61" s="2">
        <f t="shared" si="5"/>
        <v>-1</v>
      </c>
      <c r="AK61" s="2">
        <f t="shared" si="6"/>
        <v>-1</v>
      </c>
      <c r="AL61" s="2">
        <f t="shared" si="6"/>
        <v>-1</v>
      </c>
      <c r="AM61" s="2">
        <f t="shared" si="6"/>
        <v>-1</v>
      </c>
      <c r="AN61" s="2">
        <f t="shared" si="0"/>
        <v>-1</v>
      </c>
      <c r="AP61" s="2">
        <f t="shared" si="7"/>
        <v>-1</v>
      </c>
      <c r="AQ61" s="2">
        <f t="shared" si="7"/>
        <v>-1</v>
      </c>
      <c r="AR61" s="2">
        <f t="shared" si="7"/>
        <v>-1</v>
      </c>
      <c r="AS61" s="2">
        <f t="shared" si="1"/>
        <v>-1</v>
      </c>
    </row>
    <row r="62" spans="1:45" x14ac:dyDescent="0.25">
      <c r="A62">
        <v>62</v>
      </c>
      <c r="B62" t="s">
        <v>3282</v>
      </c>
      <c r="C62" t="s">
        <v>3283</v>
      </c>
      <c r="D62">
        <v>2017</v>
      </c>
      <c r="E62" t="s">
        <v>3284</v>
      </c>
      <c r="F62" t="s">
        <v>29</v>
      </c>
      <c r="G62" t="s">
        <v>3285</v>
      </c>
      <c r="H62" t="s">
        <v>3286</v>
      </c>
      <c r="I62">
        <v>55</v>
      </c>
      <c r="J62" s="1">
        <v>44848.523055555554</v>
      </c>
      <c r="S62">
        <v>62</v>
      </c>
      <c r="T62">
        <v>12.4</v>
      </c>
      <c r="U62">
        <v>12</v>
      </c>
      <c r="V62">
        <v>5</v>
      </c>
      <c r="W62">
        <v>5</v>
      </c>
      <c r="X62" t="s">
        <v>3287</v>
      </c>
      <c r="Y62" t="s">
        <v>3288</v>
      </c>
      <c r="Z62" t="s">
        <v>3289</v>
      </c>
      <c r="AB62">
        <f>COUNTIF(DATA!C:C,C62)</f>
        <v>0</v>
      </c>
      <c r="AC62" s="2">
        <f t="shared" si="2"/>
        <v>-1</v>
      </c>
      <c r="AE62" s="2">
        <f t="shared" si="3"/>
        <v>-1</v>
      </c>
      <c r="AF62" s="2">
        <f t="shared" si="4"/>
        <v>-1</v>
      </c>
      <c r="AG62" s="2">
        <f t="shared" si="4"/>
        <v>-1</v>
      </c>
      <c r="AH62" s="2">
        <f t="shared" si="4"/>
        <v>-1</v>
      </c>
      <c r="AI62" s="2">
        <f t="shared" si="5"/>
        <v>-1</v>
      </c>
      <c r="AK62" s="2">
        <f t="shared" si="6"/>
        <v>-1</v>
      </c>
      <c r="AL62" s="2">
        <f t="shared" si="6"/>
        <v>-1</v>
      </c>
      <c r="AM62" s="2">
        <f t="shared" si="6"/>
        <v>-1</v>
      </c>
      <c r="AN62" s="2">
        <f t="shared" si="0"/>
        <v>-1</v>
      </c>
      <c r="AP62" s="2">
        <f t="shared" si="7"/>
        <v>-1</v>
      </c>
      <c r="AQ62" s="2">
        <f t="shared" si="7"/>
        <v>-1</v>
      </c>
      <c r="AR62" s="2">
        <f t="shared" si="7"/>
        <v>-1</v>
      </c>
      <c r="AS62" s="2">
        <f t="shared" si="1"/>
        <v>-1</v>
      </c>
    </row>
    <row r="63" spans="1:45" x14ac:dyDescent="0.25">
      <c r="A63">
        <v>61</v>
      </c>
      <c r="B63" t="s">
        <v>3290</v>
      </c>
      <c r="C63" t="s">
        <v>3291</v>
      </c>
      <c r="D63">
        <v>2011</v>
      </c>
      <c r="E63" t="s">
        <v>350</v>
      </c>
      <c r="F63" t="s">
        <v>3292</v>
      </c>
      <c r="G63" t="s">
        <v>3293</v>
      </c>
      <c r="H63" t="s">
        <v>3294</v>
      </c>
      <c r="I63">
        <v>57</v>
      </c>
      <c r="J63" s="1">
        <v>44848.523055555554</v>
      </c>
      <c r="K63" t="s">
        <v>41</v>
      </c>
      <c r="S63">
        <v>61</v>
      </c>
      <c r="T63">
        <v>5.55</v>
      </c>
      <c r="U63">
        <v>20</v>
      </c>
      <c r="V63">
        <v>3</v>
      </c>
      <c r="W63">
        <v>11</v>
      </c>
      <c r="X63" t="s">
        <v>3295</v>
      </c>
      <c r="Y63" t="s">
        <v>3293</v>
      </c>
      <c r="Z63" t="s">
        <v>3296</v>
      </c>
      <c r="AB63">
        <f>COUNTIF(DATA!C:C,C63)</f>
        <v>0</v>
      </c>
      <c r="AC63" s="2">
        <f t="shared" si="2"/>
        <v>-1</v>
      </c>
      <c r="AE63" s="2">
        <f t="shared" si="3"/>
        <v>-1</v>
      </c>
      <c r="AF63" s="2">
        <f t="shared" si="4"/>
        <v>-1</v>
      </c>
      <c r="AG63" s="2">
        <f t="shared" si="4"/>
        <v>-1</v>
      </c>
      <c r="AH63" s="2">
        <f t="shared" si="4"/>
        <v>-1</v>
      </c>
      <c r="AI63" s="2">
        <f t="shared" si="5"/>
        <v>-1</v>
      </c>
      <c r="AK63" s="2">
        <f t="shared" si="6"/>
        <v>-1</v>
      </c>
      <c r="AL63" s="2">
        <f t="shared" si="6"/>
        <v>-1</v>
      </c>
      <c r="AM63" s="2">
        <f t="shared" si="6"/>
        <v>-1</v>
      </c>
      <c r="AN63" s="2">
        <f t="shared" si="0"/>
        <v>-1</v>
      </c>
      <c r="AP63" s="2">
        <f t="shared" si="7"/>
        <v>-1</v>
      </c>
      <c r="AQ63" s="2">
        <f t="shared" si="7"/>
        <v>-1</v>
      </c>
      <c r="AR63" s="2">
        <f t="shared" si="7"/>
        <v>-1</v>
      </c>
      <c r="AS63" s="2">
        <f t="shared" si="1"/>
        <v>-1</v>
      </c>
    </row>
    <row r="64" spans="1:45" x14ac:dyDescent="0.25">
      <c r="A64">
        <v>61</v>
      </c>
      <c r="B64" t="s">
        <v>762</v>
      </c>
      <c r="C64" t="s">
        <v>763</v>
      </c>
      <c r="D64">
        <v>2014</v>
      </c>
      <c r="E64" t="s">
        <v>764</v>
      </c>
      <c r="F64" t="s">
        <v>29</v>
      </c>
      <c r="G64" t="s">
        <v>765</v>
      </c>
      <c r="H64" t="s">
        <v>766</v>
      </c>
      <c r="I64">
        <v>61</v>
      </c>
      <c r="J64" s="1">
        <v>44848.523055555554</v>
      </c>
      <c r="S64">
        <v>61</v>
      </c>
      <c r="T64">
        <v>7.63</v>
      </c>
      <c r="U64">
        <v>20</v>
      </c>
      <c r="V64">
        <v>3</v>
      </c>
      <c r="W64">
        <v>8</v>
      </c>
      <c r="X64" t="s">
        <v>767</v>
      </c>
      <c r="Z64" t="s">
        <v>768</v>
      </c>
      <c r="AB64">
        <f>COUNTIF(DATA!C:C,C64)</f>
        <v>1</v>
      </c>
      <c r="AC64" s="2">
        <f t="shared" si="2"/>
        <v>-1</v>
      </c>
      <c r="AE64" s="2">
        <f t="shared" si="3"/>
        <v>-1</v>
      </c>
      <c r="AF64" s="2">
        <f t="shared" si="4"/>
        <v>-1</v>
      </c>
      <c r="AG64" s="2">
        <f t="shared" si="4"/>
        <v>-1</v>
      </c>
      <c r="AH64" s="2">
        <f t="shared" si="4"/>
        <v>-1</v>
      </c>
      <c r="AI64" s="2">
        <f t="shared" si="5"/>
        <v>-1</v>
      </c>
      <c r="AK64" s="2">
        <f t="shared" si="6"/>
        <v>-1</v>
      </c>
      <c r="AL64" s="2">
        <f t="shared" si="6"/>
        <v>-1</v>
      </c>
      <c r="AM64" s="2">
        <f t="shared" si="6"/>
        <v>-1</v>
      </c>
      <c r="AN64" s="2">
        <f t="shared" si="0"/>
        <v>-1</v>
      </c>
      <c r="AP64" s="2">
        <f t="shared" si="7"/>
        <v>-1</v>
      </c>
      <c r="AQ64" s="2">
        <f t="shared" si="7"/>
        <v>-1</v>
      </c>
      <c r="AR64" s="2">
        <f t="shared" si="7"/>
        <v>-1</v>
      </c>
      <c r="AS64" s="2">
        <f t="shared" si="1"/>
        <v>-1</v>
      </c>
    </row>
    <row r="65" spans="1:45" x14ac:dyDescent="0.25">
      <c r="A65">
        <v>61</v>
      </c>
      <c r="B65" t="s">
        <v>138</v>
      </c>
      <c r="C65" t="s">
        <v>3297</v>
      </c>
      <c r="D65">
        <v>2011</v>
      </c>
      <c r="E65" t="s">
        <v>1509</v>
      </c>
      <c r="F65" t="s">
        <v>1510</v>
      </c>
      <c r="G65" t="s">
        <v>3298</v>
      </c>
      <c r="H65" t="s">
        <v>3299</v>
      </c>
      <c r="I65">
        <v>62</v>
      </c>
      <c r="J65" s="1">
        <v>44848.523055555554</v>
      </c>
      <c r="L65" t="s">
        <v>3300</v>
      </c>
      <c r="S65">
        <v>61</v>
      </c>
      <c r="T65">
        <v>5.55</v>
      </c>
      <c r="U65">
        <v>20</v>
      </c>
      <c r="V65">
        <v>3</v>
      </c>
      <c r="W65">
        <v>11</v>
      </c>
      <c r="X65" t="s">
        <v>3301</v>
      </c>
      <c r="Y65" t="s">
        <v>3302</v>
      </c>
      <c r="Z65" t="s">
        <v>3303</v>
      </c>
      <c r="AB65">
        <f>COUNTIF(DATA!C:C,C65)</f>
        <v>0</v>
      </c>
      <c r="AC65" s="2">
        <f t="shared" si="2"/>
        <v>-1</v>
      </c>
      <c r="AE65" s="2">
        <f t="shared" si="3"/>
        <v>-1</v>
      </c>
      <c r="AF65" s="2">
        <f t="shared" si="4"/>
        <v>-1</v>
      </c>
      <c r="AG65" s="2">
        <f t="shared" si="4"/>
        <v>-1</v>
      </c>
      <c r="AH65" s="2">
        <f t="shared" si="4"/>
        <v>-1</v>
      </c>
      <c r="AI65" s="2">
        <f t="shared" si="5"/>
        <v>-1</v>
      </c>
      <c r="AK65" s="2">
        <f t="shared" si="6"/>
        <v>14</v>
      </c>
      <c r="AL65" s="2">
        <f t="shared" si="6"/>
        <v>26</v>
      </c>
      <c r="AM65" s="2">
        <f t="shared" si="6"/>
        <v>4</v>
      </c>
      <c r="AN65" s="2">
        <f t="shared" si="0"/>
        <v>2</v>
      </c>
      <c r="AP65" s="2">
        <f t="shared" si="7"/>
        <v>-1</v>
      </c>
      <c r="AQ65" s="2">
        <f t="shared" si="7"/>
        <v>-1</v>
      </c>
      <c r="AR65" s="2">
        <f t="shared" si="7"/>
        <v>-1</v>
      </c>
      <c r="AS65" s="2">
        <f t="shared" si="1"/>
        <v>-1</v>
      </c>
    </row>
    <row r="66" spans="1:45" x14ac:dyDescent="0.25">
      <c r="A66">
        <v>61</v>
      </c>
      <c r="B66" t="s">
        <v>1174</v>
      </c>
      <c r="C66" t="s">
        <v>1175</v>
      </c>
      <c r="D66">
        <v>2016</v>
      </c>
      <c r="E66" t="s">
        <v>1176</v>
      </c>
      <c r="F66" t="s">
        <v>29</v>
      </c>
      <c r="G66" t="s">
        <v>1177</v>
      </c>
      <c r="H66" t="s">
        <v>1178</v>
      </c>
      <c r="I66">
        <v>63</v>
      </c>
      <c r="J66" s="1">
        <v>44848.523055555554</v>
      </c>
      <c r="S66">
        <v>61</v>
      </c>
      <c r="T66">
        <v>10.17</v>
      </c>
      <c r="U66">
        <v>20</v>
      </c>
      <c r="V66">
        <v>3</v>
      </c>
      <c r="W66">
        <v>6</v>
      </c>
      <c r="X66" t="s">
        <v>1179</v>
      </c>
      <c r="Z66" t="s">
        <v>1180</v>
      </c>
      <c r="AB66">
        <f>COUNTIF(DATA!C:C,C66)</f>
        <v>1</v>
      </c>
      <c r="AC66" s="2">
        <f t="shared" si="2"/>
        <v>-1</v>
      </c>
      <c r="AE66" s="2">
        <f t="shared" si="3"/>
        <v>-1</v>
      </c>
      <c r="AF66" s="2">
        <f t="shared" si="4"/>
        <v>-1</v>
      </c>
      <c r="AG66" s="2">
        <f t="shared" si="4"/>
        <v>-1</v>
      </c>
      <c r="AH66" s="2">
        <f t="shared" si="4"/>
        <v>-1</v>
      </c>
      <c r="AI66" s="2">
        <f t="shared" si="5"/>
        <v>-1</v>
      </c>
      <c r="AK66" s="2">
        <f t="shared" si="6"/>
        <v>-1</v>
      </c>
      <c r="AL66" s="2">
        <f t="shared" si="6"/>
        <v>-1</v>
      </c>
      <c r="AM66" s="2">
        <f t="shared" si="6"/>
        <v>-1</v>
      </c>
      <c r="AN66" s="2">
        <f t="shared" ref="AN66:AN129" si="9">IF(AK66=-1, 0, 1) + IF(AL66=-1, 0, 1) + IF(AM66=-1, 0, 1) - 1</f>
        <v>-1</v>
      </c>
      <c r="AP66" s="2">
        <f t="shared" si="7"/>
        <v>-1</v>
      </c>
      <c r="AQ66" s="2">
        <f t="shared" si="7"/>
        <v>-1</v>
      </c>
      <c r="AR66" s="2">
        <f t="shared" si="7"/>
        <v>-1</v>
      </c>
      <c r="AS66" s="2">
        <f t="shared" ref="AS66:AS129" si="10">IF(AP66=-1, 0, 1) + IF(AQ66=-1, 0, 1) + IF(AR66=-1, 0, 1) - 1</f>
        <v>-1</v>
      </c>
    </row>
    <row r="67" spans="1:45" x14ac:dyDescent="0.25">
      <c r="A67">
        <v>61</v>
      </c>
      <c r="B67" t="s">
        <v>3304</v>
      </c>
      <c r="C67" t="s">
        <v>1461</v>
      </c>
      <c r="D67">
        <v>2017</v>
      </c>
      <c r="E67" t="s">
        <v>1462</v>
      </c>
      <c r="F67" t="s">
        <v>29</v>
      </c>
      <c r="G67" t="s">
        <v>1463</v>
      </c>
      <c r="H67" t="s">
        <v>1464</v>
      </c>
      <c r="I67">
        <v>66</v>
      </c>
      <c r="J67" s="1">
        <v>44848.523055555554</v>
      </c>
      <c r="S67">
        <v>61</v>
      </c>
      <c r="T67">
        <v>12.2</v>
      </c>
      <c r="U67">
        <v>10</v>
      </c>
      <c r="V67">
        <v>6</v>
      </c>
      <c r="W67">
        <v>5</v>
      </c>
      <c r="X67" t="s">
        <v>1465</v>
      </c>
      <c r="Z67" t="s">
        <v>1466</v>
      </c>
      <c r="AB67">
        <f>COUNTIF(DATA!C:C,C67)</f>
        <v>1</v>
      </c>
      <c r="AC67" s="2">
        <f t="shared" ref="AC67:AC130" si="11">IFERROR(SEARCH($AC$1, B67), -1)</f>
        <v>-1</v>
      </c>
      <c r="AE67" s="2">
        <f t="shared" ref="AE67:AE130" si="12">IFERROR(SEARCH(AE$1, $B67), -1)</f>
        <v>-1</v>
      </c>
      <c r="AF67" s="2">
        <f t="shared" ref="AF67:AH130" si="13">IFERROR(SEARCH(AF$1, $B67), -1)</f>
        <v>-1</v>
      </c>
      <c r="AG67" s="2">
        <f t="shared" si="13"/>
        <v>-1</v>
      </c>
      <c r="AH67" s="2">
        <f t="shared" si="13"/>
        <v>-1</v>
      </c>
      <c r="AI67" s="2">
        <f t="shared" ref="AI67:AI130" si="14">IF(AE67=-1, 0, 1) + IF(AF67=-1, 0, 1) + IF(AG67=-1, 0, 1) + IF(AH67=-1, 0, 1) - 1</f>
        <v>-1</v>
      </c>
      <c r="AK67" s="2">
        <f t="shared" ref="AK67:AM130" si="15">IFERROR(SEARCH(AK$1, $B67), -1)</f>
        <v>-1</v>
      </c>
      <c r="AL67" s="2">
        <f t="shared" si="15"/>
        <v>-1</v>
      </c>
      <c r="AM67" s="2">
        <f t="shared" si="15"/>
        <v>-1</v>
      </c>
      <c r="AN67" s="2">
        <f t="shared" si="9"/>
        <v>-1</v>
      </c>
      <c r="AP67" s="2">
        <f t="shared" ref="AP67:AR130" si="16">IFERROR(SEARCH(AP$1, $B67), -1)</f>
        <v>-1</v>
      </c>
      <c r="AQ67" s="2">
        <f t="shared" si="16"/>
        <v>-1</v>
      </c>
      <c r="AR67" s="2">
        <f t="shared" si="16"/>
        <v>-1</v>
      </c>
      <c r="AS67" s="2">
        <f t="shared" si="10"/>
        <v>-1</v>
      </c>
    </row>
    <row r="68" spans="1:45" x14ac:dyDescent="0.25">
      <c r="A68">
        <v>60</v>
      </c>
      <c r="B68" t="s">
        <v>769</v>
      </c>
      <c r="C68" t="s">
        <v>770</v>
      </c>
      <c r="D68">
        <v>2014</v>
      </c>
      <c r="E68" t="s">
        <v>771</v>
      </c>
      <c r="F68" t="s">
        <v>29</v>
      </c>
      <c r="G68" t="s">
        <v>772</v>
      </c>
      <c r="H68" t="s">
        <v>773</v>
      </c>
      <c r="I68">
        <v>64</v>
      </c>
      <c r="J68" s="1">
        <v>44848.523055555554</v>
      </c>
      <c r="K68" t="s">
        <v>157</v>
      </c>
      <c r="S68">
        <v>60</v>
      </c>
      <c r="T68">
        <v>7.5</v>
      </c>
      <c r="U68">
        <v>20</v>
      </c>
      <c r="V68">
        <v>3</v>
      </c>
      <c r="W68">
        <v>8</v>
      </c>
      <c r="X68" t="s">
        <v>774</v>
      </c>
      <c r="Y68" t="s">
        <v>772</v>
      </c>
      <c r="Z68" t="s">
        <v>775</v>
      </c>
      <c r="AB68">
        <f>COUNTIF(DATA!C:C,C68)</f>
        <v>1</v>
      </c>
      <c r="AC68" s="2">
        <f t="shared" si="11"/>
        <v>-1</v>
      </c>
      <c r="AE68" s="2">
        <f t="shared" si="12"/>
        <v>-1</v>
      </c>
      <c r="AF68" s="2">
        <f t="shared" si="13"/>
        <v>-1</v>
      </c>
      <c r="AG68" s="2">
        <f t="shared" si="13"/>
        <v>-1</v>
      </c>
      <c r="AH68" s="2">
        <f t="shared" si="13"/>
        <v>-1</v>
      </c>
      <c r="AI68" s="2">
        <f t="shared" si="14"/>
        <v>-1</v>
      </c>
      <c r="AK68" s="2">
        <f t="shared" si="15"/>
        <v>-1</v>
      </c>
      <c r="AL68" s="2">
        <f t="shared" si="15"/>
        <v>-1</v>
      </c>
      <c r="AM68" s="2">
        <f t="shared" si="15"/>
        <v>-1</v>
      </c>
      <c r="AN68" s="2">
        <f t="shared" si="9"/>
        <v>-1</v>
      </c>
      <c r="AP68" s="2">
        <f t="shared" si="16"/>
        <v>-1</v>
      </c>
      <c r="AQ68" s="2">
        <f t="shared" si="16"/>
        <v>-1</v>
      </c>
      <c r="AR68" s="2">
        <f t="shared" si="16"/>
        <v>-1</v>
      </c>
      <c r="AS68" s="2">
        <f t="shared" si="10"/>
        <v>-1</v>
      </c>
    </row>
    <row r="69" spans="1:45" x14ac:dyDescent="0.25">
      <c r="A69">
        <v>59</v>
      </c>
      <c r="B69" t="s">
        <v>3305</v>
      </c>
      <c r="C69" t="s">
        <v>3306</v>
      </c>
      <c r="D69">
        <v>2014</v>
      </c>
      <c r="E69" t="s">
        <v>744</v>
      </c>
      <c r="F69" t="s">
        <v>29</v>
      </c>
      <c r="G69" t="s">
        <v>3307</v>
      </c>
      <c r="H69" t="s">
        <v>3308</v>
      </c>
      <c r="I69">
        <v>59</v>
      </c>
      <c r="J69" s="1">
        <v>44848.523055555554</v>
      </c>
      <c r="K69" t="s">
        <v>157</v>
      </c>
      <c r="S69">
        <v>59</v>
      </c>
      <c r="T69">
        <v>7.38</v>
      </c>
      <c r="U69">
        <v>15</v>
      </c>
      <c r="V69">
        <v>4</v>
      </c>
      <c r="W69">
        <v>8</v>
      </c>
      <c r="X69" t="s">
        <v>3309</v>
      </c>
      <c r="Y69" t="s">
        <v>3307</v>
      </c>
      <c r="Z69" t="s">
        <v>3310</v>
      </c>
      <c r="AB69">
        <f>COUNTIF(DATA!C:C,C69)</f>
        <v>0</v>
      </c>
      <c r="AC69" s="2">
        <f t="shared" si="11"/>
        <v>-1</v>
      </c>
      <c r="AE69" s="2">
        <f t="shared" si="12"/>
        <v>-1</v>
      </c>
      <c r="AF69" s="2">
        <f t="shared" si="13"/>
        <v>-1</v>
      </c>
      <c r="AG69" s="2">
        <f t="shared" si="13"/>
        <v>-1</v>
      </c>
      <c r="AH69" s="2">
        <f t="shared" si="13"/>
        <v>-1</v>
      </c>
      <c r="AI69" s="2">
        <f t="shared" si="14"/>
        <v>-1</v>
      </c>
      <c r="AK69" s="2">
        <f t="shared" si="15"/>
        <v>-1</v>
      </c>
      <c r="AL69" s="2">
        <f t="shared" si="15"/>
        <v>-1</v>
      </c>
      <c r="AM69" s="2">
        <f t="shared" si="15"/>
        <v>-1</v>
      </c>
      <c r="AN69" s="2">
        <f t="shared" si="9"/>
        <v>-1</v>
      </c>
      <c r="AP69" s="2">
        <f t="shared" si="16"/>
        <v>-1</v>
      </c>
      <c r="AQ69" s="2">
        <f t="shared" si="16"/>
        <v>-1</v>
      </c>
      <c r="AR69" s="2">
        <f t="shared" si="16"/>
        <v>-1</v>
      </c>
      <c r="AS69" s="2">
        <f t="shared" si="10"/>
        <v>-1</v>
      </c>
    </row>
    <row r="70" spans="1:45" x14ac:dyDescent="0.25">
      <c r="A70">
        <v>59</v>
      </c>
      <c r="B70" t="s">
        <v>3311</v>
      </c>
      <c r="C70" t="s">
        <v>1725</v>
      </c>
      <c r="D70">
        <v>2018</v>
      </c>
      <c r="E70" t="s">
        <v>744</v>
      </c>
      <c r="F70" t="s">
        <v>29</v>
      </c>
      <c r="G70" t="s">
        <v>1726</v>
      </c>
      <c r="H70" t="s">
        <v>1727</v>
      </c>
      <c r="I70">
        <v>69</v>
      </c>
      <c r="J70" s="1">
        <v>44848.523055555554</v>
      </c>
      <c r="S70">
        <v>59</v>
      </c>
      <c r="T70">
        <v>14.75</v>
      </c>
      <c r="U70">
        <v>10</v>
      </c>
      <c r="V70">
        <v>6</v>
      </c>
      <c r="W70">
        <v>4</v>
      </c>
      <c r="X70" t="s">
        <v>1728</v>
      </c>
      <c r="Y70" t="s">
        <v>1729</v>
      </c>
      <c r="Z70" t="s">
        <v>1730</v>
      </c>
      <c r="AB70">
        <f>COUNTIF(DATA!C:C,C70)</f>
        <v>1</v>
      </c>
      <c r="AC70" s="2">
        <f t="shared" si="11"/>
        <v>-1</v>
      </c>
      <c r="AE70" s="2">
        <f t="shared" si="12"/>
        <v>-1</v>
      </c>
      <c r="AF70" s="2">
        <f t="shared" si="13"/>
        <v>-1</v>
      </c>
      <c r="AG70" s="2">
        <f t="shared" si="13"/>
        <v>-1</v>
      </c>
      <c r="AH70" s="2">
        <f t="shared" si="13"/>
        <v>-1</v>
      </c>
      <c r="AI70" s="2">
        <f t="shared" si="14"/>
        <v>-1</v>
      </c>
      <c r="AK70" s="2">
        <f t="shared" si="15"/>
        <v>-1</v>
      </c>
      <c r="AL70" s="2">
        <f t="shared" si="15"/>
        <v>-1</v>
      </c>
      <c r="AM70" s="2">
        <f t="shared" si="15"/>
        <v>-1</v>
      </c>
      <c r="AN70" s="2">
        <f t="shared" si="9"/>
        <v>-1</v>
      </c>
      <c r="AP70" s="2">
        <f t="shared" si="16"/>
        <v>-1</v>
      </c>
      <c r="AQ70" s="2">
        <f t="shared" si="16"/>
        <v>-1</v>
      </c>
      <c r="AR70" s="2">
        <f t="shared" si="16"/>
        <v>-1</v>
      </c>
      <c r="AS70" s="2">
        <f t="shared" si="10"/>
        <v>-1</v>
      </c>
    </row>
    <row r="71" spans="1:45" x14ac:dyDescent="0.25">
      <c r="A71">
        <v>58</v>
      </c>
      <c r="B71" t="s">
        <v>3312</v>
      </c>
      <c r="C71" t="s">
        <v>1916</v>
      </c>
      <c r="D71">
        <v>2019</v>
      </c>
      <c r="E71" t="s">
        <v>757</v>
      </c>
      <c r="F71" t="s">
        <v>29</v>
      </c>
      <c r="G71" t="s">
        <v>1917</v>
      </c>
      <c r="H71" t="s">
        <v>1918</v>
      </c>
      <c r="I71">
        <v>77</v>
      </c>
      <c r="J71" s="1">
        <v>44848.523055555554</v>
      </c>
      <c r="S71">
        <v>58</v>
      </c>
      <c r="T71">
        <v>19.329999999999998</v>
      </c>
      <c r="U71">
        <v>8</v>
      </c>
      <c r="V71">
        <v>7</v>
      </c>
      <c r="W71">
        <v>3</v>
      </c>
      <c r="X71" t="s">
        <v>1919</v>
      </c>
      <c r="Z71" t="s">
        <v>1920</v>
      </c>
      <c r="AB71">
        <f>COUNTIF(DATA!C:C,C71)</f>
        <v>1</v>
      </c>
      <c r="AC71" s="2">
        <f t="shared" si="11"/>
        <v>-1</v>
      </c>
      <c r="AE71" s="2">
        <f t="shared" si="12"/>
        <v>-1</v>
      </c>
      <c r="AF71" s="2">
        <f t="shared" si="13"/>
        <v>-1</v>
      </c>
      <c r="AG71" s="2">
        <f t="shared" si="13"/>
        <v>-1</v>
      </c>
      <c r="AH71" s="2">
        <f t="shared" si="13"/>
        <v>-1</v>
      </c>
      <c r="AI71" s="2">
        <f t="shared" si="14"/>
        <v>-1</v>
      </c>
      <c r="AK71" s="2">
        <f t="shared" si="15"/>
        <v>-1</v>
      </c>
      <c r="AL71" s="2">
        <f t="shared" si="15"/>
        <v>-1</v>
      </c>
      <c r="AM71" s="2">
        <f t="shared" si="15"/>
        <v>-1</v>
      </c>
      <c r="AN71" s="2">
        <f t="shared" si="9"/>
        <v>-1</v>
      </c>
      <c r="AP71" s="2">
        <f t="shared" si="16"/>
        <v>-1</v>
      </c>
      <c r="AQ71" s="2">
        <f t="shared" si="16"/>
        <v>-1</v>
      </c>
      <c r="AR71" s="2">
        <f t="shared" si="16"/>
        <v>-1</v>
      </c>
      <c r="AS71" s="2">
        <f t="shared" si="10"/>
        <v>-1</v>
      </c>
    </row>
    <row r="72" spans="1:45" x14ac:dyDescent="0.25">
      <c r="A72">
        <v>54</v>
      </c>
      <c r="B72" t="s">
        <v>1467</v>
      </c>
      <c r="C72" t="s">
        <v>1468</v>
      </c>
      <c r="D72">
        <v>2017</v>
      </c>
      <c r="E72" t="s">
        <v>1205</v>
      </c>
      <c r="F72" t="s">
        <v>29</v>
      </c>
      <c r="G72" t="s">
        <v>1469</v>
      </c>
      <c r="H72" t="s">
        <v>1470</v>
      </c>
      <c r="I72">
        <v>76</v>
      </c>
      <c r="J72" s="1">
        <v>44848.523055555554</v>
      </c>
      <c r="S72">
        <v>54</v>
      </c>
      <c r="T72">
        <v>10.8</v>
      </c>
      <c r="U72">
        <v>18</v>
      </c>
      <c r="V72">
        <v>3</v>
      </c>
      <c r="W72">
        <v>5</v>
      </c>
      <c r="X72" t="s">
        <v>1471</v>
      </c>
      <c r="Z72" t="s">
        <v>1472</v>
      </c>
      <c r="AB72">
        <f>COUNTIF(DATA!C:C,C72)</f>
        <v>1</v>
      </c>
      <c r="AC72" s="2">
        <f t="shared" si="11"/>
        <v>-1</v>
      </c>
      <c r="AE72" s="2">
        <f t="shared" si="12"/>
        <v>-1</v>
      </c>
      <c r="AF72" s="2">
        <f t="shared" si="13"/>
        <v>-1</v>
      </c>
      <c r="AG72" s="2">
        <f t="shared" si="13"/>
        <v>-1</v>
      </c>
      <c r="AH72" s="2">
        <f t="shared" si="13"/>
        <v>-1</v>
      </c>
      <c r="AI72" s="2">
        <f t="shared" si="14"/>
        <v>-1</v>
      </c>
      <c r="AK72" s="2">
        <f t="shared" si="15"/>
        <v>-1</v>
      </c>
      <c r="AL72" s="2">
        <f t="shared" si="15"/>
        <v>-1</v>
      </c>
      <c r="AM72" s="2">
        <f t="shared" si="15"/>
        <v>-1</v>
      </c>
      <c r="AN72" s="2">
        <f t="shared" si="9"/>
        <v>-1</v>
      </c>
      <c r="AP72" s="2">
        <f t="shared" si="16"/>
        <v>-1</v>
      </c>
      <c r="AQ72" s="2">
        <f t="shared" si="16"/>
        <v>-1</v>
      </c>
      <c r="AR72" s="2">
        <f t="shared" si="16"/>
        <v>-1</v>
      </c>
      <c r="AS72" s="2">
        <f t="shared" si="10"/>
        <v>-1</v>
      </c>
    </row>
    <row r="73" spans="1:45" x14ac:dyDescent="0.25">
      <c r="A73">
        <v>54</v>
      </c>
      <c r="B73" t="s">
        <v>3313</v>
      </c>
      <c r="C73" t="s">
        <v>3314</v>
      </c>
      <c r="D73">
        <v>2015</v>
      </c>
      <c r="E73" t="s">
        <v>1176</v>
      </c>
      <c r="F73" t="s">
        <v>29</v>
      </c>
      <c r="G73" t="s">
        <v>3315</v>
      </c>
      <c r="H73" t="s">
        <v>3316</v>
      </c>
      <c r="I73">
        <v>78</v>
      </c>
      <c r="J73" s="1">
        <v>44848.523055555554</v>
      </c>
      <c r="S73">
        <v>54</v>
      </c>
      <c r="T73">
        <v>7.71</v>
      </c>
      <c r="U73">
        <v>18</v>
      </c>
      <c r="V73">
        <v>3</v>
      </c>
      <c r="W73">
        <v>7</v>
      </c>
      <c r="X73" t="s">
        <v>3317</v>
      </c>
      <c r="Y73" t="s">
        <v>3318</v>
      </c>
      <c r="Z73" t="s">
        <v>3319</v>
      </c>
      <c r="AB73">
        <f>COUNTIF(DATA!C:C,C73)</f>
        <v>0</v>
      </c>
      <c r="AC73" s="2">
        <f t="shared" si="11"/>
        <v>-1</v>
      </c>
      <c r="AE73" s="2">
        <f t="shared" si="12"/>
        <v>-1</v>
      </c>
      <c r="AF73" s="2">
        <f t="shared" si="13"/>
        <v>-1</v>
      </c>
      <c r="AG73" s="2">
        <f t="shared" si="13"/>
        <v>-1</v>
      </c>
      <c r="AH73" s="2">
        <f t="shared" si="13"/>
        <v>-1</v>
      </c>
      <c r="AI73" s="2">
        <f t="shared" si="14"/>
        <v>-1</v>
      </c>
      <c r="AK73" s="2">
        <f t="shared" si="15"/>
        <v>-1</v>
      </c>
      <c r="AL73" s="2">
        <f t="shared" si="15"/>
        <v>-1</v>
      </c>
      <c r="AM73" s="2">
        <f t="shared" si="15"/>
        <v>-1</v>
      </c>
      <c r="AN73" s="2">
        <f t="shared" si="9"/>
        <v>-1</v>
      </c>
      <c r="AP73" s="2">
        <f t="shared" si="16"/>
        <v>-1</v>
      </c>
      <c r="AQ73" s="2">
        <f t="shared" si="16"/>
        <v>-1</v>
      </c>
      <c r="AR73" s="2">
        <f t="shared" si="16"/>
        <v>-1</v>
      </c>
      <c r="AS73" s="2">
        <f t="shared" si="10"/>
        <v>-1</v>
      </c>
    </row>
    <row r="74" spans="1:45" x14ac:dyDescent="0.25">
      <c r="A74">
        <v>53</v>
      </c>
      <c r="B74" t="s">
        <v>3320</v>
      </c>
      <c r="C74" t="s">
        <v>3321</v>
      </c>
      <c r="D74">
        <v>2009</v>
      </c>
      <c r="E74" t="s">
        <v>3322</v>
      </c>
      <c r="F74" t="s">
        <v>29</v>
      </c>
      <c r="G74" t="s">
        <v>3323</v>
      </c>
      <c r="H74" t="s">
        <v>3324</v>
      </c>
      <c r="I74">
        <v>70</v>
      </c>
      <c r="J74" s="1">
        <v>44848.523055555554</v>
      </c>
      <c r="S74">
        <v>53</v>
      </c>
      <c r="T74">
        <v>4.08</v>
      </c>
      <c r="U74">
        <v>27</v>
      </c>
      <c r="V74">
        <v>2</v>
      </c>
      <c r="W74">
        <v>13</v>
      </c>
      <c r="X74" t="s">
        <v>3325</v>
      </c>
      <c r="Z74" t="s">
        <v>3326</v>
      </c>
      <c r="AB74">
        <f>COUNTIF(DATA!C:C,C74)</f>
        <v>0</v>
      </c>
      <c r="AC74" s="2">
        <f t="shared" si="11"/>
        <v>-1</v>
      </c>
      <c r="AE74" s="2">
        <f t="shared" si="12"/>
        <v>-1</v>
      </c>
      <c r="AF74" s="2">
        <f t="shared" si="13"/>
        <v>-1</v>
      </c>
      <c r="AG74" s="2">
        <f t="shared" si="13"/>
        <v>-1</v>
      </c>
      <c r="AH74" s="2">
        <f t="shared" si="13"/>
        <v>-1</v>
      </c>
      <c r="AI74" s="2">
        <f t="shared" si="14"/>
        <v>-1</v>
      </c>
      <c r="AK74" s="2">
        <f t="shared" si="15"/>
        <v>-1</v>
      </c>
      <c r="AL74" s="2">
        <f t="shared" si="15"/>
        <v>-1</v>
      </c>
      <c r="AM74" s="2">
        <f t="shared" si="15"/>
        <v>-1</v>
      </c>
      <c r="AN74" s="2">
        <f t="shared" si="9"/>
        <v>-1</v>
      </c>
      <c r="AP74" s="2">
        <f t="shared" si="16"/>
        <v>-1</v>
      </c>
      <c r="AQ74" s="2">
        <f t="shared" si="16"/>
        <v>-1</v>
      </c>
      <c r="AR74" s="2">
        <f t="shared" si="16"/>
        <v>-1</v>
      </c>
      <c r="AS74" s="2">
        <f t="shared" si="10"/>
        <v>-1</v>
      </c>
    </row>
    <row r="75" spans="1:45" x14ac:dyDescent="0.25">
      <c r="A75">
        <v>53</v>
      </c>
      <c r="B75" t="s">
        <v>3327</v>
      </c>
      <c r="C75" t="s">
        <v>3328</v>
      </c>
      <c r="D75">
        <v>2016</v>
      </c>
      <c r="E75" t="s">
        <v>1788</v>
      </c>
      <c r="F75" t="s">
        <v>29</v>
      </c>
      <c r="G75" t="s">
        <v>3329</v>
      </c>
      <c r="H75" t="s">
        <v>3330</v>
      </c>
      <c r="I75">
        <v>75</v>
      </c>
      <c r="J75" s="1">
        <v>44848.523055555554</v>
      </c>
      <c r="S75">
        <v>53</v>
      </c>
      <c r="T75">
        <v>8.83</v>
      </c>
      <c r="U75">
        <v>11</v>
      </c>
      <c r="V75">
        <v>5</v>
      </c>
      <c r="W75">
        <v>6</v>
      </c>
      <c r="X75" t="s">
        <v>3331</v>
      </c>
      <c r="Z75" t="s">
        <v>3332</v>
      </c>
      <c r="AB75">
        <f>COUNTIF(DATA!C:C,C75)</f>
        <v>0</v>
      </c>
      <c r="AC75" s="2">
        <f t="shared" si="11"/>
        <v>-1</v>
      </c>
      <c r="AE75" s="2">
        <f t="shared" si="12"/>
        <v>-1</v>
      </c>
      <c r="AF75" s="2">
        <f t="shared" si="13"/>
        <v>-1</v>
      </c>
      <c r="AG75" s="2">
        <f t="shared" si="13"/>
        <v>-1</v>
      </c>
      <c r="AH75" s="2">
        <f t="shared" si="13"/>
        <v>-1</v>
      </c>
      <c r="AI75" s="2">
        <f t="shared" si="14"/>
        <v>-1</v>
      </c>
      <c r="AK75" s="2">
        <f t="shared" si="15"/>
        <v>-1</v>
      </c>
      <c r="AL75" s="2">
        <f t="shared" si="15"/>
        <v>-1</v>
      </c>
      <c r="AM75" s="2">
        <f t="shared" si="15"/>
        <v>-1</v>
      </c>
      <c r="AN75" s="2">
        <f t="shared" si="9"/>
        <v>-1</v>
      </c>
      <c r="AP75" s="2">
        <f t="shared" si="16"/>
        <v>-1</v>
      </c>
      <c r="AQ75" s="2">
        <f t="shared" si="16"/>
        <v>-1</v>
      </c>
      <c r="AR75" s="2">
        <f t="shared" si="16"/>
        <v>-1</v>
      </c>
      <c r="AS75" s="2">
        <f t="shared" si="10"/>
        <v>-1</v>
      </c>
    </row>
    <row r="76" spans="1:45" x14ac:dyDescent="0.25">
      <c r="A76">
        <v>53</v>
      </c>
      <c r="B76" t="s">
        <v>3333</v>
      </c>
      <c r="C76" t="s">
        <v>3334</v>
      </c>
      <c r="D76">
        <v>2018</v>
      </c>
      <c r="E76" t="s">
        <v>744</v>
      </c>
      <c r="F76" t="s">
        <v>29</v>
      </c>
      <c r="G76" t="s">
        <v>3335</v>
      </c>
      <c r="H76" t="s">
        <v>3336</v>
      </c>
      <c r="I76">
        <v>90</v>
      </c>
      <c r="J76" s="1">
        <v>44848.523055555554</v>
      </c>
      <c r="S76">
        <v>53</v>
      </c>
      <c r="T76">
        <v>13.25</v>
      </c>
      <c r="U76">
        <v>18</v>
      </c>
      <c r="V76">
        <v>3</v>
      </c>
      <c r="W76">
        <v>4</v>
      </c>
      <c r="X76" t="s">
        <v>3337</v>
      </c>
      <c r="Y76" t="s">
        <v>3338</v>
      </c>
      <c r="Z76" t="s">
        <v>3339</v>
      </c>
      <c r="AB76">
        <f>COUNTIF(DATA!C:C,C76)</f>
        <v>0</v>
      </c>
      <c r="AC76" s="2">
        <f t="shared" si="11"/>
        <v>-1</v>
      </c>
      <c r="AE76" s="2">
        <f t="shared" si="12"/>
        <v>-1</v>
      </c>
      <c r="AF76" s="2">
        <f t="shared" si="13"/>
        <v>-1</v>
      </c>
      <c r="AG76" s="2">
        <f t="shared" si="13"/>
        <v>-1</v>
      </c>
      <c r="AH76" s="2">
        <f t="shared" si="13"/>
        <v>-1</v>
      </c>
      <c r="AI76" s="2">
        <f t="shared" si="14"/>
        <v>-1</v>
      </c>
      <c r="AK76" s="2">
        <f t="shared" si="15"/>
        <v>-1</v>
      </c>
      <c r="AL76" s="2">
        <f t="shared" si="15"/>
        <v>-1</v>
      </c>
      <c r="AM76" s="2">
        <f t="shared" si="15"/>
        <v>-1</v>
      </c>
      <c r="AN76" s="2">
        <f t="shared" si="9"/>
        <v>-1</v>
      </c>
      <c r="AP76" s="2">
        <f t="shared" si="16"/>
        <v>-1</v>
      </c>
      <c r="AQ76" s="2">
        <f t="shared" si="16"/>
        <v>-1</v>
      </c>
      <c r="AR76" s="2">
        <f t="shared" si="16"/>
        <v>-1</v>
      </c>
      <c r="AS76" s="2">
        <f t="shared" si="10"/>
        <v>-1</v>
      </c>
    </row>
    <row r="77" spans="1:45" x14ac:dyDescent="0.25">
      <c r="A77">
        <v>52</v>
      </c>
      <c r="B77" t="s">
        <v>3340</v>
      </c>
      <c r="C77" t="s">
        <v>3341</v>
      </c>
      <c r="D77">
        <v>2018</v>
      </c>
      <c r="E77" t="s">
        <v>28</v>
      </c>
      <c r="F77" t="s">
        <v>29</v>
      </c>
      <c r="G77" t="s">
        <v>3342</v>
      </c>
      <c r="H77" t="s">
        <v>3343</v>
      </c>
      <c r="I77">
        <v>80</v>
      </c>
      <c r="J77" s="1">
        <v>44848.523055555554</v>
      </c>
      <c r="K77" t="s">
        <v>157</v>
      </c>
      <c r="S77">
        <v>52</v>
      </c>
      <c r="T77">
        <v>13</v>
      </c>
      <c r="U77">
        <v>26</v>
      </c>
      <c r="V77">
        <v>2</v>
      </c>
      <c r="W77">
        <v>4</v>
      </c>
      <c r="X77" t="s">
        <v>3344</v>
      </c>
      <c r="Y77" t="s">
        <v>3342</v>
      </c>
      <c r="Z77" t="s">
        <v>3345</v>
      </c>
      <c r="AB77">
        <f>COUNTIF(DATA!C:C,C77)</f>
        <v>0</v>
      </c>
      <c r="AC77" s="2">
        <f t="shared" si="11"/>
        <v>-1</v>
      </c>
      <c r="AE77" s="2">
        <f t="shared" si="12"/>
        <v>-1</v>
      </c>
      <c r="AF77" s="2">
        <f t="shared" si="13"/>
        <v>-1</v>
      </c>
      <c r="AG77" s="2">
        <f t="shared" si="13"/>
        <v>-1</v>
      </c>
      <c r="AH77" s="2">
        <f t="shared" si="13"/>
        <v>-1</v>
      </c>
      <c r="AI77" s="2">
        <f t="shared" si="14"/>
        <v>-1</v>
      </c>
      <c r="AK77" s="2">
        <f t="shared" si="15"/>
        <v>-1</v>
      </c>
      <c r="AL77" s="2">
        <f t="shared" si="15"/>
        <v>-1</v>
      </c>
      <c r="AM77" s="2">
        <f t="shared" si="15"/>
        <v>-1</v>
      </c>
      <c r="AN77" s="2">
        <f t="shared" si="9"/>
        <v>-1</v>
      </c>
      <c r="AP77" s="2">
        <f t="shared" si="16"/>
        <v>-1</v>
      </c>
      <c r="AQ77" s="2">
        <f t="shared" si="16"/>
        <v>-1</v>
      </c>
      <c r="AR77" s="2">
        <f t="shared" si="16"/>
        <v>-1</v>
      </c>
      <c r="AS77" s="2">
        <f t="shared" si="10"/>
        <v>-1</v>
      </c>
    </row>
    <row r="78" spans="1:45" x14ac:dyDescent="0.25">
      <c r="A78">
        <v>52</v>
      </c>
      <c r="B78" t="s">
        <v>2526</v>
      </c>
      <c r="C78" t="s">
        <v>2527</v>
      </c>
      <c r="D78">
        <v>2021</v>
      </c>
      <c r="E78" t="s">
        <v>744</v>
      </c>
      <c r="F78" t="s">
        <v>29</v>
      </c>
      <c r="G78" t="s">
        <v>2528</v>
      </c>
      <c r="H78" t="s">
        <v>2529</v>
      </c>
      <c r="I78">
        <v>86</v>
      </c>
      <c r="J78" s="1">
        <v>44848.523055555554</v>
      </c>
      <c r="S78">
        <v>52</v>
      </c>
      <c r="T78">
        <v>52</v>
      </c>
      <c r="U78">
        <v>9</v>
      </c>
      <c r="V78">
        <v>6</v>
      </c>
      <c r="W78">
        <v>1</v>
      </c>
      <c r="X78" t="s">
        <v>2530</v>
      </c>
      <c r="Y78" t="s">
        <v>2531</v>
      </c>
      <c r="Z78" t="s">
        <v>2532</v>
      </c>
      <c r="AB78">
        <f>COUNTIF(DATA!C:C,C78)</f>
        <v>1</v>
      </c>
      <c r="AC78" s="2">
        <f t="shared" si="11"/>
        <v>-1</v>
      </c>
      <c r="AE78" s="2">
        <f t="shared" si="12"/>
        <v>-1</v>
      </c>
      <c r="AF78" s="2">
        <f t="shared" si="13"/>
        <v>-1</v>
      </c>
      <c r="AG78" s="2">
        <f t="shared" si="13"/>
        <v>-1</v>
      </c>
      <c r="AH78" s="2">
        <f t="shared" si="13"/>
        <v>-1</v>
      </c>
      <c r="AI78" s="2">
        <f t="shared" si="14"/>
        <v>-1</v>
      </c>
      <c r="AK78" s="2">
        <f t="shared" si="15"/>
        <v>-1</v>
      </c>
      <c r="AL78" s="2">
        <f t="shared" si="15"/>
        <v>-1</v>
      </c>
      <c r="AM78" s="2">
        <f t="shared" si="15"/>
        <v>-1</v>
      </c>
      <c r="AN78" s="2">
        <f t="shared" si="9"/>
        <v>-1</v>
      </c>
      <c r="AP78" s="2">
        <f t="shared" si="16"/>
        <v>-1</v>
      </c>
      <c r="AQ78" s="2">
        <f t="shared" si="16"/>
        <v>-1</v>
      </c>
      <c r="AR78" s="2">
        <f t="shared" si="16"/>
        <v>-1</v>
      </c>
      <c r="AS78" s="2">
        <f t="shared" si="10"/>
        <v>-1</v>
      </c>
    </row>
    <row r="79" spans="1:45" x14ac:dyDescent="0.25">
      <c r="A79">
        <v>51</v>
      </c>
      <c r="B79" t="s">
        <v>3346</v>
      </c>
      <c r="C79" t="s">
        <v>3347</v>
      </c>
      <c r="D79">
        <v>2015</v>
      </c>
      <c r="E79" t="s">
        <v>3268</v>
      </c>
      <c r="F79" t="s">
        <v>1510</v>
      </c>
      <c r="G79" t="s">
        <v>3348</v>
      </c>
      <c r="H79" t="s">
        <v>3349</v>
      </c>
      <c r="I79">
        <v>72</v>
      </c>
      <c r="J79" s="1">
        <v>44848.523055555554</v>
      </c>
      <c r="L79" t="s">
        <v>3350</v>
      </c>
      <c r="S79">
        <v>51</v>
      </c>
      <c r="T79">
        <v>7.29</v>
      </c>
      <c r="U79">
        <v>10</v>
      </c>
      <c r="V79">
        <v>5</v>
      </c>
      <c r="W79">
        <v>7</v>
      </c>
      <c r="X79" t="s">
        <v>3351</v>
      </c>
      <c r="Y79" t="s">
        <v>3352</v>
      </c>
      <c r="Z79" t="s">
        <v>3353</v>
      </c>
      <c r="AB79">
        <f>COUNTIF(DATA!C:C,C79)</f>
        <v>0</v>
      </c>
      <c r="AC79" s="2">
        <f t="shared" si="11"/>
        <v>-1</v>
      </c>
      <c r="AE79" s="2">
        <f t="shared" si="12"/>
        <v>-1</v>
      </c>
      <c r="AF79" s="2">
        <f t="shared" si="13"/>
        <v>-1</v>
      </c>
      <c r="AG79" s="2">
        <f t="shared" si="13"/>
        <v>-1</v>
      </c>
      <c r="AH79" s="2">
        <f t="shared" si="13"/>
        <v>-1</v>
      </c>
      <c r="AI79" s="2">
        <f t="shared" si="14"/>
        <v>-1</v>
      </c>
      <c r="AK79" s="2">
        <f t="shared" si="15"/>
        <v>-1</v>
      </c>
      <c r="AL79" s="2">
        <f t="shared" si="15"/>
        <v>-1</v>
      </c>
      <c r="AM79" s="2">
        <f t="shared" si="15"/>
        <v>-1</v>
      </c>
      <c r="AN79" s="2">
        <f t="shared" si="9"/>
        <v>-1</v>
      </c>
      <c r="AP79" s="2">
        <f t="shared" si="16"/>
        <v>-1</v>
      </c>
      <c r="AQ79" s="2">
        <f t="shared" si="16"/>
        <v>-1</v>
      </c>
      <c r="AR79" s="2">
        <f t="shared" si="16"/>
        <v>-1</v>
      </c>
      <c r="AS79" s="2">
        <f t="shared" si="10"/>
        <v>-1</v>
      </c>
    </row>
    <row r="80" spans="1:45" x14ac:dyDescent="0.25">
      <c r="A80">
        <v>51</v>
      </c>
      <c r="B80" t="s">
        <v>3354</v>
      </c>
      <c r="C80" t="s">
        <v>1182</v>
      </c>
      <c r="D80">
        <v>2016</v>
      </c>
      <c r="E80" t="s">
        <v>1183</v>
      </c>
      <c r="F80" t="s">
        <v>552</v>
      </c>
      <c r="G80" t="s">
        <v>1184</v>
      </c>
      <c r="H80" t="s">
        <v>1185</v>
      </c>
      <c r="I80">
        <v>73</v>
      </c>
      <c r="J80" s="1">
        <v>44848.523055555554</v>
      </c>
      <c r="S80">
        <v>51</v>
      </c>
      <c r="T80">
        <v>8.5</v>
      </c>
      <c r="U80">
        <v>13</v>
      </c>
      <c r="V80">
        <v>4</v>
      </c>
      <c r="W80">
        <v>6</v>
      </c>
      <c r="X80" t="s">
        <v>1186</v>
      </c>
      <c r="Y80" t="s">
        <v>1187</v>
      </c>
      <c r="Z80" t="s">
        <v>1188</v>
      </c>
      <c r="AB80">
        <f>COUNTIF(DATA!C:C,C80)</f>
        <v>1</v>
      </c>
      <c r="AC80" s="2">
        <f t="shared" si="11"/>
        <v>-1</v>
      </c>
      <c r="AE80" s="2">
        <f t="shared" si="12"/>
        <v>-1</v>
      </c>
      <c r="AF80" s="2">
        <f t="shared" si="13"/>
        <v>-1</v>
      </c>
      <c r="AG80" s="2">
        <f t="shared" si="13"/>
        <v>-1</v>
      </c>
      <c r="AH80" s="2">
        <f t="shared" si="13"/>
        <v>17</v>
      </c>
      <c r="AI80" s="2">
        <f t="shared" si="14"/>
        <v>0</v>
      </c>
      <c r="AK80" s="2">
        <f t="shared" si="15"/>
        <v>-1</v>
      </c>
      <c r="AL80" s="2">
        <f t="shared" si="15"/>
        <v>-1</v>
      </c>
      <c r="AM80" s="2">
        <f t="shared" si="15"/>
        <v>-1</v>
      </c>
      <c r="AN80" s="2">
        <f t="shared" si="9"/>
        <v>-1</v>
      </c>
      <c r="AP80" s="2">
        <f t="shared" si="16"/>
        <v>-1</v>
      </c>
      <c r="AQ80" s="2">
        <f t="shared" si="16"/>
        <v>-1</v>
      </c>
      <c r="AR80" s="2">
        <f t="shared" si="16"/>
        <v>-1</v>
      </c>
      <c r="AS80" s="2">
        <f t="shared" si="10"/>
        <v>-1</v>
      </c>
    </row>
    <row r="81" spans="1:45" x14ac:dyDescent="0.25">
      <c r="A81">
        <v>51</v>
      </c>
      <c r="B81" t="s">
        <v>983</v>
      </c>
      <c r="C81" t="s">
        <v>984</v>
      </c>
      <c r="D81">
        <v>2015</v>
      </c>
      <c r="E81" t="s">
        <v>744</v>
      </c>
      <c r="F81" t="s">
        <v>29</v>
      </c>
      <c r="G81" t="s">
        <v>985</v>
      </c>
      <c r="H81" t="s">
        <v>986</v>
      </c>
      <c r="I81">
        <v>82</v>
      </c>
      <c r="J81" s="1">
        <v>44848.523055555554</v>
      </c>
      <c r="K81" t="s">
        <v>157</v>
      </c>
      <c r="S81">
        <v>51</v>
      </c>
      <c r="T81">
        <v>7.29</v>
      </c>
      <c r="U81">
        <v>17</v>
      </c>
      <c r="V81">
        <v>3</v>
      </c>
      <c r="W81">
        <v>7</v>
      </c>
      <c r="X81" t="s">
        <v>987</v>
      </c>
      <c r="Y81" t="s">
        <v>985</v>
      </c>
      <c r="Z81" t="s">
        <v>988</v>
      </c>
      <c r="AB81">
        <f>COUNTIF(DATA!C:C,C81)</f>
        <v>1</v>
      </c>
      <c r="AC81" s="2">
        <f t="shared" si="11"/>
        <v>-1</v>
      </c>
      <c r="AE81" s="2">
        <f t="shared" si="12"/>
        <v>-1</v>
      </c>
      <c r="AF81" s="2">
        <f t="shared" si="13"/>
        <v>-1</v>
      </c>
      <c r="AG81" s="2">
        <f t="shared" si="13"/>
        <v>-1</v>
      </c>
      <c r="AH81" s="2">
        <f t="shared" si="13"/>
        <v>-1</v>
      </c>
      <c r="AI81" s="2">
        <f t="shared" si="14"/>
        <v>-1</v>
      </c>
      <c r="AK81" s="2">
        <f t="shared" si="15"/>
        <v>-1</v>
      </c>
      <c r="AL81" s="2">
        <f t="shared" si="15"/>
        <v>-1</v>
      </c>
      <c r="AM81" s="2">
        <f t="shared" si="15"/>
        <v>-1</v>
      </c>
      <c r="AN81" s="2">
        <f t="shared" si="9"/>
        <v>-1</v>
      </c>
      <c r="AP81" s="2">
        <f t="shared" si="16"/>
        <v>-1</v>
      </c>
      <c r="AQ81" s="2">
        <f t="shared" si="16"/>
        <v>-1</v>
      </c>
      <c r="AR81" s="2">
        <f t="shared" si="16"/>
        <v>-1</v>
      </c>
      <c r="AS81" s="2">
        <f t="shared" si="10"/>
        <v>-1</v>
      </c>
    </row>
    <row r="82" spans="1:45" x14ac:dyDescent="0.25">
      <c r="A82">
        <v>51</v>
      </c>
      <c r="B82" t="s">
        <v>3355</v>
      </c>
      <c r="C82" t="s">
        <v>3356</v>
      </c>
      <c r="D82">
        <v>2020</v>
      </c>
      <c r="E82" t="s">
        <v>3357</v>
      </c>
      <c r="F82" t="s">
        <v>29</v>
      </c>
      <c r="G82" t="s">
        <v>3358</v>
      </c>
      <c r="H82" t="s">
        <v>3359</v>
      </c>
      <c r="I82">
        <v>85</v>
      </c>
      <c r="J82" s="1">
        <v>44848.523055555554</v>
      </c>
      <c r="S82">
        <v>51</v>
      </c>
      <c r="T82">
        <v>25.5</v>
      </c>
      <c r="U82">
        <v>13</v>
      </c>
      <c r="V82">
        <v>4</v>
      </c>
      <c r="W82">
        <v>2</v>
      </c>
      <c r="X82" t="s">
        <v>3360</v>
      </c>
      <c r="Z82" t="s">
        <v>3361</v>
      </c>
      <c r="AB82">
        <f>COUNTIF(DATA!C:C,C82)</f>
        <v>0</v>
      </c>
      <c r="AC82" s="2">
        <f t="shared" si="11"/>
        <v>-1</v>
      </c>
      <c r="AE82" s="2">
        <f t="shared" si="12"/>
        <v>-1</v>
      </c>
      <c r="AF82" s="2">
        <f t="shared" si="13"/>
        <v>35</v>
      </c>
      <c r="AG82" s="2">
        <f t="shared" si="13"/>
        <v>25</v>
      </c>
      <c r="AH82" s="2">
        <f t="shared" si="13"/>
        <v>-1</v>
      </c>
      <c r="AI82" s="2">
        <f t="shared" si="14"/>
        <v>1</v>
      </c>
      <c r="AK82" s="2">
        <f t="shared" si="15"/>
        <v>-1</v>
      </c>
      <c r="AL82" s="2">
        <f t="shared" si="15"/>
        <v>-1</v>
      </c>
      <c r="AM82" s="2">
        <f t="shared" si="15"/>
        <v>-1</v>
      </c>
      <c r="AN82" s="2">
        <f t="shared" si="9"/>
        <v>-1</v>
      </c>
      <c r="AP82" s="2">
        <f t="shared" si="16"/>
        <v>-1</v>
      </c>
      <c r="AQ82" s="2">
        <f t="shared" si="16"/>
        <v>-1</v>
      </c>
      <c r="AR82" s="2">
        <f t="shared" si="16"/>
        <v>-1</v>
      </c>
      <c r="AS82" s="2">
        <f t="shared" si="10"/>
        <v>-1</v>
      </c>
    </row>
    <row r="83" spans="1:45" x14ac:dyDescent="0.25">
      <c r="A83">
        <v>51</v>
      </c>
      <c r="B83" t="s">
        <v>3362</v>
      </c>
      <c r="C83" t="s">
        <v>3363</v>
      </c>
      <c r="D83">
        <v>2019</v>
      </c>
      <c r="E83" t="s">
        <v>2563</v>
      </c>
      <c r="F83" t="s">
        <v>1257</v>
      </c>
      <c r="G83" t="s">
        <v>3364</v>
      </c>
      <c r="H83" t="s">
        <v>3365</v>
      </c>
      <c r="I83">
        <v>93</v>
      </c>
      <c r="J83" s="1">
        <v>44848.523055555554</v>
      </c>
      <c r="S83">
        <v>51</v>
      </c>
      <c r="T83">
        <v>17</v>
      </c>
      <c r="U83">
        <v>10</v>
      </c>
      <c r="V83">
        <v>5</v>
      </c>
      <c r="W83">
        <v>3</v>
      </c>
      <c r="X83" t="s">
        <v>3366</v>
      </c>
      <c r="Y83" t="s">
        <v>3367</v>
      </c>
      <c r="Z83" t="s">
        <v>3368</v>
      </c>
      <c r="AB83">
        <f>COUNTIF(DATA!C:C,C83)</f>
        <v>0</v>
      </c>
      <c r="AC83" s="2">
        <f t="shared" si="11"/>
        <v>-1</v>
      </c>
      <c r="AE83" s="2">
        <f t="shared" si="12"/>
        <v>-1</v>
      </c>
      <c r="AF83" s="2">
        <f t="shared" si="13"/>
        <v>-1</v>
      </c>
      <c r="AG83" s="2">
        <f t="shared" si="13"/>
        <v>-1</v>
      </c>
      <c r="AH83" s="2">
        <f t="shared" si="13"/>
        <v>-1</v>
      </c>
      <c r="AI83" s="2">
        <f t="shared" si="14"/>
        <v>-1</v>
      </c>
      <c r="AK83" s="2">
        <f t="shared" si="15"/>
        <v>-1</v>
      </c>
      <c r="AL83" s="2">
        <f t="shared" si="15"/>
        <v>-1</v>
      </c>
      <c r="AM83" s="2">
        <f t="shared" si="15"/>
        <v>-1</v>
      </c>
      <c r="AN83" s="2">
        <f t="shared" si="9"/>
        <v>-1</v>
      </c>
      <c r="AP83" s="2">
        <f t="shared" si="16"/>
        <v>-1</v>
      </c>
      <c r="AQ83" s="2">
        <f t="shared" si="16"/>
        <v>-1</v>
      </c>
      <c r="AR83" s="2">
        <f t="shared" si="16"/>
        <v>-1</v>
      </c>
      <c r="AS83" s="2">
        <f t="shared" si="10"/>
        <v>-1</v>
      </c>
    </row>
    <row r="84" spans="1:45" x14ac:dyDescent="0.25">
      <c r="A84">
        <v>50</v>
      </c>
      <c r="B84" t="s">
        <v>152</v>
      </c>
      <c r="C84" t="s">
        <v>153</v>
      </c>
      <c r="D84">
        <v>2010</v>
      </c>
      <c r="E84" t="s">
        <v>154</v>
      </c>
      <c r="F84" t="s">
        <v>29</v>
      </c>
      <c r="G84" t="s">
        <v>155</v>
      </c>
      <c r="H84" t="s">
        <v>156</v>
      </c>
      <c r="I84">
        <v>71</v>
      </c>
      <c r="J84" s="1">
        <v>44848.523055555554</v>
      </c>
      <c r="K84" t="s">
        <v>157</v>
      </c>
      <c r="S84">
        <v>50</v>
      </c>
      <c r="T84">
        <v>4.17</v>
      </c>
      <c r="U84">
        <v>17</v>
      </c>
      <c r="V84">
        <v>3</v>
      </c>
      <c r="W84">
        <v>12</v>
      </c>
      <c r="X84" t="s">
        <v>158</v>
      </c>
      <c r="Y84" t="s">
        <v>155</v>
      </c>
      <c r="Z84" t="s">
        <v>159</v>
      </c>
      <c r="AB84">
        <f>COUNTIF(DATA!C:C,C84)</f>
        <v>1</v>
      </c>
      <c r="AC84" s="2">
        <f t="shared" si="11"/>
        <v>-1</v>
      </c>
      <c r="AE84" s="2">
        <f t="shared" si="12"/>
        <v>-1</v>
      </c>
      <c r="AF84" s="2">
        <f t="shared" si="13"/>
        <v>-1</v>
      </c>
      <c r="AG84" s="2">
        <f t="shared" si="13"/>
        <v>-1</v>
      </c>
      <c r="AH84" s="2">
        <f t="shared" si="13"/>
        <v>-1</v>
      </c>
      <c r="AI84" s="2">
        <f t="shared" si="14"/>
        <v>-1</v>
      </c>
      <c r="AK84" s="2">
        <f t="shared" si="15"/>
        <v>-1</v>
      </c>
      <c r="AL84" s="2">
        <f t="shared" si="15"/>
        <v>-1</v>
      </c>
      <c r="AM84" s="2">
        <f t="shared" si="15"/>
        <v>-1</v>
      </c>
      <c r="AN84" s="2">
        <f t="shared" si="9"/>
        <v>-1</v>
      </c>
      <c r="AP84" s="2">
        <f t="shared" si="16"/>
        <v>-1</v>
      </c>
      <c r="AQ84" s="2">
        <f t="shared" si="16"/>
        <v>-1</v>
      </c>
      <c r="AR84" s="2">
        <f t="shared" si="16"/>
        <v>-1</v>
      </c>
      <c r="AS84" s="2">
        <f t="shared" si="10"/>
        <v>-1</v>
      </c>
    </row>
    <row r="85" spans="1:45" x14ac:dyDescent="0.25">
      <c r="A85">
        <v>50</v>
      </c>
      <c r="B85" t="s">
        <v>3369</v>
      </c>
      <c r="C85" t="s">
        <v>3370</v>
      </c>
      <c r="D85">
        <v>2019</v>
      </c>
      <c r="E85" t="s">
        <v>1671</v>
      </c>
      <c r="F85" t="s">
        <v>1672</v>
      </c>
      <c r="G85" t="s">
        <v>3371</v>
      </c>
      <c r="H85" t="s">
        <v>3372</v>
      </c>
      <c r="I85">
        <v>84</v>
      </c>
      <c r="J85" s="1">
        <v>44848.523055555554</v>
      </c>
      <c r="K85" t="s">
        <v>157</v>
      </c>
      <c r="S85">
        <v>50</v>
      </c>
      <c r="T85">
        <v>16.670000000000002</v>
      </c>
      <c r="U85">
        <v>10</v>
      </c>
      <c r="V85">
        <v>5</v>
      </c>
      <c r="W85">
        <v>3</v>
      </c>
      <c r="X85" t="s">
        <v>3373</v>
      </c>
      <c r="Y85" t="s">
        <v>3371</v>
      </c>
      <c r="Z85" t="s">
        <v>3374</v>
      </c>
      <c r="AB85">
        <f>COUNTIF(DATA!C:C,C85)</f>
        <v>0</v>
      </c>
      <c r="AC85" s="2">
        <f t="shared" si="11"/>
        <v>-1</v>
      </c>
      <c r="AE85" s="2">
        <f t="shared" si="12"/>
        <v>-1</v>
      </c>
      <c r="AF85" s="2">
        <f t="shared" si="13"/>
        <v>-1</v>
      </c>
      <c r="AG85" s="2">
        <f t="shared" si="13"/>
        <v>-1</v>
      </c>
      <c r="AH85" s="2">
        <f t="shared" si="13"/>
        <v>-1</v>
      </c>
      <c r="AI85" s="2">
        <f t="shared" si="14"/>
        <v>-1</v>
      </c>
      <c r="AK85" s="2">
        <f t="shared" si="15"/>
        <v>-1</v>
      </c>
      <c r="AL85" s="2">
        <f t="shared" si="15"/>
        <v>-1</v>
      </c>
      <c r="AM85" s="2">
        <f t="shared" si="15"/>
        <v>-1</v>
      </c>
      <c r="AN85" s="2">
        <f t="shared" si="9"/>
        <v>-1</v>
      </c>
      <c r="AP85" s="2">
        <f t="shared" si="16"/>
        <v>-1</v>
      </c>
      <c r="AQ85" s="2">
        <f t="shared" si="16"/>
        <v>-1</v>
      </c>
      <c r="AR85" s="2">
        <f t="shared" si="16"/>
        <v>-1</v>
      </c>
      <c r="AS85" s="2">
        <f t="shared" si="10"/>
        <v>-1</v>
      </c>
    </row>
    <row r="86" spans="1:45" x14ac:dyDescent="0.25">
      <c r="A86">
        <v>49</v>
      </c>
      <c r="B86" t="s">
        <v>1473</v>
      </c>
      <c r="C86" t="s">
        <v>1474</v>
      </c>
      <c r="D86">
        <v>2017</v>
      </c>
      <c r="E86" t="s">
        <v>1205</v>
      </c>
      <c r="F86" t="s">
        <v>29</v>
      </c>
      <c r="G86" t="s">
        <v>1475</v>
      </c>
      <c r="H86" t="s">
        <v>1476</v>
      </c>
      <c r="I86">
        <v>81</v>
      </c>
      <c r="J86" s="1">
        <v>44848.523055555554</v>
      </c>
      <c r="S86">
        <v>49</v>
      </c>
      <c r="T86">
        <v>9.8000000000000007</v>
      </c>
      <c r="U86">
        <v>12</v>
      </c>
      <c r="V86">
        <v>4</v>
      </c>
      <c r="W86">
        <v>5</v>
      </c>
      <c r="X86" t="s">
        <v>1477</v>
      </c>
      <c r="Z86" t="s">
        <v>1478</v>
      </c>
      <c r="AB86">
        <f>COUNTIF(DATA!C:C,C86)</f>
        <v>1</v>
      </c>
      <c r="AC86" s="2">
        <f t="shared" si="11"/>
        <v>-1</v>
      </c>
      <c r="AE86" s="2">
        <f t="shared" si="12"/>
        <v>-1</v>
      </c>
      <c r="AF86" s="2">
        <f t="shared" si="13"/>
        <v>-1</v>
      </c>
      <c r="AG86" s="2">
        <f t="shared" si="13"/>
        <v>-1</v>
      </c>
      <c r="AH86" s="2">
        <f t="shared" si="13"/>
        <v>-1</v>
      </c>
      <c r="AI86" s="2">
        <f t="shared" si="14"/>
        <v>-1</v>
      </c>
      <c r="AK86" s="2">
        <f t="shared" si="15"/>
        <v>-1</v>
      </c>
      <c r="AL86" s="2">
        <f t="shared" si="15"/>
        <v>-1</v>
      </c>
      <c r="AM86" s="2">
        <f t="shared" si="15"/>
        <v>-1</v>
      </c>
      <c r="AN86" s="2">
        <f t="shared" si="9"/>
        <v>-1</v>
      </c>
      <c r="AP86" s="2">
        <f t="shared" si="16"/>
        <v>-1</v>
      </c>
      <c r="AQ86" s="2">
        <f t="shared" si="16"/>
        <v>-1</v>
      </c>
      <c r="AR86" s="2">
        <f t="shared" si="16"/>
        <v>-1</v>
      </c>
      <c r="AS86" s="2">
        <f t="shared" si="10"/>
        <v>-1</v>
      </c>
    </row>
    <row r="87" spans="1:45" x14ac:dyDescent="0.25">
      <c r="A87">
        <v>48</v>
      </c>
      <c r="B87" t="s">
        <v>3375</v>
      </c>
      <c r="C87" t="s">
        <v>3376</v>
      </c>
      <c r="D87">
        <v>2015</v>
      </c>
      <c r="E87" t="s">
        <v>3377</v>
      </c>
      <c r="F87" t="s">
        <v>224</v>
      </c>
      <c r="G87" t="s">
        <v>3378</v>
      </c>
      <c r="H87" t="s">
        <v>3379</v>
      </c>
      <c r="I87">
        <v>74</v>
      </c>
      <c r="J87" s="1">
        <v>44848.523055555554</v>
      </c>
      <c r="L87" t="s">
        <v>3380</v>
      </c>
      <c r="S87">
        <v>48</v>
      </c>
      <c r="T87">
        <v>6.86</v>
      </c>
      <c r="U87">
        <v>16</v>
      </c>
      <c r="V87">
        <v>3</v>
      </c>
      <c r="W87">
        <v>7</v>
      </c>
      <c r="X87" t="s">
        <v>3381</v>
      </c>
      <c r="Y87" t="s">
        <v>3382</v>
      </c>
      <c r="Z87" t="s">
        <v>3383</v>
      </c>
      <c r="AB87">
        <f>COUNTIF(DATA!C:C,C87)</f>
        <v>0</v>
      </c>
      <c r="AC87" s="2">
        <f t="shared" si="11"/>
        <v>-1</v>
      </c>
      <c r="AE87" s="2">
        <f t="shared" si="12"/>
        <v>-1</v>
      </c>
      <c r="AF87" s="2">
        <f t="shared" si="13"/>
        <v>-1</v>
      </c>
      <c r="AG87" s="2">
        <f t="shared" si="13"/>
        <v>-1</v>
      </c>
      <c r="AH87" s="2">
        <f t="shared" si="13"/>
        <v>-1</v>
      </c>
      <c r="AI87" s="2">
        <f t="shared" si="14"/>
        <v>-1</v>
      </c>
      <c r="AK87" s="2">
        <f t="shared" si="15"/>
        <v>-1</v>
      </c>
      <c r="AL87" s="2">
        <f t="shared" si="15"/>
        <v>-1</v>
      </c>
      <c r="AM87" s="2">
        <f t="shared" si="15"/>
        <v>-1</v>
      </c>
      <c r="AN87" s="2">
        <f t="shared" si="9"/>
        <v>-1</v>
      </c>
      <c r="AP87" s="2">
        <f t="shared" si="16"/>
        <v>-1</v>
      </c>
      <c r="AQ87" s="2">
        <f t="shared" si="16"/>
        <v>-1</v>
      </c>
      <c r="AR87" s="2">
        <f t="shared" si="16"/>
        <v>-1</v>
      </c>
      <c r="AS87" s="2">
        <f t="shared" si="10"/>
        <v>-1</v>
      </c>
    </row>
    <row r="88" spans="1:45" x14ac:dyDescent="0.25">
      <c r="A88">
        <v>48</v>
      </c>
      <c r="B88" t="s">
        <v>26</v>
      </c>
      <c r="C88" t="s">
        <v>53</v>
      </c>
      <c r="D88">
        <v>2007</v>
      </c>
      <c r="F88" t="s">
        <v>54</v>
      </c>
      <c r="G88" t="s">
        <v>55</v>
      </c>
      <c r="H88" t="s">
        <v>56</v>
      </c>
      <c r="I88">
        <v>83</v>
      </c>
      <c r="J88" s="1">
        <v>44848.523055555554</v>
      </c>
      <c r="S88">
        <v>48</v>
      </c>
      <c r="T88">
        <v>3.2</v>
      </c>
      <c r="U88">
        <v>48</v>
      </c>
      <c r="V88">
        <v>1</v>
      </c>
      <c r="W88">
        <v>15</v>
      </c>
      <c r="X88" t="s">
        <v>57</v>
      </c>
      <c r="Y88" t="s">
        <v>58</v>
      </c>
      <c r="Z88" t="s">
        <v>59</v>
      </c>
      <c r="AB88">
        <f>COUNTIF(DATA!C:C,C88)</f>
        <v>0</v>
      </c>
      <c r="AC88" s="2">
        <f t="shared" si="11"/>
        <v>3</v>
      </c>
      <c r="AE88" s="2">
        <f t="shared" si="12"/>
        <v>-1</v>
      </c>
      <c r="AF88" s="2">
        <f t="shared" si="13"/>
        <v>-1</v>
      </c>
      <c r="AG88" s="2">
        <f t="shared" si="13"/>
        <v>-1</v>
      </c>
      <c r="AH88" s="2">
        <f t="shared" si="13"/>
        <v>-1</v>
      </c>
      <c r="AI88" s="2">
        <f t="shared" si="14"/>
        <v>-1</v>
      </c>
      <c r="AK88" s="2">
        <f t="shared" si="15"/>
        <v>-1</v>
      </c>
      <c r="AL88" s="2">
        <f t="shared" si="15"/>
        <v>-1</v>
      </c>
      <c r="AM88" s="2">
        <f t="shared" si="15"/>
        <v>-1</v>
      </c>
      <c r="AN88" s="2">
        <f t="shared" si="9"/>
        <v>-1</v>
      </c>
      <c r="AP88" s="2">
        <f t="shared" si="16"/>
        <v>-1</v>
      </c>
      <c r="AQ88" s="2">
        <f t="shared" si="16"/>
        <v>-1</v>
      </c>
      <c r="AR88" s="2">
        <f t="shared" si="16"/>
        <v>-1</v>
      </c>
      <c r="AS88" s="2">
        <f t="shared" si="10"/>
        <v>-1</v>
      </c>
    </row>
    <row r="89" spans="1:45" x14ac:dyDescent="0.25">
      <c r="A89">
        <v>48</v>
      </c>
      <c r="B89" t="s">
        <v>3384</v>
      </c>
      <c r="C89" t="s">
        <v>1739</v>
      </c>
      <c r="D89">
        <v>2018</v>
      </c>
      <c r="E89" t="s">
        <v>744</v>
      </c>
      <c r="F89" t="s">
        <v>29</v>
      </c>
      <c r="G89" t="s">
        <v>1740</v>
      </c>
      <c r="H89" t="s">
        <v>1741</v>
      </c>
      <c r="I89">
        <v>89</v>
      </c>
      <c r="J89" s="1">
        <v>44848.523055555554</v>
      </c>
      <c r="S89">
        <v>48</v>
      </c>
      <c r="T89">
        <v>12</v>
      </c>
      <c r="U89">
        <v>6</v>
      </c>
      <c r="V89">
        <v>8</v>
      </c>
      <c r="W89">
        <v>4</v>
      </c>
      <c r="X89" t="s">
        <v>1742</v>
      </c>
      <c r="Y89" t="s">
        <v>1743</v>
      </c>
      <c r="Z89" t="s">
        <v>1744</v>
      </c>
      <c r="AB89">
        <f>COUNTIF(DATA!C:C,C89)</f>
        <v>1</v>
      </c>
      <c r="AC89" s="2">
        <f t="shared" si="11"/>
        <v>-1</v>
      </c>
      <c r="AE89" s="2">
        <f t="shared" si="12"/>
        <v>-1</v>
      </c>
      <c r="AF89" s="2">
        <f t="shared" si="13"/>
        <v>-1</v>
      </c>
      <c r="AG89" s="2">
        <f t="shared" si="13"/>
        <v>-1</v>
      </c>
      <c r="AH89" s="2">
        <f t="shared" si="13"/>
        <v>-1</v>
      </c>
      <c r="AI89" s="2">
        <f t="shared" si="14"/>
        <v>-1</v>
      </c>
      <c r="AK89" s="2">
        <f t="shared" si="15"/>
        <v>-1</v>
      </c>
      <c r="AL89" s="2">
        <f t="shared" si="15"/>
        <v>-1</v>
      </c>
      <c r="AM89" s="2">
        <f t="shared" si="15"/>
        <v>-1</v>
      </c>
      <c r="AN89" s="2">
        <f t="shared" si="9"/>
        <v>-1</v>
      </c>
      <c r="AP89" s="2">
        <f t="shared" si="16"/>
        <v>-1</v>
      </c>
      <c r="AQ89" s="2">
        <f t="shared" si="16"/>
        <v>-1</v>
      </c>
      <c r="AR89" s="2">
        <f t="shared" si="16"/>
        <v>-1</v>
      </c>
      <c r="AS89" s="2">
        <f t="shared" si="10"/>
        <v>-1</v>
      </c>
    </row>
    <row r="90" spans="1:45" x14ac:dyDescent="0.25">
      <c r="A90">
        <v>48</v>
      </c>
      <c r="B90" t="s">
        <v>3385</v>
      </c>
      <c r="C90" t="s">
        <v>3386</v>
      </c>
      <c r="D90">
        <v>2019</v>
      </c>
      <c r="E90" t="s">
        <v>960</v>
      </c>
      <c r="F90" t="s">
        <v>29</v>
      </c>
      <c r="G90" t="s">
        <v>3387</v>
      </c>
      <c r="H90" t="s">
        <v>3388</v>
      </c>
      <c r="I90">
        <v>91</v>
      </c>
      <c r="J90" s="1">
        <v>44848.523055555554</v>
      </c>
      <c r="S90">
        <v>48</v>
      </c>
      <c r="T90">
        <v>16</v>
      </c>
      <c r="U90">
        <v>5</v>
      </c>
      <c r="V90">
        <v>9</v>
      </c>
      <c r="W90">
        <v>3</v>
      </c>
      <c r="X90" t="s">
        <v>3389</v>
      </c>
      <c r="Y90" t="s">
        <v>3390</v>
      </c>
      <c r="Z90" t="s">
        <v>3391</v>
      </c>
      <c r="AB90">
        <f>COUNTIF(DATA!C:C,C90)</f>
        <v>0</v>
      </c>
      <c r="AC90" s="2">
        <f t="shared" si="11"/>
        <v>-1</v>
      </c>
      <c r="AE90" s="2">
        <f t="shared" si="12"/>
        <v>-1</v>
      </c>
      <c r="AF90" s="2">
        <f t="shared" si="13"/>
        <v>-1</v>
      </c>
      <c r="AG90" s="2">
        <f t="shared" si="13"/>
        <v>-1</v>
      </c>
      <c r="AH90" s="2">
        <f t="shared" si="13"/>
        <v>-1</v>
      </c>
      <c r="AI90" s="2">
        <f t="shared" si="14"/>
        <v>-1</v>
      </c>
      <c r="AK90" s="2">
        <f t="shared" si="15"/>
        <v>-1</v>
      </c>
      <c r="AL90" s="2">
        <f t="shared" si="15"/>
        <v>-1</v>
      </c>
      <c r="AM90" s="2">
        <f t="shared" si="15"/>
        <v>-1</v>
      </c>
      <c r="AN90" s="2">
        <f t="shared" si="9"/>
        <v>-1</v>
      </c>
      <c r="AP90" s="2">
        <f t="shared" si="16"/>
        <v>-1</v>
      </c>
      <c r="AQ90" s="2">
        <f t="shared" si="16"/>
        <v>-1</v>
      </c>
      <c r="AR90" s="2">
        <f t="shared" si="16"/>
        <v>-1</v>
      </c>
      <c r="AS90" s="2">
        <f t="shared" si="10"/>
        <v>-1</v>
      </c>
    </row>
    <row r="91" spans="1:45" x14ac:dyDescent="0.25">
      <c r="A91">
        <v>47</v>
      </c>
      <c r="B91" t="s">
        <v>3392</v>
      </c>
      <c r="C91" t="s">
        <v>3393</v>
      </c>
      <c r="D91">
        <v>2009</v>
      </c>
      <c r="E91" t="s">
        <v>3394</v>
      </c>
      <c r="F91" t="s">
        <v>29</v>
      </c>
      <c r="G91" t="s">
        <v>3395</v>
      </c>
      <c r="H91" t="s">
        <v>3396</v>
      </c>
      <c r="I91">
        <v>79</v>
      </c>
      <c r="J91" s="1">
        <v>44848.523055555554</v>
      </c>
      <c r="K91" t="s">
        <v>157</v>
      </c>
      <c r="S91">
        <v>47</v>
      </c>
      <c r="T91">
        <v>3.62</v>
      </c>
      <c r="U91">
        <v>9</v>
      </c>
      <c r="V91">
        <v>5</v>
      </c>
      <c r="W91">
        <v>13</v>
      </c>
      <c r="X91" t="s">
        <v>3397</v>
      </c>
      <c r="Y91" t="s">
        <v>3395</v>
      </c>
      <c r="Z91" t="s">
        <v>3398</v>
      </c>
      <c r="AB91">
        <f>COUNTIF(DATA!C:C,C91)</f>
        <v>0</v>
      </c>
      <c r="AC91" s="2">
        <f t="shared" si="11"/>
        <v>-1</v>
      </c>
      <c r="AE91" s="2">
        <f t="shared" si="12"/>
        <v>-1</v>
      </c>
      <c r="AF91" s="2">
        <f t="shared" si="13"/>
        <v>-1</v>
      </c>
      <c r="AG91" s="2">
        <f t="shared" si="13"/>
        <v>-1</v>
      </c>
      <c r="AH91" s="2">
        <f t="shared" si="13"/>
        <v>-1</v>
      </c>
      <c r="AI91" s="2">
        <f t="shared" si="14"/>
        <v>-1</v>
      </c>
      <c r="AK91" s="2">
        <f t="shared" si="15"/>
        <v>-1</v>
      </c>
      <c r="AL91" s="2">
        <f t="shared" si="15"/>
        <v>-1</v>
      </c>
      <c r="AM91" s="2">
        <f t="shared" si="15"/>
        <v>-1</v>
      </c>
      <c r="AN91" s="2">
        <f t="shared" si="9"/>
        <v>-1</v>
      </c>
      <c r="AP91" s="2">
        <f t="shared" si="16"/>
        <v>-1</v>
      </c>
      <c r="AQ91" s="2">
        <f t="shared" si="16"/>
        <v>-1</v>
      </c>
      <c r="AR91" s="2">
        <f t="shared" si="16"/>
        <v>-1</v>
      </c>
      <c r="AS91" s="2">
        <f t="shared" si="10"/>
        <v>-1</v>
      </c>
    </row>
    <row r="92" spans="1:45" x14ac:dyDescent="0.25">
      <c r="A92">
        <v>47</v>
      </c>
      <c r="B92" t="s">
        <v>989</v>
      </c>
      <c r="C92" t="s">
        <v>990</v>
      </c>
      <c r="D92">
        <v>2015</v>
      </c>
      <c r="E92" t="s">
        <v>991</v>
      </c>
      <c r="F92" t="s">
        <v>224</v>
      </c>
      <c r="G92" t="s">
        <v>992</v>
      </c>
      <c r="H92" t="s">
        <v>993</v>
      </c>
      <c r="I92">
        <v>92</v>
      </c>
      <c r="J92" s="1">
        <v>44848.523055555554</v>
      </c>
      <c r="L92" t="s">
        <v>994</v>
      </c>
      <c r="S92">
        <v>47</v>
      </c>
      <c r="T92">
        <v>6.71</v>
      </c>
      <c r="U92">
        <v>12</v>
      </c>
      <c r="V92">
        <v>4</v>
      </c>
      <c r="W92">
        <v>7</v>
      </c>
      <c r="X92" t="s">
        <v>995</v>
      </c>
      <c r="Y92" t="s">
        <v>996</v>
      </c>
      <c r="Z92" t="s">
        <v>997</v>
      </c>
      <c r="AB92">
        <f>COUNTIF(DATA!C:C,C92)</f>
        <v>1</v>
      </c>
      <c r="AC92" s="2">
        <f t="shared" si="11"/>
        <v>-1</v>
      </c>
      <c r="AE92" s="2">
        <f t="shared" si="12"/>
        <v>-1</v>
      </c>
      <c r="AF92" s="2">
        <f t="shared" si="13"/>
        <v>-1</v>
      </c>
      <c r="AG92" s="2">
        <f t="shared" si="13"/>
        <v>-1</v>
      </c>
      <c r="AH92" s="2">
        <f t="shared" si="13"/>
        <v>-1</v>
      </c>
      <c r="AI92" s="2">
        <f t="shared" si="14"/>
        <v>-1</v>
      </c>
      <c r="AK92" s="2">
        <f t="shared" si="15"/>
        <v>-1</v>
      </c>
      <c r="AL92" s="2">
        <f t="shared" si="15"/>
        <v>-1</v>
      </c>
      <c r="AM92" s="2">
        <f t="shared" si="15"/>
        <v>-1</v>
      </c>
      <c r="AN92" s="2">
        <f t="shared" si="9"/>
        <v>-1</v>
      </c>
      <c r="AP92" s="2">
        <f t="shared" si="16"/>
        <v>-1</v>
      </c>
      <c r="AQ92" s="2">
        <f t="shared" si="16"/>
        <v>-1</v>
      </c>
      <c r="AR92" s="2">
        <f t="shared" si="16"/>
        <v>-1</v>
      </c>
      <c r="AS92" s="2">
        <f t="shared" si="10"/>
        <v>-1</v>
      </c>
    </row>
    <row r="93" spans="1:45" x14ac:dyDescent="0.25">
      <c r="A93">
        <v>46</v>
      </c>
      <c r="B93" t="s">
        <v>3399</v>
      </c>
      <c r="C93" t="s">
        <v>3400</v>
      </c>
      <c r="D93">
        <v>2015</v>
      </c>
      <c r="E93" t="s">
        <v>3401</v>
      </c>
      <c r="F93" t="s">
        <v>3402</v>
      </c>
      <c r="G93" t="s">
        <v>3403</v>
      </c>
      <c r="H93" t="s">
        <v>3404</v>
      </c>
      <c r="I93">
        <v>88</v>
      </c>
      <c r="J93" s="1">
        <v>44848.523055555554</v>
      </c>
      <c r="K93" t="s">
        <v>157</v>
      </c>
      <c r="S93">
        <v>46</v>
      </c>
      <c r="T93">
        <v>6.57</v>
      </c>
      <c r="U93">
        <v>9</v>
      </c>
      <c r="V93">
        <v>5</v>
      </c>
      <c r="W93">
        <v>7</v>
      </c>
      <c r="X93" t="s">
        <v>3405</v>
      </c>
      <c r="Y93" t="s">
        <v>3403</v>
      </c>
      <c r="Z93" t="s">
        <v>3406</v>
      </c>
      <c r="AB93">
        <f>COUNTIF(DATA!C:C,C93)</f>
        <v>0</v>
      </c>
      <c r="AC93" s="2">
        <f t="shared" si="11"/>
        <v>-1</v>
      </c>
      <c r="AE93" s="2">
        <f t="shared" si="12"/>
        <v>-1</v>
      </c>
      <c r="AF93" s="2">
        <f t="shared" si="13"/>
        <v>-1</v>
      </c>
      <c r="AG93" s="2">
        <f t="shared" si="13"/>
        <v>-1</v>
      </c>
      <c r="AH93" s="2">
        <f t="shared" si="13"/>
        <v>-1</v>
      </c>
      <c r="AI93" s="2">
        <f t="shared" si="14"/>
        <v>-1</v>
      </c>
      <c r="AK93" s="2">
        <f t="shared" si="15"/>
        <v>-1</v>
      </c>
      <c r="AL93" s="2">
        <f t="shared" si="15"/>
        <v>-1</v>
      </c>
      <c r="AM93" s="2">
        <f t="shared" si="15"/>
        <v>-1</v>
      </c>
      <c r="AN93" s="2">
        <f t="shared" si="9"/>
        <v>-1</v>
      </c>
      <c r="AP93" s="2">
        <f t="shared" si="16"/>
        <v>-1</v>
      </c>
      <c r="AQ93" s="2">
        <f t="shared" si="16"/>
        <v>-1</v>
      </c>
      <c r="AR93" s="2">
        <f t="shared" si="16"/>
        <v>-1</v>
      </c>
      <c r="AS93" s="2">
        <f t="shared" si="10"/>
        <v>-1</v>
      </c>
    </row>
    <row r="94" spans="1:45" x14ac:dyDescent="0.25">
      <c r="A94">
        <v>45</v>
      </c>
      <c r="B94" t="s">
        <v>3407</v>
      </c>
      <c r="C94" t="s">
        <v>3408</v>
      </c>
      <c r="D94">
        <v>2013</v>
      </c>
      <c r="E94" t="s">
        <v>28</v>
      </c>
      <c r="F94" t="s">
        <v>29</v>
      </c>
      <c r="G94" t="s">
        <v>3409</v>
      </c>
      <c r="H94" t="s">
        <v>3410</v>
      </c>
      <c r="I94">
        <v>87</v>
      </c>
      <c r="J94" s="1">
        <v>44848.523055555554</v>
      </c>
      <c r="S94">
        <v>45</v>
      </c>
      <c r="T94">
        <v>5</v>
      </c>
      <c r="U94">
        <v>15</v>
      </c>
      <c r="V94">
        <v>3</v>
      </c>
      <c r="W94">
        <v>9</v>
      </c>
      <c r="X94" t="s">
        <v>3411</v>
      </c>
      <c r="Y94" t="s">
        <v>3412</v>
      </c>
      <c r="Z94" t="s">
        <v>3413</v>
      </c>
      <c r="AB94">
        <f>COUNTIF(DATA!C:C,C94)</f>
        <v>0</v>
      </c>
      <c r="AC94" s="2">
        <f t="shared" si="11"/>
        <v>-1</v>
      </c>
      <c r="AE94" s="2">
        <f t="shared" si="12"/>
        <v>-1</v>
      </c>
      <c r="AF94" s="2">
        <f t="shared" si="13"/>
        <v>-1</v>
      </c>
      <c r="AG94" s="2">
        <f t="shared" si="13"/>
        <v>-1</v>
      </c>
      <c r="AH94" s="2">
        <f t="shared" si="13"/>
        <v>-1</v>
      </c>
      <c r="AI94" s="2">
        <f t="shared" si="14"/>
        <v>-1</v>
      </c>
      <c r="AK94" s="2">
        <f t="shared" si="15"/>
        <v>-1</v>
      </c>
      <c r="AL94" s="2">
        <f t="shared" si="15"/>
        <v>-1</v>
      </c>
      <c r="AM94" s="2">
        <f t="shared" si="15"/>
        <v>-1</v>
      </c>
      <c r="AN94" s="2">
        <f t="shared" si="9"/>
        <v>-1</v>
      </c>
      <c r="AP94" s="2">
        <f t="shared" si="16"/>
        <v>-1</v>
      </c>
      <c r="AQ94" s="2">
        <f t="shared" si="16"/>
        <v>-1</v>
      </c>
      <c r="AR94" s="2">
        <f t="shared" si="16"/>
        <v>-1</v>
      </c>
      <c r="AS94" s="2">
        <f t="shared" si="10"/>
        <v>-1</v>
      </c>
    </row>
    <row r="95" spans="1:45" x14ac:dyDescent="0.25">
      <c r="A95">
        <v>43</v>
      </c>
      <c r="B95" t="s">
        <v>3414</v>
      </c>
      <c r="C95" t="s">
        <v>3415</v>
      </c>
      <c r="D95">
        <v>2015</v>
      </c>
      <c r="E95" t="s">
        <v>744</v>
      </c>
      <c r="F95" t="s">
        <v>29</v>
      </c>
      <c r="G95" t="s">
        <v>3416</v>
      </c>
      <c r="H95" t="s">
        <v>3417</v>
      </c>
      <c r="I95">
        <v>99</v>
      </c>
      <c r="J95" s="1">
        <v>44848.523055555554</v>
      </c>
      <c r="K95" t="s">
        <v>157</v>
      </c>
      <c r="S95">
        <v>43</v>
      </c>
      <c r="T95">
        <v>6.14</v>
      </c>
      <c r="U95">
        <v>7</v>
      </c>
      <c r="V95">
        <v>6</v>
      </c>
      <c r="W95">
        <v>7</v>
      </c>
      <c r="X95" t="s">
        <v>3418</v>
      </c>
      <c r="Y95" t="s">
        <v>3416</v>
      </c>
      <c r="Z95" t="s">
        <v>3419</v>
      </c>
      <c r="AB95">
        <f>COUNTIF(DATA!C:C,C95)</f>
        <v>0</v>
      </c>
      <c r="AC95" s="2">
        <f t="shared" si="11"/>
        <v>-1</v>
      </c>
      <c r="AE95" s="2">
        <f t="shared" si="12"/>
        <v>-1</v>
      </c>
      <c r="AF95" s="2">
        <f t="shared" si="13"/>
        <v>-1</v>
      </c>
      <c r="AG95" s="2">
        <f t="shared" si="13"/>
        <v>-1</v>
      </c>
      <c r="AH95" s="2">
        <f t="shared" si="13"/>
        <v>-1</v>
      </c>
      <c r="AI95" s="2">
        <f t="shared" si="14"/>
        <v>-1</v>
      </c>
      <c r="AK95" s="2">
        <f t="shared" si="15"/>
        <v>-1</v>
      </c>
      <c r="AL95" s="2">
        <f t="shared" si="15"/>
        <v>-1</v>
      </c>
      <c r="AM95" s="2">
        <f t="shared" si="15"/>
        <v>-1</v>
      </c>
      <c r="AN95" s="2">
        <f t="shared" si="9"/>
        <v>-1</v>
      </c>
      <c r="AP95" s="2">
        <f t="shared" si="16"/>
        <v>-1</v>
      </c>
      <c r="AQ95" s="2">
        <f t="shared" si="16"/>
        <v>-1</v>
      </c>
      <c r="AR95" s="2">
        <f t="shared" si="16"/>
        <v>-1</v>
      </c>
      <c r="AS95" s="2">
        <f t="shared" si="10"/>
        <v>-1</v>
      </c>
    </row>
    <row r="96" spans="1:45" x14ac:dyDescent="0.25">
      <c r="A96">
        <v>43</v>
      </c>
      <c r="B96" t="s">
        <v>3420</v>
      </c>
      <c r="C96" t="s">
        <v>3421</v>
      </c>
      <c r="D96">
        <v>2018</v>
      </c>
      <c r="E96" t="s">
        <v>3165</v>
      </c>
      <c r="F96" t="s">
        <v>131</v>
      </c>
      <c r="G96" t="s">
        <v>3422</v>
      </c>
      <c r="H96" t="s">
        <v>3423</v>
      </c>
      <c r="I96">
        <v>101</v>
      </c>
      <c r="J96" s="1">
        <v>44848.523055555554</v>
      </c>
      <c r="K96" t="s">
        <v>157</v>
      </c>
      <c r="L96" t="s">
        <v>3424</v>
      </c>
      <c r="S96">
        <v>43</v>
      </c>
      <c r="T96">
        <v>10.75</v>
      </c>
      <c r="U96">
        <v>11</v>
      </c>
      <c r="V96">
        <v>4</v>
      </c>
      <c r="W96">
        <v>4</v>
      </c>
      <c r="X96" t="s">
        <v>3425</v>
      </c>
      <c r="Y96" t="s">
        <v>3422</v>
      </c>
      <c r="Z96" t="s">
        <v>3426</v>
      </c>
      <c r="AB96">
        <f>COUNTIF(DATA!C:C,C96)</f>
        <v>0</v>
      </c>
      <c r="AC96" s="2">
        <f t="shared" si="11"/>
        <v>-1</v>
      </c>
      <c r="AE96" s="2">
        <f t="shared" si="12"/>
        <v>-1</v>
      </c>
      <c r="AF96" s="2">
        <f t="shared" si="13"/>
        <v>-1</v>
      </c>
      <c r="AG96" s="2">
        <f t="shared" si="13"/>
        <v>-1</v>
      </c>
      <c r="AH96" s="2">
        <f t="shared" si="13"/>
        <v>-1</v>
      </c>
      <c r="AI96" s="2">
        <f t="shared" si="14"/>
        <v>-1</v>
      </c>
      <c r="AK96" s="2">
        <f t="shared" si="15"/>
        <v>-1</v>
      </c>
      <c r="AL96" s="2">
        <f t="shared" si="15"/>
        <v>-1</v>
      </c>
      <c r="AM96" s="2">
        <f t="shared" si="15"/>
        <v>-1</v>
      </c>
      <c r="AN96" s="2">
        <f t="shared" si="9"/>
        <v>-1</v>
      </c>
      <c r="AP96" s="2">
        <f t="shared" si="16"/>
        <v>-1</v>
      </c>
      <c r="AQ96" s="2">
        <f t="shared" si="16"/>
        <v>-1</v>
      </c>
      <c r="AR96" s="2">
        <f t="shared" si="16"/>
        <v>-1</v>
      </c>
      <c r="AS96" s="2">
        <f t="shared" si="10"/>
        <v>-1</v>
      </c>
    </row>
    <row r="97" spans="1:45" x14ac:dyDescent="0.25">
      <c r="A97">
        <v>43</v>
      </c>
      <c r="B97" t="s">
        <v>1041</v>
      </c>
      <c r="C97" t="s">
        <v>1042</v>
      </c>
      <c r="D97">
        <v>2015</v>
      </c>
      <c r="E97" t="s">
        <v>484</v>
      </c>
      <c r="F97" t="s">
        <v>485</v>
      </c>
      <c r="G97" t="s">
        <v>1043</v>
      </c>
      <c r="H97" t="s">
        <v>1044</v>
      </c>
      <c r="I97">
        <v>215</v>
      </c>
      <c r="J97" s="1">
        <v>44848.523055555554</v>
      </c>
      <c r="K97" t="s">
        <v>41</v>
      </c>
      <c r="S97">
        <v>43</v>
      </c>
      <c r="T97">
        <v>6.14</v>
      </c>
      <c r="U97">
        <v>22</v>
      </c>
      <c r="V97">
        <v>2</v>
      </c>
      <c r="W97">
        <v>7</v>
      </c>
      <c r="X97" t="s">
        <v>1045</v>
      </c>
      <c r="Y97" t="s">
        <v>1043</v>
      </c>
      <c r="Z97" t="s">
        <v>1046</v>
      </c>
      <c r="AB97">
        <f>COUNTIF(DATA!C:C,C97)</f>
        <v>1</v>
      </c>
      <c r="AC97" s="2">
        <f t="shared" si="11"/>
        <v>-1</v>
      </c>
      <c r="AE97" s="2">
        <f t="shared" si="12"/>
        <v>-1</v>
      </c>
      <c r="AF97" s="2">
        <f t="shared" si="13"/>
        <v>-1</v>
      </c>
      <c r="AG97" s="2">
        <f t="shared" si="13"/>
        <v>-1</v>
      </c>
      <c r="AH97" s="2">
        <f t="shared" si="13"/>
        <v>-1</v>
      </c>
      <c r="AI97" s="2">
        <f t="shared" si="14"/>
        <v>-1</v>
      </c>
      <c r="AK97" s="2">
        <f t="shared" si="15"/>
        <v>-1</v>
      </c>
      <c r="AL97" s="2">
        <f t="shared" si="15"/>
        <v>-1</v>
      </c>
      <c r="AM97" s="2">
        <f t="shared" si="15"/>
        <v>-1</v>
      </c>
      <c r="AN97" s="2">
        <f t="shared" si="9"/>
        <v>-1</v>
      </c>
      <c r="AP97" s="2">
        <f t="shared" si="16"/>
        <v>-1</v>
      </c>
      <c r="AQ97" s="2">
        <f t="shared" si="16"/>
        <v>-1</v>
      </c>
      <c r="AR97" s="2">
        <f t="shared" si="16"/>
        <v>-1</v>
      </c>
      <c r="AS97" s="2">
        <f t="shared" si="10"/>
        <v>-1</v>
      </c>
    </row>
    <row r="98" spans="1:45" x14ac:dyDescent="0.25">
      <c r="A98">
        <v>42</v>
      </c>
      <c r="B98" t="s">
        <v>238</v>
      </c>
      <c r="C98" t="s">
        <v>239</v>
      </c>
      <c r="D98">
        <v>2011</v>
      </c>
      <c r="E98" t="s">
        <v>240</v>
      </c>
      <c r="F98" t="s">
        <v>241</v>
      </c>
      <c r="G98" t="s">
        <v>242</v>
      </c>
      <c r="H98" t="s">
        <v>243</v>
      </c>
      <c r="I98">
        <v>94</v>
      </c>
      <c r="J98" s="1">
        <v>44848.523055555554</v>
      </c>
      <c r="K98" t="s">
        <v>41</v>
      </c>
      <c r="S98">
        <v>42</v>
      </c>
      <c r="T98">
        <v>3.82</v>
      </c>
      <c r="U98">
        <v>14</v>
      </c>
      <c r="V98">
        <v>3</v>
      </c>
      <c r="W98">
        <v>11</v>
      </c>
      <c r="X98" t="s">
        <v>244</v>
      </c>
      <c r="Y98" t="s">
        <v>242</v>
      </c>
      <c r="Z98" t="s">
        <v>245</v>
      </c>
      <c r="AB98">
        <f>COUNTIF(DATA!C:C,C98)</f>
        <v>1</v>
      </c>
      <c r="AC98" s="2">
        <f t="shared" si="11"/>
        <v>16</v>
      </c>
      <c r="AE98" s="2">
        <f t="shared" si="12"/>
        <v>-1</v>
      </c>
      <c r="AF98" s="2">
        <f t="shared" si="13"/>
        <v>-1</v>
      </c>
      <c r="AG98" s="2">
        <f t="shared" si="13"/>
        <v>-1</v>
      </c>
      <c r="AH98" s="2">
        <f t="shared" si="13"/>
        <v>-1</v>
      </c>
      <c r="AI98" s="2">
        <f t="shared" si="14"/>
        <v>-1</v>
      </c>
      <c r="AK98" s="2">
        <f t="shared" si="15"/>
        <v>-1</v>
      </c>
      <c r="AL98" s="2">
        <f t="shared" si="15"/>
        <v>-1</v>
      </c>
      <c r="AM98" s="2">
        <f t="shared" si="15"/>
        <v>-1</v>
      </c>
      <c r="AN98" s="2">
        <f t="shared" si="9"/>
        <v>-1</v>
      </c>
      <c r="AP98" s="2">
        <f t="shared" si="16"/>
        <v>-1</v>
      </c>
      <c r="AQ98" s="2">
        <f t="shared" si="16"/>
        <v>-1</v>
      </c>
      <c r="AR98" s="2">
        <f t="shared" si="16"/>
        <v>-1</v>
      </c>
      <c r="AS98" s="2">
        <f t="shared" si="10"/>
        <v>-1</v>
      </c>
    </row>
    <row r="99" spans="1:45" x14ac:dyDescent="0.25">
      <c r="A99">
        <v>42</v>
      </c>
      <c r="B99" t="s">
        <v>3427</v>
      </c>
      <c r="C99" t="s">
        <v>3428</v>
      </c>
      <c r="D99">
        <v>2017</v>
      </c>
      <c r="E99" t="s">
        <v>28</v>
      </c>
      <c r="F99" t="s">
        <v>29</v>
      </c>
      <c r="G99" t="s">
        <v>3429</v>
      </c>
      <c r="H99" t="s">
        <v>3430</v>
      </c>
      <c r="I99">
        <v>97</v>
      </c>
      <c r="J99" s="1">
        <v>44848.523055555554</v>
      </c>
      <c r="S99">
        <v>42</v>
      </c>
      <c r="T99">
        <v>8.4</v>
      </c>
      <c r="U99">
        <v>7</v>
      </c>
      <c r="V99">
        <v>6</v>
      </c>
      <c r="W99">
        <v>5</v>
      </c>
      <c r="X99" t="s">
        <v>3431</v>
      </c>
      <c r="Y99" t="s">
        <v>3432</v>
      </c>
      <c r="Z99" t="s">
        <v>3433</v>
      </c>
      <c r="AB99">
        <f>COUNTIF(DATA!C:C,C99)</f>
        <v>0</v>
      </c>
      <c r="AC99" s="2">
        <f t="shared" si="11"/>
        <v>-1</v>
      </c>
      <c r="AE99" s="2">
        <f t="shared" si="12"/>
        <v>-1</v>
      </c>
      <c r="AF99" s="2">
        <f t="shared" si="13"/>
        <v>-1</v>
      </c>
      <c r="AG99" s="2">
        <f t="shared" si="13"/>
        <v>-1</v>
      </c>
      <c r="AH99" s="2">
        <f t="shared" si="13"/>
        <v>-1</v>
      </c>
      <c r="AI99" s="2">
        <f t="shared" si="14"/>
        <v>-1</v>
      </c>
      <c r="AK99" s="2">
        <f t="shared" si="15"/>
        <v>-1</v>
      </c>
      <c r="AL99" s="2">
        <f t="shared" si="15"/>
        <v>-1</v>
      </c>
      <c r="AM99" s="2">
        <f t="shared" si="15"/>
        <v>-1</v>
      </c>
      <c r="AN99" s="2">
        <f t="shared" si="9"/>
        <v>-1</v>
      </c>
      <c r="AP99" s="2">
        <f t="shared" si="16"/>
        <v>-1</v>
      </c>
      <c r="AQ99" s="2">
        <f t="shared" si="16"/>
        <v>-1</v>
      </c>
      <c r="AR99" s="2">
        <f t="shared" si="16"/>
        <v>-1</v>
      </c>
      <c r="AS99" s="2">
        <f t="shared" si="10"/>
        <v>-1</v>
      </c>
    </row>
    <row r="100" spans="1:45" x14ac:dyDescent="0.25">
      <c r="A100">
        <v>42</v>
      </c>
      <c r="B100" t="s">
        <v>100</v>
      </c>
      <c r="C100" t="s">
        <v>101</v>
      </c>
      <c r="D100">
        <v>2009</v>
      </c>
      <c r="F100" t="s">
        <v>54</v>
      </c>
      <c r="G100" t="s">
        <v>102</v>
      </c>
      <c r="H100" t="s">
        <v>103</v>
      </c>
      <c r="I100">
        <v>98</v>
      </c>
      <c r="J100" s="1">
        <v>44848.523055555554</v>
      </c>
      <c r="S100">
        <v>42</v>
      </c>
      <c r="T100">
        <v>3.23</v>
      </c>
      <c r="U100">
        <v>21</v>
      </c>
      <c r="V100">
        <v>2</v>
      </c>
      <c r="W100">
        <v>13</v>
      </c>
      <c r="X100" t="s">
        <v>104</v>
      </c>
      <c r="Y100" t="s">
        <v>105</v>
      </c>
      <c r="Z100" t="s">
        <v>106</v>
      </c>
      <c r="AB100">
        <f>COUNTIF(DATA!C:C,C100)</f>
        <v>1</v>
      </c>
      <c r="AC100" s="2">
        <f t="shared" si="11"/>
        <v>3</v>
      </c>
      <c r="AE100" s="2">
        <f t="shared" si="12"/>
        <v>-1</v>
      </c>
      <c r="AF100" s="2">
        <f t="shared" si="13"/>
        <v>-1</v>
      </c>
      <c r="AG100" s="2">
        <f t="shared" si="13"/>
        <v>-1</v>
      </c>
      <c r="AH100" s="2">
        <f t="shared" si="13"/>
        <v>-1</v>
      </c>
      <c r="AI100" s="2">
        <f t="shared" si="14"/>
        <v>-1</v>
      </c>
      <c r="AK100" s="2">
        <f t="shared" si="15"/>
        <v>-1</v>
      </c>
      <c r="AL100" s="2">
        <f t="shared" si="15"/>
        <v>-1</v>
      </c>
      <c r="AM100" s="2">
        <f t="shared" si="15"/>
        <v>-1</v>
      </c>
      <c r="AN100" s="2">
        <f t="shared" si="9"/>
        <v>-1</v>
      </c>
      <c r="AP100" s="2">
        <f t="shared" si="16"/>
        <v>-1</v>
      </c>
      <c r="AQ100" s="2">
        <f t="shared" si="16"/>
        <v>-1</v>
      </c>
      <c r="AR100" s="2">
        <f t="shared" si="16"/>
        <v>-1</v>
      </c>
      <c r="AS100" s="2">
        <f t="shared" si="10"/>
        <v>-1</v>
      </c>
    </row>
    <row r="101" spans="1:45" x14ac:dyDescent="0.25">
      <c r="A101">
        <v>42</v>
      </c>
      <c r="B101" t="s">
        <v>3434</v>
      </c>
      <c r="C101" t="s">
        <v>3435</v>
      </c>
      <c r="D101">
        <v>2016</v>
      </c>
      <c r="E101" t="s">
        <v>960</v>
      </c>
      <c r="F101" t="s">
        <v>29</v>
      </c>
      <c r="G101" t="s">
        <v>3436</v>
      </c>
      <c r="H101" t="s">
        <v>3437</v>
      </c>
      <c r="I101">
        <v>100</v>
      </c>
      <c r="J101" s="1">
        <v>44848.523055555554</v>
      </c>
      <c r="K101" t="s">
        <v>157</v>
      </c>
      <c r="S101">
        <v>42</v>
      </c>
      <c r="T101">
        <v>7</v>
      </c>
      <c r="U101">
        <v>11</v>
      </c>
      <c r="V101">
        <v>4</v>
      </c>
      <c r="W101">
        <v>6</v>
      </c>
      <c r="X101" t="s">
        <v>3438</v>
      </c>
      <c r="Y101" t="s">
        <v>3436</v>
      </c>
      <c r="Z101" t="s">
        <v>3439</v>
      </c>
      <c r="AB101">
        <f>COUNTIF(DATA!C:C,C101)</f>
        <v>0</v>
      </c>
      <c r="AC101" s="2">
        <f t="shared" si="11"/>
        <v>-1</v>
      </c>
      <c r="AE101" s="2">
        <f t="shared" si="12"/>
        <v>-1</v>
      </c>
      <c r="AF101" s="2">
        <f t="shared" si="13"/>
        <v>-1</v>
      </c>
      <c r="AG101" s="2">
        <f t="shared" si="13"/>
        <v>-1</v>
      </c>
      <c r="AH101" s="2">
        <f t="shared" si="13"/>
        <v>-1</v>
      </c>
      <c r="AI101" s="2">
        <f t="shared" si="14"/>
        <v>-1</v>
      </c>
      <c r="AK101" s="2">
        <f t="shared" si="15"/>
        <v>-1</v>
      </c>
      <c r="AL101" s="2">
        <f t="shared" si="15"/>
        <v>-1</v>
      </c>
      <c r="AM101" s="2">
        <f t="shared" si="15"/>
        <v>-1</v>
      </c>
      <c r="AN101" s="2">
        <f t="shared" si="9"/>
        <v>-1</v>
      </c>
      <c r="AP101" s="2">
        <f t="shared" si="16"/>
        <v>-1</v>
      </c>
      <c r="AQ101" s="2">
        <f t="shared" si="16"/>
        <v>-1</v>
      </c>
      <c r="AR101" s="2">
        <f t="shared" si="16"/>
        <v>-1</v>
      </c>
      <c r="AS101" s="2">
        <f t="shared" si="10"/>
        <v>-1</v>
      </c>
    </row>
    <row r="102" spans="1:45" x14ac:dyDescent="0.25">
      <c r="A102">
        <v>42</v>
      </c>
      <c r="B102" t="s">
        <v>1921</v>
      </c>
      <c r="C102" t="s">
        <v>1922</v>
      </c>
      <c r="D102">
        <v>2019</v>
      </c>
      <c r="E102" t="s">
        <v>1923</v>
      </c>
      <c r="F102" t="s">
        <v>29</v>
      </c>
      <c r="G102" t="s">
        <v>1924</v>
      </c>
      <c r="H102" t="s">
        <v>1925</v>
      </c>
      <c r="I102">
        <v>105</v>
      </c>
      <c r="J102" s="1">
        <v>44848.523055555554</v>
      </c>
      <c r="S102">
        <v>42</v>
      </c>
      <c r="T102">
        <v>14</v>
      </c>
      <c r="U102">
        <v>8</v>
      </c>
      <c r="V102">
        <v>5</v>
      </c>
      <c r="W102">
        <v>3</v>
      </c>
      <c r="X102" t="s">
        <v>1926</v>
      </c>
      <c r="Y102" t="s">
        <v>1927</v>
      </c>
      <c r="Z102" t="s">
        <v>1928</v>
      </c>
      <c r="AB102">
        <f>COUNTIF(DATA!C:C,C102)</f>
        <v>1</v>
      </c>
      <c r="AC102" s="2">
        <f t="shared" si="11"/>
        <v>-1</v>
      </c>
      <c r="AE102" s="2">
        <f t="shared" si="12"/>
        <v>-1</v>
      </c>
      <c r="AF102" s="2">
        <f t="shared" si="13"/>
        <v>-1</v>
      </c>
      <c r="AG102" s="2">
        <f t="shared" si="13"/>
        <v>-1</v>
      </c>
      <c r="AH102" s="2">
        <f t="shared" si="13"/>
        <v>-1</v>
      </c>
      <c r="AI102" s="2">
        <f t="shared" si="14"/>
        <v>-1</v>
      </c>
      <c r="AK102" s="2">
        <f t="shared" si="15"/>
        <v>-1</v>
      </c>
      <c r="AL102" s="2">
        <f t="shared" si="15"/>
        <v>-1</v>
      </c>
      <c r="AM102" s="2">
        <f t="shared" si="15"/>
        <v>-1</v>
      </c>
      <c r="AN102" s="2">
        <f t="shared" si="9"/>
        <v>-1</v>
      </c>
      <c r="AP102" s="2">
        <f t="shared" si="16"/>
        <v>-1</v>
      </c>
      <c r="AQ102" s="2">
        <f t="shared" si="16"/>
        <v>-1</v>
      </c>
      <c r="AR102" s="2">
        <f t="shared" si="16"/>
        <v>-1</v>
      </c>
      <c r="AS102" s="2">
        <f t="shared" si="10"/>
        <v>-1</v>
      </c>
    </row>
    <row r="103" spans="1:45" x14ac:dyDescent="0.25">
      <c r="A103">
        <v>42</v>
      </c>
      <c r="B103" t="s">
        <v>3440</v>
      </c>
      <c r="C103" t="s">
        <v>3441</v>
      </c>
      <c r="D103">
        <v>2020</v>
      </c>
      <c r="E103" t="s">
        <v>3442</v>
      </c>
      <c r="F103" t="s">
        <v>131</v>
      </c>
      <c r="G103" t="s">
        <v>3443</v>
      </c>
      <c r="H103" t="s">
        <v>3444</v>
      </c>
      <c r="I103">
        <v>111</v>
      </c>
      <c r="J103" s="1">
        <v>44848.523055555554</v>
      </c>
      <c r="L103" t="s">
        <v>3445</v>
      </c>
      <c r="S103">
        <v>42</v>
      </c>
      <c r="T103">
        <v>21</v>
      </c>
      <c r="U103">
        <v>21</v>
      </c>
      <c r="V103">
        <v>2</v>
      </c>
      <c r="W103">
        <v>2</v>
      </c>
      <c r="X103" t="s">
        <v>3446</v>
      </c>
      <c r="Y103" t="s">
        <v>3447</v>
      </c>
      <c r="Z103" t="s">
        <v>3448</v>
      </c>
      <c r="AB103">
        <f>COUNTIF(DATA!C:C,C103)</f>
        <v>0</v>
      </c>
      <c r="AC103" s="2">
        <f t="shared" si="11"/>
        <v>-1</v>
      </c>
      <c r="AE103" s="2">
        <f t="shared" si="12"/>
        <v>-1</v>
      </c>
      <c r="AF103" s="2">
        <f t="shared" si="13"/>
        <v>-1</v>
      </c>
      <c r="AG103" s="2">
        <f t="shared" si="13"/>
        <v>-1</v>
      </c>
      <c r="AH103" s="2">
        <f t="shared" si="13"/>
        <v>-1</v>
      </c>
      <c r="AI103" s="2">
        <f t="shared" si="14"/>
        <v>-1</v>
      </c>
      <c r="AK103" s="2">
        <f t="shared" si="15"/>
        <v>-1</v>
      </c>
      <c r="AL103" s="2">
        <f t="shared" si="15"/>
        <v>-1</v>
      </c>
      <c r="AM103" s="2">
        <f t="shared" si="15"/>
        <v>-1</v>
      </c>
      <c r="AN103" s="2">
        <f t="shared" si="9"/>
        <v>-1</v>
      </c>
      <c r="AP103" s="2">
        <f t="shared" si="16"/>
        <v>-1</v>
      </c>
      <c r="AQ103" s="2">
        <f t="shared" si="16"/>
        <v>-1</v>
      </c>
      <c r="AR103" s="2">
        <f t="shared" si="16"/>
        <v>-1</v>
      </c>
      <c r="AS103" s="2">
        <f t="shared" si="10"/>
        <v>-1</v>
      </c>
    </row>
    <row r="104" spans="1:45" x14ac:dyDescent="0.25">
      <c r="A104">
        <v>41</v>
      </c>
      <c r="B104" t="s">
        <v>1197</v>
      </c>
      <c r="C104" t="s">
        <v>1198</v>
      </c>
      <c r="D104">
        <v>2016</v>
      </c>
      <c r="E104" t="s">
        <v>757</v>
      </c>
      <c r="F104" t="s">
        <v>29</v>
      </c>
      <c r="G104" t="s">
        <v>1199</v>
      </c>
      <c r="H104" t="s">
        <v>1200</v>
      </c>
      <c r="I104">
        <v>95</v>
      </c>
      <c r="J104" s="1">
        <v>44848.523055555554</v>
      </c>
      <c r="K104" t="s">
        <v>157</v>
      </c>
      <c r="S104">
        <v>41</v>
      </c>
      <c r="T104">
        <v>6.83</v>
      </c>
      <c r="U104">
        <v>7</v>
      </c>
      <c r="V104">
        <v>6</v>
      </c>
      <c r="W104">
        <v>6</v>
      </c>
      <c r="X104" t="s">
        <v>1201</v>
      </c>
      <c r="Y104" t="s">
        <v>1199</v>
      </c>
      <c r="Z104" t="s">
        <v>1202</v>
      </c>
      <c r="AB104">
        <f>COUNTIF(DATA!C:C,C104)</f>
        <v>1</v>
      </c>
      <c r="AC104" s="2">
        <f t="shared" si="11"/>
        <v>-1</v>
      </c>
      <c r="AE104" s="2">
        <f t="shared" si="12"/>
        <v>-1</v>
      </c>
      <c r="AF104" s="2">
        <f t="shared" si="13"/>
        <v>-1</v>
      </c>
      <c r="AG104" s="2">
        <f t="shared" si="13"/>
        <v>-1</v>
      </c>
      <c r="AH104" s="2">
        <f t="shared" si="13"/>
        <v>-1</v>
      </c>
      <c r="AI104" s="2">
        <f t="shared" si="14"/>
        <v>-1</v>
      </c>
      <c r="AK104" s="2">
        <f t="shared" si="15"/>
        <v>-1</v>
      </c>
      <c r="AL104" s="2">
        <f t="shared" si="15"/>
        <v>-1</v>
      </c>
      <c r="AM104" s="2">
        <f t="shared" si="15"/>
        <v>-1</v>
      </c>
      <c r="AN104" s="2">
        <f t="shared" si="9"/>
        <v>-1</v>
      </c>
      <c r="AP104" s="2">
        <f t="shared" si="16"/>
        <v>-1</v>
      </c>
      <c r="AQ104" s="2">
        <f t="shared" si="16"/>
        <v>-1</v>
      </c>
      <c r="AR104" s="2">
        <f t="shared" si="16"/>
        <v>-1</v>
      </c>
      <c r="AS104" s="2">
        <f t="shared" si="10"/>
        <v>-1</v>
      </c>
    </row>
    <row r="105" spans="1:45" x14ac:dyDescent="0.25">
      <c r="A105">
        <v>41</v>
      </c>
      <c r="B105" t="s">
        <v>1479</v>
      </c>
      <c r="C105" t="s">
        <v>1480</v>
      </c>
      <c r="D105">
        <v>2017</v>
      </c>
      <c r="E105" t="s">
        <v>744</v>
      </c>
      <c r="F105" t="s">
        <v>29</v>
      </c>
      <c r="G105" t="s">
        <v>1481</v>
      </c>
      <c r="H105" t="s">
        <v>1482</v>
      </c>
      <c r="I105">
        <v>96</v>
      </c>
      <c r="J105" s="1">
        <v>44848.523055555554</v>
      </c>
      <c r="S105">
        <v>41</v>
      </c>
      <c r="T105">
        <v>8.1999999999999993</v>
      </c>
      <c r="U105">
        <v>7</v>
      </c>
      <c r="V105">
        <v>6</v>
      </c>
      <c r="W105">
        <v>5</v>
      </c>
      <c r="X105" t="s">
        <v>1483</v>
      </c>
      <c r="Y105" t="s">
        <v>1484</v>
      </c>
      <c r="Z105" t="s">
        <v>1485</v>
      </c>
      <c r="AB105">
        <f>COUNTIF(DATA!C:C,C105)</f>
        <v>1</v>
      </c>
      <c r="AC105" s="2">
        <f t="shared" si="11"/>
        <v>-1</v>
      </c>
      <c r="AE105" s="2">
        <f t="shared" si="12"/>
        <v>-1</v>
      </c>
      <c r="AF105" s="2">
        <f t="shared" si="13"/>
        <v>-1</v>
      </c>
      <c r="AG105" s="2">
        <f t="shared" si="13"/>
        <v>-1</v>
      </c>
      <c r="AH105" s="2">
        <f t="shared" si="13"/>
        <v>-1</v>
      </c>
      <c r="AI105" s="2">
        <f t="shared" si="14"/>
        <v>-1</v>
      </c>
      <c r="AK105" s="2">
        <f t="shared" si="15"/>
        <v>-1</v>
      </c>
      <c r="AL105" s="2">
        <f t="shared" si="15"/>
        <v>-1</v>
      </c>
      <c r="AM105" s="2">
        <f t="shared" si="15"/>
        <v>-1</v>
      </c>
      <c r="AN105" s="2">
        <f t="shared" si="9"/>
        <v>-1</v>
      </c>
      <c r="AP105" s="2">
        <f t="shared" si="16"/>
        <v>-1</v>
      </c>
      <c r="AQ105" s="2">
        <f t="shared" si="16"/>
        <v>-1</v>
      </c>
      <c r="AR105" s="2">
        <f t="shared" si="16"/>
        <v>-1</v>
      </c>
      <c r="AS105" s="2">
        <f t="shared" si="10"/>
        <v>-1</v>
      </c>
    </row>
    <row r="106" spans="1:45" x14ac:dyDescent="0.25">
      <c r="A106">
        <v>41</v>
      </c>
      <c r="B106" t="s">
        <v>3449</v>
      </c>
      <c r="C106" t="s">
        <v>3450</v>
      </c>
      <c r="D106">
        <v>2017</v>
      </c>
      <c r="E106" t="s">
        <v>744</v>
      </c>
      <c r="F106" t="s">
        <v>29</v>
      </c>
      <c r="G106" t="s">
        <v>3451</v>
      </c>
      <c r="H106" t="s">
        <v>3452</v>
      </c>
      <c r="I106">
        <v>103</v>
      </c>
      <c r="J106" s="1">
        <v>44848.523055555554</v>
      </c>
      <c r="S106">
        <v>41</v>
      </c>
      <c r="T106">
        <v>8.1999999999999993</v>
      </c>
      <c r="U106">
        <v>10</v>
      </c>
      <c r="V106">
        <v>4</v>
      </c>
      <c r="W106">
        <v>5</v>
      </c>
      <c r="X106" t="s">
        <v>3453</v>
      </c>
      <c r="Y106" t="s">
        <v>3454</v>
      </c>
      <c r="Z106" t="s">
        <v>3455</v>
      </c>
      <c r="AB106">
        <f>COUNTIF(DATA!C:C,C106)</f>
        <v>0</v>
      </c>
      <c r="AC106" s="2">
        <f t="shared" si="11"/>
        <v>-1</v>
      </c>
      <c r="AE106" s="2">
        <f t="shared" si="12"/>
        <v>-1</v>
      </c>
      <c r="AF106" s="2">
        <f t="shared" si="13"/>
        <v>-1</v>
      </c>
      <c r="AG106" s="2">
        <f t="shared" si="13"/>
        <v>-1</v>
      </c>
      <c r="AH106" s="2">
        <f t="shared" si="13"/>
        <v>-1</v>
      </c>
      <c r="AI106" s="2">
        <f t="shared" si="14"/>
        <v>-1</v>
      </c>
      <c r="AK106" s="2">
        <f t="shared" si="15"/>
        <v>-1</v>
      </c>
      <c r="AL106" s="2">
        <f t="shared" si="15"/>
        <v>-1</v>
      </c>
      <c r="AM106" s="2">
        <f t="shared" si="15"/>
        <v>-1</v>
      </c>
      <c r="AN106" s="2">
        <f t="shared" si="9"/>
        <v>-1</v>
      </c>
      <c r="AP106" s="2">
        <f t="shared" si="16"/>
        <v>-1</v>
      </c>
      <c r="AQ106" s="2">
        <f t="shared" si="16"/>
        <v>-1</v>
      </c>
      <c r="AR106" s="2">
        <f t="shared" si="16"/>
        <v>-1</v>
      </c>
      <c r="AS106" s="2">
        <f t="shared" si="10"/>
        <v>-1</v>
      </c>
    </row>
    <row r="107" spans="1:45" x14ac:dyDescent="0.25">
      <c r="A107">
        <v>41</v>
      </c>
      <c r="B107" t="s">
        <v>3456</v>
      </c>
      <c r="C107" t="s">
        <v>3457</v>
      </c>
      <c r="D107">
        <v>2019</v>
      </c>
      <c r="F107" t="s">
        <v>417</v>
      </c>
      <c r="G107" t="s">
        <v>3458</v>
      </c>
      <c r="H107" t="s">
        <v>3459</v>
      </c>
      <c r="I107">
        <v>112</v>
      </c>
      <c r="J107" s="1">
        <v>44848.523055555554</v>
      </c>
      <c r="S107">
        <v>41</v>
      </c>
      <c r="T107">
        <v>13.67</v>
      </c>
      <c r="U107">
        <v>21</v>
      </c>
      <c r="V107">
        <v>2</v>
      </c>
      <c r="W107">
        <v>3</v>
      </c>
      <c r="X107" t="s">
        <v>3460</v>
      </c>
      <c r="Z107" t="s">
        <v>3461</v>
      </c>
      <c r="AB107">
        <f>COUNTIF(DATA!C:C,C107)</f>
        <v>0</v>
      </c>
      <c r="AC107" s="2">
        <f t="shared" si="11"/>
        <v>-1</v>
      </c>
      <c r="AE107" s="2">
        <f t="shared" si="12"/>
        <v>-1</v>
      </c>
      <c r="AF107" s="2">
        <f t="shared" si="13"/>
        <v>-1</v>
      </c>
      <c r="AG107" s="2">
        <f t="shared" si="13"/>
        <v>-1</v>
      </c>
      <c r="AH107" s="2">
        <f t="shared" si="13"/>
        <v>-1</v>
      </c>
      <c r="AI107" s="2">
        <f t="shared" si="14"/>
        <v>-1</v>
      </c>
      <c r="AK107" s="2">
        <f t="shared" si="15"/>
        <v>-1</v>
      </c>
      <c r="AL107" s="2">
        <f t="shared" si="15"/>
        <v>-1</v>
      </c>
      <c r="AM107" s="2">
        <f t="shared" si="15"/>
        <v>-1</v>
      </c>
      <c r="AN107" s="2">
        <f t="shared" si="9"/>
        <v>-1</v>
      </c>
      <c r="AP107" s="2">
        <f t="shared" si="16"/>
        <v>-1</v>
      </c>
      <c r="AQ107" s="2">
        <f t="shared" si="16"/>
        <v>-1</v>
      </c>
      <c r="AR107" s="2">
        <f t="shared" si="16"/>
        <v>-1</v>
      </c>
      <c r="AS107" s="2">
        <f t="shared" si="10"/>
        <v>-1</v>
      </c>
    </row>
    <row r="108" spans="1:45" x14ac:dyDescent="0.25">
      <c r="A108">
        <v>41</v>
      </c>
      <c r="B108" t="s">
        <v>3462</v>
      </c>
      <c r="C108" t="s">
        <v>3463</v>
      </c>
      <c r="D108">
        <v>2020</v>
      </c>
      <c r="E108" t="s">
        <v>960</v>
      </c>
      <c r="F108" t="s">
        <v>29</v>
      </c>
      <c r="G108" t="s">
        <v>3464</v>
      </c>
      <c r="H108" t="s">
        <v>3465</v>
      </c>
      <c r="I108">
        <v>115</v>
      </c>
      <c r="J108" s="1">
        <v>44848.523055555554</v>
      </c>
      <c r="S108">
        <v>41</v>
      </c>
      <c r="T108">
        <v>20.5</v>
      </c>
      <c r="U108">
        <v>5</v>
      </c>
      <c r="V108">
        <v>8</v>
      </c>
      <c r="W108">
        <v>2</v>
      </c>
      <c r="X108" t="s">
        <v>3466</v>
      </c>
      <c r="Y108" t="s">
        <v>3467</v>
      </c>
      <c r="Z108" t="s">
        <v>3468</v>
      </c>
      <c r="AB108">
        <f>COUNTIF(DATA!C:C,C108)</f>
        <v>0</v>
      </c>
      <c r="AC108" s="2">
        <f t="shared" si="11"/>
        <v>-1</v>
      </c>
      <c r="AE108" s="2">
        <f t="shared" si="12"/>
        <v>-1</v>
      </c>
      <c r="AF108" s="2">
        <f t="shared" si="13"/>
        <v>-1</v>
      </c>
      <c r="AG108" s="2">
        <f t="shared" si="13"/>
        <v>-1</v>
      </c>
      <c r="AH108" s="2">
        <f t="shared" si="13"/>
        <v>-1</v>
      </c>
      <c r="AI108" s="2">
        <f t="shared" si="14"/>
        <v>-1</v>
      </c>
      <c r="AK108" s="2">
        <f t="shared" si="15"/>
        <v>-1</v>
      </c>
      <c r="AL108" s="2">
        <f t="shared" si="15"/>
        <v>-1</v>
      </c>
      <c r="AM108" s="2">
        <f t="shared" si="15"/>
        <v>-1</v>
      </c>
      <c r="AN108" s="2">
        <f t="shared" si="9"/>
        <v>-1</v>
      </c>
      <c r="AP108" s="2">
        <f t="shared" si="16"/>
        <v>-1</v>
      </c>
      <c r="AQ108" s="2">
        <f t="shared" si="16"/>
        <v>-1</v>
      </c>
      <c r="AR108" s="2">
        <f t="shared" si="16"/>
        <v>-1</v>
      </c>
      <c r="AS108" s="2">
        <f t="shared" si="10"/>
        <v>-1</v>
      </c>
    </row>
    <row r="109" spans="1:45" x14ac:dyDescent="0.25">
      <c r="A109">
        <v>40</v>
      </c>
      <c r="B109" t="s">
        <v>3469</v>
      </c>
      <c r="C109" t="s">
        <v>3470</v>
      </c>
      <c r="D109">
        <v>2013</v>
      </c>
      <c r="E109" t="s">
        <v>232</v>
      </c>
      <c r="F109" t="s">
        <v>29</v>
      </c>
      <c r="G109" t="s">
        <v>3471</v>
      </c>
      <c r="H109" t="s">
        <v>3472</v>
      </c>
      <c r="I109">
        <v>104</v>
      </c>
      <c r="J109" s="1">
        <v>44848.523055555554</v>
      </c>
      <c r="S109">
        <v>40</v>
      </c>
      <c r="T109">
        <v>4.4400000000000004</v>
      </c>
      <c r="U109">
        <v>7</v>
      </c>
      <c r="V109">
        <v>6</v>
      </c>
      <c r="W109">
        <v>9</v>
      </c>
      <c r="X109" t="s">
        <v>3473</v>
      </c>
      <c r="Y109" t="s">
        <v>3474</v>
      </c>
      <c r="Z109" t="s">
        <v>3475</v>
      </c>
      <c r="AB109">
        <f>COUNTIF(DATA!C:C,C109)</f>
        <v>0</v>
      </c>
      <c r="AC109" s="2">
        <f t="shared" si="11"/>
        <v>-1</v>
      </c>
      <c r="AE109" s="2">
        <f t="shared" si="12"/>
        <v>-1</v>
      </c>
      <c r="AF109" s="2">
        <f t="shared" si="13"/>
        <v>-1</v>
      </c>
      <c r="AG109" s="2">
        <f t="shared" si="13"/>
        <v>-1</v>
      </c>
      <c r="AH109" s="2">
        <f t="shared" si="13"/>
        <v>-1</v>
      </c>
      <c r="AI109" s="2">
        <f t="shared" si="14"/>
        <v>-1</v>
      </c>
      <c r="AK109" s="2">
        <f t="shared" si="15"/>
        <v>-1</v>
      </c>
      <c r="AL109" s="2">
        <f t="shared" si="15"/>
        <v>-1</v>
      </c>
      <c r="AM109" s="2">
        <f t="shared" si="15"/>
        <v>-1</v>
      </c>
      <c r="AN109" s="2">
        <f t="shared" si="9"/>
        <v>-1</v>
      </c>
      <c r="AP109" s="2">
        <f t="shared" si="16"/>
        <v>-1</v>
      </c>
      <c r="AQ109" s="2">
        <f t="shared" si="16"/>
        <v>-1</v>
      </c>
      <c r="AR109" s="2">
        <f t="shared" si="16"/>
        <v>-1</v>
      </c>
      <c r="AS109" s="2">
        <f t="shared" si="10"/>
        <v>-1</v>
      </c>
    </row>
    <row r="110" spans="1:45" x14ac:dyDescent="0.25">
      <c r="A110">
        <v>40</v>
      </c>
      <c r="B110" t="s">
        <v>3476</v>
      </c>
      <c r="C110" t="s">
        <v>1212</v>
      </c>
      <c r="D110">
        <v>2016</v>
      </c>
      <c r="E110" t="s">
        <v>1213</v>
      </c>
      <c r="F110" t="s">
        <v>29</v>
      </c>
      <c r="G110" t="s">
        <v>1214</v>
      </c>
      <c r="H110" t="s">
        <v>1215</v>
      </c>
      <c r="I110">
        <v>106</v>
      </c>
      <c r="J110" s="1">
        <v>44848.523055555554</v>
      </c>
      <c r="S110">
        <v>40</v>
      </c>
      <c r="T110">
        <v>6.67</v>
      </c>
      <c r="U110">
        <v>8</v>
      </c>
      <c r="V110">
        <v>5</v>
      </c>
      <c r="W110">
        <v>6</v>
      </c>
      <c r="X110" t="s">
        <v>1216</v>
      </c>
      <c r="Z110" t="s">
        <v>1217</v>
      </c>
      <c r="AB110">
        <f>COUNTIF(DATA!C:C,C110)</f>
        <v>1</v>
      </c>
      <c r="AC110" s="2">
        <f t="shared" si="11"/>
        <v>-1</v>
      </c>
      <c r="AE110" s="2">
        <f t="shared" si="12"/>
        <v>-1</v>
      </c>
      <c r="AF110" s="2">
        <f t="shared" si="13"/>
        <v>-1</v>
      </c>
      <c r="AG110" s="2">
        <f t="shared" si="13"/>
        <v>-1</v>
      </c>
      <c r="AH110" s="2">
        <f t="shared" si="13"/>
        <v>-1</v>
      </c>
      <c r="AI110" s="2">
        <f t="shared" si="14"/>
        <v>-1</v>
      </c>
      <c r="AK110" s="2">
        <f t="shared" si="15"/>
        <v>-1</v>
      </c>
      <c r="AL110" s="2">
        <f t="shared" si="15"/>
        <v>-1</v>
      </c>
      <c r="AM110" s="2">
        <f t="shared" si="15"/>
        <v>-1</v>
      </c>
      <c r="AN110" s="2">
        <f t="shared" si="9"/>
        <v>-1</v>
      </c>
      <c r="AP110" s="2">
        <f t="shared" si="16"/>
        <v>-1</v>
      </c>
      <c r="AQ110" s="2">
        <f t="shared" si="16"/>
        <v>-1</v>
      </c>
      <c r="AR110" s="2">
        <f t="shared" si="16"/>
        <v>-1</v>
      </c>
      <c r="AS110" s="2">
        <f t="shared" si="10"/>
        <v>-1</v>
      </c>
    </row>
    <row r="111" spans="1:45" x14ac:dyDescent="0.25">
      <c r="A111">
        <v>40</v>
      </c>
      <c r="B111" t="s">
        <v>3477</v>
      </c>
      <c r="C111" t="s">
        <v>1227</v>
      </c>
      <c r="D111">
        <v>2016</v>
      </c>
      <c r="E111" t="s">
        <v>744</v>
      </c>
      <c r="F111" t="s">
        <v>29</v>
      </c>
      <c r="G111" t="s">
        <v>1228</v>
      </c>
      <c r="H111" t="s">
        <v>1229</v>
      </c>
      <c r="I111">
        <v>108</v>
      </c>
      <c r="J111" s="1">
        <v>44848.523055555554</v>
      </c>
      <c r="K111" t="s">
        <v>157</v>
      </c>
      <c r="S111">
        <v>40</v>
      </c>
      <c r="T111">
        <v>6.67</v>
      </c>
      <c r="U111">
        <v>7</v>
      </c>
      <c r="V111">
        <v>6</v>
      </c>
      <c r="W111">
        <v>6</v>
      </c>
      <c r="X111" t="s">
        <v>1230</v>
      </c>
      <c r="Y111" t="s">
        <v>1228</v>
      </c>
      <c r="Z111" t="s">
        <v>1231</v>
      </c>
      <c r="AB111">
        <f>COUNTIF(DATA!C:C,C111)</f>
        <v>1</v>
      </c>
      <c r="AC111" s="2">
        <f t="shared" si="11"/>
        <v>-1</v>
      </c>
      <c r="AE111" s="2">
        <f t="shared" si="12"/>
        <v>-1</v>
      </c>
      <c r="AF111" s="2">
        <f t="shared" si="13"/>
        <v>-1</v>
      </c>
      <c r="AG111" s="2">
        <f t="shared" si="13"/>
        <v>-1</v>
      </c>
      <c r="AH111" s="2">
        <f t="shared" si="13"/>
        <v>-1</v>
      </c>
      <c r="AI111" s="2">
        <f t="shared" si="14"/>
        <v>-1</v>
      </c>
      <c r="AK111" s="2">
        <f t="shared" si="15"/>
        <v>-1</v>
      </c>
      <c r="AL111" s="2">
        <f t="shared" si="15"/>
        <v>-1</v>
      </c>
      <c r="AM111" s="2">
        <f t="shared" si="15"/>
        <v>-1</v>
      </c>
      <c r="AN111" s="2">
        <f t="shared" si="9"/>
        <v>-1</v>
      </c>
      <c r="AP111" s="2">
        <f t="shared" si="16"/>
        <v>-1</v>
      </c>
      <c r="AQ111" s="2">
        <f t="shared" si="16"/>
        <v>-1</v>
      </c>
      <c r="AR111" s="2">
        <f t="shared" si="16"/>
        <v>-1</v>
      </c>
      <c r="AS111" s="2">
        <f t="shared" si="10"/>
        <v>-1</v>
      </c>
    </row>
    <row r="112" spans="1:45" x14ac:dyDescent="0.25">
      <c r="A112">
        <v>39</v>
      </c>
      <c r="B112" t="s">
        <v>1203</v>
      </c>
      <c r="C112" t="s">
        <v>1204</v>
      </c>
      <c r="D112">
        <v>2016</v>
      </c>
      <c r="E112" t="s">
        <v>1205</v>
      </c>
      <c r="F112" t="s">
        <v>29</v>
      </c>
      <c r="G112" t="s">
        <v>1206</v>
      </c>
      <c r="H112" t="s">
        <v>1207</v>
      </c>
      <c r="I112">
        <v>102</v>
      </c>
      <c r="J112" s="1">
        <v>44848.523055555554</v>
      </c>
      <c r="S112">
        <v>39</v>
      </c>
      <c r="T112">
        <v>6.5</v>
      </c>
      <c r="U112">
        <v>13</v>
      </c>
      <c r="V112">
        <v>3</v>
      </c>
      <c r="W112">
        <v>6</v>
      </c>
      <c r="X112" t="s">
        <v>1208</v>
      </c>
      <c r="Y112" t="s">
        <v>1209</v>
      </c>
      <c r="Z112" t="s">
        <v>1210</v>
      </c>
      <c r="AB112">
        <f>COUNTIF(DATA!C:C,C112)</f>
        <v>1</v>
      </c>
      <c r="AC112" s="2">
        <f t="shared" si="11"/>
        <v>-1</v>
      </c>
      <c r="AE112" s="2">
        <f t="shared" si="12"/>
        <v>-1</v>
      </c>
      <c r="AF112" s="2">
        <f t="shared" si="13"/>
        <v>-1</v>
      </c>
      <c r="AG112" s="2">
        <f t="shared" si="13"/>
        <v>-1</v>
      </c>
      <c r="AH112" s="2">
        <f t="shared" si="13"/>
        <v>-1</v>
      </c>
      <c r="AI112" s="2">
        <f t="shared" si="14"/>
        <v>-1</v>
      </c>
      <c r="AK112" s="2">
        <f t="shared" si="15"/>
        <v>-1</v>
      </c>
      <c r="AL112" s="2">
        <f t="shared" si="15"/>
        <v>-1</v>
      </c>
      <c r="AM112" s="2">
        <f t="shared" si="15"/>
        <v>-1</v>
      </c>
      <c r="AN112" s="2">
        <f t="shared" si="9"/>
        <v>-1</v>
      </c>
      <c r="AP112" s="2">
        <f t="shared" si="16"/>
        <v>-1</v>
      </c>
      <c r="AQ112" s="2">
        <f t="shared" si="16"/>
        <v>-1</v>
      </c>
      <c r="AR112" s="2">
        <f t="shared" si="16"/>
        <v>-1</v>
      </c>
      <c r="AS112" s="2">
        <f t="shared" si="10"/>
        <v>-1</v>
      </c>
    </row>
    <row r="113" spans="1:45" x14ac:dyDescent="0.25">
      <c r="A113">
        <v>39</v>
      </c>
      <c r="B113" t="s">
        <v>1218</v>
      </c>
      <c r="C113" t="s">
        <v>1219</v>
      </c>
      <c r="D113">
        <v>2016</v>
      </c>
      <c r="F113" t="s">
        <v>1220</v>
      </c>
      <c r="G113" t="s">
        <v>1221</v>
      </c>
      <c r="H113" t="s">
        <v>1222</v>
      </c>
      <c r="I113">
        <v>107</v>
      </c>
      <c r="J113" s="1">
        <v>44848.523055555554</v>
      </c>
      <c r="K113" t="s">
        <v>281</v>
      </c>
      <c r="L113" t="s">
        <v>1223</v>
      </c>
      <c r="S113">
        <v>39</v>
      </c>
      <c r="T113">
        <v>6.5</v>
      </c>
      <c r="U113">
        <v>39</v>
      </c>
      <c r="V113">
        <v>1</v>
      </c>
      <c r="W113">
        <v>6</v>
      </c>
      <c r="X113" t="s">
        <v>1224</v>
      </c>
      <c r="Z113" t="s">
        <v>1225</v>
      </c>
      <c r="AB113">
        <f>COUNTIF(DATA!C:C,C113)</f>
        <v>1</v>
      </c>
      <c r="AC113" s="2">
        <f t="shared" si="11"/>
        <v>-1</v>
      </c>
      <c r="AE113" s="2">
        <f t="shared" si="12"/>
        <v>-1</v>
      </c>
      <c r="AF113" s="2">
        <f t="shared" si="13"/>
        <v>-1</v>
      </c>
      <c r="AG113" s="2">
        <f t="shared" si="13"/>
        <v>-1</v>
      </c>
      <c r="AH113" s="2">
        <f t="shared" si="13"/>
        <v>-1</v>
      </c>
      <c r="AI113" s="2">
        <f t="shared" si="14"/>
        <v>-1</v>
      </c>
      <c r="AK113" s="2">
        <f t="shared" si="15"/>
        <v>-1</v>
      </c>
      <c r="AL113" s="2">
        <f t="shared" si="15"/>
        <v>-1</v>
      </c>
      <c r="AM113" s="2">
        <f t="shared" si="15"/>
        <v>-1</v>
      </c>
      <c r="AN113" s="2">
        <f t="shared" si="9"/>
        <v>-1</v>
      </c>
      <c r="AP113" s="2">
        <f t="shared" si="16"/>
        <v>-1</v>
      </c>
      <c r="AQ113" s="2">
        <f t="shared" si="16"/>
        <v>-1</v>
      </c>
      <c r="AR113" s="2">
        <f t="shared" si="16"/>
        <v>-1</v>
      </c>
      <c r="AS113" s="2">
        <f t="shared" si="10"/>
        <v>-1</v>
      </c>
    </row>
    <row r="114" spans="1:45" x14ac:dyDescent="0.25">
      <c r="A114">
        <v>39</v>
      </c>
      <c r="B114" t="s">
        <v>3478</v>
      </c>
      <c r="C114" t="s">
        <v>777</v>
      </c>
      <c r="D114">
        <v>2014</v>
      </c>
      <c r="E114" t="s">
        <v>778</v>
      </c>
      <c r="F114" t="s">
        <v>29</v>
      </c>
      <c r="G114" t="s">
        <v>779</v>
      </c>
      <c r="H114" t="s">
        <v>780</v>
      </c>
      <c r="I114">
        <v>110</v>
      </c>
      <c r="J114" s="1">
        <v>44848.523055555554</v>
      </c>
      <c r="S114">
        <v>39</v>
      </c>
      <c r="T114">
        <v>4.88</v>
      </c>
      <c r="U114">
        <v>10</v>
      </c>
      <c r="V114">
        <v>4</v>
      </c>
      <c r="W114">
        <v>8</v>
      </c>
      <c r="X114" t="s">
        <v>781</v>
      </c>
      <c r="Y114" t="s">
        <v>782</v>
      </c>
      <c r="Z114" t="s">
        <v>783</v>
      </c>
      <c r="AB114">
        <f>COUNTIF(DATA!C:C,C114)</f>
        <v>1</v>
      </c>
      <c r="AC114" s="2">
        <f t="shared" si="11"/>
        <v>-1</v>
      </c>
      <c r="AE114" s="2">
        <f t="shared" si="12"/>
        <v>-1</v>
      </c>
      <c r="AF114" s="2">
        <f t="shared" si="13"/>
        <v>-1</v>
      </c>
      <c r="AG114" s="2">
        <f t="shared" si="13"/>
        <v>-1</v>
      </c>
      <c r="AH114" s="2">
        <f t="shared" si="13"/>
        <v>-1</v>
      </c>
      <c r="AI114" s="2">
        <f t="shared" si="14"/>
        <v>-1</v>
      </c>
      <c r="AK114" s="2">
        <f t="shared" si="15"/>
        <v>-1</v>
      </c>
      <c r="AL114" s="2">
        <f t="shared" si="15"/>
        <v>-1</v>
      </c>
      <c r="AM114" s="2">
        <f t="shared" si="15"/>
        <v>-1</v>
      </c>
      <c r="AN114" s="2">
        <f t="shared" si="9"/>
        <v>-1</v>
      </c>
      <c r="AP114" s="2">
        <f t="shared" si="16"/>
        <v>-1</v>
      </c>
      <c r="AQ114" s="2">
        <f t="shared" si="16"/>
        <v>-1</v>
      </c>
      <c r="AR114" s="2">
        <f t="shared" si="16"/>
        <v>-1</v>
      </c>
      <c r="AS114" s="2">
        <f t="shared" si="10"/>
        <v>-1</v>
      </c>
    </row>
    <row r="115" spans="1:45" x14ac:dyDescent="0.25">
      <c r="A115">
        <v>38</v>
      </c>
      <c r="B115" t="s">
        <v>3479</v>
      </c>
      <c r="C115" t="s">
        <v>3480</v>
      </c>
      <c r="D115">
        <v>2010</v>
      </c>
      <c r="E115" t="s">
        <v>3481</v>
      </c>
      <c r="F115" t="s">
        <v>272</v>
      </c>
      <c r="G115" t="s">
        <v>3482</v>
      </c>
      <c r="H115" t="s">
        <v>3483</v>
      </c>
      <c r="I115">
        <v>109</v>
      </c>
      <c r="J115" s="1">
        <v>44848.523055555554</v>
      </c>
      <c r="S115">
        <v>38</v>
      </c>
      <c r="T115">
        <v>3.17</v>
      </c>
      <c r="U115">
        <v>13</v>
      </c>
      <c r="V115">
        <v>3</v>
      </c>
      <c r="W115">
        <v>12</v>
      </c>
      <c r="X115" t="s">
        <v>3484</v>
      </c>
      <c r="Z115" t="s">
        <v>3485</v>
      </c>
      <c r="AB115">
        <f>COUNTIF(DATA!C:C,C115)</f>
        <v>0</v>
      </c>
      <c r="AC115" s="2">
        <f t="shared" si="11"/>
        <v>-1</v>
      </c>
      <c r="AE115" s="2">
        <f t="shared" si="12"/>
        <v>-1</v>
      </c>
      <c r="AF115" s="2">
        <f t="shared" si="13"/>
        <v>-1</v>
      </c>
      <c r="AG115" s="2">
        <f t="shared" si="13"/>
        <v>-1</v>
      </c>
      <c r="AH115" s="2">
        <f t="shared" si="13"/>
        <v>-1</v>
      </c>
      <c r="AI115" s="2">
        <f t="shared" si="14"/>
        <v>-1</v>
      </c>
      <c r="AK115" s="2">
        <f t="shared" si="15"/>
        <v>-1</v>
      </c>
      <c r="AL115" s="2">
        <f t="shared" si="15"/>
        <v>-1</v>
      </c>
      <c r="AM115" s="2">
        <f t="shared" si="15"/>
        <v>-1</v>
      </c>
      <c r="AN115" s="2">
        <f t="shared" si="9"/>
        <v>-1</v>
      </c>
      <c r="AP115" s="2">
        <f t="shared" si="16"/>
        <v>-1</v>
      </c>
      <c r="AQ115" s="2">
        <f t="shared" si="16"/>
        <v>-1</v>
      </c>
      <c r="AR115" s="2">
        <f t="shared" si="16"/>
        <v>-1</v>
      </c>
      <c r="AS115" s="2">
        <f t="shared" si="10"/>
        <v>-1</v>
      </c>
    </row>
    <row r="116" spans="1:45" x14ac:dyDescent="0.25">
      <c r="A116">
        <v>38</v>
      </c>
      <c r="B116" t="s">
        <v>3486</v>
      </c>
      <c r="C116" t="s">
        <v>3487</v>
      </c>
      <c r="D116">
        <v>2017</v>
      </c>
      <c r="E116" t="s">
        <v>28</v>
      </c>
      <c r="F116" t="s">
        <v>29</v>
      </c>
      <c r="G116" t="s">
        <v>3488</v>
      </c>
      <c r="H116" t="s">
        <v>3489</v>
      </c>
      <c r="I116">
        <v>117</v>
      </c>
      <c r="J116" s="1">
        <v>44848.523055555554</v>
      </c>
      <c r="S116">
        <v>38</v>
      </c>
      <c r="T116">
        <v>7.6</v>
      </c>
      <c r="U116">
        <v>13</v>
      </c>
      <c r="V116">
        <v>3</v>
      </c>
      <c r="W116">
        <v>5</v>
      </c>
      <c r="X116" t="s">
        <v>3490</v>
      </c>
      <c r="Y116" t="s">
        <v>3491</v>
      </c>
      <c r="Z116" t="s">
        <v>3492</v>
      </c>
      <c r="AB116">
        <f>COUNTIF(DATA!C:C,C116)</f>
        <v>0</v>
      </c>
      <c r="AC116" s="2">
        <f t="shared" si="11"/>
        <v>-1</v>
      </c>
      <c r="AE116" s="2">
        <f t="shared" si="12"/>
        <v>-1</v>
      </c>
      <c r="AF116" s="2">
        <f t="shared" si="13"/>
        <v>-1</v>
      </c>
      <c r="AG116" s="2">
        <f t="shared" si="13"/>
        <v>-1</v>
      </c>
      <c r="AH116" s="2">
        <f t="shared" si="13"/>
        <v>-1</v>
      </c>
      <c r="AI116" s="2">
        <f t="shared" si="14"/>
        <v>-1</v>
      </c>
      <c r="AK116" s="2">
        <f t="shared" si="15"/>
        <v>-1</v>
      </c>
      <c r="AL116" s="2">
        <f t="shared" si="15"/>
        <v>-1</v>
      </c>
      <c r="AM116" s="2">
        <f t="shared" si="15"/>
        <v>-1</v>
      </c>
      <c r="AN116" s="2">
        <f t="shared" si="9"/>
        <v>-1</v>
      </c>
      <c r="AP116" s="2">
        <f t="shared" si="16"/>
        <v>-1</v>
      </c>
      <c r="AQ116" s="2">
        <f t="shared" si="16"/>
        <v>-1</v>
      </c>
      <c r="AR116" s="2">
        <f t="shared" si="16"/>
        <v>-1</v>
      </c>
      <c r="AS116" s="2">
        <f t="shared" si="10"/>
        <v>-1</v>
      </c>
    </row>
    <row r="117" spans="1:45" x14ac:dyDescent="0.25">
      <c r="A117">
        <v>38</v>
      </c>
      <c r="B117" t="s">
        <v>1005</v>
      </c>
      <c r="C117" t="s">
        <v>1006</v>
      </c>
      <c r="D117">
        <v>2015</v>
      </c>
      <c r="E117" t="s">
        <v>1007</v>
      </c>
      <c r="F117" t="s">
        <v>29</v>
      </c>
      <c r="G117" t="s">
        <v>1008</v>
      </c>
      <c r="H117" t="s">
        <v>1009</v>
      </c>
      <c r="I117">
        <v>122</v>
      </c>
      <c r="J117" s="1">
        <v>44848.523055555554</v>
      </c>
      <c r="S117">
        <v>38</v>
      </c>
      <c r="T117">
        <v>5.43</v>
      </c>
      <c r="U117">
        <v>6</v>
      </c>
      <c r="V117">
        <v>6</v>
      </c>
      <c r="W117">
        <v>7</v>
      </c>
      <c r="X117" t="s">
        <v>1010</v>
      </c>
      <c r="Z117" t="s">
        <v>1011</v>
      </c>
      <c r="AB117">
        <f>COUNTIF(DATA!C:C,C117)</f>
        <v>1</v>
      </c>
      <c r="AC117" s="2">
        <f t="shared" si="11"/>
        <v>-1</v>
      </c>
      <c r="AE117" s="2">
        <f t="shared" si="12"/>
        <v>-1</v>
      </c>
      <c r="AF117" s="2">
        <f t="shared" si="13"/>
        <v>-1</v>
      </c>
      <c r="AG117" s="2">
        <f t="shared" si="13"/>
        <v>-1</v>
      </c>
      <c r="AH117" s="2">
        <f t="shared" si="13"/>
        <v>-1</v>
      </c>
      <c r="AI117" s="2">
        <f t="shared" si="14"/>
        <v>-1</v>
      </c>
      <c r="AK117" s="2">
        <f t="shared" si="15"/>
        <v>-1</v>
      </c>
      <c r="AL117" s="2">
        <f t="shared" si="15"/>
        <v>-1</v>
      </c>
      <c r="AM117" s="2">
        <f t="shared" si="15"/>
        <v>-1</v>
      </c>
      <c r="AN117" s="2">
        <f t="shared" si="9"/>
        <v>-1</v>
      </c>
      <c r="AP117" s="2">
        <f t="shared" si="16"/>
        <v>-1</v>
      </c>
      <c r="AQ117" s="2">
        <f t="shared" si="16"/>
        <v>-1</v>
      </c>
      <c r="AR117" s="2">
        <f t="shared" si="16"/>
        <v>-1</v>
      </c>
      <c r="AS117" s="2">
        <f t="shared" si="10"/>
        <v>-1</v>
      </c>
    </row>
    <row r="118" spans="1:45" x14ac:dyDescent="0.25">
      <c r="A118">
        <v>37</v>
      </c>
      <c r="B118" t="s">
        <v>384</v>
      </c>
      <c r="C118" t="s">
        <v>385</v>
      </c>
      <c r="D118">
        <v>2012</v>
      </c>
      <c r="E118" t="s">
        <v>386</v>
      </c>
      <c r="F118" t="s">
        <v>29</v>
      </c>
      <c r="G118" t="s">
        <v>387</v>
      </c>
      <c r="H118" t="s">
        <v>388</v>
      </c>
      <c r="I118">
        <v>113</v>
      </c>
      <c r="J118" s="1">
        <v>44848.523055555554</v>
      </c>
      <c r="S118">
        <v>37</v>
      </c>
      <c r="T118">
        <v>3.7</v>
      </c>
      <c r="U118">
        <v>19</v>
      </c>
      <c r="V118">
        <v>2</v>
      </c>
      <c r="W118">
        <v>10</v>
      </c>
      <c r="X118" t="s">
        <v>389</v>
      </c>
      <c r="Z118" t="s">
        <v>390</v>
      </c>
      <c r="AB118">
        <f>COUNTIF(DATA!C:C,C118)</f>
        <v>1</v>
      </c>
      <c r="AC118" s="2">
        <f t="shared" si="11"/>
        <v>-1</v>
      </c>
      <c r="AE118" s="2">
        <f t="shared" si="12"/>
        <v>-1</v>
      </c>
      <c r="AF118" s="2">
        <f t="shared" si="13"/>
        <v>-1</v>
      </c>
      <c r="AG118" s="2">
        <f t="shared" si="13"/>
        <v>-1</v>
      </c>
      <c r="AH118" s="2">
        <f t="shared" si="13"/>
        <v>-1</v>
      </c>
      <c r="AI118" s="2">
        <f t="shared" si="14"/>
        <v>-1</v>
      </c>
      <c r="AK118" s="2">
        <f t="shared" si="15"/>
        <v>-1</v>
      </c>
      <c r="AL118" s="2">
        <f t="shared" si="15"/>
        <v>-1</v>
      </c>
      <c r="AM118" s="2">
        <f t="shared" si="15"/>
        <v>-1</v>
      </c>
      <c r="AN118" s="2">
        <f t="shared" si="9"/>
        <v>-1</v>
      </c>
      <c r="AP118" s="2">
        <f t="shared" si="16"/>
        <v>-1</v>
      </c>
      <c r="AQ118" s="2">
        <f t="shared" si="16"/>
        <v>-1</v>
      </c>
      <c r="AR118" s="2">
        <f t="shared" si="16"/>
        <v>-1</v>
      </c>
      <c r="AS118" s="2">
        <f t="shared" si="10"/>
        <v>-1</v>
      </c>
    </row>
    <row r="119" spans="1:45" x14ac:dyDescent="0.25">
      <c r="A119">
        <v>37</v>
      </c>
      <c r="B119" t="s">
        <v>1486</v>
      </c>
      <c r="C119" t="s">
        <v>1487</v>
      </c>
      <c r="D119">
        <v>2017</v>
      </c>
      <c r="E119" t="s">
        <v>1205</v>
      </c>
      <c r="F119" t="s">
        <v>29</v>
      </c>
      <c r="G119" t="s">
        <v>1488</v>
      </c>
      <c r="H119" t="s">
        <v>1489</v>
      </c>
      <c r="I119">
        <v>118</v>
      </c>
      <c r="J119" s="1">
        <v>44848.523055555554</v>
      </c>
      <c r="S119">
        <v>37</v>
      </c>
      <c r="T119">
        <v>7.4</v>
      </c>
      <c r="U119">
        <v>12</v>
      </c>
      <c r="V119">
        <v>3</v>
      </c>
      <c r="W119">
        <v>5</v>
      </c>
      <c r="X119" t="s">
        <v>1490</v>
      </c>
      <c r="Z119" t="s">
        <v>1491</v>
      </c>
      <c r="AB119">
        <f>COUNTIF(DATA!C:C,C119)</f>
        <v>1</v>
      </c>
      <c r="AC119" s="2">
        <f t="shared" si="11"/>
        <v>-1</v>
      </c>
      <c r="AE119" s="2">
        <f t="shared" si="12"/>
        <v>-1</v>
      </c>
      <c r="AF119" s="2">
        <f t="shared" si="13"/>
        <v>-1</v>
      </c>
      <c r="AG119" s="2">
        <f t="shared" si="13"/>
        <v>-1</v>
      </c>
      <c r="AH119" s="2">
        <f t="shared" si="13"/>
        <v>-1</v>
      </c>
      <c r="AI119" s="2">
        <f t="shared" si="14"/>
        <v>-1</v>
      </c>
      <c r="AK119" s="2">
        <f t="shared" si="15"/>
        <v>-1</v>
      </c>
      <c r="AL119" s="2">
        <f t="shared" si="15"/>
        <v>-1</v>
      </c>
      <c r="AM119" s="2">
        <f t="shared" si="15"/>
        <v>-1</v>
      </c>
      <c r="AN119" s="2">
        <f t="shared" si="9"/>
        <v>-1</v>
      </c>
      <c r="AP119" s="2">
        <f t="shared" si="16"/>
        <v>-1</v>
      </c>
      <c r="AQ119" s="2">
        <f t="shared" si="16"/>
        <v>-1</v>
      </c>
      <c r="AR119" s="2">
        <f t="shared" si="16"/>
        <v>-1</v>
      </c>
      <c r="AS119" s="2">
        <f t="shared" si="10"/>
        <v>-1</v>
      </c>
    </row>
    <row r="120" spans="1:45" x14ac:dyDescent="0.25">
      <c r="A120">
        <v>37</v>
      </c>
      <c r="B120" t="s">
        <v>3493</v>
      </c>
      <c r="C120" t="s">
        <v>3494</v>
      </c>
      <c r="D120">
        <v>2019</v>
      </c>
      <c r="E120" t="s">
        <v>1881</v>
      </c>
      <c r="F120" t="s">
        <v>29</v>
      </c>
      <c r="G120" t="s">
        <v>3495</v>
      </c>
      <c r="H120" t="s">
        <v>3496</v>
      </c>
      <c r="I120">
        <v>120</v>
      </c>
      <c r="J120" s="1">
        <v>44848.523055555554</v>
      </c>
      <c r="S120">
        <v>37</v>
      </c>
      <c r="T120">
        <v>12.33</v>
      </c>
      <c r="U120">
        <v>9</v>
      </c>
      <c r="V120">
        <v>4</v>
      </c>
      <c r="W120">
        <v>3</v>
      </c>
      <c r="X120" t="s">
        <v>3497</v>
      </c>
      <c r="Y120" t="s">
        <v>3498</v>
      </c>
      <c r="Z120" t="s">
        <v>3499</v>
      </c>
      <c r="AB120">
        <f>COUNTIF(DATA!C:C,C120)</f>
        <v>0</v>
      </c>
      <c r="AC120" s="2">
        <f t="shared" si="11"/>
        <v>-1</v>
      </c>
      <c r="AE120" s="2">
        <f t="shared" si="12"/>
        <v>-1</v>
      </c>
      <c r="AF120" s="2">
        <f t="shared" si="13"/>
        <v>-1</v>
      </c>
      <c r="AG120" s="2">
        <f t="shared" si="13"/>
        <v>-1</v>
      </c>
      <c r="AH120" s="2">
        <f t="shared" si="13"/>
        <v>-1</v>
      </c>
      <c r="AI120" s="2">
        <f t="shared" si="14"/>
        <v>-1</v>
      </c>
      <c r="AK120" s="2">
        <f t="shared" si="15"/>
        <v>-1</v>
      </c>
      <c r="AL120" s="2">
        <f t="shared" si="15"/>
        <v>-1</v>
      </c>
      <c r="AM120" s="2">
        <f t="shared" si="15"/>
        <v>-1</v>
      </c>
      <c r="AN120" s="2">
        <f t="shared" si="9"/>
        <v>-1</v>
      </c>
      <c r="AP120" s="2">
        <f t="shared" si="16"/>
        <v>-1</v>
      </c>
      <c r="AQ120" s="2">
        <f t="shared" si="16"/>
        <v>-1</v>
      </c>
      <c r="AR120" s="2">
        <f t="shared" si="16"/>
        <v>-1</v>
      </c>
      <c r="AS120" s="2">
        <f t="shared" si="10"/>
        <v>-1</v>
      </c>
    </row>
    <row r="121" spans="1:45" x14ac:dyDescent="0.25">
      <c r="A121">
        <v>37</v>
      </c>
      <c r="B121" t="s">
        <v>3500</v>
      </c>
      <c r="C121" t="s">
        <v>999</v>
      </c>
      <c r="D121">
        <v>2015</v>
      </c>
      <c r="E121" t="s">
        <v>991</v>
      </c>
      <c r="F121" t="s">
        <v>29</v>
      </c>
      <c r="G121" t="s">
        <v>1000</v>
      </c>
      <c r="H121" t="s">
        <v>1001</v>
      </c>
      <c r="I121">
        <v>121</v>
      </c>
      <c r="J121" s="1">
        <v>44848.523055555554</v>
      </c>
      <c r="S121">
        <v>37</v>
      </c>
      <c r="T121">
        <v>5.29</v>
      </c>
      <c r="U121">
        <v>9</v>
      </c>
      <c r="V121">
        <v>4</v>
      </c>
      <c r="W121">
        <v>7</v>
      </c>
      <c r="X121" t="s">
        <v>1002</v>
      </c>
      <c r="Y121" t="s">
        <v>1003</v>
      </c>
      <c r="Z121" t="s">
        <v>1004</v>
      </c>
      <c r="AB121">
        <f>COUNTIF(DATA!C:C,C121)</f>
        <v>1</v>
      </c>
      <c r="AC121" s="2">
        <f t="shared" si="11"/>
        <v>-1</v>
      </c>
      <c r="AE121" s="2">
        <f t="shared" si="12"/>
        <v>-1</v>
      </c>
      <c r="AF121" s="2">
        <f t="shared" si="13"/>
        <v>-1</v>
      </c>
      <c r="AG121" s="2">
        <f t="shared" si="13"/>
        <v>-1</v>
      </c>
      <c r="AH121" s="2">
        <f t="shared" si="13"/>
        <v>-1</v>
      </c>
      <c r="AI121" s="2">
        <f t="shared" si="14"/>
        <v>-1</v>
      </c>
      <c r="AK121" s="2">
        <f t="shared" si="15"/>
        <v>-1</v>
      </c>
      <c r="AL121" s="2">
        <f t="shared" si="15"/>
        <v>-1</v>
      </c>
      <c r="AM121" s="2">
        <f t="shared" si="15"/>
        <v>-1</v>
      </c>
      <c r="AN121" s="2">
        <f t="shared" si="9"/>
        <v>-1</v>
      </c>
      <c r="AP121" s="2">
        <f t="shared" si="16"/>
        <v>-1</v>
      </c>
      <c r="AQ121" s="2">
        <f t="shared" si="16"/>
        <v>-1</v>
      </c>
      <c r="AR121" s="2">
        <f t="shared" si="16"/>
        <v>-1</v>
      </c>
      <c r="AS121" s="2">
        <f t="shared" si="10"/>
        <v>-1</v>
      </c>
    </row>
    <row r="122" spans="1:45" x14ac:dyDescent="0.25">
      <c r="A122">
        <v>36</v>
      </c>
      <c r="B122" t="s">
        <v>3501</v>
      </c>
      <c r="C122" t="s">
        <v>3502</v>
      </c>
      <c r="D122">
        <v>2009</v>
      </c>
      <c r="E122" t="s">
        <v>61</v>
      </c>
      <c r="F122" t="s">
        <v>29</v>
      </c>
      <c r="G122" t="s">
        <v>3503</v>
      </c>
      <c r="H122" t="s">
        <v>3504</v>
      </c>
      <c r="I122">
        <v>114</v>
      </c>
      <c r="J122" s="1">
        <v>44848.523055555554</v>
      </c>
      <c r="S122">
        <v>36</v>
      </c>
      <c r="T122">
        <v>2.77</v>
      </c>
      <c r="U122">
        <v>18</v>
      </c>
      <c r="V122">
        <v>2</v>
      </c>
      <c r="W122">
        <v>13</v>
      </c>
      <c r="X122" t="s">
        <v>3505</v>
      </c>
      <c r="Y122" t="s">
        <v>3506</v>
      </c>
      <c r="Z122" t="s">
        <v>3507</v>
      </c>
      <c r="AB122">
        <f>COUNTIF(DATA!C:C,C122)</f>
        <v>0</v>
      </c>
      <c r="AC122" s="2">
        <f t="shared" si="11"/>
        <v>-1</v>
      </c>
      <c r="AE122" s="2">
        <f t="shared" si="12"/>
        <v>-1</v>
      </c>
      <c r="AF122" s="2">
        <f t="shared" si="13"/>
        <v>-1</v>
      </c>
      <c r="AG122" s="2">
        <f t="shared" si="13"/>
        <v>-1</v>
      </c>
      <c r="AH122" s="2">
        <f t="shared" si="13"/>
        <v>-1</v>
      </c>
      <c r="AI122" s="2">
        <f t="shared" si="14"/>
        <v>-1</v>
      </c>
      <c r="AK122" s="2">
        <f t="shared" si="15"/>
        <v>-1</v>
      </c>
      <c r="AL122" s="2">
        <f t="shared" si="15"/>
        <v>-1</v>
      </c>
      <c r="AM122" s="2">
        <f t="shared" si="15"/>
        <v>-1</v>
      </c>
      <c r="AN122" s="2">
        <f t="shared" si="9"/>
        <v>-1</v>
      </c>
      <c r="AP122" s="2">
        <f t="shared" si="16"/>
        <v>-1</v>
      </c>
      <c r="AQ122" s="2">
        <f t="shared" si="16"/>
        <v>-1</v>
      </c>
      <c r="AR122" s="2">
        <f t="shared" si="16"/>
        <v>-1</v>
      </c>
      <c r="AS122" s="2">
        <f t="shared" si="10"/>
        <v>-1</v>
      </c>
    </row>
    <row r="123" spans="1:45" x14ac:dyDescent="0.25">
      <c r="A123">
        <v>36</v>
      </c>
      <c r="B123" t="s">
        <v>1929</v>
      </c>
      <c r="C123" t="s">
        <v>1930</v>
      </c>
      <c r="D123">
        <v>2019</v>
      </c>
      <c r="E123" t="s">
        <v>1931</v>
      </c>
      <c r="F123" t="s">
        <v>29</v>
      </c>
      <c r="G123" t="s">
        <v>1932</v>
      </c>
      <c r="H123" t="s">
        <v>1933</v>
      </c>
      <c r="I123">
        <v>127</v>
      </c>
      <c r="J123" s="1">
        <v>44848.523055555554</v>
      </c>
      <c r="S123">
        <v>36</v>
      </c>
      <c r="T123">
        <v>12</v>
      </c>
      <c r="U123">
        <v>12</v>
      </c>
      <c r="V123">
        <v>3</v>
      </c>
      <c r="W123">
        <v>3</v>
      </c>
      <c r="X123" t="s">
        <v>1934</v>
      </c>
      <c r="Z123" t="s">
        <v>1935</v>
      </c>
      <c r="AB123">
        <f>COUNTIF(DATA!C:C,C123)</f>
        <v>1</v>
      </c>
      <c r="AC123" s="2">
        <f t="shared" si="11"/>
        <v>-1</v>
      </c>
      <c r="AE123" s="2">
        <f t="shared" si="12"/>
        <v>-1</v>
      </c>
      <c r="AF123" s="2">
        <f t="shared" si="13"/>
        <v>-1</v>
      </c>
      <c r="AG123" s="2">
        <f t="shared" si="13"/>
        <v>-1</v>
      </c>
      <c r="AH123" s="2">
        <f t="shared" si="13"/>
        <v>-1</v>
      </c>
      <c r="AI123" s="2">
        <f t="shared" si="14"/>
        <v>-1</v>
      </c>
      <c r="AK123" s="2">
        <f t="shared" si="15"/>
        <v>-1</v>
      </c>
      <c r="AL123" s="2">
        <f t="shared" si="15"/>
        <v>-1</v>
      </c>
      <c r="AM123" s="2">
        <f t="shared" si="15"/>
        <v>-1</v>
      </c>
      <c r="AN123" s="2">
        <f t="shared" si="9"/>
        <v>-1</v>
      </c>
      <c r="AP123" s="2">
        <f t="shared" si="16"/>
        <v>-1</v>
      </c>
      <c r="AQ123" s="2">
        <f t="shared" si="16"/>
        <v>-1</v>
      </c>
      <c r="AR123" s="2">
        <f t="shared" si="16"/>
        <v>-1</v>
      </c>
      <c r="AS123" s="2">
        <f t="shared" si="10"/>
        <v>-1</v>
      </c>
    </row>
    <row r="124" spans="1:45" x14ac:dyDescent="0.25">
      <c r="A124">
        <v>35</v>
      </c>
      <c r="B124" t="s">
        <v>1232</v>
      </c>
      <c r="C124" t="s">
        <v>1233</v>
      </c>
      <c r="D124">
        <v>2016</v>
      </c>
      <c r="E124" t="s">
        <v>1234</v>
      </c>
      <c r="F124" t="s">
        <v>29</v>
      </c>
      <c r="G124" t="s">
        <v>1235</v>
      </c>
      <c r="H124" t="s">
        <v>1236</v>
      </c>
      <c r="I124">
        <v>116</v>
      </c>
      <c r="J124" s="1">
        <v>44848.523055555554</v>
      </c>
      <c r="K124" t="s">
        <v>157</v>
      </c>
      <c r="S124">
        <v>35</v>
      </c>
      <c r="T124">
        <v>5.83</v>
      </c>
      <c r="U124">
        <v>12</v>
      </c>
      <c r="V124">
        <v>3</v>
      </c>
      <c r="W124">
        <v>6</v>
      </c>
      <c r="X124" t="s">
        <v>1237</v>
      </c>
      <c r="Y124" t="s">
        <v>1235</v>
      </c>
      <c r="Z124" t="s">
        <v>1238</v>
      </c>
      <c r="AB124">
        <f>COUNTIF(DATA!C:C,C124)</f>
        <v>1</v>
      </c>
      <c r="AC124" s="2">
        <f t="shared" si="11"/>
        <v>-1</v>
      </c>
      <c r="AE124" s="2">
        <f t="shared" si="12"/>
        <v>-1</v>
      </c>
      <c r="AF124" s="2">
        <f t="shared" si="13"/>
        <v>-1</v>
      </c>
      <c r="AG124" s="2">
        <f t="shared" si="13"/>
        <v>-1</v>
      </c>
      <c r="AH124" s="2">
        <f t="shared" si="13"/>
        <v>-1</v>
      </c>
      <c r="AI124" s="2">
        <f t="shared" si="14"/>
        <v>-1</v>
      </c>
      <c r="AK124" s="2">
        <f t="shared" si="15"/>
        <v>-1</v>
      </c>
      <c r="AL124" s="2">
        <f t="shared" si="15"/>
        <v>-1</v>
      </c>
      <c r="AM124" s="2">
        <f t="shared" si="15"/>
        <v>-1</v>
      </c>
      <c r="AN124" s="2">
        <f t="shared" si="9"/>
        <v>-1</v>
      </c>
      <c r="AP124" s="2">
        <f t="shared" si="16"/>
        <v>-1</v>
      </c>
      <c r="AQ124" s="2">
        <f t="shared" si="16"/>
        <v>-1</v>
      </c>
      <c r="AR124" s="2">
        <f t="shared" si="16"/>
        <v>-1</v>
      </c>
      <c r="AS124" s="2">
        <f t="shared" si="10"/>
        <v>-1</v>
      </c>
    </row>
    <row r="125" spans="1:45" x14ac:dyDescent="0.25">
      <c r="A125">
        <v>35</v>
      </c>
      <c r="B125" t="s">
        <v>3508</v>
      </c>
      <c r="C125" t="s">
        <v>3509</v>
      </c>
      <c r="D125">
        <v>2015</v>
      </c>
      <c r="E125" t="s">
        <v>3510</v>
      </c>
      <c r="F125" t="s">
        <v>29</v>
      </c>
      <c r="G125" t="s">
        <v>3511</v>
      </c>
      <c r="H125" t="s">
        <v>3512</v>
      </c>
      <c r="I125">
        <v>119</v>
      </c>
      <c r="J125" s="1">
        <v>44848.523055555554</v>
      </c>
      <c r="S125">
        <v>35</v>
      </c>
      <c r="T125">
        <v>5</v>
      </c>
      <c r="U125">
        <v>18</v>
      </c>
      <c r="V125">
        <v>2</v>
      </c>
      <c r="W125">
        <v>7</v>
      </c>
      <c r="X125" t="s">
        <v>3513</v>
      </c>
      <c r="Z125" t="s">
        <v>3514</v>
      </c>
      <c r="AB125">
        <f>COUNTIF(DATA!C:C,C125)</f>
        <v>0</v>
      </c>
      <c r="AC125" s="2">
        <f t="shared" si="11"/>
        <v>-1</v>
      </c>
      <c r="AE125" s="2">
        <f t="shared" si="12"/>
        <v>-1</v>
      </c>
      <c r="AF125" s="2">
        <f t="shared" si="13"/>
        <v>-1</v>
      </c>
      <c r="AG125" s="2">
        <f t="shared" si="13"/>
        <v>-1</v>
      </c>
      <c r="AH125" s="2">
        <f t="shared" si="13"/>
        <v>-1</v>
      </c>
      <c r="AI125" s="2">
        <f t="shared" si="14"/>
        <v>-1</v>
      </c>
      <c r="AK125" s="2">
        <f t="shared" si="15"/>
        <v>-1</v>
      </c>
      <c r="AL125" s="2">
        <f t="shared" si="15"/>
        <v>-1</v>
      </c>
      <c r="AM125" s="2">
        <f t="shared" si="15"/>
        <v>-1</v>
      </c>
      <c r="AN125" s="2">
        <f t="shared" si="9"/>
        <v>-1</v>
      </c>
      <c r="AP125" s="2">
        <f t="shared" si="16"/>
        <v>-1</v>
      </c>
      <c r="AQ125" s="2">
        <f t="shared" si="16"/>
        <v>-1</v>
      </c>
      <c r="AR125" s="2">
        <f t="shared" si="16"/>
        <v>-1</v>
      </c>
      <c r="AS125" s="2">
        <f t="shared" si="10"/>
        <v>-1</v>
      </c>
    </row>
    <row r="126" spans="1:45" x14ac:dyDescent="0.25">
      <c r="A126">
        <v>35</v>
      </c>
      <c r="B126" t="s">
        <v>983</v>
      </c>
      <c r="C126" t="s">
        <v>3515</v>
      </c>
      <c r="D126">
        <v>2016</v>
      </c>
      <c r="E126" t="s">
        <v>744</v>
      </c>
      <c r="F126" t="s">
        <v>29</v>
      </c>
      <c r="G126" t="s">
        <v>3516</v>
      </c>
      <c r="H126" t="s">
        <v>3517</v>
      </c>
      <c r="I126">
        <v>131</v>
      </c>
      <c r="J126" s="1">
        <v>44848.523055555554</v>
      </c>
      <c r="K126" t="s">
        <v>157</v>
      </c>
      <c r="S126">
        <v>35</v>
      </c>
      <c r="T126">
        <v>5.83</v>
      </c>
      <c r="U126">
        <v>12</v>
      </c>
      <c r="V126">
        <v>3</v>
      </c>
      <c r="W126">
        <v>6</v>
      </c>
      <c r="X126" t="s">
        <v>3518</v>
      </c>
      <c r="Y126" t="s">
        <v>3516</v>
      </c>
      <c r="Z126" t="s">
        <v>3519</v>
      </c>
      <c r="AB126">
        <f>COUNTIF(DATA!C:C,C126)</f>
        <v>0</v>
      </c>
      <c r="AC126" s="2">
        <f t="shared" si="11"/>
        <v>-1</v>
      </c>
      <c r="AE126" s="2">
        <f t="shared" si="12"/>
        <v>-1</v>
      </c>
      <c r="AF126" s="2">
        <f t="shared" si="13"/>
        <v>-1</v>
      </c>
      <c r="AG126" s="2">
        <f t="shared" si="13"/>
        <v>-1</v>
      </c>
      <c r="AH126" s="2">
        <f t="shared" si="13"/>
        <v>-1</v>
      </c>
      <c r="AI126" s="2">
        <f t="shared" si="14"/>
        <v>-1</v>
      </c>
      <c r="AK126" s="2">
        <f t="shared" si="15"/>
        <v>-1</v>
      </c>
      <c r="AL126" s="2">
        <f t="shared" si="15"/>
        <v>-1</v>
      </c>
      <c r="AM126" s="2">
        <f t="shared" si="15"/>
        <v>-1</v>
      </c>
      <c r="AN126" s="2">
        <f t="shared" si="9"/>
        <v>-1</v>
      </c>
      <c r="AP126" s="2">
        <f t="shared" si="16"/>
        <v>-1</v>
      </c>
      <c r="AQ126" s="2">
        <f t="shared" si="16"/>
        <v>-1</v>
      </c>
      <c r="AR126" s="2">
        <f t="shared" si="16"/>
        <v>-1</v>
      </c>
      <c r="AS126" s="2">
        <f t="shared" si="10"/>
        <v>-1</v>
      </c>
    </row>
    <row r="127" spans="1:45" x14ac:dyDescent="0.25">
      <c r="A127">
        <v>35</v>
      </c>
      <c r="B127" t="s">
        <v>3520</v>
      </c>
      <c r="C127" t="s">
        <v>3521</v>
      </c>
      <c r="D127">
        <v>2021</v>
      </c>
      <c r="E127" t="s">
        <v>2620</v>
      </c>
      <c r="F127" t="s">
        <v>29</v>
      </c>
      <c r="G127" t="s">
        <v>3522</v>
      </c>
      <c r="H127" t="s">
        <v>3523</v>
      </c>
      <c r="I127">
        <v>146</v>
      </c>
      <c r="J127" s="1">
        <v>44848.523055555554</v>
      </c>
      <c r="S127">
        <v>35</v>
      </c>
      <c r="T127">
        <v>35</v>
      </c>
      <c r="U127">
        <v>5</v>
      </c>
      <c r="V127">
        <v>7</v>
      </c>
      <c r="W127">
        <v>1</v>
      </c>
      <c r="X127" t="s">
        <v>3524</v>
      </c>
      <c r="Z127" t="s">
        <v>3525</v>
      </c>
      <c r="AB127">
        <f>COUNTIF(DATA!C:C,C127)</f>
        <v>0</v>
      </c>
      <c r="AC127" s="2">
        <f t="shared" si="11"/>
        <v>-1</v>
      </c>
      <c r="AE127" s="2">
        <f t="shared" si="12"/>
        <v>-1</v>
      </c>
      <c r="AF127" s="2">
        <f t="shared" si="13"/>
        <v>-1</v>
      </c>
      <c r="AG127" s="2">
        <f t="shared" si="13"/>
        <v>-1</v>
      </c>
      <c r="AH127" s="2">
        <f t="shared" si="13"/>
        <v>-1</v>
      </c>
      <c r="AI127" s="2">
        <f t="shared" si="14"/>
        <v>-1</v>
      </c>
      <c r="AK127" s="2">
        <f t="shared" si="15"/>
        <v>-1</v>
      </c>
      <c r="AL127" s="2">
        <f t="shared" si="15"/>
        <v>-1</v>
      </c>
      <c r="AM127" s="2">
        <f t="shared" si="15"/>
        <v>-1</v>
      </c>
      <c r="AN127" s="2">
        <f t="shared" si="9"/>
        <v>-1</v>
      </c>
      <c r="AP127" s="2">
        <f t="shared" si="16"/>
        <v>-1</v>
      </c>
      <c r="AQ127" s="2">
        <f t="shared" si="16"/>
        <v>-1</v>
      </c>
      <c r="AR127" s="2">
        <f t="shared" si="16"/>
        <v>-1</v>
      </c>
      <c r="AS127" s="2">
        <f t="shared" si="10"/>
        <v>-1</v>
      </c>
    </row>
    <row r="128" spans="1:45" x14ac:dyDescent="0.25">
      <c r="A128">
        <v>34</v>
      </c>
      <c r="B128" t="s">
        <v>3526</v>
      </c>
      <c r="C128" t="s">
        <v>3527</v>
      </c>
      <c r="D128">
        <v>2014</v>
      </c>
      <c r="E128" t="s">
        <v>744</v>
      </c>
      <c r="F128" t="s">
        <v>29</v>
      </c>
      <c r="G128" t="s">
        <v>3528</v>
      </c>
      <c r="H128" t="s">
        <v>3529</v>
      </c>
      <c r="I128">
        <v>123</v>
      </c>
      <c r="J128" s="1">
        <v>44848.523055555554</v>
      </c>
      <c r="K128" t="s">
        <v>157</v>
      </c>
      <c r="S128">
        <v>34</v>
      </c>
      <c r="T128">
        <v>4.25</v>
      </c>
      <c r="U128">
        <v>6</v>
      </c>
      <c r="V128">
        <v>6</v>
      </c>
      <c r="W128">
        <v>8</v>
      </c>
      <c r="X128" t="s">
        <v>3530</v>
      </c>
      <c r="Y128" t="s">
        <v>3528</v>
      </c>
      <c r="Z128" t="s">
        <v>3531</v>
      </c>
      <c r="AB128">
        <f>COUNTIF(DATA!C:C,C128)</f>
        <v>0</v>
      </c>
      <c r="AC128" s="2">
        <f t="shared" si="11"/>
        <v>-1</v>
      </c>
      <c r="AE128" s="2">
        <f t="shared" si="12"/>
        <v>-1</v>
      </c>
      <c r="AF128" s="2">
        <f t="shared" si="13"/>
        <v>-1</v>
      </c>
      <c r="AG128" s="2">
        <f t="shared" si="13"/>
        <v>-1</v>
      </c>
      <c r="AH128" s="2">
        <f t="shared" si="13"/>
        <v>-1</v>
      </c>
      <c r="AI128" s="2">
        <f t="shared" si="14"/>
        <v>-1</v>
      </c>
      <c r="AK128" s="2">
        <f t="shared" si="15"/>
        <v>-1</v>
      </c>
      <c r="AL128" s="2">
        <f t="shared" si="15"/>
        <v>-1</v>
      </c>
      <c r="AM128" s="2">
        <f t="shared" si="15"/>
        <v>-1</v>
      </c>
      <c r="AN128" s="2">
        <f t="shared" si="9"/>
        <v>-1</v>
      </c>
      <c r="AP128" s="2">
        <f t="shared" si="16"/>
        <v>-1</v>
      </c>
      <c r="AQ128" s="2">
        <f t="shared" si="16"/>
        <v>-1</v>
      </c>
      <c r="AR128" s="2">
        <f t="shared" si="16"/>
        <v>-1</v>
      </c>
      <c r="AS128" s="2">
        <f t="shared" si="10"/>
        <v>-1</v>
      </c>
    </row>
    <row r="129" spans="1:45" x14ac:dyDescent="0.25">
      <c r="A129">
        <v>34</v>
      </c>
      <c r="B129" t="s">
        <v>3532</v>
      </c>
      <c r="C129" t="s">
        <v>3533</v>
      </c>
      <c r="D129">
        <v>2021</v>
      </c>
      <c r="E129" t="s">
        <v>3534</v>
      </c>
      <c r="F129" t="s">
        <v>29</v>
      </c>
      <c r="G129" t="s">
        <v>3535</v>
      </c>
      <c r="H129" t="s">
        <v>3536</v>
      </c>
      <c r="I129">
        <v>128</v>
      </c>
      <c r="J129" s="1">
        <v>44848.523055555554</v>
      </c>
      <c r="K129" t="s">
        <v>157</v>
      </c>
      <c r="S129">
        <v>34</v>
      </c>
      <c r="T129">
        <v>34</v>
      </c>
      <c r="U129">
        <v>9</v>
      </c>
      <c r="V129">
        <v>4</v>
      </c>
      <c r="W129">
        <v>1</v>
      </c>
      <c r="X129" t="s">
        <v>3537</v>
      </c>
      <c r="Y129" t="s">
        <v>3535</v>
      </c>
      <c r="Z129" t="s">
        <v>3538</v>
      </c>
      <c r="AB129">
        <f>COUNTIF(DATA!C:C,C129)</f>
        <v>0</v>
      </c>
      <c r="AC129" s="2">
        <f t="shared" si="11"/>
        <v>-1</v>
      </c>
      <c r="AE129" s="2">
        <f t="shared" si="12"/>
        <v>-1</v>
      </c>
      <c r="AF129" s="2">
        <f t="shared" si="13"/>
        <v>-1</v>
      </c>
      <c r="AG129" s="2">
        <f t="shared" si="13"/>
        <v>-1</v>
      </c>
      <c r="AH129" s="2">
        <f t="shared" si="13"/>
        <v>-1</v>
      </c>
      <c r="AI129" s="2">
        <f t="shared" si="14"/>
        <v>-1</v>
      </c>
      <c r="AK129" s="2">
        <f t="shared" si="15"/>
        <v>-1</v>
      </c>
      <c r="AL129" s="2">
        <f t="shared" si="15"/>
        <v>-1</v>
      </c>
      <c r="AM129" s="2">
        <f t="shared" si="15"/>
        <v>-1</v>
      </c>
      <c r="AN129" s="2">
        <f t="shared" si="9"/>
        <v>-1</v>
      </c>
      <c r="AP129" s="2">
        <f t="shared" si="16"/>
        <v>-1</v>
      </c>
      <c r="AQ129" s="2">
        <f t="shared" si="16"/>
        <v>-1</v>
      </c>
      <c r="AR129" s="2">
        <f t="shared" si="16"/>
        <v>-1</v>
      </c>
      <c r="AS129" s="2">
        <f t="shared" si="10"/>
        <v>-1</v>
      </c>
    </row>
    <row r="130" spans="1:45" x14ac:dyDescent="0.25">
      <c r="A130">
        <v>34</v>
      </c>
      <c r="B130" t="s">
        <v>3539</v>
      </c>
      <c r="C130" t="s">
        <v>3540</v>
      </c>
      <c r="D130">
        <v>2021</v>
      </c>
      <c r="E130" t="s">
        <v>960</v>
      </c>
      <c r="F130" t="s">
        <v>29</v>
      </c>
      <c r="G130" t="s">
        <v>3541</v>
      </c>
      <c r="H130" t="s">
        <v>3542</v>
      </c>
      <c r="I130">
        <v>136</v>
      </c>
      <c r="J130" s="1">
        <v>44848.523055555554</v>
      </c>
      <c r="S130">
        <v>34</v>
      </c>
      <c r="T130">
        <v>34</v>
      </c>
      <c r="U130">
        <v>5</v>
      </c>
      <c r="V130">
        <v>7</v>
      </c>
      <c r="W130">
        <v>1</v>
      </c>
      <c r="X130" t="s">
        <v>3543</v>
      </c>
      <c r="Y130" t="s">
        <v>3544</v>
      </c>
      <c r="Z130" t="s">
        <v>3545</v>
      </c>
      <c r="AB130">
        <f>COUNTIF(DATA!C:C,C130)</f>
        <v>0</v>
      </c>
      <c r="AC130" s="2">
        <f t="shared" si="11"/>
        <v>-1</v>
      </c>
      <c r="AE130" s="2">
        <f t="shared" si="12"/>
        <v>-1</v>
      </c>
      <c r="AF130" s="2">
        <f t="shared" si="13"/>
        <v>-1</v>
      </c>
      <c r="AG130" s="2">
        <f t="shared" si="13"/>
        <v>-1</v>
      </c>
      <c r="AH130" s="2">
        <f t="shared" si="13"/>
        <v>-1</v>
      </c>
      <c r="AI130" s="2">
        <f t="shared" si="14"/>
        <v>-1</v>
      </c>
      <c r="AK130" s="2">
        <f t="shared" si="15"/>
        <v>-1</v>
      </c>
      <c r="AL130" s="2">
        <f t="shared" si="15"/>
        <v>-1</v>
      </c>
      <c r="AM130" s="2">
        <f t="shared" si="15"/>
        <v>-1</v>
      </c>
      <c r="AN130" s="2">
        <f t="shared" ref="AN130:AN193" si="17">IF(AK130=-1, 0, 1) + IF(AL130=-1, 0, 1) + IF(AM130=-1, 0, 1) - 1</f>
        <v>-1</v>
      </c>
      <c r="AP130" s="2">
        <f t="shared" si="16"/>
        <v>-1</v>
      </c>
      <c r="AQ130" s="2">
        <f t="shared" si="16"/>
        <v>-1</v>
      </c>
      <c r="AR130" s="2">
        <f t="shared" si="16"/>
        <v>-1</v>
      </c>
      <c r="AS130" s="2">
        <f t="shared" ref="AS130:AS193" si="18">IF(AP130=-1, 0, 1) + IF(AQ130=-1, 0, 1) + IF(AR130=-1, 0, 1) - 1</f>
        <v>-1</v>
      </c>
    </row>
    <row r="131" spans="1:45" x14ac:dyDescent="0.25">
      <c r="A131">
        <v>33</v>
      </c>
      <c r="B131" t="s">
        <v>3546</v>
      </c>
      <c r="C131" t="s">
        <v>3547</v>
      </c>
      <c r="D131">
        <v>2016</v>
      </c>
      <c r="E131" t="s">
        <v>744</v>
      </c>
      <c r="F131" t="s">
        <v>29</v>
      </c>
      <c r="G131" t="s">
        <v>3548</v>
      </c>
      <c r="H131" t="s">
        <v>3549</v>
      </c>
      <c r="I131">
        <v>125</v>
      </c>
      <c r="J131" s="1">
        <v>44848.523055555554</v>
      </c>
      <c r="K131" t="s">
        <v>157</v>
      </c>
      <c r="S131">
        <v>33</v>
      </c>
      <c r="T131">
        <v>5.5</v>
      </c>
      <c r="U131">
        <v>7</v>
      </c>
      <c r="V131">
        <v>5</v>
      </c>
      <c r="W131">
        <v>6</v>
      </c>
      <c r="X131" t="s">
        <v>3550</v>
      </c>
      <c r="Y131" t="s">
        <v>3548</v>
      </c>
      <c r="Z131" t="s">
        <v>3551</v>
      </c>
      <c r="AB131">
        <f>COUNTIF(DATA!C:C,C131)</f>
        <v>0</v>
      </c>
      <c r="AC131" s="2">
        <f t="shared" ref="AC131:AC194" si="19">IFERROR(SEARCH($AC$1, B131), -1)</f>
        <v>-1</v>
      </c>
      <c r="AE131" s="2">
        <f t="shared" ref="AE131:AE194" si="20">IFERROR(SEARCH(AE$1, $B131), -1)</f>
        <v>-1</v>
      </c>
      <c r="AF131" s="2">
        <f t="shared" ref="AF131:AH194" si="21">IFERROR(SEARCH(AF$1, $B131), -1)</f>
        <v>-1</v>
      </c>
      <c r="AG131" s="2">
        <f t="shared" si="21"/>
        <v>-1</v>
      </c>
      <c r="AH131" s="2">
        <f t="shared" si="21"/>
        <v>-1</v>
      </c>
      <c r="AI131" s="2">
        <f t="shared" ref="AI131:AI194" si="22">IF(AE131=-1, 0, 1) + IF(AF131=-1, 0, 1) + IF(AG131=-1, 0, 1) + IF(AH131=-1, 0, 1) - 1</f>
        <v>-1</v>
      </c>
      <c r="AK131" s="2">
        <f t="shared" ref="AK131:AM194" si="23">IFERROR(SEARCH(AK$1, $B131), -1)</f>
        <v>-1</v>
      </c>
      <c r="AL131" s="2">
        <f t="shared" si="23"/>
        <v>-1</v>
      </c>
      <c r="AM131" s="2">
        <f t="shared" si="23"/>
        <v>-1</v>
      </c>
      <c r="AN131" s="2">
        <f t="shared" si="17"/>
        <v>-1</v>
      </c>
      <c r="AP131" s="2">
        <f t="shared" ref="AP131:AR194" si="24">IFERROR(SEARCH(AP$1, $B131), -1)</f>
        <v>-1</v>
      </c>
      <c r="AQ131" s="2">
        <f t="shared" si="24"/>
        <v>-1</v>
      </c>
      <c r="AR131" s="2">
        <f t="shared" si="24"/>
        <v>-1</v>
      </c>
      <c r="AS131" s="2">
        <f t="shared" si="18"/>
        <v>-1</v>
      </c>
    </row>
    <row r="132" spans="1:45" x14ac:dyDescent="0.25">
      <c r="A132">
        <v>33</v>
      </c>
      <c r="B132" t="s">
        <v>1936</v>
      </c>
      <c r="C132" t="s">
        <v>1937</v>
      </c>
      <c r="D132">
        <v>2019</v>
      </c>
      <c r="E132" t="s">
        <v>744</v>
      </c>
      <c r="F132" t="s">
        <v>29</v>
      </c>
      <c r="G132" t="s">
        <v>1938</v>
      </c>
      <c r="H132" t="s">
        <v>1939</v>
      </c>
      <c r="I132">
        <v>132</v>
      </c>
      <c r="J132" s="1">
        <v>44848.523055555554</v>
      </c>
      <c r="S132">
        <v>33</v>
      </c>
      <c r="T132">
        <v>11</v>
      </c>
      <c r="U132">
        <v>8</v>
      </c>
      <c r="V132">
        <v>4</v>
      </c>
      <c r="W132">
        <v>3</v>
      </c>
      <c r="X132" t="s">
        <v>1940</v>
      </c>
      <c r="Y132" t="s">
        <v>1941</v>
      </c>
      <c r="Z132" t="s">
        <v>1942</v>
      </c>
      <c r="AB132">
        <f>COUNTIF(DATA!C:C,C132)</f>
        <v>1</v>
      </c>
      <c r="AC132" s="2">
        <f t="shared" si="19"/>
        <v>-1</v>
      </c>
      <c r="AE132" s="2">
        <f t="shared" si="20"/>
        <v>-1</v>
      </c>
      <c r="AF132" s="2">
        <f t="shared" si="21"/>
        <v>-1</v>
      </c>
      <c r="AG132" s="2">
        <f t="shared" si="21"/>
        <v>-1</v>
      </c>
      <c r="AH132" s="2">
        <f t="shared" si="21"/>
        <v>-1</v>
      </c>
      <c r="AI132" s="2">
        <f t="shared" si="22"/>
        <v>-1</v>
      </c>
      <c r="AK132" s="2">
        <f t="shared" si="23"/>
        <v>-1</v>
      </c>
      <c r="AL132" s="2">
        <f t="shared" si="23"/>
        <v>-1</v>
      </c>
      <c r="AM132" s="2">
        <f t="shared" si="23"/>
        <v>-1</v>
      </c>
      <c r="AN132" s="2">
        <f t="shared" si="17"/>
        <v>-1</v>
      </c>
      <c r="AP132" s="2">
        <f t="shared" si="24"/>
        <v>-1</v>
      </c>
      <c r="AQ132" s="2">
        <f t="shared" si="24"/>
        <v>-1</v>
      </c>
      <c r="AR132" s="2">
        <f t="shared" si="24"/>
        <v>-1</v>
      </c>
      <c r="AS132" s="2">
        <f t="shared" si="18"/>
        <v>-1</v>
      </c>
    </row>
    <row r="133" spans="1:45" x14ac:dyDescent="0.25">
      <c r="A133">
        <v>33</v>
      </c>
      <c r="B133" t="s">
        <v>3552</v>
      </c>
      <c r="C133" t="s">
        <v>3553</v>
      </c>
      <c r="D133">
        <v>2020</v>
      </c>
      <c r="E133" t="s">
        <v>2872</v>
      </c>
      <c r="F133" t="s">
        <v>224</v>
      </c>
      <c r="G133" t="s">
        <v>3554</v>
      </c>
      <c r="H133" t="s">
        <v>3555</v>
      </c>
      <c r="I133">
        <v>145</v>
      </c>
      <c r="J133" s="1">
        <v>44848.523055555554</v>
      </c>
      <c r="L133" t="s">
        <v>3556</v>
      </c>
      <c r="S133">
        <v>33</v>
      </c>
      <c r="T133">
        <v>16.5</v>
      </c>
      <c r="U133">
        <v>11</v>
      </c>
      <c r="V133">
        <v>3</v>
      </c>
      <c r="W133">
        <v>2</v>
      </c>
      <c r="X133" t="s">
        <v>3557</v>
      </c>
      <c r="Y133" t="s">
        <v>3558</v>
      </c>
      <c r="Z133" t="s">
        <v>3559</v>
      </c>
      <c r="AB133">
        <f>COUNTIF(DATA!C:C,C133)</f>
        <v>0</v>
      </c>
      <c r="AC133" s="2">
        <f t="shared" si="19"/>
        <v>-1</v>
      </c>
      <c r="AE133" s="2">
        <f t="shared" si="20"/>
        <v>-1</v>
      </c>
      <c r="AF133" s="2">
        <f t="shared" si="21"/>
        <v>-1</v>
      </c>
      <c r="AG133" s="2">
        <f t="shared" si="21"/>
        <v>-1</v>
      </c>
      <c r="AH133" s="2">
        <f t="shared" si="21"/>
        <v>-1</v>
      </c>
      <c r="AI133" s="2">
        <f t="shared" si="22"/>
        <v>-1</v>
      </c>
      <c r="AK133" s="2">
        <f t="shared" si="23"/>
        <v>-1</v>
      </c>
      <c r="AL133" s="2">
        <f t="shared" si="23"/>
        <v>-1</v>
      </c>
      <c r="AM133" s="2">
        <f t="shared" si="23"/>
        <v>-1</v>
      </c>
      <c r="AN133" s="2">
        <f t="shared" si="17"/>
        <v>-1</v>
      </c>
      <c r="AP133" s="2">
        <f t="shared" si="24"/>
        <v>-1</v>
      </c>
      <c r="AQ133" s="2">
        <f t="shared" si="24"/>
        <v>-1</v>
      </c>
      <c r="AR133" s="2">
        <f t="shared" si="24"/>
        <v>-1</v>
      </c>
      <c r="AS133" s="2">
        <f t="shared" si="18"/>
        <v>-1</v>
      </c>
    </row>
    <row r="134" spans="1:45" x14ac:dyDescent="0.25">
      <c r="A134">
        <v>33</v>
      </c>
      <c r="B134" t="s">
        <v>3560</v>
      </c>
      <c r="C134" t="s">
        <v>1944</v>
      </c>
      <c r="D134">
        <v>2019</v>
      </c>
      <c r="E134" t="s">
        <v>1881</v>
      </c>
      <c r="F134" t="s">
        <v>29</v>
      </c>
      <c r="G134" t="s">
        <v>1945</v>
      </c>
      <c r="H134" t="s">
        <v>1946</v>
      </c>
      <c r="I134">
        <v>148</v>
      </c>
      <c r="J134" s="1">
        <v>44848.523055555554</v>
      </c>
      <c r="S134">
        <v>33</v>
      </c>
      <c r="T134">
        <v>11</v>
      </c>
      <c r="U134">
        <v>7</v>
      </c>
      <c r="V134">
        <v>5</v>
      </c>
      <c r="W134">
        <v>3</v>
      </c>
      <c r="X134" t="s">
        <v>1947</v>
      </c>
      <c r="Y134" t="s">
        <v>1948</v>
      </c>
      <c r="Z134" t="s">
        <v>1949</v>
      </c>
      <c r="AB134">
        <f>COUNTIF(DATA!C:C,C134)</f>
        <v>1</v>
      </c>
      <c r="AC134" s="2">
        <f t="shared" si="19"/>
        <v>-1</v>
      </c>
      <c r="AE134" s="2">
        <f t="shared" si="20"/>
        <v>-1</v>
      </c>
      <c r="AF134" s="2">
        <f t="shared" si="21"/>
        <v>-1</v>
      </c>
      <c r="AG134" s="2">
        <f t="shared" si="21"/>
        <v>-1</v>
      </c>
      <c r="AH134" s="2">
        <f t="shared" si="21"/>
        <v>-1</v>
      </c>
      <c r="AI134" s="2">
        <f t="shared" si="22"/>
        <v>-1</v>
      </c>
      <c r="AK134" s="2">
        <f t="shared" si="23"/>
        <v>-1</v>
      </c>
      <c r="AL134" s="2">
        <f t="shared" si="23"/>
        <v>-1</v>
      </c>
      <c r="AM134" s="2">
        <f t="shared" si="23"/>
        <v>-1</v>
      </c>
      <c r="AN134" s="2">
        <f t="shared" si="17"/>
        <v>-1</v>
      </c>
      <c r="AP134" s="2">
        <f t="shared" si="24"/>
        <v>-1</v>
      </c>
      <c r="AQ134" s="2">
        <f t="shared" si="24"/>
        <v>-1</v>
      </c>
      <c r="AR134" s="2">
        <f t="shared" si="24"/>
        <v>-1</v>
      </c>
      <c r="AS134" s="2">
        <f t="shared" si="18"/>
        <v>-1</v>
      </c>
    </row>
    <row r="135" spans="1:45" x14ac:dyDescent="0.25">
      <c r="A135">
        <v>32</v>
      </c>
      <c r="B135" t="s">
        <v>168</v>
      </c>
      <c r="C135" t="s">
        <v>169</v>
      </c>
      <c r="D135">
        <v>2010</v>
      </c>
      <c r="E135" t="s">
        <v>170</v>
      </c>
      <c r="F135" t="s">
        <v>85</v>
      </c>
      <c r="G135" t="s">
        <v>171</v>
      </c>
      <c r="H135" t="s">
        <v>172</v>
      </c>
      <c r="I135">
        <v>124</v>
      </c>
      <c r="J135" s="1">
        <v>44848.523055555554</v>
      </c>
      <c r="K135" t="s">
        <v>41</v>
      </c>
      <c r="S135">
        <v>32</v>
      </c>
      <c r="T135">
        <v>2.67</v>
      </c>
      <c r="U135">
        <v>16</v>
      </c>
      <c r="V135">
        <v>2</v>
      </c>
      <c r="W135">
        <v>12</v>
      </c>
      <c r="X135" t="s">
        <v>173</v>
      </c>
      <c r="Y135" t="s">
        <v>171</v>
      </c>
      <c r="Z135" t="s">
        <v>174</v>
      </c>
      <c r="AB135">
        <f>COUNTIF(DATA!C:C,C135)</f>
        <v>1</v>
      </c>
      <c r="AC135" s="2">
        <f t="shared" si="19"/>
        <v>9</v>
      </c>
      <c r="AE135" s="2">
        <f t="shared" si="20"/>
        <v>-1</v>
      </c>
      <c r="AF135" s="2">
        <f t="shared" si="21"/>
        <v>-1</v>
      </c>
      <c r="AG135" s="2">
        <f t="shared" si="21"/>
        <v>-1</v>
      </c>
      <c r="AH135" s="2">
        <f t="shared" si="21"/>
        <v>-1</v>
      </c>
      <c r="AI135" s="2">
        <f t="shared" si="22"/>
        <v>-1</v>
      </c>
      <c r="AK135" s="2">
        <f t="shared" si="23"/>
        <v>-1</v>
      </c>
      <c r="AL135" s="2">
        <f t="shared" si="23"/>
        <v>-1</v>
      </c>
      <c r="AM135" s="2">
        <f t="shared" si="23"/>
        <v>-1</v>
      </c>
      <c r="AN135" s="2">
        <f t="shared" si="17"/>
        <v>-1</v>
      </c>
      <c r="AP135" s="2">
        <f t="shared" si="24"/>
        <v>-1</v>
      </c>
      <c r="AQ135" s="2">
        <f t="shared" si="24"/>
        <v>-1</v>
      </c>
      <c r="AR135" s="2">
        <f t="shared" si="24"/>
        <v>-1</v>
      </c>
      <c r="AS135" s="2">
        <f t="shared" si="18"/>
        <v>-1</v>
      </c>
    </row>
    <row r="136" spans="1:45" x14ac:dyDescent="0.25">
      <c r="A136">
        <v>32</v>
      </c>
      <c r="B136" t="s">
        <v>3561</v>
      </c>
      <c r="C136" t="s">
        <v>3562</v>
      </c>
      <c r="D136">
        <v>2014</v>
      </c>
      <c r="E136" t="s">
        <v>232</v>
      </c>
      <c r="F136" t="s">
        <v>29</v>
      </c>
      <c r="G136" t="s">
        <v>3563</v>
      </c>
      <c r="H136" t="s">
        <v>3564</v>
      </c>
      <c r="I136">
        <v>134</v>
      </c>
      <c r="J136" s="1">
        <v>44848.523055555554</v>
      </c>
      <c r="S136">
        <v>32</v>
      </c>
      <c r="T136">
        <v>4</v>
      </c>
      <c r="U136">
        <v>6</v>
      </c>
      <c r="V136">
        <v>5</v>
      </c>
      <c r="W136">
        <v>8</v>
      </c>
      <c r="X136" t="s">
        <v>3565</v>
      </c>
      <c r="Y136" t="s">
        <v>3566</v>
      </c>
      <c r="Z136" t="s">
        <v>3567</v>
      </c>
      <c r="AB136">
        <f>COUNTIF(DATA!C:C,C136)</f>
        <v>0</v>
      </c>
      <c r="AC136" s="2">
        <f t="shared" si="19"/>
        <v>-1</v>
      </c>
      <c r="AE136" s="2">
        <f t="shared" si="20"/>
        <v>-1</v>
      </c>
      <c r="AF136" s="2">
        <f t="shared" si="21"/>
        <v>-1</v>
      </c>
      <c r="AG136" s="2">
        <f t="shared" si="21"/>
        <v>-1</v>
      </c>
      <c r="AH136" s="2">
        <f t="shared" si="21"/>
        <v>-1</v>
      </c>
      <c r="AI136" s="2">
        <f t="shared" si="22"/>
        <v>-1</v>
      </c>
      <c r="AK136" s="2">
        <f t="shared" si="23"/>
        <v>-1</v>
      </c>
      <c r="AL136" s="2">
        <f t="shared" si="23"/>
        <v>-1</v>
      </c>
      <c r="AM136" s="2">
        <f t="shared" si="23"/>
        <v>-1</v>
      </c>
      <c r="AN136" s="2">
        <f t="shared" si="17"/>
        <v>-1</v>
      </c>
      <c r="AP136" s="2">
        <f t="shared" si="24"/>
        <v>-1</v>
      </c>
      <c r="AQ136" s="2">
        <f t="shared" si="24"/>
        <v>-1</v>
      </c>
      <c r="AR136" s="2">
        <f t="shared" si="24"/>
        <v>-1</v>
      </c>
      <c r="AS136" s="2">
        <f t="shared" si="18"/>
        <v>-1</v>
      </c>
    </row>
    <row r="137" spans="1:45" x14ac:dyDescent="0.25">
      <c r="A137">
        <v>32</v>
      </c>
      <c r="B137" t="s">
        <v>3568</v>
      </c>
      <c r="C137" t="s">
        <v>3569</v>
      </c>
      <c r="D137">
        <v>2020</v>
      </c>
      <c r="E137" t="s">
        <v>1429</v>
      </c>
      <c r="F137" t="s">
        <v>29</v>
      </c>
      <c r="G137" t="s">
        <v>3570</v>
      </c>
      <c r="H137" t="s">
        <v>3571</v>
      </c>
      <c r="I137">
        <v>139</v>
      </c>
      <c r="J137" s="1">
        <v>44848.523055555554</v>
      </c>
      <c r="K137" t="s">
        <v>157</v>
      </c>
      <c r="S137">
        <v>32</v>
      </c>
      <c r="T137">
        <v>16</v>
      </c>
      <c r="U137">
        <v>16</v>
      </c>
      <c r="V137">
        <v>2</v>
      </c>
      <c r="W137">
        <v>2</v>
      </c>
      <c r="X137" t="s">
        <v>3572</v>
      </c>
      <c r="Y137" t="s">
        <v>3570</v>
      </c>
      <c r="Z137" t="s">
        <v>3573</v>
      </c>
      <c r="AB137">
        <f>COUNTIF(DATA!C:C,C137)</f>
        <v>0</v>
      </c>
      <c r="AC137" s="2">
        <f t="shared" si="19"/>
        <v>-1</v>
      </c>
      <c r="AE137" s="2">
        <f t="shared" si="20"/>
        <v>-1</v>
      </c>
      <c r="AF137" s="2">
        <f t="shared" si="21"/>
        <v>-1</v>
      </c>
      <c r="AG137" s="2">
        <f t="shared" si="21"/>
        <v>-1</v>
      </c>
      <c r="AH137" s="2">
        <f t="shared" si="21"/>
        <v>-1</v>
      </c>
      <c r="AI137" s="2">
        <f t="shared" si="22"/>
        <v>-1</v>
      </c>
      <c r="AK137" s="2">
        <f t="shared" si="23"/>
        <v>-1</v>
      </c>
      <c r="AL137" s="2">
        <f t="shared" si="23"/>
        <v>-1</v>
      </c>
      <c r="AM137" s="2">
        <f t="shared" si="23"/>
        <v>-1</v>
      </c>
      <c r="AN137" s="2">
        <f t="shared" si="17"/>
        <v>-1</v>
      </c>
      <c r="AP137" s="2">
        <f t="shared" si="24"/>
        <v>-1</v>
      </c>
      <c r="AQ137" s="2">
        <f t="shared" si="24"/>
        <v>-1</v>
      </c>
      <c r="AR137" s="2">
        <f t="shared" si="24"/>
        <v>-1</v>
      </c>
      <c r="AS137" s="2">
        <f t="shared" si="18"/>
        <v>-1</v>
      </c>
    </row>
    <row r="138" spans="1:45" x14ac:dyDescent="0.25">
      <c r="A138">
        <v>31</v>
      </c>
      <c r="B138" t="s">
        <v>128</v>
      </c>
      <c r="C138" t="s">
        <v>246</v>
      </c>
      <c r="D138">
        <v>2011</v>
      </c>
      <c r="E138" t="s">
        <v>247</v>
      </c>
      <c r="F138" t="s">
        <v>248</v>
      </c>
      <c r="G138" t="s">
        <v>249</v>
      </c>
      <c r="H138" t="s">
        <v>250</v>
      </c>
      <c r="I138">
        <v>126</v>
      </c>
      <c r="J138" s="1">
        <v>44848.523055555554</v>
      </c>
      <c r="K138" t="s">
        <v>41</v>
      </c>
      <c r="S138">
        <v>31</v>
      </c>
      <c r="T138">
        <v>2.82</v>
      </c>
      <c r="U138">
        <v>16</v>
      </c>
      <c r="V138">
        <v>2</v>
      </c>
      <c r="W138">
        <v>11</v>
      </c>
      <c r="X138" t="s">
        <v>251</v>
      </c>
      <c r="Y138" t="s">
        <v>249</v>
      </c>
      <c r="Z138" t="s">
        <v>252</v>
      </c>
      <c r="AB138">
        <f>COUNTIF(DATA!C:C,C138)</f>
        <v>1</v>
      </c>
      <c r="AC138" s="2">
        <f t="shared" si="19"/>
        <v>14</v>
      </c>
      <c r="AE138" s="2">
        <f t="shared" si="20"/>
        <v>-1</v>
      </c>
      <c r="AF138" s="2">
        <f t="shared" si="21"/>
        <v>-1</v>
      </c>
      <c r="AG138" s="2">
        <f t="shared" si="21"/>
        <v>-1</v>
      </c>
      <c r="AH138" s="2">
        <f t="shared" si="21"/>
        <v>-1</v>
      </c>
      <c r="AI138" s="2">
        <f t="shared" si="22"/>
        <v>-1</v>
      </c>
      <c r="AK138" s="2">
        <f t="shared" si="23"/>
        <v>-1</v>
      </c>
      <c r="AL138" s="2">
        <f t="shared" si="23"/>
        <v>-1</v>
      </c>
      <c r="AM138" s="2">
        <f t="shared" si="23"/>
        <v>-1</v>
      </c>
      <c r="AN138" s="2">
        <f t="shared" si="17"/>
        <v>-1</v>
      </c>
      <c r="AP138" s="2">
        <f t="shared" si="24"/>
        <v>-1</v>
      </c>
      <c r="AQ138" s="2">
        <f t="shared" si="24"/>
        <v>-1</v>
      </c>
      <c r="AR138" s="2">
        <f t="shared" si="24"/>
        <v>-1</v>
      </c>
      <c r="AS138" s="2">
        <f t="shared" si="18"/>
        <v>-1</v>
      </c>
    </row>
    <row r="139" spans="1:45" x14ac:dyDescent="0.25">
      <c r="A139">
        <v>31</v>
      </c>
      <c r="B139" t="s">
        <v>3574</v>
      </c>
      <c r="C139" t="s">
        <v>1013</v>
      </c>
      <c r="D139">
        <v>2015</v>
      </c>
      <c r="E139" t="s">
        <v>991</v>
      </c>
      <c r="F139" t="s">
        <v>29</v>
      </c>
      <c r="G139" t="s">
        <v>1014</v>
      </c>
      <c r="H139" t="s">
        <v>1015</v>
      </c>
      <c r="I139">
        <v>130</v>
      </c>
      <c r="J139" s="1">
        <v>44848.523055555554</v>
      </c>
      <c r="S139">
        <v>31</v>
      </c>
      <c r="T139">
        <v>4.43</v>
      </c>
      <c r="U139">
        <v>8</v>
      </c>
      <c r="V139">
        <v>4</v>
      </c>
      <c r="W139">
        <v>7</v>
      </c>
      <c r="X139" t="s">
        <v>1016</v>
      </c>
      <c r="Y139" t="s">
        <v>1017</v>
      </c>
      <c r="Z139" t="s">
        <v>1018</v>
      </c>
      <c r="AB139">
        <f>COUNTIF(DATA!C:C,C139)</f>
        <v>1</v>
      </c>
      <c r="AC139" s="2">
        <f t="shared" si="19"/>
        <v>-1</v>
      </c>
      <c r="AE139" s="2">
        <f t="shared" si="20"/>
        <v>-1</v>
      </c>
      <c r="AF139" s="2">
        <f t="shared" si="21"/>
        <v>-1</v>
      </c>
      <c r="AG139" s="2">
        <f t="shared" si="21"/>
        <v>-1</v>
      </c>
      <c r="AH139" s="2">
        <f t="shared" si="21"/>
        <v>-1</v>
      </c>
      <c r="AI139" s="2">
        <f t="shared" si="22"/>
        <v>-1</v>
      </c>
      <c r="AK139" s="2">
        <f t="shared" si="23"/>
        <v>-1</v>
      </c>
      <c r="AL139" s="2">
        <f t="shared" si="23"/>
        <v>-1</v>
      </c>
      <c r="AM139" s="2">
        <f t="shared" si="23"/>
        <v>-1</v>
      </c>
      <c r="AN139" s="2">
        <f t="shared" si="17"/>
        <v>-1</v>
      </c>
      <c r="AP139" s="2">
        <f t="shared" si="24"/>
        <v>-1</v>
      </c>
      <c r="AQ139" s="2">
        <f t="shared" si="24"/>
        <v>-1</v>
      </c>
      <c r="AR139" s="2">
        <f t="shared" si="24"/>
        <v>-1</v>
      </c>
      <c r="AS139" s="2">
        <f t="shared" si="18"/>
        <v>-1</v>
      </c>
    </row>
    <row r="140" spans="1:45" x14ac:dyDescent="0.25">
      <c r="A140">
        <v>31</v>
      </c>
      <c r="B140" t="s">
        <v>3575</v>
      </c>
      <c r="C140" t="s">
        <v>3576</v>
      </c>
      <c r="D140">
        <v>2020</v>
      </c>
      <c r="E140" t="s">
        <v>960</v>
      </c>
      <c r="F140" t="s">
        <v>29</v>
      </c>
      <c r="G140" t="s">
        <v>3577</v>
      </c>
      <c r="H140" t="s">
        <v>3578</v>
      </c>
      <c r="I140">
        <v>151</v>
      </c>
      <c r="J140" s="1">
        <v>44848.523055555554</v>
      </c>
      <c r="S140">
        <v>31</v>
      </c>
      <c r="T140">
        <v>15.5</v>
      </c>
      <c r="U140">
        <v>16</v>
      </c>
      <c r="V140">
        <v>2</v>
      </c>
      <c r="W140">
        <v>2</v>
      </c>
      <c r="X140" t="s">
        <v>3579</v>
      </c>
      <c r="Y140" t="s">
        <v>3580</v>
      </c>
      <c r="Z140" t="s">
        <v>3581</v>
      </c>
      <c r="AB140">
        <f>COUNTIF(DATA!C:C,C140)</f>
        <v>0</v>
      </c>
      <c r="AC140" s="2">
        <f t="shared" si="19"/>
        <v>-1</v>
      </c>
      <c r="AE140" s="2">
        <f t="shared" si="20"/>
        <v>-1</v>
      </c>
      <c r="AF140" s="2">
        <f t="shared" si="21"/>
        <v>-1</v>
      </c>
      <c r="AG140" s="2">
        <f t="shared" si="21"/>
        <v>-1</v>
      </c>
      <c r="AH140" s="2">
        <f t="shared" si="21"/>
        <v>-1</v>
      </c>
      <c r="AI140" s="2">
        <f t="shared" si="22"/>
        <v>-1</v>
      </c>
      <c r="AK140" s="2">
        <f t="shared" si="23"/>
        <v>-1</v>
      </c>
      <c r="AL140" s="2">
        <f t="shared" si="23"/>
        <v>-1</v>
      </c>
      <c r="AM140" s="2">
        <f t="shared" si="23"/>
        <v>-1</v>
      </c>
      <c r="AN140" s="2">
        <f t="shared" si="17"/>
        <v>-1</v>
      </c>
      <c r="AP140" s="2">
        <f t="shared" si="24"/>
        <v>-1</v>
      </c>
      <c r="AQ140" s="2">
        <f t="shared" si="24"/>
        <v>-1</v>
      </c>
      <c r="AR140" s="2">
        <f t="shared" si="24"/>
        <v>-1</v>
      </c>
      <c r="AS140" s="2">
        <f t="shared" si="18"/>
        <v>-1</v>
      </c>
    </row>
    <row r="141" spans="1:45" x14ac:dyDescent="0.25">
      <c r="A141">
        <v>30</v>
      </c>
      <c r="B141" t="s">
        <v>3582</v>
      </c>
      <c r="C141" t="s">
        <v>392</v>
      </c>
      <c r="D141">
        <v>2012</v>
      </c>
      <c r="E141" t="s">
        <v>393</v>
      </c>
      <c r="F141" t="s">
        <v>205</v>
      </c>
      <c r="G141" t="s">
        <v>394</v>
      </c>
      <c r="H141" t="s">
        <v>395</v>
      </c>
      <c r="I141">
        <v>129</v>
      </c>
      <c r="J141" s="1">
        <v>44848.523055555554</v>
      </c>
      <c r="K141" t="s">
        <v>41</v>
      </c>
      <c r="S141">
        <v>30</v>
      </c>
      <c r="T141">
        <v>3</v>
      </c>
      <c r="U141">
        <v>8</v>
      </c>
      <c r="V141">
        <v>4</v>
      </c>
      <c r="W141">
        <v>10</v>
      </c>
      <c r="X141" t="s">
        <v>396</v>
      </c>
      <c r="Y141" t="s">
        <v>394</v>
      </c>
      <c r="Z141" t="s">
        <v>397</v>
      </c>
      <c r="AB141">
        <f>COUNTIF(DATA!C:C,C141)</f>
        <v>1</v>
      </c>
      <c r="AC141" s="2">
        <f t="shared" si="19"/>
        <v>-1</v>
      </c>
      <c r="AE141" s="2">
        <f t="shared" si="20"/>
        <v>1</v>
      </c>
      <c r="AF141" s="2">
        <f t="shared" si="21"/>
        <v>-1</v>
      </c>
      <c r="AG141" s="2">
        <f t="shared" si="21"/>
        <v>16</v>
      </c>
      <c r="AH141" s="2">
        <f t="shared" si="21"/>
        <v>-1</v>
      </c>
      <c r="AI141" s="2">
        <f t="shared" si="22"/>
        <v>1</v>
      </c>
      <c r="AK141" s="2">
        <f t="shared" si="23"/>
        <v>-1</v>
      </c>
      <c r="AL141" s="2">
        <f t="shared" si="23"/>
        <v>-1</v>
      </c>
      <c r="AM141" s="2">
        <f t="shared" si="23"/>
        <v>-1</v>
      </c>
      <c r="AN141" s="2">
        <f t="shared" si="17"/>
        <v>-1</v>
      </c>
      <c r="AP141" s="2">
        <f t="shared" si="24"/>
        <v>-1</v>
      </c>
      <c r="AQ141" s="2">
        <f t="shared" si="24"/>
        <v>-1</v>
      </c>
      <c r="AR141" s="2">
        <f t="shared" si="24"/>
        <v>-1</v>
      </c>
      <c r="AS141" s="2">
        <f t="shared" si="18"/>
        <v>-1</v>
      </c>
    </row>
    <row r="142" spans="1:45" x14ac:dyDescent="0.25">
      <c r="A142">
        <v>30</v>
      </c>
      <c r="B142" t="s">
        <v>3583</v>
      </c>
      <c r="C142" t="s">
        <v>3584</v>
      </c>
      <c r="D142">
        <v>2016</v>
      </c>
      <c r="E142" t="s">
        <v>28</v>
      </c>
      <c r="F142" t="s">
        <v>29</v>
      </c>
      <c r="G142" t="s">
        <v>3585</v>
      </c>
      <c r="H142" t="s">
        <v>3586</v>
      </c>
      <c r="I142">
        <v>154</v>
      </c>
      <c r="J142" s="1">
        <v>44848.523055555554</v>
      </c>
      <c r="S142">
        <v>30</v>
      </c>
      <c r="T142">
        <v>5</v>
      </c>
      <c r="U142">
        <v>15</v>
      </c>
      <c r="V142">
        <v>2</v>
      </c>
      <c r="W142">
        <v>6</v>
      </c>
      <c r="X142" t="s">
        <v>3587</v>
      </c>
      <c r="Y142" t="s">
        <v>3588</v>
      </c>
      <c r="Z142" t="s">
        <v>3589</v>
      </c>
      <c r="AB142">
        <f>COUNTIF(DATA!C:C,C142)</f>
        <v>0</v>
      </c>
      <c r="AC142" s="2">
        <f t="shared" si="19"/>
        <v>-1</v>
      </c>
      <c r="AE142" s="2">
        <f t="shared" si="20"/>
        <v>-1</v>
      </c>
      <c r="AF142" s="2">
        <f t="shared" si="21"/>
        <v>-1</v>
      </c>
      <c r="AG142" s="2">
        <f t="shared" si="21"/>
        <v>-1</v>
      </c>
      <c r="AH142" s="2">
        <f t="shared" si="21"/>
        <v>-1</v>
      </c>
      <c r="AI142" s="2">
        <f t="shared" si="22"/>
        <v>-1</v>
      </c>
      <c r="AK142" s="2">
        <f t="shared" si="23"/>
        <v>-1</v>
      </c>
      <c r="AL142" s="2">
        <f t="shared" si="23"/>
        <v>-1</v>
      </c>
      <c r="AM142" s="2">
        <f t="shared" si="23"/>
        <v>-1</v>
      </c>
      <c r="AN142" s="2">
        <f t="shared" si="17"/>
        <v>-1</v>
      </c>
      <c r="AP142" s="2">
        <f t="shared" si="24"/>
        <v>-1</v>
      </c>
      <c r="AQ142" s="2">
        <f t="shared" si="24"/>
        <v>-1</v>
      </c>
      <c r="AR142" s="2">
        <f t="shared" si="24"/>
        <v>-1</v>
      </c>
      <c r="AS142" s="2">
        <f t="shared" si="18"/>
        <v>-1</v>
      </c>
    </row>
    <row r="143" spans="1:45" x14ac:dyDescent="0.25">
      <c r="A143">
        <v>29</v>
      </c>
      <c r="B143" t="s">
        <v>3590</v>
      </c>
      <c r="C143" t="s">
        <v>550</v>
      </c>
      <c r="D143">
        <v>2013</v>
      </c>
      <c r="E143" t="s">
        <v>551</v>
      </c>
      <c r="F143" t="s">
        <v>552</v>
      </c>
      <c r="G143" t="s">
        <v>553</v>
      </c>
      <c r="H143" t="s">
        <v>554</v>
      </c>
      <c r="I143">
        <v>133</v>
      </c>
      <c r="J143" s="1">
        <v>44848.523055555554</v>
      </c>
      <c r="S143">
        <v>29</v>
      </c>
      <c r="T143">
        <v>3.22</v>
      </c>
      <c r="U143">
        <v>10</v>
      </c>
      <c r="V143">
        <v>3</v>
      </c>
      <c r="W143">
        <v>9</v>
      </c>
      <c r="X143" t="s">
        <v>555</v>
      </c>
      <c r="Z143" t="s">
        <v>556</v>
      </c>
      <c r="AB143">
        <f>COUNTIF(DATA!C:C,C143)</f>
        <v>1</v>
      </c>
      <c r="AC143" s="2">
        <f t="shared" si="19"/>
        <v>-1</v>
      </c>
      <c r="AE143" s="2">
        <f t="shared" si="20"/>
        <v>-1</v>
      </c>
      <c r="AF143" s="2">
        <f t="shared" si="21"/>
        <v>-1</v>
      </c>
      <c r="AG143" s="2">
        <f t="shared" si="21"/>
        <v>-1</v>
      </c>
      <c r="AH143" s="2">
        <f t="shared" si="21"/>
        <v>-1</v>
      </c>
      <c r="AI143" s="2">
        <f t="shared" si="22"/>
        <v>-1</v>
      </c>
      <c r="AK143" s="2">
        <f t="shared" si="23"/>
        <v>-1</v>
      </c>
      <c r="AL143" s="2">
        <f t="shared" si="23"/>
        <v>-1</v>
      </c>
      <c r="AM143" s="2">
        <f t="shared" si="23"/>
        <v>-1</v>
      </c>
      <c r="AN143" s="2">
        <f t="shared" si="17"/>
        <v>-1</v>
      </c>
      <c r="AP143" s="2">
        <f t="shared" si="24"/>
        <v>-1</v>
      </c>
      <c r="AQ143" s="2">
        <f t="shared" si="24"/>
        <v>-1</v>
      </c>
      <c r="AR143" s="2">
        <f t="shared" si="24"/>
        <v>-1</v>
      </c>
      <c r="AS143" s="2">
        <f t="shared" si="18"/>
        <v>-1</v>
      </c>
    </row>
    <row r="144" spans="1:45" x14ac:dyDescent="0.25">
      <c r="A144">
        <v>29</v>
      </c>
      <c r="B144" t="s">
        <v>557</v>
      </c>
      <c r="C144" t="s">
        <v>558</v>
      </c>
      <c r="D144">
        <v>2013</v>
      </c>
      <c r="E144" t="s">
        <v>232</v>
      </c>
      <c r="F144" t="s">
        <v>29</v>
      </c>
      <c r="G144" t="s">
        <v>559</v>
      </c>
      <c r="H144" t="s">
        <v>560</v>
      </c>
      <c r="I144">
        <v>137</v>
      </c>
      <c r="J144" s="1">
        <v>44848.523055555554</v>
      </c>
      <c r="S144">
        <v>29</v>
      </c>
      <c r="T144">
        <v>3.22</v>
      </c>
      <c r="U144">
        <v>10</v>
      </c>
      <c r="V144">
        <v>3</v>
      </c>
      <c r="W144">
        <v>9</v>
      </c>
      <c r="X144" t="s">
        <v>561</v>
      </c>
      <c r="Y144" t="s">
        <v>562</v>
      </c>
      <c r="Z144" t="s">
        <v>563</v>
      </c>
      <c r="AB144">
        <f>COUNTIF(DATA!C:C,C144)</f>
        <v>1</v>
      </c>
      <c r="AC144" s="2">
        <f t="shared" si="19"/>
        <v>-1</v>
      </c>
      <c r="AE144" s="2">
        <f t="shared" si="20"/>
        <v>1</v>
      </c>
      <c r="AF144" s="2">
        <f t="shared" si="21"/>
        <v>17</v>
      </c>
      <c r="AG144" s="2">
        <f t="shared" si="21"/>
        <v>-1</v>
      </c>
      <c r="AH144" s="2">
        <f t="shared" si="21"/>
        <v>25</v>
      </c>
      <c r="AI144" s="2">
        <f t="shared" si="22"/>
        <v>2</v>
      </c>
      <c r="AK144" s="2">
        <f t="shared" si="23"/>
        <v>-1</v>
      </c>
      <c r="AL144" s="2">
        <f t="shared" si="23"/>
        <v>-1</v>
      </c>
      <c r="AM144" s="2">
        <f t="shared" si="23"/>
        <v>-1</v>
      </c>
      <c r="AN144" s="2">
        <f t="shared" si="17"/>
        <v>-1</v>
      </c>
      <c r="AP144" s="2">
        <f t="shared" si="24"/>
        <v>-1</v>
      </c>
      <c r="AQ144" s="2">
        <f t="shared" si="24"/>
        <v>-1</v>
      </c>
      <c r="AR144" s="2">
        <f t="shared" si="24"/>
        <v>-1</v>
      </c>
      <c r="AS144" s="2">
        <f t="shared" si="18"/>
        <v>-1</v>
      </c>
    </row>
    <row r="145" spans="1:45" x14ac:dyDescent="0.25">
      <c r="A145">
        <v>29</v>
      </c>
      <c r="B145" t="s">
        <v>1026</v>
      </c>
      <c r="C145" t="s">
        <v>1027</v>
      </c>
      <c r="D145">
        <v>2015</v>
      </c>
      <c r="E145" t="s">
        <v>1028</v>
      </c>
      <c r="F145" t="s">
        <v>131</v>
      </c>
      <c r="G145" t="s">
        <v>1029</v>
      </c>
      <c r="H145" t="s">
        <v>1030</v>
      </c>
      <c r="I145">
        <v>140</v>
      </c>
      <c r="J145" s="1">
        <v>44848.523055555554</v>
      </c>
      <c r="K145" t="s">
        <v>157</v>
      </c>
      <c r="L145" t="s">
        <v>1031</v>
      </c>
      <c r="S145">
        <v>29</v>
      </c>
      <c r="T145">
        <v>4.1399999999999997</v>
      </c>
      <c r="U145">
        <v>5</v>
      </c>
      <c r="V145">
        <v>6</v>
      </c>
      <c r="W145">
        <v>7</v>
      </c>
      <c r="X145" t="s">
        <v>1032</v>
      </c>
      <c r="Y145" t="s">
        <v>1029</v>
      </c>
      <c r="Z145" t="s">
        <v>1033</v>
      </c>
      <c r="AB145">
        <f>COUNTIF(DATA!C:C,C145)</f>
        <v>1</v>
      </c>
      <c r="AC145" s="2">
        <f t="shared" si="19"/>
        <v>-1</v>
      </c>
      <c r="AE145" s="2">
        <f t="shared" si="20"/>
        <v>-1</v>
      </c>
      <c r="AF145" s="2">
        <f t="shared" si="21"/>
        <v>-1</v>
      </c>
      <c r="AG145" s="2">
        <f t="shared" si="21"/>
        <v>-1</v>
      </c>
      <c r="AH145" s="2">
        <f t="shared" si="21"/>
        <v>-1</v>
      </c>
      <c r="AI145" s="2">
        <f t="shared" si="22"/>
        <v>-1</v>
      </c>
      <c r="AK145" s="2">
        <f t="shared" si="23"/>
        <v>-1</v>
      </c>
      <c r="AL145" s="2">
        <f t="shared" si="23"/>
        <v>-1</v>
      </c>
      <c r="AM145" s="2">
        <f t="shared" si="23"/>
        <v>-1</v>
      </c>
      <c r="AN145" s="2">
        <f t="shared" si="17"/>
        <v>-1</v>
      </c>
      <c r="AP145" s="2">
        <f t="shared" si="24"/>
        <v>-1</v>
      </c>
      <c r="AQ145" s="2">
        <f t="shared" si="24"/>
        <v>-1</v>
      </c>
      <c r="AR145" s="2">
        <f t="shared" si="24"/>
        <v>-1</v>
      </c>
      <c r="AS145" s="2">
        <f t="shared" si="18"/>
        <v>-1</v>
      </c>
    </row>
    <row r="146" spans="1:45" x14ac:dyDescent="0.25">
      <c r="A146">
        <v>29</v>
      </c>
      <c r="B146" t="s">
        <v>3591</v>
      </c>
      <c r="C146" t="s">
        <v>3592</v>
      </c>
      <c r="D146">
        <v>2018</v>
      </c>
      <c r="E146" t="s">
        <v>1256</v>
      </c>
      <c r="F146" t="s">
        <v>1257</v>
      </c>
      <c r="G146" t="s">
        <v>3593</v>
      </c>
      <c r="H146" t="s">
        <v>3594</v>
      </c>
      <c r="I146">
        <v>142</v>
      </c>
      <c r="J146" s="1">
        <v>44848.523055555554</v>
      </c>
      <c r="S146">
        <v>29</v>
      </c>
      <c r="T146">
        <v>7.25</v>
      </c>
      <c r="U146">
        <v>4</v>
      </c>
      <c r="V146">
        <v>8</v>
      </c>
      <c r="W146">
        <v>4</v>
      </c>
      <c r="X146" t="s">
        <v>3595</v>
      </c>
      <c r="Y146" t="s">
        <v>3596</v>
      </c>
      <c r="Z146" t="s">
        <v>3597</v>
      </c>
      <c r="AB146">
        <f>COUNTIF(DATA!C:C,C146)</f>
        <v>0</v>
      </c>
      <c r="AC146" s="2">
        <f t="shared" si="19"/>
        <v>-1</v>
      </c>
      <c r="AE146" s="2">
        <f t="shared" si="20"/>
        <v>-1</v>
      </c>
      <c r="AF146" s="2">
        <f t="shared" si="21"/>
        <v>-1</v>
      </c>
      <c r="AG146" s="2">
        <f t="shared" si="21"/>
        <v>-1</v>
      </c>
      <c r="AH146" s="2">
        <f t="shared" si="21"/>
        <v>-1</v>
      </c>
      <c r="AI146" s="2">
        <f t="shared" si="22"/>
        <v>-1</v>
      </c>
      <c r="AK146" s="2">
        <f t="shared" si="23"/>
        <v>-1</v>
      </c>
      <c r="AL146" s="2">
        <f t="shared" si="23"/>
        <v>-1</v>
      </c>
      <c r="AM146" s="2">
        <f t="shared" si="23"/>
        <v>-1</v>
      </c>
      <c r="AN146" s="2">
        <f t="shared" si="17"/>
        <v>-1</v>
      </c>
      <c r="AP146" s="2">
        <f t="shared" si="24"/>
        <v>15</v>
      </c>
      <c r="AQ146" s="2">
        <f t="shared" si="24"/>
        <v>-1</v>
      </c>
      <c r="AR146" s="2">
        <f t="shared" si="24"/>
        <v>-1</v>
      </c>
      <c r="AS146" s="2">
        <f t="shared" si="18"/>
        <v>0</v>
      </c>
    </row>
    <row r="147" spans="1:45" x14ac:dyDescent="0.25">
      <c r="A147">
        <v>28</v>
      </c>
      <c r="B147" t="s">
        <v>3598</v>
      </c>
      <c r="C147" t="s">
        <v>3599</v>
      </c>
      <c r="D147">
        <v>2015</v>
      </c>
      <c r="E147" t="s">
        <v>3600</v>
      </c>
      <c r="F147" t="s">
        <v>29</v>
      </c>
      <c r="G147" t="s">
        <v>3601</v>
      </c>
      <c r="H147" t="s">
        <v>3602</v>
      </c>
      <c r="I147">
        <v>135</v>
      </c>
      <c r="J147" s="1">
        <v>44848.523055555554</v>
      </c>
      <c r="K147" t="s">
        <v>157</v>
      </c>
      <c r="S147">
        <v>28</v>
      </c>
      <c r="T147">
        <v>4</v>
      </c>
      <c r="U147">
        <v>5</v>
      </c>
      <c r="V147">
        <v>6</v>
      </c>
      <c r="W147">
        <v>7</v>
      </c>
      <c r="X147" t="s">
        <v>3603</v>
      </c>
      <c r="Y147" t="s">
        <v>3601</v>
      </c>
      <c r="Z147" t="s">
        <v>3604</v>
      </c>
      <c r="AB147">
        <f>COUNTIF(DATA!C:C,C147)</f>
        <v>0</v>
      </c>
      <c r="AC147" s="2">
        <f t="shared" si="19"/>
        <v>-1</v>
      </c>
      <c r="AE147" s="2">
        <f t="shared" si="20"/>
        <v>-1</v>
      </c>
      <c r="AF147" s="2">
        <f t="shared" si="21"/>
        <v>-1</v>
      </c>
      <c r="AG147" s="2">
        <f t="shared" si="21"/>
        <v>-1</v>
      </c>
      <c r="AH147" s="2">
        <f t="shared" si="21"/>
        <v>-1</v>
      </c>
      <c r="AI147" s="2">
        <f t="shared" si="22"/>
        <v>-1</v>
      </c>
      <c r="AK147" s="2">
        <f t="shared" si="23"/>
        <v>-1</v>
      </c>
      <c r="AL147" s="2">
        <f t="shared" si="23"/>
        <v>-1</v>
      </c>
      <c r="AM147" s="2">
        <f t="shared" si="23"/>
        <v>-1</v>
      </c>
      <c r="AN147" s="2">
        <f t="shared" si="17"/>
        <v>-1</v>
      </c>
      <c r="AP147" s="2">
        <f t="shared" si="24"/>
        <v>-1</v>
      </c>
      <c r="AQ147" s="2">
        <f t="shared" si="24"/>
        <v>-1</v>
      </c>
      <c r="AR147" s="2">
        <f t="shared" si="24"/>
        <v>-1</v>
      </c>
      <c r="AS147" s="2">
        <f t="shared" si="18"/>
        <v>-1</v>
      </c>
    </row>
    <row r="148" spans="1:45" x14ac:dyDescent="0.25">
      <c r="A148">
        <v>28</v>
      </c>
      <c r="B148" t="s">
        <v>160</v>
      </c>
      <c r="C148" t="s">
        <v>253</v>
      </c>
      <c r="D148">
        <v>2011</v>
      </c>
      <c r="E148" t="s">
        <v>254</v>
      </c>
      <c r="F148" t="s">
        <v>205</v>
      </c>
      <c r="G148" t="s">
        <v>255</v>
      </c>
      <c r="H148" t="s">
        <v>256</v>
      </c>
      <c r="I148">
        <v>138</v>
      </c>
      <c r="J148" s="1">
        <v>44848.523055555554</v>
      </c>
      <c r="K148" t="s">
        <v>41</v>
      </c>
      <c r="S148">
        <v>28</v>
      </c>
      <c r="T148">
        <v>2.5499999999999998</v>
      </c>
      <c r="U148">
        <v>14</v>
      </c>
      <c r="V148">
        <v>2</v>
      </c>
      <c r="W148">
        <v>11</v>
      </c>
      <c r="X148" t="s">
        <v>257</v>
      </c>
      <c r="Y148" t="s">
        <v>255</v>
      </c>
      <c r="Z148" t="s">
        <v>258</v>
      </c>
      <c r="AB148">
        <f>COUNTIF(DATA!C:C,C148)</f>
        <v>1</v>
      </c>
      <c r="AC148" s="2">
        <f t="shared" si="19"/>
        <v>-1</v>
      </c>
      <c r="AE148" s="2">
        <f t="shared" si="20"/>
        <v>1</v>
      </c>
      <c r="AF148" s="2">
        <f t="shared" si="21"/>
        <v>17</v>
      </c>
      <c r="AG148" s="2">
        <f t="shared" si="21"/>
        <v>-1</v>
      </c>
      <c r="AH148" s="2">
        <f t="shared" si="21"/>
        <v>-1</v>
      </c>
      <c r="AI148" s="2">
        <f t="shared" si="22"/>
        <v>1</v>
      </c>
      <c r="AK148" s="2">
        <f t="shared" si="23"/>
        <v>-1</v>
      </c>
      <c r="AL148" s="2">
        <f t="shared" si="23"/>
        <v>-1</v>
      </c>
      <c r="AM148" s="2">
        <f t="shared" si="23"/>
        <v>-1</v>
      </c>
      <c r="AN148" s="2">
        <f t="shared" si="17"/>
        <v>-1</v>
      </c>
      <c r="AP148" s="2">
        <f t="shared" si="24"/>
        <v>-1</v>
      </c>
      <c r="AQ148" s="2">
        <f t="shared" si="24"/>
        <v>-1</v>
      </c>
      <c r="AR148" s="2">
        <f t="shared" si="24"/>
        <v>-1</v>
      </c>
      <c r="AS148" s="2">
        <f t="shared" si="18"/>
        <v>-1</v>
      </c>
    </row>
    <row r="149" spans="1:45" x14ac:dyDescent="0.25">
      <c r="A149">
        <v>28</v>
      </c>
      <c r="B149" t="s">
        <v>3605</v>
      </c>
      <c r="C149" t="s">
        <v>1753</v>
      </c>
      <c r="D149">
        <v>2018</v>
      </c>
      <c r="E149" t="s">
        <v>1241</v>
      </c>
      <c r="F149" t="s">
        <v>29</v>
      </c>
      <c r="G149" t="s">
        <v>1754</v>
      </c>
      <c r="H149" t="s">
        <v>1755</v>
      </c>
      <c r="I149">
        <v>143</v>
      </c>
      <c r="J149" s="1">
        <v>44848.523055555554</v>
      </c>
      <c r="S149">
        <v>28</v>
      </c>
      <c r="T149">
        <v>7</v>
      </c>
      <c r="U149">
        <v>6</v>
      </c>
      <c r="V149">
        <v>5</v>
      </c>
      <c r="W149">
        <v>4</v>
      </c>
      <c r="X149" t="s">
        <v>1756</v>
      </c>
      <c r="Z149" t="s">
        <v>1757</v>
      </c>
      <c r="AB149">
        <f>COUNTIF(DATA!C:C,C149)</f>
        <v>1</v>
      </c>
      <c r="AC149" s="2">
        <f t="shared" si="19"/>
        <v>-1</v>
      </c>
      <c r="AE149" s="2">
        <f t="shared" si="20"/>
        <v>-1</v>
      </c>
      <c r="AF149" s="2">
        <f t="shared" si="21"/>
        <v>-1</v>
      </c>
      <c r="AG149" s="2">
        <f t="shared" si="21"/>
        <v>-1</v>
      </c>
      <c r="AH149" s="2">
        <f t="shared" si="21"/>
        <v>-1</v>
      </c>
      <c r="AI149" s="2">
        <f t="shared" si="22"/>
        <v>-1</v>
      </c>
      <c r="AK149" s="2">
        <f t="shared" si="23"/>
        <v>-1</v>
      </c>
      <c r="AL149" s="2">
        <f t="shared" si="23"/>
        <v>-1</v>
      </c>
      <c r="AM149" s="2">
        <f t="shared" si="23"/>
        <v>-1</v>
      </c>
      <c r="AN149" s="2">
        <f t="shared" si="17"/>
        <v>-1</v>
      </c>
      <c r="AP149" s="2">
        <f t="shared" si="24"/>
        <v>-1</v>
      </c>
      <c r="AQ149" s="2">
        <f t="shared" si="24"/>
        <v>-1</v>
      </c>
      <c r="AR149" s="2">
        <f t="shared" si="24"/>
        <v>-1</v>
      </c>
      <c r="AS149" s="2">
        <f t="shared" si="18"/>
        <v>-1</v>
      </c>
    </row>
    <row r="150" spans="1:45" x14ac:dyDescent="0.25">
      <c r="A150">
        <v>28</v>
      </c>
      <c r="B150" t="s">
        <v>3606</v>
      </c>
      <c r="C150" t="s">
        <v>3607</v>
      </c>
      <c r="D150">
        <v>2017</v>
      </c>
      <c r="E150" t="s">
        <v>3608</v>
      </c>
      <c r="F150" t="s">
        <v>224</v>
      </c>
      <c r="G150" t="s">
        <v>3609</v>
      </c>
      <c r="H150" t="s">
        <v>3610</v>
      </c>
      <c r="I150">
        <v>147</v>
      </c>
      <c r="J150" s="1">
        <v>44848.523055555554</v>
      </c>
      <c r="L150" t="s">
        <v>3611</v>
      </c>
      <c r="S150">
        <v>28</v>
      </c>
      <c r="T150">
        <v>5.6</v>
      </c>
      <c r="U150">
        <v>14</v>
      </c>
      <c r="V150">
        <v>2</v>
      </c>
      <c r="W150">
        <v>5</v>
      </c>
      <c r="X150" t="s">
        <v>3612</v>
      </c>
      <c r="Y150" t="s">
        <v>3613</v>
      </c>
      <c r="Z150" t="s">
        <v>3614</v>
      </c>
      <c r="AB150">
        <f>COUNTIF(DATA!C:C,C150)</f>
        <v>0</v>
      </c>
      <c r="AC150" s="2">
        <f t="shared" si="19"/>
        <v>-1</v>
      </c>
      <c r="AE150" s="2">
        <f t="shared" si="20"/>
        <v>-1</v>
      </c>
      <c r="AF150" s="2">
        <f t="shared" si="21"/>
        <v>-1</v>
      </c>
      <c r="AG150" s="2">
        <f t="shared" si="21"/>
        <v>-1</v>
      </c>
      <c r="AH150" s="2">
        <f t="shared" si="21"/>
        <v>-1</v>
      </c>
      <c r="AI150" s="2">
        <f t="shared" si="22"/>
        <v>-1</v>
      </c>
      <c r="AK150" s="2">
        <f t="shared" si="23"/>
        <v>-1</v>
      </c>
      <c r="AL150" s="2">
        <f t="shared" si="23"/>
        <v>-1</v>
      </c>
      <c r="AM150" s="2">
        <f t="shared" si="23"/>
        <v>-1</v>
      </c>
      <c r="AN150" s="2">
        <f t="shared" si="17"/>
        <v>-1</v>
      </c>
      <c r="AP150" s="2">
        <f t="shared" si="24"/>
        <v>-1</v>
      </c>
      <c r="AQ150" s="2">
        <f t="shared" si="24"/>
        <v>-1</v>
      </c>
      <c r="AR150" s="2">
        <f t="shared" si="24"/>
        <v>-1</v>
      </c>
      <c r="AS150" s="2">
        <f t="shared" si="18"/>
        <v>-1</v>
      </c>
    </row>
    <row r="151" spans="1:45" x14ac:dyDescent="0.25">
      <c r="A151">
        <v>28</v>
      </c>
      <c r="B151" t="s">
        <v>784</v>
      </c>
      <c r="C151" t="s">
        <v>785</v>
      </c>
      <c r="D151">
        <v>2014</v>
      </c>
      <c r="E151" t="s">
        <v>786</v>
      </c>
      <c r="F151" t="s">
        <v>787</v>
      </c>
      <c r="G151" t="s">
        <v>788</v>
      </c>
      <c r="H151" t="s">
        <v>789</v>
      </c>
      <c r="I151">
        <v>150</v>
      </c>
      <c r="J151" s="1">
        <v>44848.523055555554</v>
      </c>
      <c r="S151">
        <v>28</v>
      </c>
      <c r="T151">
        <v>3.5</v>
      </c>
      <c r="U151">
        <v>14</v>
      </c>
      <c r="V151">
        <v>2</v>
      </c>
      <c r="W151">
        <v>8</v>
      </c>
      <c r="X151" t="s">
        <v>790</v>
      </c>
      <c r="Y151" t="s">
        <v>791</v>
      </c>
      <c r="Z151" t="s">
        <v>792</v>
      </c>
      <c r="AB151">
        <f>COUNTIF(DATA!C:C,C151)</f>
        <v>1</v>
      </c>
      <c r="AC151" s="2">
        <f t="shared" si="19"/>
        <v>-1</v>
      </c>
      <c r="AE151" s="2">
        <f t="shared" si="20"/>
        <v>-1</v>
      </c>
      <c r="AF151" s="2">
        <f t="shared" si="21"/>
        <v>-1</v>
      </c>
      <c r="AG151" s="2">
        <f t="shared" si="21"/>
        <v>-1</v>
      </c>
      <c r="AH151" s="2">
        <f t="shared" si="21"/>
        <v>-1</v>
      </c>
      <c r="AI151" s="2">
        <f t="shared" si="22"/>
        <v>-1</v>
      </c>
      <c r="AK151" s="2">
        <f t="shared" si="23"/>
        <v>-1</v>
      </c>
      <c r="AL151" s="2">
        <f t="shared" si="23"/>
        <v>-1</v>
      </c>
      <c r="AM151" s="2">
        <f t="shared" si="23"/>
        <v>-1</v>
      </c>
      <c r="AN151" s="2">
        <f t="shared" si="17"/>
        <v>-1</v>
      </c>
      <c r="AP151" s="2">
        <f t="shared" si="24"/>
        <v>-1</v>
      </c>
      <c r="AQ151" s="2">
        <f t="shared" si="24"/>
        <v>-1</v>
      </c>
      <c r="AR151" s="2">
        <f t="shared" si="24"/>
        <v>-1</v>
      </c>
      <c r="AS151" s="2">
        <f t="shared" si="18"/>
        <v>-1</v>
      </c>
    </row>
    <row r="152" spans="1:45" x14ac:dyDescent="0.25">
      <c r="A152">
        <v>28</v>
      </c>
      <c r="B152" t="s">
        <v>3615</v>
      </c>
      <c r="C152" t="s">
        <v>3616</v>
      </c>
      <c r="D152">
        <v>2020</v>
      </c>
      <c r="E152" t="s">
        <v>28</v>
      </c>
      <c r="F152" t="s">
        <v>29</v>
      </c>
      <c r="G152" t="s">
        <v>3617</v>
      </c>
      <c r="H152" t="s">
        <v>3618</v>
      </c>
      <c r="I152">
        <v>156</v>
      </c>
      <c r="J152" s="1">
        <v>44848.523055555554</v>
      </c>
      <c r="S152">
        <v>28</v>
      </c>
      <c r="T152">
        <v>14</v>
      </c>
      <c r="U152">
        <v>6</v>
      </c>
      <c r="V152">
        <v>5</v>
      </c>
      <c r="W152">
        <v>2</v>
      </c>
      <c r="X152" t="s">
        <v>3619</v>
      </c>
      <c r="Y152" t="s">
        <v>3620</v>
      </c>
      <c r="Z152" t="s">
        <v>3621</v>
      </c>
      <c r="AB152">
        <f>COUNTIF(DATA!C:C,C152)</f>
        <v>0</v>
      </c>
      <c r="AC152" s="2">
        <f t="shared" si="19"/>
        <v>-1</v>
      </c>
      <c r="AE152" s="2">
        <f t="shared" si="20"/>
        <v>-1</v>
      </c>
      <c r="AF152" s="2">
        <f t="shared" si="21"/>
        <v>-1</v>
      </c>
      <c r="AG152" s="2">
        <f t="shared" si="21"/>
        <v>-1</v>
      </c>
      <c r="AH152" s="2">
        <f t="shared" si="21"/>
        <v>-1</v>
      </c>
      <c r="AI152" s="2">
        <f t="shared" si="22"/>
        <v>-1</v>
      </c>
      <c r="AK152" s="2">
        <f t="shared" si="23"/>
        <v>-1</v>
      </c>
      <c r="AL152" s="2">
        <f t="shared" si="23"/>
        <v>-1</v>
      </c>
      <c r="AM152" s="2">
        <f t="shared" si="23"/>
        <v>-1</v>
      </c>
      <c r="AN152" s="2">
        <f t="shared" si="17"/>
        <v>-1</v>
      </c>
      <c r="AP152" s="2">
        <f t="shared" si="24"/>
        <v>-1</v>
      </c>
      <c r="AQ152" s="2">
        <f t="shared" si="24"/>
        <v>-1</v>
      </c>
      <c r="AR152" s="2">
        <f t="shared" si="24"/>
        <v>-1</v>
      </c>
      <c r="AS152" s="2">
        <f t="shared" si="18"/>
        <v>-1</v>
      </c>
    </row>
    <row r="153" spans="1:45" x14ac:dyDescent="0.25">
      <c r="A153">
        <v>28</v>
      </c>
      <c r="B153" t="s">
        <v>1950</v>
      </c>
      <c r="C153" t="s">
        <v>1951</v>
      </c>
      <c r="D153">
        <v>2019</v>
      </c>
      <c r="E153" t="s">
        <v>1952</v>
      </c>
      <c r="F153" t="s">
        <v>1953</v>
      </c>
      <c r="G153" t="s">
        <v>1954</v>
      </c>
      <c r="H153" t="s">
        <v>1955</v>
      </c>
      <c r="I153">
        <v>158</v>
      </c>
      <c r="J153" s="1">
        <v>44848.523055555554</v>
      </c>
      <c r="L153" t="s">
        <v>1956</v>
      </c>
      <c r="S153">
        <v>28</v>
      </c>
      <c r="T153">
        <v>9.33</v>
      </c>
      <c r="U153">
        <v>14</v>
      </c>
      <c r="V153">
        <v>2</v>
      </c>
      <c r="W153">
        <v>3</v>
      </c>
      <c r="X153" t="s">
        <v>1957</v>
      </c>
      <c r="Z153" t="s">
        <v>1958</v>
      </c>
      <c r="AB153">
        <f>COUNTIF(DATA!C:C,C153)</f>
        <v>1</v>
      </c>
      <c r="AC153" s="2">
        <f t="shared" si="19"/>
        <v>-1</v>
      </c>
      <c r="AE153" s="2">
        <f t="shared" si="20"/>
        <v>-1</v>
      </c>
      <c r="AF153" s="2">
        <f t="shared" si="21"/>
        <v>-1</v>
      </c>
      <c r="AG153" s="2">
        <f t="shared" si="21"/>
        <v>-1</v>
      </c>
      <c r="AH153" s="2">
        <f t="shared" si="21"/>
        <v>-1</v>
      </c>
      <c r="AI153" s="2">
        <f t="shared" si="22"/>
        <v>-1</v>
      </c>
      <c r="AK153" s="2">
        <f t="shared" si="23"/>
        <v>-1</v>
      </c>
      <c r="AL153" s="2">
        <f t="shared" si="23"/>
        <v>-1</v>
      </c>
      <c r="AM153" s="2">
        <f t="shared" si="23"/>
        <v>-1</v>
      </c>
      <c r="AN153" s="2">
        <f t="shared" si="17"/>
        <v>-1</v>
      </c>
      <c r="AP153" s="2">
        <f t="shared" si="24"/>
        <v>-1</v>
      </c>
      <c r="AQ153" s="2">
        <f t="shared" si="24"/>
        <v>-1</v>
      </c>
      <c r="AR153" s="2">
        <f t="shared" si="24"/>
        <v>-1</v>
      </c>
      <c r="AS153" s="2">
        <f t="shared" si="18"/>
        <v>-1</v>
      </c>
    </row>
    <row r="154" spans="1:45" x14ac:dyDescent="0.25">
      <c r="A154">
        <v>27</v>
      </c>
      <c r="B154" t="s">
        <v>3622</v>
      </c>
      <c r="C154" t="s">
        <v>3623</v>
      </c>
      <c r="D154">
        <v>2012</v>
      </c>
      <c r="E154" t="s">
        <v>3624</v>
      </c>
      <c r="F154" t="s">
        <v>131</v>
      </c>
      <c r="G154" t="s">
        <v>3625</v>
      </c>
      <c r="H154" t="s">
        <v>3626</v>
      </c>
      <c r="I154">
        <v>141</v>
      </c>
      <c r="J154" s="1">
        <v>44848.523055555554</v>
      </c>
      <c r="L154" t="s">
        <v>3627</v>
      </c>
      <c r="S154">
        <v>27</v>
      </c>
      <c r="T154">
        <v>2.7</v>
      </c>
      <c r="U154">
        <v>5</v>
      </c>
      <c r="V154">
        <v>5</v>
      </c>
      <c r="W154">
        <v>10</v>
      </c>
      <c r="X154" t="s">
        <v>3628</v>
      </c>
      <c r="Y154" t="s">
        <v>3629</v>
      </c>
      <c r="Z154" t="s">
        <v>3630</v>
      </c>
      <c r="AB154">
        <f>COUNTIF(DATA!C:C,C154)</f>
        <v>0</v>
      </c>
      <c r="AC154" s="2">
        <f t="shared" si="19"/>
        <v>-1</v>
      </c>
      <c r="AE154" s="2">
        <f t="shared" si="20"/>
        <v>-1</v>
      </c>
      <c r="AF154" s="2">
        <f t="shared" si="21"/>
        <v>-1</v>
      </c>
      <c r="AG154" s="2">
        <f t="shared" si="21"/>
        <v>-1</v>
      </c>
      <c r="AH154" s="2">
        <f t="shared" si="21"/>
        <v>-1</v>
      </c>
      <c r="AI154" s="2">
        <f t="shared" si="22"/>
        <v>-1</v>
      </c>
      <c r="AK154" s="2">
        <f t="shared" si="23"/>
        <v>-1</v>
      </c>
      <c r="AL154" s="2">
        <f t="shared" si="23"/>
        <v>-1</v>
      </c>
      <c r="AM154" s="2">
        <f t="shared" si="23"/>
        <v>-1</v>
      </c>
      <c r="AN154" s="2">
        <f t="shared" si="17"/>
        <v>-1</v>
      </c>
      <c r="AP154" s="2">
        <f t="shared" si="24"/>
        <v>-1</v>
      </c>
      <c r="AQ154" s="2">
        <f t="shared" si="24"/>
        <v>-1</v>
      </c>
      <c r="AR154" s="2">
        <f t="shared" si="24"/>
        <v>-1</v>
      </c>
      <c r="AS154" s="2">
        <f t="shared" si="18"/>
        <v>-1</v>
      </c>
    </row>
    <row r="155" spans="1:45" x14ac:dyDescent="0.25">
      <c r="A155">
        <v>27</v>
      </c>
      <c r="B155" t="s">
        <v>564</v>
      </c>
      <c r="C155" t="s">
        <v>565</v>
      </c>
      <c r="D155">
        <v>2013</v>
      </c>
      <c r="E155" t="s">
        <v>566</v>
      </c>
      <c r="F155" t="s">
        <v>224</v>
      </c>
      <c r="G155" t="s">
        <v>567</v>
      </c>
      <c r="H155" t="s">
        <v>568</v>
      </c>
      <c r="I155">
        <v>144</v>
      </c>
      <c r="J155" s="1">
        <v>44848.523055555554</v>
      </c>
      <c r="L155" t="s">
        <v>569</v>
      </c>
      <c r="S155">
        <v>27</v>
      </c>
      <c r="T155">
        <v>3</v>
      </c>
      <c r="U155">
        <v>9</v>
      </c>
      <c r="V155">
        <v>3</v>
      </c>
      <c r="W155">
        <v>9</v>
      </c>
      <c r="X155" t="s">
        <v>570</v>
      </c>
      <c r="Y155" t="s">
        <v>571</v>
      </c>
      <c r="Z155" t="s">
        <v>572</v>
      </c>
      <c r="AB155">
        <f>COUNTIF(DATA!C:C,C155)</f>
        <v>1</v>
      </c>
      <c r="AC155" s="2">
        <f t="shared" si="19"/>
        <v>-1</v>
      </c>
      <c r="AE155" s="2">
        <f t="shared" si="20"/>
        <v>-1</v>
      </c>
      <c r="AF155" s="2">
        <f t="shared" si="21"/>
        <v>-1</v>
      </c>
      <c r="AG155" s="2">
        <f t="shared" si="21"/>
        <v>-1</v>
      </c>
      <c r="AH155" s="2">
        <f t="shared" si="21"/>
        <v>-1</v>
      </c>
      <c r="AI155" s="2">
        <f t="shared" si="22"/>
        <v>-1</v>
      </c>
      <c r="AK155" s="2">
        <f t="shared" si="23"/>
        <v>-1</v>
      </c>
      <c r="AL155" s="2">
        <f t="shared" si="23"/>
        <v>-1</v>
      </c>
      <c r="AM155" s="2">
        <f t="shared" si="23"/>
        <v>-1</v>
      </c>
      <c r="AN155" s="2">
        <f t="shared" si="17"/>
        <v>-1</v>
      </c>
      <c r="AP155" s="2">
        <f t="shared" si="24"/>
        <v>-1</v>
      </c>
      <c r="AQ155" s="2">
        <f t="shared" si="24"/>
        <v>-1</v>
      </c>
      <c r="AR155" s="2">
        <f t="shared" si="24"/>
        <v>-1</v>
      </c>
      <c r="AS155" s="2">
        <f t="shared" si="18"/>
        <v>-1</v>
      </c>
    </row>
    <row r="156" spans="1:45" x14ac:dyDescent="0.25">
      <c r="A156">
        <v>27</v>
      </c>
      <c r="B156" t="s">
        <v>3631</v>
      </c>
      <c r="C156" t="s">
        <v>3632</v>
      </c>
      <c r="D156">
        <v>2009</v>
      </c>
      <c r="E156" t="s">
        <v>3633</v>
      </c>
      <c r="F156" t="s">
        <v>131</v>
      </c>
      <c r="G156" t="s">
        <v>3634</v>
      </c>
      <c r="H156" t="s">
        <v>3635</v>
      </c>
      <c r="I156">
        <v>149</v>
      </c>
      <c r="J156" s="1">
        <v>44848.523055555554</v>
      </c>
      <c r="L156" t="s">
        <v>3636</v>
      </c>
      <c r="S156">
        <v>27</v>
      </c>
      <c r="T156">
        <v>2.08</v>
      </c>
      <c r="U156">
        <v>14</v>
      </c>
      <c r="V156">
        <v>2</v>
      </c>
      <c r="W156">
        <v>13</v>
      </c>
      <c r="X156" t="s">
        <v>3637</v>
      </c>
      <c r="Y156" t="s">
        <v>3638</v>
      </c>
      <c r="Z156" t="s">
        <v>3639</v>
      </c>
      <c r="AB156">
        <f>COUNTIF(DATA!C:C,C156)</f>
        <v>0</v>
      </c>
      <c r="AC156" s="2">
        <f t="shared" si="19"/>
        <v>-1</v>
      </c>
      <c r="AE156" s="2">
        <f t="shared" si="20"/>
        <v>-1</v>
      </c>
      <c r="AF156" s="2">
        <f t="shared" si="21"/>
        <v>-1</v>
      </c>
      <c r="AG156" s="2">
        <f t="shared" si="21"/>
        <v>-1</v>
      </c>
      <c r="AH156" s="2">
        <f t="shared" si="21"/>
        <v>-1</v>
      </c>
      <c r="AI156" s="2">
        <f t="shared" si="22"/>
        <v>-1</v>
      </c>
      <c r="AK156" s="2">
        <f t="shared" si="23"/>
        <v>-1</v>
      </c>
      <c r="AL156" s="2">
        <f t="shared" si="23"/>
        <v>-1</v>
      </c>
      <c r="AM156" s="2">
        <f t="shared" si="23"/>
        <v>-1</v>
      </c>
      <c r="AN156" s="2">
        <f t="shared" si="17"/>
        <v>-1</v>
      </c>
      <c r="AP156" s="2">
        <f t="shared" si="24"/>
        <v>-1</v>
      </c>
      <c r="AQ156" s="2">
        <f t="shared" si="24"/>
        <v>-1</v>
      </c>
      <c r="AR156" s="2">
        <f t="shared" si="24"/>
        <v>-1</v>
      </c>
      <c r="AS156" s="2">
        <f t="shared" si="18"/>
        <v>-1</v>
      </c>
    </row>
    <row r="157" spans="1:45" x14ac:dyDescent="0.25">
      <c r="A157">
        <v>27</v>
      </c>
      <c r="B157" t="s">
        <v>3640</v>
      </c>
      <c r="C157" t="s">
        <v>1240</v>
      </c>
      <c r="D157">
        <v>2016</v>
      </c>
      <c r="E157" t="s">
        <v>1241</v>
      </c>
      <c r="F157" t="s">
        <v>29</v>
      </c>
      <c r="G157" t="s">
        <v>1242</v>
      </c>
      <c r="H157" t="s">
        <v>1243</v>
      </c>
      <c r="I157">
        <v>153</v>
      </c>
      <c r="J157" s="1">
        <v>44848.523055555554</v>
      </c>
      <c r="S157">
        <v>27</v>
      </c>
      <c r="T157">
        <v>4.5</v>
      </c>
      <c r="U157">
        <v>5</v>
      </c>
      <c r="V157">
        <v>6</v>
      </c>
      <c r="W157">
        <v>6</v>
      </c>
      <c r="X157" t="s">
        <v>1244</v>
      </c>
      <c r="Z157" t="s">
        <v>1245</v>
      </c>
      <c r="AB157">
        <f>COUNTIF(DATA!C:C,C157)</f>
        <v>1</v>
      </c>
      <c r="AC157" s="2">
        <f t="shared" si="19"/>
        <v>-1</v>
      </c>
      <c r="AE157" s="2">
        <f t="shared" si="20"/>
        <v>-1</v>
      </c>
      <c r="AF157" s="2">
        <f t="shared" si="21"/>
        <v>-1</v>
      </c>
      <c r="AG157" s="2">
        <f t="shared" si="21"/>
        <v>-1</v>
      </c>
      <c r="AH157" s="2">
        <f t="shared" si="21"/>
        <v>-1</v>
      </c>
      <c r="AI157" s="2">
        <f t="shared" si="22"/>
        <v>-1</v>
      </c>
      <c r="AK157" s="2">
        <f t="shared" si="23"/>
        <v>-1</v>
      </c>
      <c r="AL157" s="2">
        <f t="shared" si="23"/>
        <v>-1</v>
      </c>
      <c r="AM157" s="2">
        <f t="shared" si="23"/>
        <v>-1</v>
      </c>
      <c r="AN157" s="2">
        <f t="shared" si="17"/>
        <v>-1</v>
      </c>
      <c r="AP157" s="2">
        <f t="shared" si="24"/>
        <v>-1</v>
      </c>
      <c r="AQ157" s="2">
        <f t="shared" si="24"/>
        <v>-1</v>
      </c>
      <c r="AR157" s="2">
        <f t="shared" si="24"/>
        <v>-1</v>
      </c>
      <c r="AS157" s="2">
        <f t="shared" si="18"/>
        <v>-1</v>
      </c>
    </row>
    <row r="158" spans="1:45" x14ac:dyDescent="0.25">
      <c r="A158">
        <v>27</v>
      </c>
      <c r="B158" t="s">
        <v>793</v>
      </c>
      <c r="C158" t="s">
        <v>794</v>
      </c>
      <c r="D158">
        <v>2014</v>
      </c>
      <c r="E158" t="s">
        <v>232</v>
      </c>
      <c r="F158" t="s">
        <v>29</v>
      </c>
      <c r="G158" t="s">
        <v>795</v>
      </c>
      <c r="H158" t="s">
        <v>796</v>
      </c>
      <c r="I158">
        <v>163</v>
      </c>
      <c r="J158" s="1">
        <v>44848.523055555554</v>
      </c>
      <c r="S158">
        <v>27</v>
      </c>
      <c r="T158">
        <v>3.38</v>
      </c>
      <c r="U158">
        <v>5</v>
      </c>
      <c r="V158">
        <v>5</v>
      </c>
      <c r="W158">
        <v>8</v>
      </c>
      <c r="X158" t="s">
        <v>797</v>
      </c>
      <c r="Y158" t="s">
        <v>798</v>
      </c>
      <c r="Z158" t="s">
        <v>799</v>
      </c>
      <c r="AB158">
        <f>COUNTIF(DATA!C:C,C158)</f>
        <v>1</v>
      </c>
      <c r="AC158" s="2">
        <f t="shared" si="19"/>
        <v>-1</v>
      </c>
      <c r="AE158" s="2">
        <f t="shared" si="20"/>
        <v>-1</v>
      </c>
      <c r="AF158" s="2">
        <f t="shared" si="21"/>
        <v>-1</v>
      </c>
      <c r="AG158" s="2">
        <f t="shared" si="21"/>
        <v>-1</v>
      </c>
      <c r="AH158" s="2">
        <f t="shared" si="21"/>
        <v>-1</v>
      </c>
      <c r="AI158" s="2">
        <f t="shared" si="22"/>
        <v>-1</v>
      </c>
      <c r="AK158" s="2">
        <f t="shared" si="23"/>
        <v>-1</v>
      </c>
      <c r="AL158" s="2">
        <f t="shared" si="23"/>
        <v>-1</v>
      </c>
      <c r="AM158" s="2">
        <f t="shared" si="23"/>
        <v>-1</v>
      </c>
      <c r="AN158" s="2">
        <f t="shared" si="17"/>
        <v>-1</v>
      </c>
      <c r="AP158" s="2">
        <f t="shared" si="24"/>
        <v>-1</v>
      </c>
      <c r="AQ158" s="2">
        <f t="shared" si="24"/>
        <v>-1</v>
      </c>
      <c r="AR158" s="2">
        <f t="shared" si="24"/>
        <v>-1</v>
      </c>
      <c r="AS158" s="2">
        <f t="shared" si="18"/>
        <v>-1</v>
      </c>
    </row>
    <row r="159" spans="1:45" x14ac:dyDescent="0.25">
      <c r="A159">
        <v>27</v>
      </c>
      <c r="B159" t="s">
        <v>2223</v>
      </c>
      <c r="C159" t="s">
        <v>2224</v>
      </c>
      <c r="D159">
        <v>2020</v>
      </c>
      <c r="E159" t="s">
        <v>2225</v>
      </c>
      <c r="F159" t="s">
        <v>2226</v>
      </c>
      <c r="G159" t="s">
        <v>2227</v>
      </c>
      <c r="H159" t="s">
        <v>2228</v>
      </c>
      <c r="I159">
        <v>170</v>
      </c>
      <c r="J159" s="1">
        <v>44848.523055555554</v>
      </c>
      <c r="K159" t="s">
        <v>157</v>
      </c>
      <c r="L159" t="s">
        <v>2229</v>
      </c>
      <c r="S159">
        <v>27</v>
      </c>
      <c r="T159">
        <v>13.5</v>
      </c>
      <c r="U159">
        <v>14</v>
      </c>
      <c r="V159">
        <v>2</v>
      </c>
      <c r="W159">
        <v>2</v>
      </c>
      <c r="X159" t="s">
        <v>2230</v>
      </c>
      <c r="Y159" t="s">
        <v>2227</v>
      </c>
      <c r="Z159" t="s">
        <v>2231</v>
      </c>
      <c r="AB159">
        <f>COUNTIF(DATA!C:C,C159)</f>
        <v>1</v>
      </c>
      <c r="AC159" s="2">
        <f t="shared" si="19"/>
        <v>-1</v>
      </c>
      <c r="AE159" s="2">
        <f t="shared" si="20"/>
        <v>-1</v>
      </c>
      <c r="AF159" s="2">
        <f t="shared" si="21"/>
        <v>-1</v>
      </c>
      <c r="AG159" s="2">
        <f t="shared" si="21"/>
        <v>-1</v>
      </c>
      <c r="AH159" s="2">
        <f t="shared" si="21"/>
        <v>-1</v>
      </c>
      <c r="AI159" s="2">
        <f t="shared" si="22"/>
        <v>-1</v>
      </c>
      <c r="AK159" s="2">
        <f t="shared" si="23"/>
        <v>-1</v>
      </c>
      <c r="AL159" s="2">
        <f t="shared" si="23"/>
        <v>-1</v>
      </c>
      <c r="AM159" s="2">
        <f t="shared" si="23"/>
        <v>-1</v>
      </c>
      <c r="AN159" s="2">
        <f t="shared" si="17"/>
        <v>-1</v>
      </c>
      <c r="AP159" s="2">
        <f t="shared" si="24"/>
        <v>-1</v>
      </c>
      <c r="AQ159" s="2">
        <f t="shared" si="24"/>
        <v>-1</v>
      </c>
      <c r="AR159" s="2">
        <f t="shared" si="24"/>
        <v>-1</v>
      </c>
      <c r="AS159" s="2">
        <f t="shared" si="18"/>
        <v>-1</v>
      </c>
    </row>
    <row r="160" spans="1:45" x14ac:dyDescent="0.25">
      <c r="A160">
        <v>27</v>
      </c>
      <c r="B160" t="s">
        <v>3641</v>
      </c>
      <c r="C160" t="s">
        <v>3642</v>
      </c>
      <c r="D160">
        <v>2013</v>
      </c>
      <c r="F160" t="s">
        <v>2394</v>
      </c>
      <c r="G160" t="s">
        <v>3643</v>
      </c>
      <c r="H160" t="s">
        <v>3644</v>
      </c>
      <c r="I160">
        <v>249</v>
      </c>
      <c r="J160" s="1">
        <v>44848.523055555554</v>
      </c>
      <c r="S160">
        <v>27</v>
      </c>
      <c r="T160">
        <v>3</v>
      </c>
      <c r="U160">
        <v>27</v>
      </c>
      <c r="V160">
        <v>1</v>
      </c>
      <c r="W160">
        <v>9</v>
      </c>
      <c r="X160" t="s">
        <v>3645</v>
      </c>
      <c r="Y160" t="s">
        <v>3646</v>
      </c>
      <c r="Z160" t="s">
        <v>3647</v>
      </c>
      <c r="AB160">
        <f>COUNTIF(DATA!C:C,C160)</f>
        <v>0</v>
      </c>
      <c r="AC160" s="2">
        <f t="shared" si="19"/>
        <v>-1</v>
      </c>
      <c r="AE160" s="2">
        <f t="shared" si="20"/>
        <v>-1</v>
      </c>
      <c r="AF160" s="2">
        <f t="shared" si="21"/>
        <v>-1</v>
      </c>
      <c r="AG160" s="2">
        <f t="shared" si="21"/>
        <v>-1</v>
      </c>
      <c r="AH160" s="2">
        <f t="shared" si="21"/>
        <v>-1</v>
      </c>
      <c r="AI160" s="2">
        <f t="shared" si="22"/>
        <v>-1</v>
      </c>
      <c r="AK160" s="2">
        <f t="shared" si="23"/>
        <v>-1</v>
      </c>
      <c r="AL160" s="2">
        <f t="shared" si="23"/>
        <v>-1</v>
      </c>
      <c r="AM160" s="2">
        <f t="shared" si="23"/>
        <v>-1</v>
      </c>
      <c r="AN160" s="2">
        <f t="shared" si="17"/>
        <v>-1</v>
      </c>
      <c r="AP160" s="2">
        <f t="shared" si="24"/>
        <v>-1</v>
      </c>
      <c r="AQ160" s="2">
        <f t="shared" si="24"/>
        <v>-1</v>
      </c>
      <c r="AR160" s="2">
        <f t="shared" si="24"/>
        <v>-1</v>
      </c>
      <c r="AS160" s="2">
        <f t="shared" si="18"/>
        <v>-1</v>
      </c>
    </row>
    <row r="161" spans="1:45" x14ac:dyDescent="0.25">
      <c r="A161">
        <v>26</v>
      </c>
      <c r="B161" t="s">
        <v>3546</v>
      </c>
      <c r="C161" t="s">
        <v>3648</v>
      </c>
      <c r="D161">
        <v>2016</v>
      </c>
      <c r="E161" t="s">
        <v>1205</v>
      </c>
      <c r="F161" t="s">
        <v>29</v>
      </c>
      <c r="G161" t="s">
        <v>3649</v>
      </c>
      <c r="H161" t="s">
        <v>3650</v>
      </c>
      <c r="I161">
        <v>152</v>
      </c>
      <c r="J161" s="1">
        <v>44848.523055555554</v>
      </c>
      <c r="S161">
        <v>26</v>
      </c>
      <c r="T161">
        <v>4.33</v>
      </c>
      <c r="U161">
        <v>5</v>
      </c>
      <c r="V161">
        <v>5</v>
      </c>
      <c r="W161">
        <v>6</v>
      </c>
      <c r="X161" t="s">
        <v>3453</v>
      </c>
      <c r="Z161" t="s">
        <v>3651</v>
      </c>
      <c r="AB161">
        <f>COUNTIF(DATA!C:C,C161)</f>
        <v>0</v>
      </c>
      <c r="AC161" s="2">
        <f t="shared" si="19"/>
        <v>-1</v>
      </c>
      <c r="AE161" s="2">
        <f t="shared" si="20"/>
        <v>-1</v>
      </c>
      <c r="AF161" s="2">
        <f t="shared" si="21"/>
        <v>-1</v>
      </c>
      <c r="AG161" s="2">
        <f t="shared" si="21"/>
        <v>-1</v>
      </c>
      <c r="AH161" s="2">
        <f t="shared" si="21"/>
        <v>-1</v>
      </c>
      <c r="AI161" s="2">
        <f t="shared" si="22"/>
        <v>-1</v>
      </c>
      <c r="AK161" s="2">
        <f t="shared" si="23"/>
        <v>-1</v>
      </c>
      <c r="AL161" s="2">
        <f t="shared" si="23"/>
        <v>-1</v>
      </c>
      <c r="AM161" s="2">
        <f t="shared" si="23"/>
        <v>-1</v>
      </c>
      <c r="AN161" s="2">
        <f t="shared" si="17"/>
        <v>-1</v>
      </c>
      <c r="AP161" s="2">
        <f t="shared" si="24"/>
        <v>-1</v>
      </c>
      <c r="AQ161" s="2">
        <f t="shared" si="24"/>
        <v>-1</v>
      </c>
      <c r="AR161" s="2">
        <f t="shared" si="24"/>
        <v>-1</v>
      </c>
      <c r="AS161" s="2">
        <f t="shared" si="18"/>
        <v>-1</v>
      </c>
    </row>
    <row r="162" spans="1:45" x14ac:dyDescent="0.25">
      <c r="A162">
        <v>26</v>
      </c>
      <c r="B162" t="s">
        <v>3652</v>
      </c>
      <c r="C162" t="s">
        <v>3653</v>
      </c>
      <c r="D162">
        <v>2016</v>
      </c>
      <c r="E162" t="s">
        <v>991</v>
      </c>
      <c r="F162" t="s">
        <v>29</v>
      </c>
      <c r="G162" t="s">
        <v>3654</v>
      </c>
      <c r="H162" t="s">
        <v>3655</v>
      </c>
      <c r="I162">
        <v>160</v>
      </c>
      <c r="J162" s="1">
        <v>44848.523055555554</v>
      </c>
      <c r="S162">
        <v>26</v>
      </c>
      <c r="T162">
        <v>4.33</v>
      </c>
      <c r="U162">
        <v>5</v>
      </c>
      <c r="V162">
        <v>5</v>
      </c>
      <c r="W162">
        <v>6</v>
      </c>
      <c r="X162" t="s">
        <v>3656</v>
      </c>
      <c r="Z162" t="s">
        <v>3657</v>
      </c>
      <c r="AB162">
        <f>COUNTIF(DATA!C:C,C162)</f>
        <v>0</v>
      </c>
      <c r="AC162" s="2">
        <f t="shared" si="19"/>
        <v>-1</v>
      </c>
      <c r="AE162" s="2">
        <f t="shared" si="20"/>
        <v>-1</v>
      </c>
      <c r="AF162" s="2">
        <f t="shared" si="21"/>
        <v>-1</v>
      </c>
      <c r="AG162" s="2">
        <f t="shared" si="21"/>
        <v>-1</v>
      </c>
      <c r="AH162" s="2">
        <f t="shared" si="21"/>
        <v>-1</v>
      </c>
      <c r="AI162" s="2">
        <f t="shared" si="22"/>
        <v>-1</v>
      </c>
      <c r="AK162" s="2">
        <f t="shared" si="23"/>
        <v>-1</v>
      </c>
      <c r="AL162" s="2">
        <f t="shared" si="23"/>
        <v>-1</v>
      </c>
      <c r="AM162" s="2">
        <f t="shared" si="23"/>
        <v>-1</v>
      </c>
      <c r="AN162" s="2">
        <f t="shared" si="17"/>
        <v>-1</v>
      </c>
      <c r="AP162" s="2">
        <f t="shared" si="24"/>
        <v>-1</v>
      </c>
      <c r="AQ162" s="2">
        <f t="shared" si="24"/>
        <v>-1</v>
      </c>
      <c r="AR162" s="2">
        <f t="shared" si="24"/>
        <v>-1</v>
      </c>
      <c r="AS162" s="2">
        <f t="shared" si="18"/>
        <v>-1</v>
      </c>
    </row>
    <row r="163" spans="1:45" x14ac:dyDescent="0.25">
      <c r="A163">
        <v>26</v>
      </c>
      <c r="B163" t="s">
        <v>3658</v>
      </c>
      <c r="C163" t="s">
        <v>3659</v>
      </c>
      <c r="D163">
        <v>2020</v>
      </c>
      <c r="E163" t="s">
        <v>960</v>
      </c>
      <c r="F163" t="s">
        <v>29</v>
      </c>
      <c r="G163" t="s">
        <v>3660</v>
      </c>
      <c r="H163" t="s">
        <v>3661</v>
      </c>
      <c r="I163">
        <v>164</v>
      </c>
      <c r="J163" s="1">
        <v>44848.523055555554</v>
      </c>
      <c r="S163">
        <v>26</v>
      </c>
      <c r="T163">
        <v>13</v>
      </c>
      <c r="U163">
        <v>4</v>
      </c>
      <c r="V163">
        <v>7</v>
      </c>
      <c r="W163">
        <v>2</v>
      </c>
      <c r="X163" t="s">
        <v>3662</v>
      </c>
      <c r="Y163" t="s">
        <v>3663</v>
      </c>
      <c r="Z163" t="s">
        <v>3664</v>
      </c>
      <c r="AB163">
        <f>COUNTIF(DATA!C:C,C163)</f>
        <v>0</v>
      </c>
      <c r="AC163" s="2">
        <f t="shared" si="19"/>
        <v>-1</v>
      </c>
      <c r="AE163" s="2">
        <f t="shared" si="20"/>
        <v>-1</v>
      </c>
      <c r="AF163" s="2">
        <f t="shared" si="21"/>
        <v>-1</v>
      </c>
      <c r="AG163" s="2">
        <f t="shared" si="21"/>
        <v>-1</v>
      </c>
      <c r="AH163" s="2">
        <f t="shared" si="21"/>
        <v>-1</v>
      </c>
      <c r="AI163" s="2">
        <f t="shared" si="22"/>
        <v>-1</v>
      </c>
      <c r="AK163" s="2">
        <f t="shared" si="23"/>
        <v>-1</v>
      </c>
      <c r="AL163" s="2">
        <f t="shared" si="23"/>
        <v>-1</v>
      </c>
      <c r="AM163" s="2">
        <f t="shared" si="23"/>
        <v>-1</v>
      </c>
      <c r="AN163" s="2">
        <f t="shared" si="17"/>
        <v>-1</v>
      </c>
      <c r="AP163" s="2">
        <f t="shared" si="24"/>
        <v>-1</v>
      </c>
      <c r="AQ163" s="2">
        <f t="shared" si="24"/>
        <v>-1</v>
      </c>
      <c r="AR163" s="2">
        <f t="shared" si="24"/>
        <v>-1</v>
      </c>
      <c r="AS163" s="2">
        <f t="shared" si="18"/>
        <v>-1</v>
      </c>
    </row>
    <row r="164" spans="1:45" x14ac:dyDescent="0.25">
      <c r="A164">
        <v>25</v>
      </c>
      <c r="B164" t="s">
        <v>3665</v>
      </c>
      <c r="C164" t="s">
        <v>3666</v>
      </c>
      <c r="D164">
        <v>2017</v>
      </c>
      <c r="E164" t="s">
        <v>991</v>
      </c>
      <c r="F164" t="s">
        <v>29</v>
      </c>
      <c r="G164" t="s">
        <v>3667</v>
      </c>
      <c r="H164" t="s">
        <v>3668</v>
      </c>
      <c r="I164">
        <v>155</v>
      </c>
      <c r="J164" s="1">
        <v>44848.523055555554</v>
      </c>
      <c r="S164">
        <v>25</v>
      </c>
      <c r="T164">
        <v>5</v>
      </c>
      <c r="U164">
        <v>5</v>
      </c>
      <c r="V164">
        <v>5</v>
      </c>
      <c r="W164">
        <v>5</v>
      </c>
      <c r="X164" t="s">
        <v>3669</v>
      </c>
      <c r="Y164" t="s">
        <v>3670</v>
      </c>
      <c r="Z164" t="s">
        <v>3671</v>
      </c>
      <c r="AB164">
        <f>COUNTIF(DATA!C:C,C164)</f>
        <v>0</v>
      </c>
      <c r="AC164" s="2">
        <f t="shared" si="19"/>
        <v>-1</v>
      </c>
      <c r="AE164" s="2">
        <f t="shared" si="20"/>
        <v>-1</v>
      </c>
      <c r="AF164" s="2">
        <f t="shared" si="21"/>
        <v>-1</v>
      </c>
      <c r="AG164" s="2">
        <f t="shared" si="21"/>
        <v>-1</v>
      </c>
      <c r="AH164" s="2">
        <f t="shared" si="21"/>
        <v>-1</v>
      </c>
      <c r="AI164" s="2">
        <f t="shared" si="22"/>
        <v>-1</v>
      </c>
      <c r="AK164" s="2">
        <f t="shared" si="23"/>
        <v>-1</v>
      </c>
      <c r="AL164" s="2">
        <f t="shared" si="23"/>
        <v>-1</v>
      </c>
      <c r="AM164" s="2">
        <f t="shared" si="23"/>
        <v>-1</v>
      </c>
      <c r="AN164" s="2">
        <f t="shared" si="17"/>
        <v>-1</v>
      </c>
      <c r="AP164" s="2">
        <f t="shared" si="24"/>
        <v>-1</v>
      </c>
      <c r="AQ164" s="2">
        <f t="shared" si="24"/>
        <v>-1</v>
      </c>
      <c r="AR164" s="2">
        <f t="shared" si="24"/>
        <v>-1</v>
      </c>
      <c r="AS164" s="2">
        <f t="shared" si="18"/>
        <v>-1</v>
      </c>
    </row>
    <row r="165" spans="1:45" x14ac:dyDescent="0.25">
      <c r="A165">
        <v>25</v>
      </c>
      <c r="B165" t="s">
        <v>3672</v>
      </c>
      <c r="C165" t="s">
        <v>3673</v>
      </c>
      <c r="D165">
        <v>2019</v>
      </c>
      <c r="E165" t="s">
        <v>960</v>
      </c>
      <c r="F165" t="s">
        <v>29</v>
      </c>
      <c r="G165" t="s">
        <v>3674</v>
      </c>
      <c r="H165" t="s">
        <v>3675</v>
      </c>
      <c r="I165">
        <v>157</v>
      </c>
      <c r="J165" s="1">
        <v>44848.523055555554</v>
      </c>
      <c r="S165">
        <v>25</v>
      </c>
      <c r="T165">
        <v>8.33</v>
      </c>
      <c r="U165">
        <v>8</v>
      </c>
      <c r="V165">
        <v>3</v>
      </c>
      <c r="W165">
        <v>3</v>
      </c>
      <c r="X165" t="s">
        <v>3676</v>
      </c>
      <c r="Y165" t="s">
        <v>3677</v>
      </c>
      <c r="Z165" t="s">
        <v>3678</v>
      </c>
      <c r="AB165">
        <f>COUNTIF(DATA!C:C,C165)</f>
        <v>0</v>
      </c>
      <c r="AC165" s="2">
        <f t="shared" si="19"/>
        <v>-1</v>
      </c>
      <c r="AE165" s="2">
        <f t="shared" si="20"/>
        <v>-1</v>
      </c>
      <c r="AF165" s="2">
        <f t="shared" si="21"/>
        <v>-1</v>
      </c>
      <c r="AG165" s="2">
        <f t="shared" si="21"/>
        <v>-1</v>
      </c>
      <c r="AH165" s="2">
        <f t="shared" si="21"/>
        <v>-1</v>
      </c>
      <c r="AI165" s="2">
        <f t="shared" si="22"/>
        <v>-1</v>
      </c>
      <c r="AK165" s="2">
        <f t="shared" si="23"/>
        <v>-1</v>
      </c>
      <c r="AL165" s="2">
        <f t="shared" si="23"/>
        <v>-1</v>
      </c>
      <c r="AM165" s="2">
        <f t="shared" si="23"/>
        <v>-1</v>
      </c>
      <c r="AN165" s="2">
        <f t="shared" si="17"/>
        <v>-1</v>
      </c>
      <c r="AP165" s="2">
        <f t="shared" si="24"/>
        <v>-1</v>
      </c>
      <c r="AQ165" s="2">
        <f t="shared" si="24"/>
        <v>-1</v>
      </c>
      <c r="AR165" s="2">
        <f t="shared" si="24"/>
        <v>-1</v>
      </c>
      <c r="AS165" s="2">
        <f t="shared" si="18"/>
        <v>-1</v>
      </c>
    </row>
    <row r="166" spans="1:45" x14ac:dyDescent="0.25">
      <c r="A166">
        <v>25</v>
      </c>
      <c r="B166" t="s">
        <v>3679</v>
      </c>
      <c r="C166" t="s">
        <v>3680</v>
      </c>
      <c r="D166">
        <v>2015</v>
      </c>
      <c r="E166" t="s">
        <v>28</v>
      </c>
      <c r="F166" t="s">
        <v>29</v>
      </c>
      <c r="G166" t="s">
        <v>3681</v>
      </c>
      <c r="H166" t="s">
        <v>3682</v>
      </c>
      <c r="I166">
        <v>159</v>
      </c>
      <c r="J166" s="1">
        <v>44848.523055555554</v>
      </c>
      <c r="S166">
        <v>25</v>
      </c>
      <c r="T166">
        <v>3.57</v>
      </c>
      <c r="U166">
        <v>4</v>
      </c>
      <c r="V166">
        <v>6</v>
      </c>
      <c r="W166">
        <v>7</v>
      </c>
      <c r="X166" t="s">
        <v>3683</v>
      </c>
      <c r="Y166" t="s">
        <v>3684</v>
      </c>
      <c r="Z166" t="s">
        <v>3685</v>
      </c>
      <c r="AB166">
        <f>COUNTIF(DATA!C:C,C166)</f>
        <v>0</v>
      </c>
      <c r="AC166" s="2">
        <f t="shared" si="19"/>
        <v>-1</v>
      </c>
      <c r="AE166" s="2">
        <f t="shared" si="20"/>
        <v>-1</v>
      </c>
      <c r="AF166" s="2">
        <f t="shared" si="21"/>
        <v>-1</v>
      </c>
      <c r="AG166" s="2">
        <f t="shared" si="21"/>
        <v>-1</v>
      </c>
      <c r="AH166" s="2">
        <f t="shared" si="21"/>
        <v>-1</v>
      </c>
      <c r="AI166" s="2">
        <f t="shared" si="22"/>
        <v>-1</v>
      </c>
      <c r="AK166" s="2">
        <f t="shared" si="23"/>
        <v>-1</v>
      </c>
      <c r="AL166" s="2">
        <f t="shared" si="23"/>
        <v>-1</v>
      </c>
      <c r="AM166" s="2">
        <f t="shared" si="23"/>
        <v>-1</v>
      </c>
      <c r="AN166" s="2">
        <f t="shared" si="17"/>
        <v>-1</v>
      </c>
      <c r="AP166" s="2">
        <f t="shared" si="24"/>
        <v>-1</v>
      </c>
      <c r="AQ166" s="2">
        <f t="shared" si="24"/>
        <v>-1</v>
      </c>
      <c r="AR166" s="2">
        <f t="shared" si="24"/>
        <v>-1</v>
      </c>
      <c r="AS166" s="2">
        <f t="shared" si="18"/>
        <v>-1</v>
      </c>
    </row>
    <row r="167" spans="1:45" x14ac:dyDescent="0.25">
      <c r="A167">
        <v>25</v>
      </c>
      <c r="B167" t="s">
        <v>3686</v>
      </c>
      <c r="C167" t="s">
        <v>1966</v>
      </c>
      <c r="D167">
        <v>2019</v>
      </c>
      <c r="E167" t="s">
        <v>1788</v>
      </c>
      <c r="F167" t="s">
        <v>29</v>
      </c>
      <c r="G167" t="s">
        <v>1967</v>
      </c>
      <c r="H167" t="s">
        <v>1968</v>
      </c>
      <c r="I167">
        <v>172</v>
      </c>
      <c r="J167" s="1">
        <v>44848.523055555554</v>
      </c>
      <c r="S167">
        <v>25</v>
      </c>
      <c r="T167">
        <v>8.33</v>
      </c>
      <c r="U167">
        <v>4</v>
      </c>
      <c r="V167">
        <v>6</v>
      </c>
      <c r="W167">
        <v>3</v>
      </c>
      <c r="X167" t="s">
        <v>1969</v>
      </c>
      <c r="Z167" t="s">
        <v>1970</v>
      </c>
      <c r="AB167">
        <f>COUNTIF(DATA!C:C,C167)</f>
        <v>1</v>
      </c>
      <c r="AC167" s="2">
        <f t="shared" si="19"/>
        <v>-1</v>
      </c>
      <c r="AE167" s="2">
        <f t="shared" si="20"/>
        <v>-1</v>
      </c>
      <c r="AF167" s="2">
        <f t="shared" si="21"/>
        <v>-1</v>
      </c>
      <c r="AG167" s="2">
        <f t="shared" si="21"/>
        <v>-1</v>
      </c>
      <c r="AH167" s="2">
        <f t="shared" si="21"/>
        <v>-1</v>
      </c>
      <c r="AI167" s="2">
        <f t="shared" si="22"/>
        <v>-1</v>
      </c>
      <c r="AK167" s="2">
        <f t="shared" si="23"/>
        <v>-1</v>
      </c>
      <c r="AL167" s="2">
        <f t="shared" si="23"/>
        <v>-1</v>
      </c>
      <c r="AM167" s="2">
        <f t="shared" si="23"/>
        <v>-1</v>
      </c>
      <c r="AN167" s="2">
        <f t="shared" si="17"/>
        <v>-1</v>
      </c>
      <c r="AP167" s="2">
        <f t="shared" si="24"/>
        <v>-1</v>
      </c>
      <c r="AQ167" s="2">
        <f t="shared" si="24"/>
        <v>-1</v>
      </c>
      <c r="AR167" s="2">
        <f t="shared" si="24"/>
        <v>-1</v>
      </c>
      <c r="AS167" s="2">
        <f t="shared" si="18"/>
        <v>-1</v>
      </c>
    </row>
    <row r="168" spans="1:45" x14ac:dyDescent="0.25">
      <c r="A168">
        <v>24</v>
      </c>
      <c r="B168" t="s">
        <v>3687</v>
      </c>
      <c r="C168" t="s">
        <v>1960</v>
      </c>
      <c r="D168">
        <v>2019</v>
      </c>
      <c r="E168" t="s">
        <v>1462</v>
      </c>
      <c r="F168" t="s">
        <v>29</v>
      </c>
      <c r="G168" t="s">
        <v>1961</v>
      </c>
      <c r="H168" t="s">
        <v>1962</v>
      </c>
      <c r="I168">
        <v>165</v>
      </c>
      <c r="J168" s="1">
        <v>44848.523055555554</v>
      </c>
      <c r="S168">
        <v>24</v>
      </c>
      <c r="T168">
        <v>8</v>
      </c>
      <c r="U168">
        <v>6</v>
      </c>
      <c r="V168">
        <v>4</v>
      </c>
      <c r="W168">
        <v>3</v>
      </c>
      <c r="X168" t="s">
        <v>1963</v>
      </c>
      <c r="Z168" t="s">
        <v>1964</v>
      </c>
      <c r="AB168">
        <f>COUNTIF(DATA!C:C,C168)</f>
        <v>1</v>
      </c>
      <c r="AC168" s="2">
        <f t="shared" si="19"/>
        <v>-1</v>
      </c>
      <c r="AE168" s="2">
        <f t="shared" si="20"/>
        <v>-1</v>
      </c>
      <c r="AF168" s="2">
        <f t="shared" si="21"/>
        <v>-1</v>
      </c>
      <c r="AG168" s="2">
        <f t="shared" si="21"/>
        <v>-1</v>
      </c>
      <c r="AH168" s="2">
        <f t="shared" si="21"/>
        <v>-1</v>
      </c>
      <c r="AI168" s="2">
        <f t="shared" si="22"/>
        <v>-1</v>
      </c>
      <c r="AK168" s="2">
        <f t="shared" si="23"/>
        <v>-1</v>
      </c>
      <c r="AL168" s="2">
        <f t="shared" si="23"/>
        <v>-1</v>
      </c>
      <c r="AM168" s="2">
        <f t="shared" si="23"/>
        <v>-1</v>
      </c>
      <c r="AN168" s="2">
        <f t="shared" si="17"/>
        <v>-1</v>
      </c>
      <c r="AP168" s="2">
        <f t="shared" si="24"/>
        <v>-1</v>
      </c>
      <c r="AQ168" s="2">
        <f t="shared" si="24"/>
        <v>-1</v>
      </c>
      <c r="AR168" s="2">
        <f t="shared" si="24"/>
        <v>-1</v>
      </c>
      <c r="AS168" s="2">
        <f t="shared" si="18"/>
        <v>-1</v>
      </c>
    </row>
    <row r="169" spans="1:45" x14ac:dyDescent="0.25">
      <c r="A169">
        <v>24</v>
      </c>
      <c r="B169" t="s">
        <v>3688</v>
      </c>
      <c r="C169" t="s">
        <v>3689</v>
      </c>
      <c r="D169">
        <v>2017</v>
      </c>
      <c r="E169" t="s">
        <v>28</v>
      </c>
      <c r="F169" t="s">
        <v>29</v>
      </c>
      <c r="G169" t="s">
        <v>3690</v>
      </c>
      <c r="H169" t="s">
        <v>3691</v>
      </c>
      <c r="I169">
        <v>168</v>
      </c>
      <c r="J169" s="1">
        <v>44848.523055555554</v>
      </c>
      <c r="S169">
        <v>24</v>
      </c>
      <c r="T169">
        <v>4.8</v>
      </c>
      <c r="U169">
        <v>12</v>
      </c>
      <c r="V169">
        <v>2</v>
      </c>
      <c r="W169">
        <v>5</v>
      </c>
      <c r="X169" t="s">
        <v>3692</v>
      </c>
      <c r="Y169" t="s">
        <v>3693</v>
      </c>
      <c r="Z169" t="s">
        <v>3694</v>
      </c>
      <c r="AB169">
        <f>COUNTIF(DATA!C:C,C169)</f>
        <v>0</v>
      </c>
      <c r="AC169" s="2">
        <f t="shared" si="19"/>
        <v>-1</v>
      </c>
      <c r="AE169" s="2">
        <f t="shared" si="20"/>
        <v>-1</v>
      </c>
      <c r="AF169" s="2">
        <f t="shared" si="21"/>
        <v>-1</v>
      </c>
      <c r="AG169" s="2">
        <f t="shared" si="21"/>
        <v>-1</v>
      </c>
      <c r="AH169" s="2">
        <f t="shared" si="21"/>
        <v>-1</v>
      </c>
      <c r="AI169" s="2">
        <f t="shared" si="22"/>
        <v>-1</v>
      </c>
      <c r="AK169" s="2">
        <f t="shared" si="23"/>
        <v>-1</v>
      </c>
      <c r="AL169" s="2">
        <f t="shared" si="23"/>
        <v>-1</v>
      </c>
      <c r="AM169" s="2">
        <f t="shared" si="23"/>
        <v>-1</v>
      </c>
      <c r="AN169" s="2">
        <f t="shared" si="17"/>
        <v>-1</v>
      </c>
      <c r="AP169" s="2">
        <f t="shared" si="24"/>
        <v>-1</v>
      </c>
      <c r="AQ169" s="2">
        <f t="shared" si="24"/>
        <v>-1</v>
      </c>
      <c r="AR169" s="2">
        <f t="shared" si="24"/>
        <v>-1</v>
      </c>
      <c r="AS169" s="2">
        <f t="shared" si="18"/>
        <v>-1</v>
      </c>
    </row>
    <row r="170" spans="1:45" x14ac:dyDescent="0.25">
      <c r="A170">
        <v>23</v>
      </c>
      <c r="B170" t="s">
        <v>3695</v>
      </c>
      <c r="C170" t="s">
        <v>68</v>
      </c>
      <c r="D170">
        <v>2008</v>
      </c>
      <c r="E170" t="s">
        <v>69</v>
      </c>
      <c r="F170" t="s">
        <v>70</v>
      </c>
      <c r="G170" t="s">
        <v>71</v>
      </c>
      <c r="H170" t="s">
        <v>72</v>
      </c>
      <c r="I170">
        <v>161</v>
      </c>
      <c r="J170" s="1">
        <v>44848.523055555554</v>
      </c>
      <c r="K170" t="s">
        <v>41</v>
      </c>
      <c r="S170">
        <v>23</v>
      </c>
      <c r="T170">
        <v>1.64</v>
      </c>
      <c r="U170">
        <v>6</v>
      </c>
      <c r="V170">
        <v>4</v>
      </c>
      <c r="W170">
        <v>14</v>
      </c>
      <c r="X170" t="s">
        <v>73</v>
      </c>
      <c r="Y170" t="s">
        <v>71</v>
      </c>
      <c r="Z170" t="s">
        <v>74</v>
      </c>
      <c r="AB170">
        <f>COUNTIF(DATA!C:C,C170)</f>
        <v>1</v>
      </c>
      <c r="AC170" s="2">
        <f t="shared" si="19"/>
        <v>-1</v>
      </c>
      <c r="AE170" s="2">
        <f t="shared" si="20"/>
        <v>-1</v>
      </c>
      <c r="AF170" s="2">
        <f t="shared" si="21"/>
        <v>-1</v>
      </c>
      <c r="AG170" s="2">
        <f t="shared" si="21"/>
        <v>-1</v>
      </c>
      <c r="AH170" s="2">
        <f t="shared" si="21"/>
        <v>-1</v>
      </c>
      <c r="AI170" s="2">
        <f t="shared" si="22"/>
        <v>-1</v>
      </c>
      <c r="AK170" s="2">
        <f t="shared" si="23"/>
        <v>3</v>
      </c>
      <c r="AL170" s="2">
        <f t="shared" si="23"/>
        <v>15</v>
      </c>
      <c r="AM170" s="2">
        <f t="shared" si="23"/>
        <v>-1</v>
      </c>
      <c r="AN170" s="2">
        <f t="shared" si="17"/>
        <v>1</v>
      </c>
      <c r="AP170" s="2">
        <f t="shared" si="24"/>
        <v>-1</v>
      </c>
      <c r="AQ170" s="2">
        <f t="shared" si="24"/>
        <v>-1</v>
      </c>
      <c r="AR170" s="2">
        <f t="shared" si="24"/>
        <v>-1</v>
      </c>
      <c r="AS170" s="2">
        <f t="shared" si="18"/>
        <v>-1</v>
      </c>
    </row>
    <row r="171" spans="1:45" x14ac:dyDescent="0.25">
      <c r="A171">
        <v>23</v>
      </c>
      <c r="B171" t="s">
        <v>3696</v>
      </c>
      <c r="C171" t="s">
        <v>3697</v>
      </c>
      <c r="D171">
        <v>2015</v>
      </c>
      <c r="E171" t="s">
        <v>3698</v>
      </c>
      <c r="F171" t="s">
        <v>29</v>
      </c>
      <c r="G171" t="s">
        <v>3699</v>
      </c>
      <c r="H171" t="s">
        <v>3700</v>
      </c>
      <c r="I171">
        <v>162</v>
      </c>
      <c r="J171" s="1">
        <v>44848.523055555554</v>
      </c>
      <c r="S171">
        <v>23</v>
      </c>
      <c r="T171">
        <v>3.29</v>
      </c>
      <c r="U171">
        <v>6</v>
      </c>
      <c r="V171">
        <v>4</v>
      </c>
      <c r="W171">
        <v>7</v>
      </c>
      <c r="X171" t="s">
        <v>3701</v>
      </c>
      <c r="Z171" t="s">
        <v>3702</v>
      </c>
      <c r="AB171">
        <f>COUNTIF(DATA!C:C,C171)</f>
        <v>0</v>
      </c>
      <c r="AC171" s="2">
        <f t="shared" si="19"/>
        <v>-1</v>
      </c>
      <c r="AE171" s="2">
        <f t="shared" si="20"/>
        <v>-1</v>
      </c>
      <c r="AF171" s="2">
        <f t="shared" si="21"/>
        <v>-1</v>
      </c>
      <c r="AG171" s="2">
        <f t="shared" si="21"/>
        <v>-1</v>
      </c>
      <c r="AH171" s="2">
        <f t="shared" si="21"/>
        <v>-1</v>
      </c>
      <c r="AI171" s="2">
        <f t="shared" si="22"/>
        <v>-1</v>
      </c>
      <c r="AK171" s="2">
        <f t="shared" si="23"/>
        <v>-1</v>
      </c>
      <c r="AL171" s="2">
        <f t="shared" si="23"/>
        <v>-1</v>
      </c>
      <c r="AM171" s="2">
        <f t="shared" si="23"/>
        <v>-1</v>
      </c>
      <c r="AN171" s="2">
        <f t="shared" si="17"/>
        <v>-1</v>
      </c>
      <c r="AP171" s="2">
        <f t="shared" si="24"/>
        <v>-1</v>
      </c>
      <c r="AQ171" s="2">
        <f t="shared" si="24"/>
        <v>-1</v>
      </c>
      <c r="AR171" s="2">
        <f t="shared" si="24"/>
        <v>-1</v>
      </c>
      <c r="AS171" s="2">
        <f t="shared" si="18"/>
        <v>-1</v>
      </c>
    </row>
    <row r="172" spans="1:45" x14ac:dyDescent="0.25">
      <c r="A172">
        <v>23</v>
      </c>
      <c r="B172" t="s">
        <v>3703</v>
      </c>
      <c r="C172" t="s">
        <v>801</v>
      </c>
      <c r="D172">
        <v>2014</v>
      </c>
      <c r="E172" t="s">
        <v>232</v>
      </c>
      <c r="F172" t="s">
        <v>29</v>
      </c>
      <c r="G172" t="s">
        <v>802</v>
      </c>
      <c r="H172" t="s">
        <v>803</v>
      </c>
      <c r="I172">
        <v>166</v>
      </c>
      <c r="J172" s="1">
        <v>44848.523055555554</v>
      </c>
      <c r="S172">
        <v>23</v>
      </c>
      <c r="T172">
        <v>2.88</v>
      </c>
      <c r="U172">
        <v>4</v>
      </c>
      <c r="V172">
        <v>6</v>
      </c>
      <c r="W172">
        <v>8</v>
      </c>
      <c r="X172" t="s">
        <v>804</v>
      </c>
      <c r="Y172" t="s">
        <v>805</v>
      </c>
      <c r="Z172" t="s">
        <v>806</v>
      </c>
      <c r="AB172">
        <f>COUNTIF(DATA!C:C,C172)</f>
        <v>1</v>
      </c>
      <c r="AC172" s="2">
        <f t="shared" si="19"/>
        <v>-1</v>
      </c>
      <c r="AE172" s="2">
        <f t="shared" si="20"/>
        <v>-1</v>
      </c>
      <c r="AF172" s="2">
        <f t="shared" si="21"/>
        <v>-1</v>
      </c>
      <c r="AG172" s="2">
        <f t="shared" si="21"/>
        <v>-1</v>
      </c>
      <c r="AH172" s="2">
        <f t="shared" si="21"/>
        <v>17</v>
      </c>
      <c r="AI172" s="2">
        <f t="shared" si="22"/>
        <v>0</v>
      </c>
      <c r="AK172" s="2">
        <f t="shared" si="23"/>
        <v>-1</v>
      </c>
      <c r="AL172" s="2">
        <f t="shared" si="23"/>
        <v>-1</v>
      </c>
      <c r="AM172" s="2">
        <f t="shared" si="23"/>
        <v>-1</v>
      </c>
      <c r="AN172" s="2">
        <f t="shared" si="17"/>
        <v>-1</v>
      </c>
      <c r="AP172" s="2">
        <f t="shared" si="24"/>
        <v>-1</v>
      </c>
      <c r="AQ172" s="2">
        <f t="shared" si="24"/>
        <v>-1</v>
      </c>
      <c r="AR172" s="2">
        <f t="shared" si="24"/>
        <v>-1</v>
      </c>
      <c r="AS172" s="2">
        <f t="shared" si="18"/>
        <v>-1</v>
      </c>
    </row>
    <row r="173" spans="1:45" x14ac:dyDescent="0.25">
      <c r="A173">
        <v>23</v>
      </c>
      <c r="B173" t="s">
        <v>3704</v>
      </c>
      <c r="C173" t="s">
        <v>2534</v>
      </c>
      <c r="D173">
        <v>2021</v>
      </c>
      <c r="E173" t="s">
        <v>960</v>
      </c>
      <c r="F173" t="s">
        <v>29</v>
      </c>
      <c r="G173" t="s">
        <v>2535</v>
      </c>
      <c r="H173" t="s">
        <v>2536</v>
      </c>
      <c r="I173">
        <v>174</v>
      </c>
      <c r="J173" s="1">
        <v>44848.523055555554</v>
      </c>
      <c r="K173" t="s">
        <v>157</v>
      </c>
      <c r="S173">
        <v>23</v>
      </c>
      <c r="T173">
        <v>23</v>
      </c>
      <c r="U173">
        <v>5</v>
      </c>
      <c r="V173">
        <v>5</v>
      </c>
      <c r="W173">
        <v>1</v>
      </c>
      <c r="X173" t="s">
        <v>2537</v>
      </c>
      <c r="Y173" t="s">
        <v>2535</v>
      </c>
      <c r="Z173" t="s">
        <v>2538</v>
      </c>
      <c r="AB173">
        <f>COUNTIF(DATA!C:C,C173)</f>
        <v>1</v>
      </c>
      <c r="AC173" s="2">
        <f t="shared" si="19"/>
        <v>-1</v>
      </c>
      <c r="AE173" s="2">
        <f t="shared" si="20"/>
        <v>-1</v>
      </c>
      <c r="AF173" s="2">
        <f t="shared" si="21"/>
        <v>-1</v>
      </c>
      <c r="AG173" s="2">
        <f t="shared" si="21"/>
        <v>4</v>
      </c>
      <c r="AH173" s="2">
        <f t="shared" si="21"/>
        <v>34</v>
      </c>
      <c r="AI173" s="2">
        <f t="shared" si="22"/>
        <v>1</v>
      </c>
      <c r="AK173" s="2">
        <f t="shared" si="23"/>
        <v>-1</v>
      </c>
      <c r="AL173" s="2">
        <f t="shared" si="23"/>
        <v>-1</v>
      </c>
      <c r="AM173" s="2">
        <f t="shared" si="23"/>
        <v>-1</v>
      </c>
      <c r="AN173" s="2">
        <f t="shared" si="17"/>
        <v>-1</v>
      </c>
      <c r="AP173" s="2">
        <f t="shared" si="24"/>
        <v>-1</v>
      </c>
      <c r="AQ173" s="2">
        <f t="shared" si="24"/>
        <v>-1</v>
      </c>
      <c r="AR173" s="2">
        <f t="shared" si="24"/>
        <v>-1</v>
      </c>
      <c r="AS173" s="2">
        <f t="shared" si="18"/>
        <v>-1</v>
      </c>
    </row>
    <row r="174" spans="1:45" x14ac:dyDescent="0.25">
      <c r="A174">
        <v>22</v>
      </c>
      <c r="B174" t="s">
        <v>3705</v>
      </c>
      <c r="C174" t="s">
        <v>1493</v>
      </c>
      <c r="D174">
        <v>2017</v>
      </c>
      <c r="E174" t="s">
        <v>1494</v>
      </c>
      <c r="F174" t="s">
        <v>29</v>
      </c>
      <c r="G174" t="s">
        <v>1495</v>
      </c>
      <c r="H174" t="s">
        <v>1496</v>
      </c>
      <c r="I174">
        <v>167</v>
      </c>
      <c r="J174" s="1">
        <v>44848.523055555554</v>
      </c>
      <c r="S174">
        <v>22</v>
      </c>
      <c r="T174">
        <v>4.4000000000000004</v>
      </c>
      <c r="U174">
        <v>4</v>
      </c>
      <c r="V174">
        <v>6</v>
      </c>
      <c r="W174">
        <v>5</v>
      </c>
      <c r="X174" t="s">
        <v>1497</v>
      </c>
      <c r="Y174" t="s">
        <v>1498</v>
      </c>
      <c r="Z174" t="s">
        <v>1499</v>
      </c>
      <c r="AB174">
        <f>COUNTIF(DATA!C:C,C174)</f>
        <v>1</v>
      </c>
      <c r="AC174" s="2">
        <f t="shared" si="19"/>
        <v>-1</v>
      </c>
      <c r="AE174" s="2">
        <f t="shared" si="20"/>
        <v>-1</v>
      </c>
      <c r="AF174" s="2">
        <f t="shared" si="21"/>
        <v>-1</v>
      </c>
      <c r="AG174" s="2">
        <f t="shared" si="21"/>
        <v>-1</v>
      </c>
      <c r="AH174" s="2">
        <f t="shared" si="21"/>
        <v>-1</v>
      </c>
      <c r="AI174" s="2">
        <f t="shared" si="22"/>
        <v>-1</v>
      </c>
      <c r="AK174" s="2">
        <f t="shared" si="23"/>
        <v>-1</v>
      </c>
      <c r="AL174" s="2">
        <f t="shared" si="23"/>
        <v>-1</v>
      </c>
      <c r="AM174" s="2">
        <f t="shared" si="23"/>
        <v>-1</v>
      </c>
      <c r="AN174" s="2">
        <f t="shared" si="17"/>
        <v>-1</v>
      </c>
      <c r="AP174" s="2">
        <f t="shared" si="24"/>
        <v>-1</v>
      </c>
      <c r="AQ174" s="2">
        <f t="shared" si="24"/>
        <v>-1</v>
      </c>
      <c r="AR174" s="2">
        <f t="shared" si="24"/>
        <v>-1</v>
      </c>
      <c r="AS174" s="2">
        <f t="shared" si="18"/>
        <v>-1</v>
      </c>
    </row>
    <row r="175" spans="1:45" x14ac:dyDescent="0.25">
      <c r="A175">
        <v>22</v>
      </c>
      <c r="B175" t="s">
        <v>1500</v>
      </c>
      <c r="C175" t="s">
        <v>1501</v>
      </c>
      <c r="D175">
        <v>2017</v>
      </c>
      <c r="E175" t="s">
        <v>232</v>
      </c>
      <c r="F175" t="s">
        <v>29</v>
      </c>
      <c r="G175" t="s">
        <v>1502</v>
      </c>
      <c r="H175" t="s">
        <v>1503</v>
      </c>
      <c r="I175">
        <v>169</v>
      </c>
      <c r="J175" s="1">
        <v>44848.523055555554</v>
      </c>
      <c r="S175">
        <v>22</v>
      </c>
      <c r="T175">
        <v>4.4000000000000004</v>
      </c>
      <c r="U175">
        <v>7</v>
      </c>
      <c r="V175">
        <v>3</v>
      </c>
      <c r="W175">
        <v>5</v>
      </c>
      <c r="X175" t="s">
        <v>1504</v>
      </c>
      <c r="Y175" t="s">
        <v>1505</v>
      </c>
      <c r="Z175" t="s">
        <v>1506</v>
      </c>
      <c r="AB175">
        <f>COUNTIF(DATA!C:C,C175)</f>
        <v>1</v>
      </c>
      <c r="AC175" s="2">
        <f t="shared" si="19"/>
        <v>-1</v>
      </c>
      <c r="AE175" s="2">
        <f t="shared" si="20"/>
        <v>27</v>
      </c>
      <c r="AF175" s="2">
        <f t="shared" si="21"/>
        <v>-1</v>
      </c>
      <c r="AG175" s="2">
        <f t="shared" si="21"/>
        <v>-1</v>
      </c>
      <c r="AH175" s="2">
        <f t="shared" si="21"/>
        <v>17</v>
      </c>
      <c r="AI175" s="2">
        <f t="shared" si="22"/>
        <v>1</v>
      </c>
      <c r="AK175" s="2">
        <f t="shared" si="23"/>
        <v>-1</v>
      </c>
      <c r="AL175" s="2">
        <f t="shared" si="23"/>
        <v>-1</v>
      </c>
      <c r="AM175" s="2">
        <f t="shared" si="23"/>
        <v>-1</v>
      </c>
      <c r="AN175" s="2">
        <f t="shared" si="17"/>
        <v>-1</v>
      </c>
      <c r="AP175" s="2">
        <f t="shared" si="24"/>
        <v>-1</v>
      </c>
      <c r="AQ175" s="2">
        <f t="shared" si="24"/>
        <v>-1</v>
      </c>
      <c r="AR175" s="2">
        <f t="shared" si="24"/>
        <v>-1</v>
      </c>
      <c r="AS175" s="2">
        <f t="shared" si="18"/>
        <v>-1</v>
      </c>
    </row>
    <row r="176" spans="1:45" x14ac:dyDescent="0.25">
      <c r="A176">
        <v>22</v>
      </c>
      <c r="B176" t="s">
        <v>3706</v>
      </c>
      <c r="C176" t="s">
        <v>3707</v>
      </c>
      <c r="D176">
        <v>2013</v>
      </c>
      <c r="E176" t="s">
        <v>232</v>
      </c>
      <c r="F176" t="s">
        <v>29</v>
      </c>
      <c r="G176" t="s">
        <v>3708</v>
      </c>
      <c r="H176" t="s">
        <v>3709</v>
      </c>
      <c r="I176">
        <v>171</v>
      </c>
      <c r="J176" s="1">
        <v>44848.523055555554</v>
      </c>
      <c r="S176">
        <v>22</v>
      </c>
      <c r="T176">
        <v>2.44</v>
      </c>
      <c r="U176">
        <v>4</v>
      </c>
      <c r="V176">
        <v>6</v>
      </c>
      <c r="W176">
        <v>9</v>
      </c>
      <c r="X176" t="s">
        <v>3710</v>
      </c>
      <c r="Y176" t="s">
        <v>3711</v>
      </c>
      <c r="Z176" t="s">
        <v>3712</v>
      </c>
      <c r="AB176">
        <f>COUNTIF(DATA!C:C,C176)</f>
        <v>0</v>
      </c>
      <c r="AC176" s="2">
        <f t="shared" si="19"/>
        <v>-1</v>
      </c>
      <c r="AE176" s="2">
        <f t="shared" si="20"/>
        <v>-1</v>
      </c>
      <c r="AF176" s="2">
        <f t="shared" si="21"/>
        <v>-1</v>
      </c>
      <c r="AG176" s="2">
        <f t="shared" si="21"/>
        <v>-1</v>
      </c>
      <c r="AH176" s="2">
        <f t="shared" si="21"/>
        <v>-1</v>
      </c>
      <c r="AI176" s="2">
        <f t="shared" si="22"/>
        <v>-1</v>
      </c>
      <c r="AK176" s="2">
        <f t="shared" si="23"/>
        <v>-1</v>
      </c>
      <c r="AL176" s="2">
        <f t="shared" si="23"/>
        <v>-1</v>
      </c>
      <c r="AM176" s="2">
        <f t="shared" si="23"/>
        <v>-1</v>
      </c>
      <c r="AN176" s="2">
        <f t="shared" si="17"/>
        <v>-1</v>
      </c>
      <c r="AP176" s="2">
        <f t="shared" si="24"/>
        <v>-1</v>
      </c>
      <c r="AQ176" s="2">
        <f t="shared" si="24"/>
        <v>-1</v>
      </c>
      <c r="AR176" s="2">
        <f t="shared" si="24"/>
        <v>-1</v>
      </c>
      <c r="AS176" s="2">
        <f t="shared" si="18"/>
        <v>-1</v>
      </c>
    </row>
    <row r="177" spans="1:45" x14ac:dyDescent="0.25">
      <c r="A177">
        <v>22</v>
      </c>
      <c r="B177" t="s">
        <v>259</v>
      </c>
      <c r="C177" t="s">
        <v>260</v>
      </c>
      <c r="D177">
        <v>2011</v>
      </c>
      <c r="E177" t="s">
        <v>261</v>
      </c>
      <c r="F177" t="s">
        <v>262</v>
      </c>
      <c r="G177" t="s">
        <v>263</v>
      </c>
      <c r="H177" t="s">
        <v>264</v>
      </c>
      <c r="I177">
        <v>173</v>
      </c>
      <c r="J177" s="1">
        <v>44848.523055555554</v>
      </c>
      <c r="L177" t="s">
        <v>265</v>
      </c>
      <c r="S177">
        <v>22</v>
      </c>
      <c r="T177">
        <v>2</v>
      </c>
      <c r="U177">
        <v>6</v>
      </c>
      <c r="V177">
        <v>4</v>
      </c>
      <c r="W177">
        <v>11</v>
      </c>
      <c r="X177" t="s">
        <v>266</v>
      </c>
      <c r="Y177" t="s">
        <v>267</v>
      </c>
      <c r="Z177" t="s">
        <v>268</v>
      </c>
      <c r="AB177">
        <f>COUNTIF(DATA!C:C,C177)</f>
        <v>1</v>
      </c>
      <c r="AC177" s="2">
        <f t="shared" si="19"/>
        <v>-1</v>
      </c>
      <c r="AE177" s="2">
        <f t="shared" si="20"/>
        <v>-1</v>
      </c>
      <c r="AF177" s="2">
        <f t="shared" si="21"/>
        <v>-1</v>
      </c>
      <c r="AG177" s="2">
        <f t="shared" si="21"/>
        <v>-1</v>
      </c>
      <c r="AH177" s="2">
        <f t="shared" si="21"/>
        <v>-1</v>
      </c>
      <c r="AI177" s="2">
        <f t="shared" si="22"/>
        <v>-1</v>
      </c>
      <c r="AK177" s="2">
        <f t="shared" si="23"/>
        <v>-1</v>
      </c>
      <c r="AL177" s="2">
        <f t="shared" si="23"/>
        <v>-1</v>
      </c>
      <c r="AM177" s="2">
        <f t="shared" si="23"/>
        <v>-1</v>
      </c>
      <c r="AN177" s="2">
        <f t="shared" si="17"/>
        <v>-1</v>
      </c>
      <c r="AP177" s="2">
        <f t="shared" si="24"/>
        <v>-1</v>
      </c>
      <c r="AQ177" s="2">
        <f t="shared" si="24"/>
        <v>-1</v>
      </c>
      <c r="AR177" s="2">
        <f t="shared" si="24"/>
        <v>-1</v>
      </c>
      <c r="AS177" s="2">
        <f t="shared" si="18"/>
        <v>-1</v>
      </c>
    </row>
    <row r="178" spans="1:45" x14ac:dyDescent="0.25">
      <c r="A178">
        <v>22</v>
      </c>
      <c r="B178" t="s">
        <v>3713</v>
      </c>
      <c r="C178" t="s">
        <v>3714</v>
      </c>
      <c r="D178">
        <v>2016</v>
      </c>
      <c r="F178" t="s">
        <v>417</v>
      </c>
      <c r="G178" t="s">
        <v>3715</v>
      </c>
      <c r="H178" t="s">
        <v>3716</v>
      </c>
      <c r="I178">
        <v>175</v>
      </c>
      <c r="J178" s="1">
        <v>44848.523055555554</v>
      </c>
      <c r="K178" t="s">
        <v>281</v>
      </c>
      <c r="S178">
        <v>22</v>
      </c>
      <c r="T178">
        <v>3.67</v>
      </c>
      <c r="U178">
        <v>6</v>
      </c>
      <c r="V178">
        <v>4</v>
      </c>
      <c r="W178">
        <v>6</v>
      </c>
      <c r="X178" t="s">
        <v>3717</v>
      </c>
      <c r="Z178" t="s">
        <v>3718</v>
      </c>
      <c r="AB178">
        <f>COUNTIF(DATA!C:C,C178)</f>
        <v>0</v>
      </c>
      <c r="AC178" s="2">
        <f t="shared" si="19"/>
        <v>-1</v>
      </c>
      <c r="AE178" s="2">
        <f t="shared" si="20"/>
        <v>-1</v>
      </c>
      <c r="AF178" s="2">
        <f t="shared" si="21"/>
        <v>-1</v>
      </c>
      <c r="AG178" s="2">
        <f t="shared" si="21"/>
        <v>-1</v>
      </c>
      <c r="AH178" s="2">
        <f t="shared" si="21"/>
        <v>-1</v>
      </c>
      <c r="AI178" s="2">
        <f t="shared" si="22"/>
        <v>-1</v>
      </c>
      <c r="AK178" s="2">
        <f t="shared" si="23"/>
        <v>-1</v>
      </c>
      <c r="AL178" s="2">
        <f t="shared" si="23"/>
        <v>-1</v>
      </c>
      <c r="AM178" s="2">
        <f t="shared" si="23"/>
        <v>-1</v>
      </c>
      <c r="AN178" s="2">
        <f t="shared" si="17"/>
        <v>-1</v>
      </c>
      <c r="AP178" s="2">
        <f t="shared" si="24"/>
        <v>-1</v>
      </c>
      <c r="AQ178" s="2">
        <f t="shared" si="24"/>
        <v>-1</v>
      </c>
      <c r="AR178" s="2">
        <f t="shared" si="24"/>
        <v>-1</v>
      </c>
      <c r="AS178" s="2">
        <f t="shared" si="18"/>
        <v>-1</v>
      </c>
    </row>
    <row r="179" spans="1:45" x14ac:dyDescent="0.25">
      <c r="A179">
        <v>22</v>
      </c>
      <c r="B179" t="s">
        <v>3719</v>
      </c>
      <c r="C179" t="s">
        <v>3720</v>
      </c>
      <c r="D179">
        <v>2020</v>
      </c>
      <c r="E179" t="s">
        <v>2249</v>
      </c>
      <c r="F179" t="s">
        <v>131</v>
      </c>
      <c r="G179" t="s">
        <v>3721</v>
      </c>
      <c r="H179" t="s">
        <v>3722</v>
      </c>
      <c r="I179">
        <v>178</v>
      </c>
      <c r="J179" s="1">
        <v>44848.523055555554</v>
      </c>
      <c r="L179" t="s">
        <v>3723</v>
      </c>
      <c r="S179">
        <v>22</v>
      </c>
      <c r="T179">
        <v>11</v>
      </c>
      <c r="U179">
        <v>3</v>
      </c>
      <c r="V179">
        <v>8</v>
      </c>
      <c r="W179">
        <v>2</v>
      </c>
      <c r="X179" t="s">
        <v>3724</v>
      </c>
      <c r="Y179" t="s">
        <v>3725</v>
      </c>
      <c r="Z179" t="s">
        <v>3726</v>
      </c>
      <c r="AB179">
        <f>COUNTIF(DATA!C:C,C179)</f>
        <v>0</v>
      </c>
      <c r="AC179" s="2">
        <f t="shared" si="19"/>
        <v>-1</v>
      </c>
      <c r="AE179" s="2">
        <f t="shared" si="20"/>
        <v>-1</v>
      </c>
      <c r="AF179" s="2">
        <f t="shared" si="21"/>
        <v>-1</v>
      </c>
      <c r="AG179" s="2">
        <f t="shared" si="21"/>
        <v>-1</v>
      </c>
      <c r="AH179" s="2">
        <f t="shared" si="21"/>
        <v>-1</v>
      </c>
      <c r="AI179" s="2">
        <f t="shared" si="22"/>
        <v>-1</v>
      </c>
      <c r="AK179" s="2">
        <f t="shared" si="23"/>
        <v>-1</v>
      </c>
      <c r="AL179" s="2">
        <f t="shared" si="23"/>
        <v>-1</v>
      </c>
      <c r="AM179" s="2">
        <f t="shared" si="23"/>
        <v>-1</v>
      </c>
      <c r="AN179" s="2">
        <f t="shared" si="17"/>
        <v>-1</v>
      </c>
      <c r="AP179" s="2">
        <f t="shared" si="24"/>
        <v>-1</v>
      </c>
      <c r="AQ179" s="2">
        <f t="shared" si="24"/>
        <v>-1</v>
      </c>
      <c r="AR179" s="2">
        <f t="shared" si="24"/>
        <v>-1</v>
      </c>
      <c r="AS179" s="2">
        <f t="shared" si="18"/>
        <v>-1</v>
      </c>
    </row>
    <row r="180" spans="1:45" x14ac:dyDescent="0.25">
      <c r="A180">
        <v>22</v>
      </c>
      <c r="B180" t="s">
        <v>3727</v>
      </c>
      <c r="C180" t="s">
        <v>2242</v>
      </c>
      <c r="D180">
        <v>2020</v>
      </c>
      <c r="E180" t="s">
        <v>28</v>
      </c>
      <c r="F180" t="s">
        <v>29</v>
      </c>
      <c r="G180" t="s">
        <v>2243</v>
      </c>
      <c r="H180" t="s">
        <v>2244</v>
      </c>
      <c r="I180">
        <v>188</v>
      </c>
      <c r="J180" s="1">
        <v>44848.523055555554</v>
      </c>
      <c r="K180" t="s">
        <v>157</v>
      </c>
      <c r="S180">
        <v>22</v>
      </c>
      <c r="T180">
        <v>11</v>
      </c>
      <c r="U180">
        <v>4</v>
      </c>
      <c r="V180">
        <v>5</v>
      </c>
      <c r="W180">
        <v>2</v>
      </c>
      <c r="X180" t="s">
        <v>2245</v>
      </c>
      <c r="Y180" t="s">
        <v>2243</v>
      </c>
      <c r="Z180" t="s">
        <v>2246</v>
      </c>
      <c r="AB180">
        <f>COUNTIF(DATA!C:C,C180)</f>
        <v>1</v>
      </c>
      <c r="AC180" s="2">
        <f t="shared" si="19"/>
        <v>-1</v>
      </c>
      <c r="AE180" s="2">
        <f t="shared" si="20"/>
        <v>-1</v>
      </c>
      <c r="AF180" s="2">
        <f t="shared" si="21"/>
        <v>-1</v>
      </c>
      <c r="AG180" s="2">
        <f t="shared" si="21"/>
        <v>16</v>
      </c>
      <c r="AH180" s="2">
        <f t="shared" si="21"/>
        <v>36</v>
      </c>
      <c r="AI180" s="2">
        <f t="shared" si="22"/>
        <v>1</v>
      </c>
      <c r="AK180" s="2">
        <f t="shared" si="23"/>
        <v>-1</v>
      </c>
      <c r="AL180" s="2">
        <f t="shared" si="23"/>
        <v>-1</v>
      </c>
      <c r="AM180" s="2">
        <f t="shared" si="23"/>
        <v>-1</v>
      </c>
      <c r="AN180" s="2">
        <f t="shared" si="17"/>
        <v>-1</v>
      </c>
      <c r="AP180" s="2">
        <f t="shared" si="24"/>
        <v>-1</v>
      </c>
      <c r="AQ180" s="2">
        <f t="shared" si="24"/>
        <v>-1</v>
      </c>
      <c r="AR180" s="2">
        <f t="shared" si="24"/>
        <v>-1</v>
      </c>
      <c r="AS180" s="2">
        <f t="shared" si="18"/>
        <v>-1</v>
      </c>
    </row>
    <row r="181" spans="1:45" x14ac:dyDescent="0.25">
      <c r="A181">
        <v>22</v>
      </c>
      <c r="B181" t="s">
        <v>3728</v>
      </c>
      <c r="C181" t="s">
        <v>3729</v>
      </c>
      <c r="D181">
        <v>2019</v>
      </c>
      <c r="E181" t="s">
        <v>3730</v>
      </c>
      <c r="F181" t="s">
        <v>29</v>
      </c>
      <c r="G181" t="s">
        <v>3731</v>
      </c>
      <c r="H181" t="s">
        <v>3732</v>
      </c>
      <c r="I181">
        <v>195</v>
      </c>
      <c r="J181" s="1">
        <v>44848.523055555554</v>
      </c>
      <c r="S181">
        <v>22</v>
      </c>
      <c r="T181">
        <v>7.33</v>
      </c>
      <c r="U181">
        <v>3</v>
      </c>
      <c r="V181">
        <v>8</v>
      </c>
      <c r="W181">
        <v>3</v>
      </c>
      <c r="X181" t="s">
        <v>3733</v>
      </c>
      <c r="Z181" t="s">
        <v>3734</v>
      </c>
      <c r="AB181">
        <f>COUNTIF(DATA!C:C,C181)</f>
        <v>0</v>
      </c>
      <c r="AC181" s="2">
        <f t="shared" si="19"/>
        <v>-1</v>
      </c>
      <c r="AE181" s="2">
        <f t="shared" si="20"/>
        <v>-1</v>
      </c>
      <c r="AF181" s="2">
        <f t="shared" si="21"/>
        <v>-1</v>
      </c>
      <c r="AG181" s="2">
        <f t="shared" si="21"/>
        <v>-1</v>
      </c>
      <c r="AH181" s="2">
        <f t="shared" si="21"/>
        <v>-1</v>
      </c>
      <c r="AI181" s="2">
        <f t="shared" si="22"/>
        <v>-1</v>
      </c>
      <c r="AK181" s="2">
        <f t="shared" si="23"/>
        <v>-1</v>
      </c>
      <c r="AL181" s="2">
        <f t="shared" si="23"/>
        <v>-1</v>
      </c>
      <c r="AM181" s="2">
        <f t="shared" si="23"/>
        <v>-1</v>
      </c>
      <c r="AN181" s="2">
        <f t="shared" si="17"/>
        <v>-1</v>
      </c>
      <c r="AP181" s="2">
        <f t="shared" si="24"/>
        <v>-1</v>
      </c>
      <c r="AQ181" s="2">
        <f t="shared" si="24"/>
        <v>-1</v>
      </c>
      <c r="AR181" s="2">
        <f t="shared" si="24"/>
        <v>-1</v>
      </c>
      <c r="AS181" s="2">
        <f t="shared" si="18"/>
        <v>-1</v>
      </c>
    </row>
    <row r="182" spans="1:45" x14ac:dyDescent="0.25">
      <c r="A182">
        <v>21</v>
      </c>
      <c r="B182" t="s">
        <v>2232</v>
      </c>
      <c r="C182" t="s">
        <v>2233</v>
      </c>
      <c r="D182">
        <v>2020</v>
      </c>
      <c r="E182" t="s">
        <v>2234</v>
      </c>
      <c r="F182" t="s">
        <v>131</v>
      </c>
      <c r="G182" t="s">
        <v>2235</v>
      </c>
      <c r="H182" t="s">
        <v>2236</v>
      </c>
      <c r="I182">
        <v>176</v>
      </c>
      <c r="J182" s="1">
        <v>44848.523055555554</v>
      </c>
      <c r="L182" t="s">
        <v>2237</v>
      </c>
      <c r="S182">
        <v>21</v>
      </c>
      <c r="T182">
        <v>10.5</v>
      </c>
      <c r="U182">
        <v>7</v>
      </c>
      <c r="V182">
        <v>3</v>
      </c>
      <c r="W182">
        <v>2</v>
      </c>
      <c r="X182" t="s">
        <v>2238</v>
      </c>
      <c r="Y182" t="s">
        <v>2239</v>
      </c>
      <c r="Z182" t="s">
        <v>2240</v>
      </c>
      <c r="AB182">
        <f>COUNTIF(DATA!C:C,C182)</f>
        <v>1</v>
      </c>
      <c r="AC182" s="2">
        <f t="shared" si="19"/>
        <v>-1</v>
      </c>
      <c r="AE182" s="2">
        <f t="shared" si="20"/>
        <v>-1</v>
      </c>
      <c r="AF182" s="2">
        <f t="shared" si="21"/>
        <v>-1</v>
      </c>
      <c r="AG182" s="2">
        <f t="shared" si="21"/>
        <v>-1</v>
      </c>
      <c r="AH182" s="2">
        <f t="shared" si="21"/>
        <v>-1</v>
      </c>
      <c r="AI182" s="2">
        <f t="shared" si="22"/>
        <v>-1</v>
      </c>
      <c r="AK182" s="2">
        <f t="shared" si="23"/>
        <v>-1</v>
      </c>
      <c r="AL182" s="2">
        <f t="shared" si="23"/>
        <v>-1</v>
      </c>
      <c r="AM182" s="2">
        <f t="shared" si="23"/>
        <v>-1</v>
      </c>
      <c r="AN182" s="2">
        <f t="shared" si="17"/>
        <v>-1</v>
      </c>
      <c r="AP182" s="2">
        <f t="shared" si="24"/>
        <v>-1</v>
      </c>
      <c r="AQ182" s="2">
        <f t="shared" si="24"/>
        <v>-1</v>
      </c>
      <c r="AR182" s="2">
        <f t="shared" si="24"/>
        <v>-1</v>
      </c>
      <c r="AS182" s="2">
        <f t="shared" si="18"/>
        <v>-1</v>
      </c>
    </row>
    <row r="183" spans="1:45" x14ac:dyDescent="0.25">
      <c r="A183">
        <v>21</v>
      </c>
      <c r="B183" t="s">
        <v>3449</v>
      </c>
      <c r="C183" t="s">
        <v>3735</v>
      </c>
      <c r="D183">
        <v>2018</v>
      </c>
      <c r="E183" t="s">
        <v>28</v>
      </c>
      <c r="F183" t="s">
        <v>29</v>
      </c>
      <c r="G183" t="s">
        <v>3736</v>
      </c>
      <c r="H183" t="s">
        <v>3737</v>
      </c>
      <c r="I183">
        <v>177</v>
      </c>
      <c r="J183" s="1">
        <v>44848.523055555554</v>
      </c>
      <c r="S183">
        <v>21</v>
      </c>
      <c r="T183">
        <v>5.25</v>
      </c>
      <c r="U183">
        <v>5</v>
      </c>
      <c r="V183">
        <v>4</v>
      </c>
      <c r="W183">
        <v>4</v>
      </c>
      <c r="X183" t="s">
        <v>3738</v>
      </c>
      <c r="Y183" t="s">
        <v>3739</v>
      </c>
      <c r="Z183" t="s">
        <v>3740</v>
      </c>
      <c r="AB183">
        <f>COUNTIF(DATA!C:C,C183)</f>
        <v>0</v>
      </c>
      <c r="AC183" s="2">
        <f t="shared" si="19"/>
        <v>-1</v>
      </c>
      <c r="AE183" s="2">
        <f t="shared" si="20"/>
        <v>-1</v>
      </c>
      <c r="AF183" s="2">
        <f t="shared" si="21"/>
        <v>-1</v>
      </c>
      <c r="AG183" s="2">
        <f t="shared" si="21"/>
        <v>-1</v>
      </c>
      <c r="AH183" s="2">
        <f t="shared" si="21"/>
        <v>-1</v>
      </c>
      <c r="AI183" s="2">
        <f t="shared" si="22"/>
        <v>-1</v>
      </c>
      <c r="AK183" s="2">
        <f t="shared" si="23"/>
        <v>-1</v>
      </c>
      <c r="AL183" s="2">
        <f t="shared" si="23"/>
        <v>-1</v>
      </c>
      <c r="AM183" s="2">
        <f t="shared" si="23"/>
        <v>-1</v>
      </c>
      <c r="AN183" s="2">
        <f t="shared" si="17"/>
        <v>-1</v>
      </c>
      <c r="AP183" s="2">
        <f t="shared" si="24"/>
        <v>-1</v>
      </c>
      <c r="AQ183" s="2">
        <f t="shared" si="24"/>
        <v>-1</v>
      </c>
      <c r="AR183" s="2">
        <f t="shared" si="24"/>
        <v>-1</v>
      </c>
      <c r="AS183" s="2">
        <f t="shared" si="18"/>
        <v>-1</v>
      </c>
    </row>
    <row r="184" spans="1:45" x14ac:dyDescent="0.25">
      <c r="A184">
        <v>21</v>
      </c>
      <c r="B184" t="s">
        <v>3741</v>
      </c>
      <c r="C184" t="s">
        <v>3742</v>
      </c>
      <c r="D184">
        <v>2020</v>
      </c>
      <c r="E184" t="s">
        <v>2620</v>
      </c>
      <c r="F184" t="s">
        <v>29</v>
      </c>
      <c r="G184" t="s">
        <v>3743</v>
      </c>
      <c r="H184" t="s">
        <v>3744</v>
      </c>
      <c r="I184">
        <v>180</v>
      </c>
      <c r="J184" s="1">
        <v>44848.523055555554</v>
      </c>
      <c r="S184">
        <v>21</v>
      </c>
      <c r="T184">
        <v>10.5</v>
      </c>
      <c r="U184">
        <v>4</v>
      </c>
      <c r="V184">
        <v>6</v>
      </c>
      <c r="W184">
        <v>2</v>
      </c>
      <c r="X184" t="s">
        <v>3745</v>
      </c>
      <c r="Z184" t="s">
        <v>3746</v>
      </c>
      <c r="AB184">
        <f>COUNTIF(DATA!C:C,C184)</f>
        <v>0</v>
      </c>
      <c r="AC184" s="2">
        <f t="shared" si="19"/>
        <v>-1</v>
      </c>
      <c r="AE184" s="2">
        <f t="shared" si="20"/>
        <v>-1</v>
      </c>
      <c r="AF184" s="2">
        <f t="shared" si="21"/>
        <v>-1</v>
      </c>
      <c r="AG184" s="2">
        <f t="shared" si="21"/>
        <v>-1</v>
      </c>
      <c r="AH184" s="2">
        <f t="shared" si="21"/>
        <v>-1</v>
      </c>
      <c r="AI184" s="2">
        <f t="shared" si="22"/>
        <v>-1</v>
      </c>
      <c r="AK184" s="2">
        <f t="shared" si="23"/>
        <v>-1</v>
      </c>
      <c r="AL184" s="2">
        <f t="shared" si="23"/>
        <v>-1</v>
      </c>
      <c r="AM184" s="2">
        <f t="shared" si="23"/>
        <v>-1</v>
      </c>
      <c r="AN184" s="2">
        <f t="shared" si="17"/>
        <v>-1</v>
      </c>
      <c r="AP184" s="2">
        <f t="shared" si="24"/>
        <v>-1</v>
      </c>
      <c r="AQ184" s="2">
        <f t="shared" si="24"/>
        <v>-1</v>
      </c>
      <c r="AR184" s="2">
        <f t="shared" si="24"/>
        <v>-1</v>
      </c>
      <c r="AS184" s="2">
        <f t="shared" si="18"/>
        <v>-1</v>
      </c>
    </row>
    <row r="185" spans="1:45" x14ac:dyDescent="0.25">
      <c r="A185">
        <v>21</v>
      </c>
      <c r="B185" t="s">
        <v>3747</v>
      </c>
      <c r="C185" t="s">
        <v>3748</v>
      </c>
      <c r="D185">
        <v>2017</v>
      </c>
      <c r="E185" t="s">
        <v>232</v>
      </c>
      <c r="F185" t="s">
        <v>29</v>
      </c>
      <c r="G185" t="s">
        <v>3749</v>
      </c>
      <c r="H185" t="s">
        <v>3750</v>
      </c>
      <c r="I185">
        <v>187</v>
      </c>
      <c r="J185" s="1">
        <v>44848.523055555554</v>
      </c>
      <c r="S185">
        <v>21</v>
      </c>
      <c r="T185">
        <v>4.2</v>
      </c>
      <c r="U185">
        <v>5</v>
      </c>
      <c r="V185">
        <v>4</v>
      </c>
      <c r="W185">
        <v>5</v>
      </c>
      <c r="X185" t="s">
        <v>3751</v>
      </c>
      <c r="Y185" t="s">
        <v>3752</v>
      </c>
      <c r="Z185" t="s">
        <v>3753</v>
      </c>
      <c r="AB185">
        <f>COUNTIF(DATA!C:C,C185)</f>
        <v>0</v>
      </c>
      <c r="AC185" s="2">
        <f t="shared" si="19"/>
        <v>-1</v>
      </c>
      <c r="AE185" s="2">
        <f t="shared" si="20"/>
        <v>-1</v>
      </c>
      <c r="AF185" s="2">
        <f t="shared" si="21"/>
        <v>-1</v>
      </c>
      <c r="AG185" s="2">
        <f t="shared" si="21"/>
        <v>-1</v>
      </c>
      <c r="AH185" s="2">
        <f t="shared" si="21"/>
        <v>-1</v>
      </c>
      <c r="AI185" s="2">
        <f t="shared" si="22"/>
        <v>-1</v>
      </c>
      <c r="AK185" s="2">
        <f t="shared" si="23"/>
        <v>-1</v>
      </c>
      <c r="AL185" s="2">
        <f t="shared" si="23"/>
        <v>-1</v>
      </c>
      <c r="AM185" s="2">
        <f t="shared" si="23"/>
        <v>-1</v>
      </c>
      <c r="AN185" s="2">
        <f t="shared" si="17"/>
        <v>-1</v>
      </c>
      <c r="AP185" s="2">
        <f t="shared" si="24"/>
        <v>-1</v>
      </c>
      <c r="AQ185" s="2">
        <f t="shared" si="24"/>
        <v>-1</v>
      </c>
      <c r="AR185" s="2">
        <f t="shared" si="24"/>
        <v>-1</v>
      </c>
      <c r="AS185" s="2">
        <f t="shared" si="18"/>
        <v>-1</v>
      </c>
    </row>
    <row r="186" spans="1:45" x14ac:dyDescent="0.25">
      <c r="A186">
        <v>21</v>
      </c>
      <c r="B186" t="s">
        <v>3754</v>
      </c>
      <c r="C186" t="s">
        <v>3755</v>
      </c>
      <c r="D186">
        <v>2019</v>
      </c>
      <c r="E186" t="s">
        <v>3756</v>
      </c>
      <c r="F186" t="s">
        <v>3757</v>
      </c>
      <c r="G186" t="s">
        <v>3758</v>
      </c>
      <c r="H186" t="s">
        <v>3759</v>
      </c>
      <c r="I186">
        <v>202</v>
      </c>
      <c r="J186" s="1">
        <v>44848.523055555554</v>
      </c>
      <c r="K186" t="s">
        <v>157</v>
      </c>
      <c r="S186">
        <v>21</v>
      </c>
      <c r="T186">
        <v>7</v>
      </c>
      <c r="U186">
        <v>4</v>
      </c>
      <c r="V186">
        <v>6</v>
      </c>
      <c r="W186">
        <v>3</v>
      </c>
      <c r="X186" t="s">
        <v>3760</v>
      </c>
      <c r="Y186" t="s">
        <v>3758</v>
      </c>
      <c r="Z186" t="s">
        <v>3761</v>
      </c>
      <c r="AB186">
        <f>COUNTIF(DATA!C:C,C186)</f>
        <v>0</v>
      </c>
      <c r="AC186" s="2">
        <f t="shared" si="19"/>
        <v>-1</v>
      </c>
      <c r="AE186" s="2">
        <f t="shared" si="20"/>
        <v>-1</v>
      </c>
      <c r="AF186" s="2">
        <f t="shared" si="21"/>
        <v>-1</v>
      </c>
      <c r="AG186" s="2">
        <f t="shared" si="21"/>
        <v>-1</v>
      </c>
      <c r="AH186" s="2">
        <f t="shared" si="21"/>
        <v>-1</v>
      </c>
      <c r="AI186" s="2">
        <f t="shared" si="22"/>
        <v>-1</v>
      </c>
      <c r="AK186" s="2">
        <f t="shared" si="23"/>
        <v>-1</v>
      </c>
      <c r="AL186" s="2">
        <f t="shared" si="23"/>
        <v>-1</v>
      </c>
      <c r="AM186" s="2">
        <f t="shared" si="23"/>
        <v>-1</v>
      </c>
      <c r="AN186" s="2">
        <f t="shared" si="17"/>
        <v>-1</v>
      </c>
      <c r="AP186" s="2">
        <f t="shared" si="24"/>
        <v>12</v>
      </c>
      <c r="AQ186" s="2">
        <f t="shared" si="24"/>
        <v>-1</v>
      </c>
      <c r="AR186" s="2">
        <f t="shared" si="24"/>
        <v>44</v>
      </c>
      <c r="AS186" s="2">
        <f t="shared" si="18"/>
        <v>1</v>
      </c>
    </row>
    <row r="187" spans="1:45" x14ac:dyDescent="0.25">
      <c r="A187">
        <v>20</v>
      </c>
      <c r="B187" t="s">
        <v>3762</v>
      </c>
      <c r="C187" t="s">
        <v>3763</v>
      </c>
      <c r="D187">
        <v>2016</v>
      </c>
      <c r="E187" t="s">
        <v>1538</v>
      </c>
      <c r="F187" t="s">
        <v>131</v>
      </c>
      <c r="G187" t="s">
        <v>3764</v>
      </c>
      <c r="H187" t="s">
        <v>3765</v>
      </c>
      <c r="I187">
        <v>181</v>
      </c>
      <c r="J187" s="1">
        <v>44848.523055555554</v>
      </c>
      <c r="K187" t="s">
        <v>157</v>
      </c>
      <c r="L187" t="s">
        <v>3766</v>
      </c>
      <c r="S187">
        <v>20</v>
      </c>
      <c r="T187">
        <v>3.33</v>
      </c>
      <c r="U187">
        <v>3</v>
      </c>
      <c r="V187">
        <v>6</v>
      </c>
      <c r="W187">
        <v>6</v>
      </c>
      <c r="X187" t="s">
        <v>3767</v>
      </c>
      <c r="Y187" t="s">
        <v>3764</v>
      </c>
      <c r="Z187" t="s">
        <v>3768</v>
      </c>
      <c r="AB187">
        <f>COUNTIF(DATA!C:C,C187)</f>
        <v>0</v>
      </c>
      <c r="AC187" s="2">
        <f t="shared" si="19"/>
        <v>-1</v>
      </c>
      <c r="AE187" s="2">
        <f t="shared" si="20"/>
        <v>-1</v>
      </c>
      <c r="AF187" s="2">
        <f t="shared" si="21"/>
        <v>-1</v>
      </c>
      <c r="AG187" s="2">
        <f t="shared" si="21"/>
        <v>-1</v>
      </c>
      <c r="AH187" s="2">
        <f t="shared" si="21"/>
        <v>-1</v>
      </c>
      <c r="AI187" s="2">
        <f t="shared" si="22"/>
        <v>-1</v>
      </c>
      <c r="AK187" s="2">
        <f t="shared" si="23"/>
        <v>-1</v>
      </c>
      <c r="AL187" s="2">
        <f t="shared" si="23"/>
        <v>-1</v>
      </c>
      <c r="AM187" s="2">
        <f t="shared" si="23"/>
        <v>-1</v>
      </c>
      <c r="AN187" s="2">
        <f t="shared" si="17"/>
        <v>-1</v>
      </c>
      <c r="AP187" s="2">
        <f t="shared" si="24"/>
        <v>-1</v>
      </c>
      <c r="AQ187" s="2">
        <f t="shared" si="24"/>
        <v>-1</v>
      </c>
      <c r="AR187" s="2">
        <f t="shared" si="24"/>
        <v>-1</v>
      </c>
      <c r="AS187" s="2">
        <f t="shared" si="18"/>
        <v>-1</v>
      </c>
    </row>
    <row r="188" spans="1:45" x14ac:dyDescent="0.25">
      <c r="A188">
        <v>20</v>
      </c>
      <c r="B188" t="s">
        <v>3769</v>
      </c>
      <c r="C188" t="s">
        <v>3770</v>
      </c>
      <c r="D188">
        <v>2017</v>
      </c>
      <c r="E188" t="s">
        <v>538</v>
      </c>
      <c r="F188" t="s">
        <v>29</v>
      </c>
      <c r="G188" t="s">
        <v>3771</v>
      </c>
      <c r="H188" t="s">
        <v>3772</v>
      </c>
      <c r="I188">
        <v>183</v>
      </c>
      <c r="J188" s="1">
        <v>44848.523055555554</v>
      </c>
      <c r="K188" t="s">
        <v>157</v>
      </c>
      <c r="S188">
        <v>20</v>
      </c>
      <c r="T188">
        <v>4</v>
      </c>
      <c r="U188">
        <v>10</v>
      </c>
      <c r="V188">
        <v>2</v>
      </c>
      <c r="W188">
        <v>5</v>
      </c>
      <c r="X188" t="s">
        <v>3773</v>
      </c>
      <c r="Y188" t="s">
        <v>3771</v>
      </c>
      <c r="Z188" t="s">
        <v>3774</v>
      </c>
      <c r="AB188">
        <f>COUNTIF(DATA!C:C,C188)</f>
        <v>0</v>
      </c>
      <c r="AC188" s="2">
        <f t="shared" si="19"/>
        <v>-1</v>
      </c>
      <c r="AE188" s="2">
        <f t="shared" si="20"/>
        <v>-1</v>
      </c>
      <c r="AF188" s="2">
        <f t="shared" si="21"/>
        <v>-1</v>
      </c>
      <c r="AG188" s="2">
        <f t="shared" si="21"/>
        <v>-1</v>
      </c>
      <c r="AH188" s="2">
        <f t="shared" si="21"/>
        <v>-1</v>
      </c>
      <c r="AI188" s="2">
        <f t="shared" si="22"/>
        <v>-1</v>
      </c>
      <c r="AK188" s="2">
        <f t="shared" si="23"/>
        <v>-1</v>
      </c>
      <c r="AL188" s="2">
        <f t="shared" si="23"/>
        <v>-1</v>
      </c>
      <c r="AM188" s="2">
        <f t="shared" si="23"/>
        <v>-1</v>
      </c>
      <c r="AN188" s="2">
        <f t="shared" si="17"/>
        <v>-1</v>
      </c>
      <c r="AP188" s="2">
        <f t="shared" si="24"/>
        <v>-1</v>
      </c>
      <c r="AQ188" s="2">
        <f t="shared" si="24"/>
        <v>-1</v>
      </c>
      <c r="AR188" s="2">
        <f t="shared" si="24"/>
        <v>-1</v>
      </c>
      <c r="AS188" s="2">
        <f t="shared" si="18"/>
        <v>-1</v>
      </c>
    </row>
    <row r="189" spans="1:45" x14ac:dyDescent="0.25">
      <c r="A189">
        <v>20</v>
      </c>
      <c r="B189" t="s">
        <v>3775</v>
      </c>
      <c r="C189" t="s">
        <v>3776</v>
      </c>
      <c r="D189">
        <v>2021</v>
      </c>
      <c r="E189" t="s">
        <v>3777</v>
      </c>
      <c r="F189" t="s">
        <v>1574</v>
      </c>
      <c r="G189" t="s">
        <v>3778</v>
      </c>
      <c r="H189" t="s">
        <v>3779</v>
      </c>
      <c r="I189">
        <v>197</v>
      </c>
      <c r="J189" s="1">
        <v>44848.523055555554</v>
      </c>
      <c r="S189">
        <v>20</v>
      </c>
      <c r="T189">
        <v>20</v>
      </c>
      <c r="U189">
        <v>10</v>
      </c>
      <c r="V189">
        <v>2</v>
      </c>
      <c r="W189">
        <v>1</v>
      </c>
      <c r="X189" t="s">
        <v>3780</v>
      </c>
      <c r="Y189" t="s">
        <v>3781</v>
      </c>
      <c r="Z189" t="s">
        <v>3782</v>
      </c>
      <c r="AB189">
        <f>COUNTIF(DATA!C:C,C189)</f>
        <v>0</v>
      </c>
      <c r="AC189" s="2">
        <f t="shared" si="19"/>
        <v>-1</v>
      </c>
      <c r="AE189" s="2">
        <f t="shared" si="20"/>
        <v>-1</v>
      </c>
      <c r="AF189" s="2">
        <f t="shared" si="21"/>
        <v>-1</v>
      </c>
      <c r="AG189" s="2">
        <f t="shared" si="21"/>
        <v>-1</v>
      </c>
      <c r="AH189" s="2">
        <f t="shared" si="21"/>
        <v>-1</v>
      </c>
      <c r="AI189" s="2">
        <f t="shared" si="22"/>
        <v>-1</v>
      </c>
      <c r="AK189" s="2">
        <f t="shared" si="23"/>
        <v>-1</v>
      </c>
      <c r="AL189" s="2">
        <f t="shared" si="23"/>
        <v>-1</v>
      </c>
      <c r="AM189" s="2">
        <f t="shared" si="23"/>
        <v>-1</v>
      </c>
      <c r="AN189" s="2">
        <f t="shared" si="17"/>
        <v>-1</v>
      </c>
      <c r="AP189" s="2">
        <f t="shared" si="24"/>
        <v>-1</v>
      </c>
      <c r="AQ189" s="2">
        <f t="shared" si="24"/>
        <v>-1</v>
      </c>
      <c r="AR189" s="2">
        <f t="shared" si="24"/>
        <v>-1</v>
      </c>
      <c r="AS189" s="2">
        <f t="shared" si="18"/>
        <v>-1</v>
      </c>
    </row>
    <row r="190" spans="1:45" x14ac:dyDescent="0.25">
      <c r="A190">
        <v>20</v>
      </c>
      <c r="B190" t="s">
        <v>1986</v>
      </c>
      <c r="C190" t="s">
        <v>1987</v>
      </c>
      <c r="D190">
        <v>2019</v>
      </c>
      <c r="E190" t="s">
        <v>1421</v>
      </c>
      <c r="F190" t="s">
        <v>29</v>
      </c>
      <c r="G190" t="s">
        <v>1988</v>
      </c>
      <c r="H190" t="s">
        <v>1989</v>
      </c>
      <c r="I190">
        <v>204</v>
      </c>
      <c r="J190" s="1">
        <v>44848.523055555554</v>
      </c>
      <c r="S190">
        <v>20</v>
      </c>
      <c r="T190">
        <v>6.67</v>
      </c>
      <c r="U190">
        <v>7</v>
      </c>
      <c r="V190">
        <v>3</v>
      </c>
      <c r="W190">
        <v>3</v>
      </c>
      <c r="X190" t="s">
        <v>1990</v>
      </c>
      <c r="Z190" t="s">
        <v>1991</v>
      </c>
      <c r="AB190">
        <f>COUNTIF(DATA!C:C,C190)</f>
        <v>1</v>
      </c>
      <c r="AC190" s="2">
        <f t="shared" si="19"/>
        <v>-1</v>
      </c>
      <c r="AE190" s="2">
        <f t="shared" si="20"/>
        <v>-1</v>
      </c>
      <c r="AF190" s="2">
        <f t="shared" si="21"/>
        <v>-1</v>
      </c>
      <c r="AG190" s="2">
        <f t="shared" si="21"/>
        <v>-1</v>
      </c>
      <c r="AH190" s="2">
        <f t="shared" si="21"/>
        <v>-1</v>
      </c>
      <c r="AI190" s="2">
        <f t="shared" si="22"/>
        <v>-1</v>
      </c>
      <c r="AK190" s="2">
        <f t="shared" si="23"/>
        <v>-1</v>
      </c>
      <c r="AL190" s="2">
        <f t="shared" si="23"/>
        <v>-1</v>
      </c>
      <c r="AM190" s="2">
        <f t="shared" si="23"/>
        <v>-1</v>
      </c>
      <c r="AN190" s="2">
        <f t="shared" si="17"/>
        <v>-1</v>
      </c>
      <c r="AP190" s="2">
        <f t="shared" si="24"/>
        <v>-1</v>
      </c>
      <c r="AQ190" s="2">
        <f t="shared" si="24"/>
        <v>-1</v>
      </c>
      <c r="AR190" s="2">
        <f t="shared" si="24"/>
        <v>-1</v>
      </c>
      <c r="AS190" s="2">
        <f t="shared" si="18"/>
        <v>-1</v>
      </c>
    </row>
    <row r="191" spans="1:45" x14ac:dyDescent="0.25">
      <c r="A191">
        <v>19</v>
      </c>
      <c r="B191" t="s">
        <v>3783</v>
      </c>
      <c r="C191" t="s">
        <v>3784</v>
      </c>
      <c r="D191">
        <v>2015</v>
      </c>
      <c r="E191" t="s">
        <v>744</v>
      </c>
      <c r="F191" t="s">
        <v>29</v>
      </c>
      <c r="G191" t="s">
        <v>3785</v>
      </c>
      <c r="H191" t="s">
        <v>3786</v>
      </c>
      <c r="I191">
        <v>179</v>
      </c>
      <c r="J191" s="1">
        <v>44848.523055555554</v>
      </c>
      <c r="K191" t="s">
        <v>157</v>
      </c>
      <c r="S191">
        <v>19</v>
      </c>
      <c r="T191">
        <v>2.71</v>
      </c>
      <c r="U191">
        <v>10</v>
      </c>
      <c r="V191">
        <v>2</v>
      </c>
      <c r="W191">
        <v>7</v>
      </c>
      <c r="X191" t="s">
        <v>3787</v>
      </c>
      <c r="Y191" t="s">
        <v>3785</v>
      </c>
      <c r="Z191" t="s">
        <v>3788</v>
      </c>
      <c r="AB191">
        <f>COUNTIF(DATA!C:C,C191)</f>
        <v>0</v>
      </c>
      <c r="AC191" s="2">
        <f t="shared" si="19"/>
        <v>-1</v>
      </c>
      <c r="AE191" s="2">
        <f t="shared" si="20"/>
        <v>-1</v>
      </c>
      <c r="AF191" s="2">
        <f t="shared" si="21"/>
        <v>-1</v>
      </c>
      <c r="AG191" s="2">
        <f t="shared" si="21"/>
        <v>-1</v>
      </c>
      <c r="AH191" s="2">
        <f t="shared" si="21"/>
        <v>-1</v>
      </c>
      <c r="AI191" s="2">
        <f t="shared" si="22"/>
        <v>-1</v>
      </c>
      <c r="AK191" s="2">
        <f t="shared" si="23"/>
        <v>-1</v>
      </c>
      <c r="AL191" s="2">
        <f t="shared" si="23"/>
        <v>-1</v>
      </c>
      <c r="AM191" s="2">
        <f t="shared" si="23"/>
        <v>-1</v>
      </c>
      <c r="AN191" s="2">
        <f t="shared" si="17"/>
        <v>-1</v>
      </c>
      <c r="AP191" s="2">
        <f t="shared" si="24"/>
        <v>-1</v>
      </c>
      <c r="AQ191" s="2">
        <f t="shared" si="24"/>
        <v>-1</v>
      </c>
      <c r="AR191" s="2">
        <f t="shared" si="24"/>
        <v>-1</v>
      </c>
      <c r="AS191" s="2">
        <f t="shared" si="18"/>
        <v>-1</v>
      </c>
    </row>
    <row r="192" spans="1:45" x14ac:dyDescent="0.25">
      <c r="A192">
        <v>19</v>
      </c>
      <c r="B192" t="s">
        <v>26</v>
      </c>
      <c r="C192" t="s">
        <v>75</v>
      </c>
      <c r="D192">
        <v>2008</v>
      </c>
      <c r="F192" t="s">
        <v>76</v>
      </c>
      <c r="G192" t="s">
        <v>77</v>
      </c>
      <c r="H192" t="s">
        <v>78</v>
      </c>
      <c r="I192">
        <v>182</v>
      </c>
      <c r="J192" s="1">
        <v>44848.523055555554</v>
      </c>
      <c r="S192">
        <v>19</v>
      </c>
      <c r="T192">
        <v>1.36</v>
      </c>
      <c r="U192">
        <v>19</v>
      </c>
      <c r="V192">
        <v>1</v>
      </c>
      <c r="W192">
        <v>14</v>
      </c>
      <c r="X192" t="s">
        <v>79</v>
      </c>
      <c r="Y192" t="s">
        <v>80</v>
      </c>
      <c r="Z192" t="s">
        <v>81</v>
      </c>
      <c r="AB192">
        <f>COUNTIF(DATA!C:C,C192)</f>
        <v>1</v>
      </c>
      <c r="AC192" s="2">
        <f t="shared" si="19"/>
        <v>3</v>
      </c>
      <c r="AE192" s="2">
        <f t="shared" si="20"/>
        <v>-1</v>
      </c>
      <c r="AF192" s="2">
        <f t="shared" si="21"/>
        <v>-1</v>
      </c>
      <c r="AG192" s="2">
        <f t="shared" si="21"/>
        <v>-1</v>
      </c>
      <c r="AH192" s="2">
        <f t="shared" si="21"/>
        <v>-1</v>
      </c>
      <c r="AI192" s="2">
        <f t="shared" si="22"/>
        <v>-1</v>
      </c>
      <c r="AK192" s="2">
        <f t="shared" si="23"/>
        <v>-1</v>
      </c>
      <c r="AL192" s="2">
        <f t="shared" si="23"/>
        <v>-1</v>
      </c>
      <c r="AM192" s="2">
        <f t="shared" si="23"/>
        <v>-1</v>
      </c>
      <c r="AN192" s="2">
        <f t="shared" si="17"/>
        <v>-1</v>
      </c>
      <c r="AP192" s="2">
        <f t="shared" si="24"/>
        <v>-1</v>
      </c>
      <c r="AQ192" s="2">
        <f t="shared" si="24"/>
        <v>-1</v>
      </c>
      <c r="AR192" s="2">
        <f t="shared" si="24"/>
        <v>-1</v>
      </c>
      <c r="AS192" s="2">
        <f t="shared" si="18"/>
        <v>-1</v>
      </c>
    </row>
    <row r="193" spans="1:45" x14ac:dyDescent="0.25">
      <c r="A193">
        <v>19</v>
      </c>
      <c r="B193" t="s">
        <v>3789</v>
      </c>
      <c r="C193" t="s">
        <v>3790</v>
      </c>
      <c r="D193">
        <v>2019</v>
      </c>
      <c r="E193" t="s">
        <v>3791</v>
      </c>
      <c r="F193" t="s">
        <v>131</v>
      </c>
      <c r="G193" t="s">
        <v>3792</v>
      </c>
      <c r="H193" t="s">
        <v>3793</v>
      </c>
      <c r="I193">
        <v>184</v>
      </c>
      <c r="J193" s="1">
        <v>44848.523055555554</v>
      </c>
      <c r="L193" t="s">
        <v>3794</v>
      </c>
      <c r="S193">
        <v>19</v>
      </c>
      <c r="T193">
        <v>6.33</v>
      </c>
      <c r="U193">
        <v>5</v>
      </c>
      <c r="V193">
        <v>4</v>
      </c>
      <c r="W193">
        <v>3</v>
      </c>
      <c r="X193" t="s">
        <v>3795</v>
      </c>
      <c r="Y193" t="s">
        <v>3796</v>
      </c>
      <c r="Z193" t="s">
        <v>3797</v>
      </c>
      <c r="AB193">
        <f>COUNTIF(DATA!C:C,C193)</f>
        <v>0</v>
      </c>
      <c r="AC193" s="2">
        <f t="shared" si="19"/>
        <v>-1</v>
      </c>
      <c r="AE193" s="2">
        <f t="shared" si="20"/>
        <v>-1</v>
      </c>
      <c r="AF193" s="2">
        <f t="shared" si="21"/>
        <v>-1</v>
      </c>
      <c r="AG193" s="2">
        <f t="shared" si="21"/>
        <v>-1</v>
      </c>
      <c r="AH193" s="2">
        <f t="shared" si="21"/>
        <v>-1</v>
      </c>
      <c r="AI193" s="2">
        <f t="shared" si="22"/>
        <v>-1</v>
      </c>
      <c r="AK193" s="2">
        <f t="shared" si="23"/>
        <v>-1</v>
      </c>
      <c r="AL193" s="2">
        <f t="shared" si="23"/>
        <v>-1</v>
      </c>
      <c r="AM193" s="2">
        <f t="shared" si="23"/>
        <v>-1</v>
      </c>
      <c r="AN193" s="2">
        <f t="shared" si="17"/>
        <v>-1</v>
      </c>
      <c r="AP193" s="2">
        <f t="shared" si="24"/>
        <v>-1</v>
      </c>
      <c r="AQ193" s="2">
        <f t="shared" si="24"/>
        <v>-1</v>
      </c>
      <c r="AR193" s="2">
        <f t="shared" si="24"/>
        <v>-1</v>
      </c>
      <c r="AS193" s="2">
        <f t="shared" si="18"/>
        <v>-1</v>
      </c>
    </row>
    <row r="194" spans="1:45" x14ac:dyDescent="0.25">
      <c r="A194">
        <v>19</v>
      </c>
      <c r="B194" t="s">
        <v>3798</v>
      </c>
      <c r="C194" t="s">
        <v>1766</v>
      </c>
      <c r="D194">
        <v>2018</v>
      </c>
      <c r="E194" t="s">
        <v>744</v>
      </c>
      <c r="F194" t="s">
        <v>29</v>
      </c>
      <c r="G194" t="s">
        <v>1767</v>
      </c>
      <c r="H194" t="s">
        <v>1768</v>
      </c>
      <c r="I194">
        <v>185</v>
      </c>
      <c r="J194" s="1">
        <v>44848.523055555554</v>
      </c>
      <c r="S194">
        <v>19</v>
      </c>
      <c r="T194">
        <v>4.75</v>
      </c>
      <c r="U194">
        <v>4</v>
      </c>
      <c r="V194">
        <v>5</v>
      </c>
      <c r="W194">
        <v>4</v>
      </c>
      <c r="X194" t="s">
        <v>1769</v>
      </c>
      <c r="Y194" t="s">
        <v>1770</v>
      </c>
      <c r="Z194" t="s">
        <v>1771</v>
      </c>
      <c r="AB194">
        <f>COUNTIF(DATA!C:C,C194)</f>
        <v>1</v>
      </c>
      <c r="AC194" s="2">
        <f t="shared" si="19"/>
        <v>-1</v>
      </c>
      <c r="AE194" s="2">
        <f t="shared" si="20"/>
        <v>-1</v>
      </c>
      <c r="AF194" s="2">
        <f t="shared" si="21"/>
        <v>-1</v>
      </c>
      <c r="AG194" s="2">
        <f t="shared" si="21"/>
        <v>-1</v>
      </c>
      <c r="AH194" s="2">
        <f t="shared" si="21"/>
        <v>-1</v>
      </c>
      <c r="AI194" s="2">
        <f t="shared" si="22"/>
        <v>-1</v>
      </c>
      <c r="AK194" s="2">
        <f t="shared" si="23"/>
        <v>-1</v>
      </c>
      <c r="AL194" s="2">
        <f t="shared" si="23"/>
        <v>-1</v>
      </c>
      <c r="AM194" s="2">
        <f t="shared" si="23"/>
        <v>-1</v>
      </c>
      <c r="AN194" s="2">
        <f t="shared" ref="AN194:AN257" si="25">IF(AK194=-1, 0, 1) + IF(AL194=-1, 0, 1) + IF(AM194=-1, 0, 1) - 1</f>
        <v>-1</v>
      </c>
      <c r="AP194" s="2">
        <f t="shared" si="24"/>
        <v>-1</v>
      </c>
      <c r="AQ194" s="2">
        <f t="shared" si="24"/>
        <v>-1</v>
      </c>
      <c r="AR194" s="2">
        <f t="shared" si="24"/>
        <v>-1</v>
      </c>
      <c r="AS194" s="2">
        <f t="shared" ref="AS194:AS257" si="26">IF(AP194=-1, 0, 1) + IF(AQ194=-1, 0, 1) + IF(AR194=-1, 0, 1) - 1</f>
        <v>-1</v>
      </c>
    </row>
    <row r="195" spans="1:45" x14ac:dyDescent="0.25">
      <c r="A195">
        <v>19</v>
      </c>
      <c r="B195" t="s">
        <v>3799</v>
      </c>
      <c r="C195" t="s">
        <v>1773</v>
      </c>
      <c r="D195">
        <v>2018</v>
      </c>
      <c r="E195" t="s">
        <v>1462</v>
      </c>
      <c r="F195" t="s">
        <v>29</v>
      </c>
      <c r="G195" t="s">
        <v>1774</v>
      </c>
      <c r="H195" t="s">
        <v>1775</v>
      </c>
      <c r="I195">
        <v>189</v>
      </c>
      <c r="J195" s="1">
        <v>44848.523055555554</v>
      </c>
      <c r="S195">
        <v>19</v>
      </c>
      <c r="T195">
        <v>4.75</v>
      </c>
      <c r="U195">
        <v>4</v>
      </c>
      <c r="V195">
        <v>5</v>
      </c>
      <c r="W195">
        <v>4</v>
      </c>
      <c r="X195" t="s">
        <v>1776</v>
      </c>
      <c r="Y195" t="s">
        <v>1777</v>
      </c>
      <c r="Z195" t="s">
        <v>1778</v>
      </c>
      <c r="AB195">
        <f>COUNTIF(DATA!C:C,C195)</f>
        <v>1</v>
      </c>
      <c r="AC195" s="2">
        <f t="shared" ref="AC195:AC258" si="27">IFERROR(SEARCH($AC$1, B195), -1)</f>
        <v>-1</v>
      </c>
      <c r="AE195" s="2">
        <f t="shared" ref="AE195:AE258" si="28">IFERROR(SEARCH(AE$1, $B195), -1)</f>
        <v>-1</v>
      </c>
      <c r="AF195" s="2">
        <f t="shared" ref="AF195:AH258" si="29">IFERROR(SEARCH(AF$1, $B195), -1)</f>
        <v>-1</v>
      </c>
      <c r="AG195" s="2">
        <f t="shared" si="29"/>
        <v>-1</v>
      </c>
      <c r="AH195" s="2">
        <f t="shared" si="29"/>
        <v>-1</v>
      </c>
      <c r="AI195" s="2">
        <f t="shared" ref="AI195:AI258" si="30">IF(AE195=-1, 0, 1) + IF(AF195=-1, 0, 1) + IF(AG195=-1, 0, 1) + IF(AH195=-1, 0, 1) - 1</f>
        <v>-1</v>
      </c>
      <c r="AK195" s="2">
        <f t="shared" ref="AK195:AM258" si="31">IFERROR(SEARCH(AK$1, $B195), -1)</f>
        <v>-1</v>
      </c>
      <c r="AL195" s="2">
        <f t="shared" si="31"/>
        <v>-1</v>
      </c>
      <c r="AM195" s="2">
        <f t="shared" si="31"/>
        <v>-1</v>
      </c>
      <c r="AN195" s="2">
        <f t="shared" si="25"/>
        <v>-1</v>
      </c>
      <c r="AP195" s="2">
        <f t="shared" ref="AP195:AR258" si="32">IFERROR(SEARCH(AP$1, $B195), -1)</f>
        <v>-1</v>
      </c>
      <c r="AQ195" s="2">
        <f t="shared" si="32"/>
        <v>-1</v>
      </c>
      <c r="AR195" s="2">
        <f t="shared" si="32"/>
        <v>-1</v>
      </c>
      <c r="AS195" s="2">
        <f t="shared" si="26"/>
        <v>-1</v>
      </c>
    </row>
    <row r="196" spans="1:45" x14ac:dyDescent="0.25">
      <c r="A196">
        <v>19</v>
      </c>
      <c r="B196" t="s">
        <v>3800</v>
      </c>
      <c r="C196" t="s">
        <v>3801</v>
      </c>
      <c r="D196">
        <v>2020</v>
      </c>
      <c r="E196" t="s">
        <v>3802</v>
      </c>
      <c r="F196" t="s">
        <v>3042</v>
      </c>
      <c r="G196" t="s">
        <v>3803</v>
      </c>
      <c r="H196" t="s">
        <v>3804</v>
      </c>
      <c r="I196">
        <v>191</v>
      </c>
      <c r="J196" s="1">
        <v>44848.523055555554</v>
      </c>
      <c r="K196" t="s">
        <v>157</v>
      </c>
      <c r="S196">
        <v>19</v>
      </c>
      <c r="T196">
        <v>9.5</v>
      </c>
      <c r="U196">
        <v>10</v>
      </c>
      <c r="V196">
        <v>2</v>
      </c>
      <c r="W196">
        <v>2</v>
      </c>
      <c r="X196" t="s">
        <v>3805</v>
      </c>
      <c r="Y196" t="s">
        <v>3803</v>
      </c>
      <c r="Z196" t="s">
        <v>3806</v>
      </c>
      <c r="AB196">
        <f>COUNTIF(DATA!C:C,C196)</f>
        <v>0</v>
      </c>
      <c r="AC196" s="2">
        <f t="shared" si="27"/>
        <v>-1</v>
      </c>
      <c r="AE196" s="2">
        <f t="shared" si="28"/>
        <v>-1</v>
      </c>
      <c r="AF196" s="2">
        <f t="shared" si="29"/>
        <v>-1</v>
      </c>
      <c r="AG196" s="2">
        <f t="shared" si="29"/>
        <v>-1</v>
      </c>
      <c r="AH196" s="2">
        <f t="shared" si="29"/>
        <v>-1</v>
      </c>
      <c r="AI196" s="2">
        <f t="shared" si="30"/>
        <v>-1</v>
      </c>
      <c r="AK196" s="2">
        <f t="shared" si="31"/>
        <v>-1</v>
      </c>
      <c r="AL196" s="2">
        <f t="shared" si="31"/>
        <v>-1</v>
      </c>
      <c r="AM196" s="2">
        <f t="shared" si="31"/>
        <v>-1</v>
      </c>
      <c r="AN196" s="2">
        <f t="shared" si="25"/>
        <v>-1</v>
      </c>
      <c r="AP196" s="2">
        <f t="shared" si="32"/>
        <v>-1</v>
      </c>
      <c r="AQ196" s="2">
        <f t="shared" si="32"/>
        <v>-1</v>
      </c>
      <c r="AR196" s="2">
        <f t="shared" si="32"/>
        <v>-1</v>
      </c>
      <c r="AS196" s="2">
        <f t="shared" si="26"/>
        <v>-1</v>
      </c>
    </row>
    <row r="197" spans="1:45" x14ac:dyDescent="0.25">
      <c r="A197">
        <v>19</v>
      </c>
      <c r="B197" t="s">
        <v>3807</v>
      </c>
      <c r="C197" t="s">
        <v>3808</v>
      </c>
      <c r="D197">
        <v>2017</v>
      </c>
      <c r="E197" t="s">
        <v>3510</v>
      </c>
      <c r="F197" t="s">
        <v>29</v>
      </c>
      <c r="G197" t="s">
        <v>3809</v>
      </c>
      <c r="H197" t="s">
        <v>3810</v>
      </c>
      <c r="I197">
        <v>199</v>
      </c>
      <c r="J197" s="1">
        <v>44848.523055555554</v>
      </c>
      <c r="K197" t="s">
        <v>157</v>
      </c>
      <c r="S197">
        <v>19</v>
      </c>
      <c r="T197">
        <v>3.8</v>
      </c>
      <c r="U197">
        <v>6</v>
      </c>
      <c r="V197">
        <v>3</v>
      </c>
      <c r="W197">
        <v>5</v>
      </c>
      <c r="X197" t="s">
        <v>3811</v>
      </c>
      <c r="Y197" t="s">
        <v>3809</v>
      </c>
      <c r="Z197" t="s">
        <v>3812</v>
      </c>
      <c r="AB197">
        <f>COUNTIF(DATA!C:C,C197)</f>
        <v>0</v>
      </c>
      <c r="AC197" s="2">
        <f t="shared" si="27"/>
        <v>-1</v>
      </c>
      <c r="AE197" s="2">
        <f t="shared" si="28"/>
        <v>-1</v>
      </c>
      <c r="AF197" s="2">
        <f t="shared" si="29"/>
        <v>-1</v>
      </c>
      <c r="AG197" s="2">
        <f t="shared" si="29"/>
        <v>-1</v>
      </c>
      <c r="AH197" s="2">
        <f t="shared" si="29"/>
        <v>-1</v>
      </c>
      <c r="AI197" s="2">
        <f t="shared" si="30"/>
        <v>-1</v>
      </c>
      <c r="AK197" s="2">
        <f t="shared" si="31"/>
        <v>-1</v>
      </c>
      <c r="AL197" s="2">
        <f t="shared" si="31"/>
        <v>-1</v>
      </c>
      <c r="AM197" s="2">
        <f t="shared" si="31"/>
        <v>-1</v>
      </c>
      <c r="AN197" s="2">
        <f t="shared" si="25"/>
        <v>-1</v>
      </c>
      <c r="AP197" s="2">
        <f t="shared" si="32"/>
        <v>-1</v>
      </c>
      <c r="AQ197" s="2">
        <f t="shared" si="32"/>
        <v>-1</v>
      </c>
      <c r="AR197" s="2">
        <f t="shared" si="32"/>
        <v>-1</v>
      </c>
      <c r="AS197" s="2">
        <f t="shared" si="26"/>
        <v>-1</v>
      </c>
    </row>
    <row r="198" spans="1:45" x14ac:dyDescent="0.25">
      <c r="A198">
        <v>19</v>
      </c>
      <c r="B198" t="s">
        <v>2539</v>
      </c>
      <c r="C198" t="s">
        <v>2540</v>
      </c>
      <c r="D198">
        <v>2021</v>
      </c>
      <c r="E198" t="s">
        <v>2541</v>
      </c>
      <c r="F198" t="s">
        <v>29</v>
      </c>
      <c r="G198" t="s">
        <v>2542</v>
      </c>
      <c r="H198" t="s">
        <v>2543</v>
      </c>
      <c r="I198">
        <v>207</v>
      </c>
      <c r="J198" s="1">
        <v>44848.523055555554</v>
      </c>
      <c r="K198" t="s">
        <v>157</v>
      </c>
      <c r="S198">
        <v>19</v>
      </c>
      <c r="T198">
        <v>19</v>
      </c>
      <c r="U198">
        <v>5</v>
      </c>
      <c r="V198">
        <v>4</v>
      </c>
      <c r="W198">
        <v>1</v>
      </c>
      <c r="X198" t="s">
        <v>2544</v>
      </c>
      <c r="Y198" t="s">
        <v>2542</v>
      </c>
      <c r="Z198" t="s">
        <v>2545</v>
      </c>
      <c r="AB198">
        <f>COUNTIF(DATA!C:C,C198)</f>
        <v>1</v>
      </c>
      <c r="AC198" s="2">
        <f t="shared" si="27"/>
        <v>-1</v>
      </c>
      <c r="AE198" s="2">
        <f t="shared" si="28"/>
        <v>-1</v>
      </c>
      <c r="AF198" s="2">
        <f t="shared" si="29"/>
        <v>-1</v>
      </c>
      <c r="AG198" s="2">
        <f t="shared" si="29"/>
        <v>-1</v>
      </c>
      <c r="AH198" s="2">
        <f t="shared" si="29"/>
        <v>-1</v>
      </c>
      <c r="AI198" s="2">
        <f t="shared" si="30"/>
        <v>-1</v>
      </c>
      <c r="AK198" s="2">
        <f t="shared" si="31"/>
        <v>-1</v>
      </c>
      <c r="AL198" s="2">
        <f t="shared" si="31"/>
        <v>-1</v>
      </c>
      <c r="AM198" s="2">
        <f t="shared" si="31"/>
        <v>-1</v>
      </c>
      <c r="AN198" s="2">
        <f t="shared" si="25"/>
        <v>-1</v>
      </c>
      <c r="AP198" s="2">
        <f t="shared" si="32"/>
        <v>-1</v>
      </c>
      <c r="AQ198" s="2">
        <f t="shared" si="32"/>
        <v>-1</v>
      </c>
      <c r="AR198" s="2">
        <f t="shared" si="32"/>
        <v>-1</v>
      </c>
      <c r="AS198" s="2">
        <f t="shared" si="26"/>
        <v>-1</v>
      </c>
    </row>
    <row r="199" spans="1:45" x14ac:dyDescent="0.25">
      <c r="A199">
        <v>18</v>
      </c>
      <c r="B199" t="s">
        <v>407</v>
      </c>
      <c r="C199" t="s">
        <v>408</v>
      </c>
      <c r="D199">
        <v>2012</v>
      </c>
      <c r="F199" t="s">
        <v>54</v>
      </c>
      <c r="G199" t="s">
        <v>409</v>
      </c>
      <c r="H199" t="s">
        <v>410</v>
      </c>
      <c r="I199">
        <v>186</v>
      </c>
      <c r="J199" s="1">
        <v>44848.523055555554</v>
      </c>
      <c r="S199">
        <v>18</v>
      </c>
      <c r="T199">
        <v>1.8</v>
      </c>
      <c r="U199">
        <v>4</v>
      </c>
      <c r="V199">
        <v>5</v>
      </c>
      <c r="W199">
        <v>10</v>
      </c>
      <c r="X199" t="s">
        <v>411</v>
      </c>
      <c r="Y199" t="s">
        <v>412</v>
      </c>
      <c r="Z199" t="s">
        <v>413</v>
      </c>
      <c r="AB199">
        <f>COUNTIF(DATA!C:C,C199)</f>
        <v>1</v>
      </c>
      <c r="AC199" s="2">
        <f t="shared" si="27"/>
        <v>-1</v>
      </c>
      <c r="AE199" s="2">
        <f t="shared" si="28"/>
        <v>-1</v>
      </c>
      <c r="AF199" s="2">
        <f t="shared" si="29"/>
        <v>-1</v>
      </c>
      <c r="AG199" s="2">
        <f t="shared" si="29"/>
        <v>-1</v>
      </c>
      <c r="AH199" s="2">
        <f t="shared" si="29"/>
        <v>-1</v>
      </c>
      <c r="AI199" s="2">
        <f t="shared" si="30"/>
        <v>-1</v>
      </c>
      <c r="AK199" s="2">
        <f t="shared" si="31"/>
        <v>-1</v>
      </c>
      <c r="AL199" s="2">
        <f t="shared" si="31"/>
        <v>-1</v>
      </c>
      <c r="AM199" s="2">
        <f t="shared" si="31"/>
        <v>-1</v>
      </c>
      <c r="AN199" s="2">
        <f t="shared" si="25"/>
        <v>-1</v>
      </c>
      <c r="AP199" s="2">
        <f t="shared" si="32"/>
        <v>-1</v>
      </c>
      <c r="AQ199" s="2">
        <f t="shared" si="32"/>
        <v>-1</v>
      </c>
      <c r="AR199" s="2">
        <f t="shared" si="32"/>
        <v>-1</v>
      </c>
      <c r="AS199" s="2">
        <f t="shared" si="26"/>
        <v>-1</v>
      </c>
    </row>
    <row r="200" spans="1:45" x14ac:dyDescent="0.25">
      <c r="A200">
        <v>18</v>
      </c>
      <c r="B200" t="s">
        <v>3813</v>
      </c>
      <c r="C200" t="s">
        <v>3814</v>
      </c>
      <c r="D200">
        <v>2010</v>
      </c>
      <c r="E200" t="s">
        <v>3815</v>
      </c>
      <c r="F200" t="s">
        <v>3816</v>
      </c>
      <c r="G200" t="s">
        <v>3817</v>
      </c>
      <c r="H200" t="s">
        <v>3818</v>
      </c>
      <c r="I200">
        <v>190</v>
      </c>
      <c r="J200" s="1">
        <v>44848.523055555554</v>
      </c>
      <c r="K200" t="s">
        <v>41</v>
      </c>
      <c r="S200">
        <v>18</v>
      </c>
      <c r="T200">
        <v>1.5</v>
      </c>
      <c r="U200">
        <v>6</v>
      </c>
      <c r="V200">
        <v>3</v>
      </c>
      <c r="W200">
        <v>12</v>
      </c>
      <c r="X200" t="s">
        <v>3819</v>
      </c>
      <c r="Y200" t="s">
        <v>3817</v>
      </c>
      <c r="Z200" t="s">
        <v>3820</v>
      </c>
      <c r="AB200">
        <f>COUNTIF(DATA!C:C,C200)</f>
        <v>0</v>
      </c>
      <c r="AC200" s="2">
        <f t="shared" si="27"/>
        <v>-1</v>
      </c>
      <c r="AE200" s="2">
        <f t="shared" si="28"/>
        <v>-1</v>
      </c>
      <c r="AF200" s="2">
        <f t="shared" si="29"/>
        <v>-1</v>
      </c>
      <c r="AG200" s="2">
        <f t="shared" si="29"/>
        <v>-1</v>
      </c>
      <c r="AH200" s="2">
        <f t="shared" si="29"/>
        <v>-1</v>
      </c>
      <c r="AI200" s="2">
        <f t="shared" si="30"/>
        <v>-1</v>
      </c>
      <c r="AK200" s="2">
        <f t="shared" si="31"/>
        <v>-1</v>
      </c>
      <c r="AL200" s="2">
        <f t="shared" si="31"/>
        <v>-1</v>
      </c>
      <c r="AM200" s="2">
        <f t="shared" si="31"/>
        <v>-1</v>
      </c>
      <c r="AN200" s="2">
        <f t="shared" si="25"/>
        <v>-1</v>
      </c>
      <c r="AP200" s="2">
        <f t="shared" si="32"/>
        <v>-1</v>
      </c>
      <c r="AQ200" s="2">
        <f t="shared" si="32"/>
        <v>-1</v>
      </c>
      <c r="AR200" s="2">
        <f t="shared" si="32"/>
        <v>-1</v>
      </c>
      <c r="AS200" s="2">
        <f t="shared" si="26"/>
        <v>-1</v>
      </c>
    </row>
    <row r="201" spans="1:45" x14ac:dyDescent="0.25">
      <c r="A201">
        <v>18</v>
      </c>
      <c r="B201" t="s">
        <v>3821</v>
      </c>
      <c r="C201" t="s">
        <v>1972</v>
      </c>
      <c r="D201">
        <v>2019</v>
      </c>
      <c r="E201" t="s">
        <v>1973</v>
      </c>
      <c r="F201" t="s">
        <v>224</v>
      </c>
      <c r="G201" t="s">
        <v>1974</v>
      </c>
      <c r="H201" t="s">
        <v>1975</v>
      </c>
      <c r="I201">
        <v>196</v>
      </c>
      <c r="J201" s="1">
        <v>44848.523055555554</v>
      </c>
      <c r="L201" t="s">
        <v>1976</v>
      </c>
      <c r="S201">
        <v>18</v>
      </c>
      <c r="T201">
        <v>6</v>
      </c>
      <c r="U201">
        <v>4</v>
      </c>
      <c r="V201">
        <v>5</v>
      </c>
      <c r="W201">
        <v>3</v>
      </c>
      <c r="X201" t="s">
        <v>1977</v>
      </c>
      <c r="Y201" t="s">
        <v>1978</v>
      </c>
      <c r="Z201" t="s">
        <v>1979</v>
      </c>
      <c r="AB201">
        <f>COUNTIF(DATA!C:C,C201)</f>
        <v>1</v>
      </c>
      <c r="AC201" s="2">
        <f t="shared" si="27"/>
        <v>-1</v>
      </c>
      <c r="AE201" s="2">
        <f t="shared" si="28"/>
        <v>-1</v>
      </c>
      <c r="AF201" s="2">
        <f t="shared" si="29"/>
        <v>-1</v>
      </c>
      <c r="AG201" s="2">
        <f t="shared" si="29"/>
        <v>-1</v>
      </c>
      <c r="AH201" s="2">
        <f t="shared" si="29"/>
        <v>-1</v>
      </c>
      <c r="AI201" s="2">
        <f t="shared" si="30"/>
        <v>-1</v>
      </c>
      <c r="AK201" s="2">
        <f t="shared" si="31"/>
        <v>-1</v>
      </c>
      <c r="AL201" s="2">
        <f t="shared" si="31"/>
        <v>-1</v>
      </c>
      <c r="AM201" s="2">
        <f t="shared" si="31"/>
        <v>-1</v>
      </c>
      <c r="AN201" s="2">
        <f t="shared" si="25"/>
        <v>-1</v>
      </c>
      <c r="AP201" s="2">
        <f t="shared" si="32"/>
        <v>19</v>
      </c>
      <c r="AQ201" s="2">
        <f t="shared" si="32"/>
        <v>-1</v>
      </c>
      <c r="AR201" s="2">
        <f t="shared" si="32"/>
        <v>-1</v>
      </c>
      <c r="AS201" s="2">
        <f t="shared" si="26"/>
        <v>0</v>
      </c>
    </row>
    <row r="202" spans="1:45" x14ac:dyDescent="0.25">
      <c r="A202">
        <v>18</v>
      </c>
      <c r="B202" t="s">
        <v>3822</v>
      </c>
      <c r="C202" t="s">
        <v>3823</v>
      </c>
      <c r="D202">
        <v>2014</v>
      </c>
      <c r="E202" t="s">
        <v>3824</v>
      </c>
      <c r="F202" t="s">
        <v>658</v>
      </c>
      <c r="G202" t="s">
        <v>3825</v>
      </c>
      <c r="H202" t="s">
        <v>3826</v>
      </c>
      <c r="I202">
        <v>296</v>
      </c>
      <c r="J202" s="1">
        <v>44848.523055555554</v>
      </c>
      <c r="S202">
        <v>18</v>
      </c>
      <c r="T202">
        <v>2.25</v>
      </c>
      <c r="U202">
        <v>4</v>
      </c>
      <c r="V202">
        <v>5</v>
      </c>
      <c r="W202">
        <v>8</v>
      </c>
      <c r="X202" t="s">
        <v>3827</v>
      </c>
      <c r="Z202" t="s">
        <v>3828</v>
      </c>
      <c r="AB202">
        <f>COUNTIF(DATA!C:C,C202)</f>
        <v>0</v>
      </c>
      <c r="AC202" s="2">
        <f t="shared" si="27"/>
        <v>-1</v>
      </c>
      <c r="AE202" s="2">
        <f t="shared" si="28"/>
        <v>-1</v>
      </c>
      <c r="AF202" s="2">
        <f t="shared" si="29"/>
        <v>-1</v>
      </c>
      <c r="AG202" s="2">
        <f t="shared" si="29"/>
        <v>-1</v>
      </c>
      <c r="AH202" s="2">
        <f t="shared" si="29"/>
        <v>-1</v>
      </c>
      <c r="AI202" s="2">
        <f t="shared" si="30"/>
        <v>-1</v>
      </c>
      <c r="AK202" s="2">
        <f t="shared" si="31"/>
        <v>-1</v>
      </c>
      <c r="AL202" s="2">
        <f t="shared" si="31"/>
        <v>-1</v>
      </c>
      <c r="AM202" s="2">
        <f t="shared" si="31"/>
        <v>-1</v>
      </c>
      <c r="AN202" s="2">
        <f t="shared" si="25"/>
        <v>-1</v>
      </c>
      <c r="AP202" s="2">
        <f t="shared" si="32"/>
        <v>-1</v>
      </c>
      <c r="AQ202" s="2">
        <f t="shared" si="32"/>
        <v>-1</v>
      </c>
      <c r="AR202" s="2">
        <f t="shared" si="32"/>
        <v>-1</v>
      </c>
      <c r="AS202" s="2">
        <f t="shared" si="26"/>
        <v>-1</v>
      </c>
    </row>
    <row r="203" spans="1:45" x14ac:dyDescent="0.25">
      <c r="A203">
        <v>17</v>
      </c>
      <c r="B203" t="s">
        <v>3829</v>
      </c>
      <c r="C203" t="s">
        <v>3830</v>
      </c>
      <c r="D203">
        <v>2014</v>
      </c>
      <c r="E203" t="s">
        <v>3268</v>
      </c>
      <c r="F203" t="s">
        <v>1510</v>
      </c>
      <c r="G203" t="s">
        <v>3831</v>
      </c>
      <c r="H203" t="s">
        <v>3832</v>
      </c>
      <c r="I203">
        <v>192</v>
      </c>
      <c r="J203" s="1">
        <v>44848.523055555554</v>
      </c>
      <c r="L203" t="s">
        <v>3833</v>
      </c>
      <c r="S203">
        <v>17</v>
      </c>
      <c r="T203">
        <v>2.13</v>
      </c>
      <c r="U203">
        <v>4</v>
      </c>
      <c r="V203">
        <v>4</v>
      </c>
      <c r="W203">
        <v>8</v>
      </c>
      <c r="X203" t="s">
        <v>3834</v>
      </c>
      <c r="Y203" t="s">
        <v>3835</v>
      </c>
      <c r="Z203" t="s">
        <v>3836</v>
      </c>
      <c r="AB203">
        <f>COUNTIF(DATA!C:C,C203)</f>
        <v>0</v>
      </c>
      <c r="AC203" s="2">
        <f t="shared" si="27"/>
        <v>-1</v>
      </c>
      <c r="AE203" s="2">
        <f t="shared" si="28"/>
        <v>-1</v>
      </c>
      <c r="AF203" s="2">
        <f t="shared" si="29"/>
        <v>-1</v>
      </c>
      <c r="AG203" s="2">
        <f t="shared" si="29"/>
        <v>-1</v>
      </c>
      <c r="AH203" s="2">
        <f t="shared" si="29"/>
        <v>-1</v>
      </c>
      <c r="AI203" s="2">
        <f t="shared" si="30"/>
        <v>-1</v>
      </c>
      <c r="AK203" s="2">
        <f t="shared" si="31"/>
        <v>-1</v>
      </c>
      <c r="AL203" s="2">
        <f t="shared" si="31"/>
        <v>-1</v>
      </c>
      <c r="AM203" s="2">
        <f t="shared" si="31"/>
        <v>-1</v>
      </c>
      <c r="AN203" s="2">
        <f t="shared" si="25"/>
        <v>-1</v>
      </c>
      <c r="AP203" s="2">
        <f t="shared" si="32"/>
        <v>-1</v>
      </c>
      <c r="AQ203" s="2">
        <f t="shared" si="32"/>
        <v>-1</v>
      </c>
      <c r="AR203" s="2">
        <f t="shared" si="32"/>
        <v>-1</v>
      </c>
      <c r="AS203" s="2">
        <f t="shared" si="26"/>
        <v>-1</v>
      </c>
    </row>
    <row r="204" spans="1:45" x14ac:dyDescent="0.25">
      <c r="A204">
        <v>17</v>
      </c>
      <c r="B204" t="s">
        <v>1980</v>
      </c>
      <c r="C204" t="s">
        <v>1981</v>
      </c>
      <c r="D204">
        <v>2019</v>
      </c>
      <c r="E204" t="s">
        <v>1429</v>
      </c>
      <c r="F204" t="s">
        <v>29</v>
      </c>
      <c r="G204" t="s">
        <v>1982</v>
      </c>
      <c r="H204" t="s">
        <v>1983</v>
      </c>
      <c r="I204">
        <v>201</v>
      </c>
      <c r="J204" s="1">
        <v>44848.523055555554</v>
      </c>
      <c r="S204">
        <v>17</v>
      </c>
      <c r="T204">
        <v>5.67</v>
      </c>
      <c r="U204">
        <v>9</v>
      </c>
      <c r="V204">
        <v>2</v>
      </c>
      <c r="W204">
        <v>3</v>
      </c>
      <c r="X204" t="s">
        <v>1984</v>
      </c>
      <c r="Z204" t="s">
        <v>1985</v>
      </c>
      <c r="AB204">
        <f>COUNTIF(DATA!C:C,C204)</f>
        <v>1</v>
      </c>
      <c r="AC204" s="2">
        <f t="shared" si="27"/>
        <v>-1</v>
      </c>
      <c r="AE204" s="2">
        <f t="shared" si="28"/>
        <v>-1</v>
      </c>
      <c r="AF204" s="2">
        <f t="shared" si="29"/>
        <v>-1</v>
      </c>
      <c r="AG204" s="2">
        <f t="shared" si="29"/>
        <v>-1</v>
      </c>
      <c r="AH204" s="2">
        <f t="shared" si="29"/>
        <v>-1</v>
      </c>
      <c r="AI204" s="2">
        <f t="shared" si="30"/>
        <v>-1</v>
      </c>
      <c r="AK204" s="2">
        <f t="shared" si="31"/>
        <v>-1</v>
      </c>
      <c r="AL204" s="2">
        <f t="shared" si="31"/>
        <v>-1</v>
      </c>
      <c r="AM204" s="2">
        <f t="shared" si="31"/>
        <v>-1</v>
      </c>
      <c r="AN204" s="2">
        <f t="shared" si="25"/>
        <v>-1</v>
      </c>
      <c r="AP204" s="2">
        <f t="shared" si="32"/>
        <v>-1</v>
      </c>
      <c r="AQ204" s="2">
        <f t="shared" si="32"/>
        <v>-1</v>
      </c>
      <c r="AR204" s="2">
        <f t="shared" si="32"/>
        <v>-1</v>
      </c>
      <c r="AS204" s="2">
        <f t="shared" si="26"/>
        <v>-1</v>
      </c>
    </row>
    <row r="205" spans="1:45" x14ac:dyDescent="0.25">
      <c r="A205">
        <v>17</v>
      </c>
      <c r="B205" t="s">
        <v>2247</v>
      </c>
      <c r="C205" t="s">
        <v>2248</v>
      </c>
      <c r="D205">
        <v>2020</v>
      </c>
      <c r="E205" t="s">
        <v>2249</v>
      </c>
      <c r="F205" t="s">
        <v>131</v>
      </c>
      <c r="G205" t="s">
        <v>2250</v>
      </c>
      <c r="H205" t="s">
        <v>2251</v>
      </c>
      <c r="I205">
        <v>206</v>
      </c>
      <c r="J205" s="1">
        <v>44848.523055555554</v>
      </c>
      <c r="L205" t="s">
        <v>2252</v>
      </c>
      <c r="S205">
        <v>17</v>
      </c>
      <c r="T205">
        <v>8.5</v>
      </c>
      <c r="U205">
        <v>9</v>
      </c>
      <c r="V205">
        <v>2</v>
      </c>
      <c r="W205">
        <v>2</v>
      </c>
      <c r="X205" t="s">
        <v>2253</v>
      </c>
      <c r="Y205" t="s">
        <v>2254</v>
      </c>
      <c r="Z205" t="s">
        <v>2255</v>
      </c>
      <c r="AB205">
        <f>COUNTIF(DATA!C:C,C205)</f>
        <v>1</v>
      </c>
      <c r="AC205" s="2">
        <f t="shared" si="27"/>
        <v>-1</v>
      </c>
      <c r="AE205" s="2">
        <f t="shared" si="28"/>
        <v>-1</v>
      </c>
      <c r="AF205" s="2">
        <f t="shared" si="29"/>
        <v>-1</v>
      </c>
      <c r="AG205" s="2">
        <f t="shared" si="29"/>
        <v>-1</v>
      </c>
      <c r="AH205" s="2">
        <f t="shared" si="29"/>
        <v>-1</v>
      </c>
      <c r="AI205" s="2">
        <f t="shared" si="30"/>
        <v>-1</v>
      </c>
      <c r="AK205" s="2">
        <f t="shared" si="31"/>
        <v>-1</v>
      </c>
      <c r="AL205" s="2">
        <f t="shared" si="31"/>
        <v>-1</v>
      </c>
      <c r="AM205" s="2">
        <f t="shared" si="31"/>
        <v>-1</v>
      </c>
      <c r="AN205" s="2">
        <f t="shared" si="25"/>
        <v>-1</v>
      </c>
      <c r="AP205" s="2">
        <f t="shared" si="32"/>
        <v>-1</v>
      </c>
      <c r="AQ205" s="2">
        <f t="shared" si="32"/>
        <v>-1</v>
      </c>
      <c r="AR205" s="2">
        <f t="shared" si="32"/>
        <v>-1</v>
      </c>
      <c r="AS205" s="2">
        <f t="shared" si="26"/>
        <v>-1</v>
      </c>
    </row>
    <row r="206" spans="1:45" x14ac:dyDescent="0.25">
      <c r="A206">
        <v>17</v>
      </c>
      <c r="B206" t="s">
        <v>835</v>
      </c>
      <c r="C206" t="s">
        <v>836</v>
      </c>
      <c r="D206">
        <v>2014</v>
      </c>
      <c r="E206" t="s">
        <v>837</v>
      </c>
      <c r="F206" t="s">
        <v>658</v>
      </c>
      <c r="G206" t="s">
        <v>838</v>
      </c>
      <c r="H206" t="s">
        <v>839</v>
      </c>
      <c r="I206">
        <v>297</v>
      </c>
      <c r="J206" s="1">
        <v>44848.523055555554</v>
      </c>
      <c r="S206">
        <v>17</v>
      </c>
      <c r="T206">
        <v>2.13</v>
      </c>
      <c r="U206">
        <v>4</v>
      </c>
      <c r="V206">
        <v>4</v>
      </c>
      <c r="W206">
        <v>8</v>
      </c>
      <c r="X206" t="s">
        <v>840</v>
      </c>
      <c r="Z206" t="s">
        <v>841</v>
      </c>
      <c r="AB206">
        <f>COUNTIF(DATA!C:C,C206)</f>
        <v>1</v>
      </c>
      <c r="AC206" s="2">
        <f t="shared" si="27"/>
        <v>-1</v>
      </c>
      <c r="AE206" s="2">
        <f t="shared" si="28"/>
        <v>-1</v>
      </c>
      <c r="AF206" s="2">
        <f t="shared" si="29"/>
        <v>-1</v>
      </c>
      <c r="AG206" s="2">
        <f t="shared" si="29"/>
        <v>-1</v>
      </c>
      <c r="AH206" s="2">
        <f t="shared" si="29"/>
        <v>-1</v>
      </c>
      <c r="AI206" s="2">
        <f t="shared" si="30"/>
        <v>-1</v>
      </c>
      <c r="AK206" s="2">
        <f t="shared" si="31"/>
        <v>-1</v>
      </c>
      <c r="AL206" s="2">
        <f t="shared" si="31"/>
        <v>-1</v>
      </c>
      <c r="AM206" s="2">
        <f t="shared" si="31"/>
        <v>-1</v>
      </c>
      <c r="AN206" s="2">
        <f t="shared" si="25"/>
        <v>-1</v>
      </c>
      <c r="AP206" s="2">
        <f t="shared" si="32"/>
        <v>-1</v>
      </c>
      <c r="AQ206" s="2">
        <f t="shared" si="32"/>
        <v>-1</v>
      </c>
      <c r="AR206" s="2">
        <f t="shared" si="32"/>
        <v>-1</v>
      </c>
      <c r="AS206" s="2">
        <f t="shared" si="26"/>
        <v>-1</v>
      </c>
    </row>
    <row r="207" spans="1:45" x14ac:dyDescent="0.25">
      <c r="A207">
        <v>16</v>
      </c>
      <c r="B207" t="s">
        <v>3837</v>
      </c>
      <c r="C207" t="s">
        <v>3838</v>
      </c>
      <c r="D207">
        <v>2009</v>
      </c>
      <c r="E207" t="s">
        <v>3839</v>
      </c>
      <c r="F207" t="s">
        <v>205</v>
      </c>
      <c r="G207" t="s">
        <v>3840</v>
      </c>
      <c r="H207" t="s">
        <v>3841</v>
      </c>
      <c r="I207">
        <v>193</v>
      </c>
      <c r="J207" s="1">
        <v>44848.523055555554</v>
      </c>
      <c r="K207" t="s">
        <v>41</v>
      </c>
      <c r="S207">
        <v>16</v>
      </c>
      <c r="T207">
        <v>1.23</v>
      </c>
      <c r="U207">
        <v>3</v>
      </c>
      <c r="V207">
        <v>5</v>
      </c>
      <c r="W207">
        <v>13</v>
      </c>
      <c r="X207" t="s">
        <v>3842</v>
      </c>
      <c r="Y207" t="s">
        <v>3840</v>
      </c>
      <c r="Z207" t="s">
        <v>3843</v>
      </c>
      <c r="AB207">
        <f>COUNTIF(DATA!C:C,C207)</f>
        <v>0</v>
      </c>
      <c r="AC207" s="2">
        <f t="shared" si="27"/>
        <v>-1</v>
      </c>
      <c r="AE207" s="2">
        <f t="shared" si="28"/>
        <v>-1</v>
      </c>
      <c r="AF207" s="2">
        <f t="shared" si="29"/>
        <v>-1</v>
      </c>
      <c r="AG207" s="2">
        <f t="shared" si="29"/>
        <v>-1</v>
      </c>
      <c r="AH207" s="2">
        <f t="shared" si="29"/>
        <v>-1</v>
      </c>
      <c r="AI207" s="2">
        <f t="shared" si="30"/>
        <v>-1</v>
      </c>
      <c r="AK207" s="2">
        <f t="shared" si="31"/>
        <v>-1</v>
      </c>
      <c r="AL207" s="2">
        <f t="shared" si="31"/>
        <v>-1</v>
      </c>
      <c r="AM207" s="2">
        <f t="shared" si="31"/>
        <v>-1</v>
      </c>
      <c r="AN207" s="2">
        <f t="shared" si="25"/>
        <v>-1</v>
      </c>
      <c r="AP207" s="2">
        <f t="shared" si="32"/>
        <v>-1</v>
      </c>
      <c r="AQ207" s="2">
        <f t="shared" si="32"/>
        <v>-1</v>
      </c>
      <c r="AR207" s="2">
        <f t="shared" si="32"/>
        <v>-1</v>
      </c>
      <c r="AS207" s="2">
        <f t="shared" si="26"/>
        <v>-1</v>
      </c>
    </row>
    <row r="208" spans="1:45" x14ac:dyDescent="0.25">
      <c r="A208">
        <v>16</v>
      </c>
      <c r="B208" t="s">
        <v>3844</v>
      </c>
      <c r="C208" t="s">
        <v>3845</v>
      </c>
      <c r="D208">
        <v>2016</v>
      </c>
      <c r="E208" t="s">
        <v>744</v>
      </c>
      <c r="F208" t="s">
        <v>29</v>
      </c>
      <c r="G208" t="s">
        <v>3846</v>
      </c>
      <c r="H208" t="s">
        <v>3847</v>
      </c>
      <c r="I208">
        <v>194</v>
      </c>
      <c r="J208" s="1">
        <v>44848.523055555554</v>
      </c>
      <c r="K208" t="s">
        <v>157</v>
      </c>
      <c r="S208">
        <v>16</v>
      </c>
      <c r="T208">
        <v>2.67</v>
      </c>
      <c r="U208">
        <v>3</v>
      </c>
      <c r="V208">
        <v>5</v>
      </c>
      <c r="W208">
        <v>6</v>
      </c>
      <c r="X208" t="s">
        <v>3848</v>
      </c>
      <c r="Y208" t="s">
        <v>3846</v>
      </c>
      <c r="Z208" t="s">
        <v>3849</v>
      </c>
      <c r="AB208">
        <f>COUNTIF(DATA!C:C,C208)</f>
        <v>0</v>
      </c>
      <c r="AC208" s="2">
        <f t="shared" si="27"/>
        <v>-1</v>
      </c>
      <c r="AE208" s="2">
        <f t="shared" si="28"/>
        <v>-1</v>
      </c>
      <c r="AF208" s="2">
        <f t="shared" si="29"/>
        <v>-1</v>
      </c>
      <c r="AG208" s="2">
        <f t="shared" si="29"/>
        <v>-1</v>
      </c>
      <c r="AH208" s="2">
        <f t="shared" si="29"/>
        <v>-1</v>
      </c>
      <c r="AI208" s="2">
        <f t="shared" si="30"/>
        <v>-1</v>
      </c>
      <c r="AK208" s="2">
        <f t="shared" si="31"/>
        <v>-1</v>
      </c>
      <c r="AL208" s="2">
        <f t="shared" si="31"/>
        <v>-1</v>
      </c>
      <c r="AM208" s="2">
        <f t="shared" si="31"/>
        <v>-1</v>
      </c>
      <c r="AN208" s="2">
        <f t="shared" si="25"/>
        <v>-1</v>
      </c>
      <c r="AP208" s="2">
        <f t="shared" si="32"/>
        <v>-1</v>
      </c>
      <c r="AQ208" s="2">
        <f t="shared" si="32"/>
        <v>-1</v>
      </c>
      <c r="AR208" s="2">
        <f t="shared" si="32"/>
        <v>-1</v>
      </c>
      <c r="AS208" s="2">
        <f t="shared" si="26"/>
        <v>-1</v>
      </c>
    </row>
    <row r="209" spans="1:45" x14ac:dyDescent="0.25">
      <c r="A209">
        <v>16</v>
      </c>
      <c r="B209" t="s">
        <v>3850</v>
      </c>
      <c r="C209" t="s">
        <v>3851</v>
      </c>
      <c r="D209">
        <v>2013</v>
      </c>
      <c r="E209" t="s">
        <v>3852</v>
      </c>
      <c r="F209" t="s">
        <v>417</v>
      </c>
      <c r="G209" t="s">
        <v>3853</v>
      </c>
      <c r="H209" t="s">
        <v>3854</v>
      </c>
      <c r="I209">
        <v>198</v>
      </c>
      <c r="J209" s="1">
        <v>44848.523055555554</v>
      </c>
      <c r="S209">
        <v>16</v>
      </c>
      <c r="T209">
        <v>1.78</v>
      </c>
      <c r="U209">
        <v>16</v>
      </c>
      <c r="V209">
        <v>1</v>
      </c>
      <c r="W209">
        <v>9</v>
      </c>
      <c r="X209" t="s">
        <v>3855</v>
      </c>
      <c r="Y209" t="s">
        <v>3856</v>
      </c>
      <c r="Z209" t="s">
        <v>3857</v>
      </c>
      <c r="AB209">
        <f>COUNTIF(DATA!C:C,C209)</f>
        <v>0</v>
      </c>
      <c r="AC209" s="2">
        <f t="shared" si="27"/>
        <v>-1</v>
      </c>
      <c r="AE209" s="2">
        <f t="shared" si="28"/>
        <v>-1</v>
      </c>
      <c r="AF209" s="2">
        <f t="shared" si="29"/>
        <v>-1</v>
      </c>
      <c r="AG209" s="2">
        <f t="shared" si="29"/>
        <v>-1</v>
      </c>
      <c r="AH209" s="2">
        <f t="shared" si="29"/>
        <v>-1</v>
      </c>
      <c r="AI209" s="2">
        <f t="shared" si="30"/>
        <v>-1</v>
      </c>
      <c r="AK209" s="2">
        <f t="shared" si="31"/>
        <v>-1</v>
      </c>
      <c r="AL209" s="2">
        <f t="shared" si="31"/>
        <v>-1</v>
      </c>
      <c r="AM209" s="2">
        <f t="shared" si="31"/>
        <v>-1</v>
      </c>
      <c r="AN209" s="2">
        <f t="shared" si="25"/>
        <v>-1</v>
      </c>
      <c r="AP209" s="2">
        <f t="shared" si="32"/>
        <v>-1</v>
      </c>
      <c r="AQ209" s="2">
        <f t="shared" si="32"/>
        <v>-1</v>
      </c>
      <c r="AR209" s="2">
        <f t="shared" si="32"/>
        <v>-1</v>
      </c>
      <c r="AS209" s="2">
        <f t="shared" si="26"/>
        <v>-1</v>
      </c>
    </row>
    <row r="210" spans="1:45" x14ac:dyDescent="0.25">
      <c r="A210">
        <v>16</v>
      </c>
      <c r="B210" t="s">
        <v>3858</v>
      </c>
      <c r="C210" t="s">
        <v>3859</v>
      </c>
      <c r="D210">
        <v>2019</v>
      </c>
      <c r="E210" t="s">
        <v>3860</v>
      </c>
      <c r="F210" t="s">
        <v>29</v>
      </c>
      <c r="G210" t="s">
        <v>3861</v>
      </c>
      <c r="H210" t="s">
        <v>3862</v>
      </c>
      <c r="I210">
        <v>200</v>
      </c>
      <c r="J210" s="1">
        <v>44848.523055555554</v>
      </c>
      <c r="S210">
        <v>16</v>
      </c>
      <c r="T210">
        <v>5.33</v>
      </c>
      <c r="U210">
        <v>4</v>
      </c>
      <c r="V210">
        <v>4</v>
      </c>
      <c r="W210">
        <v>3</v>
      </c>
      <c r="X210" t="s">
        <v>3863</v>
      </c>
      <c r="Y210" t="s">
        <v>3864</v>
      </c>
      <c r="Z210" t="s">
        <v>3865</v>
      </c>
      <c r="AB210">
        <f>COUNTIF(DATA!C:C,C210)</f>
        <v>0</v>
      </c>
      <c r="AC210" s="2">
        <f t="shared" si="27"/>
        <v>-1</v>
      </c>
      <c r="AE210" s="2">
        <f t="shared" si="28"/>
        <v>-1</v>
      </c>
      <c r="AF210" s="2">
        <f t="shared" si="29"/>
        <v>-1</v>
      </c>
      <c r="AG210" s="2">
        <f t="shared" si="29"/>
        <v>-1</v>
      </c>
      <c r="AH210" s="2">
        <f t="shared" si="29"/>
        <v>-1</v>
      </c>
      <c r="AI210" s="2">
        <f t="shared" si="30"/>
        <v>-1</v>
      </c>
      <c r="AK210" s="2">
        <f t="shared" si="31"/>
        <v>-1</v>
      </c>
      <c r="AL210" s="2">
        <f t="shared" si="31"/>
        <v>-1</v>
      </c>
      <c r="AM210" s="2">
        <f t="shared" si="31"/>
        <v>-1</v>
      </c>
      <c r="AN210" s="2">
        <f t="shared" si="25"/>
        <v>-1</v>
      </c>
      <c r="AP210" s="2">
        <f t="shared" si="32"/>
        <v>-1</v>
      </c>
      <c r="AQ210" s="2">
        <f t="shared" si="32"/>
        <v>-1</v>
      </c>
      <c r="AR210" s="2">
        <f t="shared" si="32"/>
        <v>-1</v>
      </c>
      <c r="AS210" s="2">
        <f t="shared" si="26"/>
        <v>-1</v>
      </c>
    </row>
    <row r="211" spans="1:45" x14ac:dyDescent="0.25">
      <c r="A211">
        <v>16</v>
      </c>
      <c r="B211" t="s">
        <v>1034</v>
      </c>
      <c r="C211" t="s">
        <v>1035</v>
      </c>
      <c r="D211">
        <v>2015</v>
      </c>
      <c r="E211" t="s">
        <v>1036</v>
      </c>
      <c r="F211" t="s">
        <v>272</v>
      </c>
      <c r="G211" t="s">
        <v>1037</v>
      </c>
      <c r="H211" t="s">
        <v>1038</v>
      </c>
      <c r="I211">
        <v>205</v>
      </c>
      <c r="J211" s="1">
        <v>44848.523055555554</v>
      </c>
      <c r="S211">
        <v>16</v>
      </c>
      <c r="T211">
        <v>2.29</v>
      </c>
      <c r="U211">
        <v>8</v>
      </c>
      <c r="V211">
        <v>2</v>
      </c>
      <c r="W211">
        <v>7</v>
      </c>
      <c r="X211" t="s">
        <v>1039</v>
      </c>
      <c r="Z211" t="s">
        <v>1040</v>
      </c>
      <c r="AB211">
        <f>COUNTIF(DATA!C:C,C211)</f>
        <v>1</v>
      </c>
      <c r="AC211" s="2">
        <f t="shared" si="27"/>
        <v>-1</v>
      </c>
      <c r="AE211" s="2">
        <f t="shared" si="28"/>
        <v>-1</v>
      </c>
      <c r="AF211" s="2">
        <f t="shared" si="29"/>
        <v>-1</v>
      </c>
      <c r="AG211" s="2">
        <f t="shared" si="29"/>
        <v>-1</v>
      </c>
      <c r="AH211" s="2">
        <f t="shared" si="29"/>
        <v>-1</v>
      </c>
      <c r="AI211" s="2">
        <f t="shared" si="30"/>
        <v>-1</v>
      </c>
      <c r="AK211" s="2">
        <f t="shared" si="31"/>
        <v>-1</v>
      </c>
      <c r="AL211" s="2">
        <f t="shared" si="31"/>
        <v>-1</v>
      </c>
      <c r="AM211" s="2">
        <f t="shared" si="31"/>
        <v>-1</v>
      </c>
      <c r="AN211" s="2">
        <f t="shared" si="25"/>
        <v>-1</v>
      </c>
      <c r="AP211" s="2">
        <f t="shared" si="32"/>
        <v>-1</v>
      </c>
      <c r="AQ211" s="2">
        <f t="shared" si="32"/>
        <v>-1</v>
      </c>
      <c r="AR211" s="2">
        <f t="shared" si="32"/>
        <v>-1</v>
      </c>
      <c r="AS211" s="2">
        <f t="shared" si="26"/>
        <v>-1</v>
      </c>
    </row>
    <row r="212" spans="1:45" x14ac:dyDescent="0.25">
      <c r="A212">
        <v>16</v>
      </c>
      <c r="B212" t="s">
        <v>573</v>
      </c>
      <c r="C212" t="s">
        <v>574</v>
      </c>
      <c r="D212">
        <v>2013</v>
      </c>
      <c r="E212" t="s">
        <v>232</v>
      </c>
      <c r="F212" t="s">
        <v>29</v>
      </c>
      <c r="G212" t="s">
        <v>575</v>
      </c>
      <c r="H212" t="s">
        <v>576</v>
      </c>
      <c r="I212">
        <v>208</v>
      </c>
      <c r="J212" s="1">
        <v>44848.523055555554</v>
      </c>
      <c r="S212">
        <v>16</v>
      </c>
      <c r="T212">
        <v>1.78</v>
      </c>
      <c r="U212">
        <v>5</v>
      </c>
      <c r="V212">
        <v>3</v>
      </c>
      <c r="W212">
        <v>9</v>
      </c>
      <c r="X212" t="s">
        <v>577</v>
      </c>
      <c r="Y212" t="s">
        <v>578</v>
      </c>
      <c r="Z212" t="s">
        <v>579</v>
      </c>
      <c r="AB212">
        <f>COUNTIF(DATA!C:C,C212)</f>
        <v>1</v>
      </c>
      <c r="AC212" s="2">
        <f t="shared" si="27"/>
        <v>-1</v>
      </c>
      <c r="AE212" s="2">
        <f t="shared" si="28"/>
        <v>-1</v>
      </c>
      <c r="AF212" s="2">
        <f t="shared" si="29"/>
        <v>-1</v>
      </c>
      <c r="AG212" s="2">
        <f t="shared" si="29"/>
        <v>-1</v>
      </c>
      <c r="AH212" s="2">
        <f t="shared" si="29"/>
        <v>-1</v>
      </c>
      <c r="AI212" s="2">
        <f t="shared" si="30"/>
        <v>-1</v>
      </c>
      <c r="AK212" s="2">
        <f t="shared" si="31"/>
        <v>-1</v>
      </c>
      <c r="AL212" s="2">
        <f t="shared" si="31"/>
        <v>-1</v>
      </c>
      <c r="AM212" s="2">
        <f t="shared" si="31"/>
        <v>-1</v>
      </c>
      <c r="AN212" s="2">
        <f t="shared" si="25"/>
        <v>-1</v>
      </c>
      <c r="AP212" s="2">
        <f t="shared" si="32"/>
        <v>-1</v>
      </c>
      <c r="AQ212" s="2">
        <f t="shared" si="32"/>
        <v>-1</v>
      </c>
      <c r="AR212" s="2">
        <f t="shared" si="32"/>
        <v>-1</v>
      </c>
      <c r="AS212" s="2">
        <f t="shared" si="26"/>
        <v>-1</v>
      </c>
    </row>
    <row r="213" spans="1:45" x14ac:dyDescent="0.25">
      <c r="A213">
        <v>16</v>
      </c>
      <c r="B213" t="s">
        <v>3866</v>
      </c>
      <c r="C213" t="s">
        <v>3867</v>
      </c>
      <c r="D213">
        <v>2019</v>
      </c>
      <c r="E213" t="s">
        <v>744</v>
      </c>
      <c r="F213" t="s">
        <v>29</v>
      </c>
      <c r="G213" t="s">
        <v>3868</v>
      </c>
      <c r="H213" t="s">
        <v>3869</v>
      </c>
      <c r="I213">
        <v>209</v>
      </c>
      <c r="J213" s="1">
        <v>44848.523055555554</v>
      </c>
      <c r="S213">
        <v>16</v>
      </c>
      <c r="T213">
        <v>5.33</v>
      </c>
      <c r="U213">
        <v>3</v>
      </c>
      <c r="V213">
        <v>6</v>
      </c>
      <c r="W213">
        <v>3</v>
      </c>
      <c r="X213" t="s">
        <v>3870</v>
      </c>
      <c r="Y213" t="s">
        <v>3871</v>
      </c>
      <c r="Z213" t="s">
        <v>3872</v>
      </c>
      <c r="AB213">
        <f>COUNTIF(DATA!C:C,C213)</f>
        <v>0</v>
      </c>
      <c r="AC213" s="2">
        <f t="shared" si="27"/>
        <v>-1</v>
      </c>
      <c r="AE213" s="2">
        <f t="shared" si="28"/>
        <v>-1</v>
      </c>
      <c r="AF213" s="2">
        <f t="shared" si="29"/>
        <v>-1</v>
      </c>
      <c r="AG213" s="2">
        <f t="shared" si="29"/>
        <v>-1</v>
      </c>
      <c r="AH213" s="2">
        <f t="shared" si="29"/>
        <v>-1</v>
      </c>
      <c r="AI213" s="2">
        <f t="shared" si="30"/>
        <v>-1</v>
      </c>
      <c r="AK213" s="2">
        <f t="shared" si="31"/>
        <v>-1</v>
      </c>
      <c r="AL213" s="2">
        <f t="shared" si="31"/>
        <v>-1</v>
      </c>
      <c r="AM213" s="2">
        <f t="shared" si="31"/>
        <v>-1</v>
      </c>
      <c r="AN213" s="2">
        <f t="shared" si="25"/>
        <v>-1</v>
      </c>
      <c r="AP213" s="2">
        <f t="shared" si="32"/>
        <v>-1</v>
      </c>
      <c r="AQ213" s="2">
        <f t="shared" si="32"/>
        <v>-1</v>
      </c>
      <c r="AR213" s="2">
        <f t="shared" si="32"/>
        <v>-1</v>
      </c>
      <c r="AS213" s="2">
        <f t="shared" si="26"/>
        <v>-1</v>
      </c>
    </row>
    <row r="214" spans="1:45" x14ac:dyDescent="0.25">
      <c r="A214">
        <v>15</v>
      </c>
      <c r="B214" t="s">
        <v>269</v>
      </c>
      <c r="C214" t="s">
        <v>270</v>
      </c>
      <c r="D214">
        <v>2011</v>
      </c>
      <c r="E214" t="s">
        <v>271</v>
      </c>
      <c r="F214" t="s">
        <v>272</v>
      </c>
      <c r="G214" t="s">
        <v>273</v>
      </c>
      <c r="H214" t="s">
        <v>274</v>
      </c>
      <c r="I214">
        <v>203</v>
      </c>
      <c r="J214" s="1">
        <v>44848.523055555554</v>
      </c>
      <c r="S214">
        <v>15</v>
      </c>
      <c r="T214">
        <v>1.36</v>
      </c>
      <c r="U214">
        <v>5</v>
      </c>
      <c r="V214">
        <v>3</v>
      </c>
      <c r="W214">
        <v>11</v>
      </c>
      <c r="X214" t="s">
        <v>275</v>
      </c>
      <c r="Z214" t="s">
        <v>276</v>
      </c>
      <c r="AB214">
        <f>COUNTIF(DATA!C:C,C214)</f>
        <v>1</v>
      </c>
      <c r="AC214" s="2">
        <f t="shared" si="27"/>
        <v>-1</v>
      </c>
      <c r="AE214" s="2">
        <f t="shared" si="28"/>
        <v>-1</v>
      </c>
      <c r="AF214" s="2">
        <f t="shared" si="29"/>
        <v>-1</v>
      </c>
      <c r="AG214" s="2">
        <f t="shared" si="29"/>
        <v>-1</v>
      </c>
      <c r="AH214" s="2">
        <f t="shared" si="29"/>
        <v>-1</v>
      </c>
      <c r="AI214" s="2">
        <f t="shared" si="30"/>
        <v>-1</v>
      </c>
      <c r="AK214" s="2">
        <f t="shared" si="31"/>
        <v>-1</v>
      </c>
      <c r="AL214" s="2">
        <f t="shared" si="31"/>
        <v>-1</v>
      </c>
      <c r="AM214" s="2">
        <f t="shared" si="31"/>
        <v>-1</v>
      </c>
      <c r="AN214" s="2">
        <f t="shared" si="25"/>
        <v>-1</v>
      </c>
      <c r="AP214" s="2">
        <f t="shared" si="32"/>
        <v>-1</v>
      </c>
      <c r="AQ214" s="2">
        <f t="shared" si="32"/>
        <v>-1</v>
      </c>
      <c r="AR214" s="2">
        <f t="shared" si="32"/>
        <v>-1</v>
      </c>
      <c r="AS214" s="2">
        <f t="shared" si="26"/>
        <v>-1</v>
      </c>
    </row>
    <row r="215" spans="1:45" x14ac:dyDescent="0.25">
      <c r="A215">
        <v>15</v>
      </c>
      <c r="B215" t="s">
        <v>1516</v>
      </c>
      <c r="C215" t="s">
        <v>1517</v>
      </c>
      <c r="D215">
        <v>2017</v>
      </c>
      <c r="E215" t="s">
        <v>28</v>
      </c>
      <c r="F215" t="s">
        <v>29</v>
      </c>
      <c r="G215" t="s">
        <v>1518</v>
      </c>
      <c r="H215" t="s">
        <v>1519</v>
      </c>
      <c r="I215">
        <v>211</v>
      </c>
      <c r="J215" s="1">
        <v>44848.523055555554</v>
      </c>
      <c r="S215">
        <v>15</v>
      </c>
      <c r="T215">
        <v>3</v>
      </c>
      <c r="U215">
        <v>4</v>
      </c>
      <c r="V215">
        <v>4</v>
      </c>
      <c r="W215">
        <v>5</v>
      </c>
      <c r="X215" t="s">
        <v>1520</v>
      </c>
      <c r="Y215" t="s">
        <v>1521</v>
      </c>
      <c r="Z215" t="s">
        <v>1522</v>
      </c>
      <c r="AB215">
        <f>COUNTIF(DATA!C:C,C215)</f>
        <v>1</v>
      </c>
      <c r="AC215" s="2">
        <f t="shared" si="27"/>
        <v>-1</v>
      </c>
      <c r="AE215" s="2">
        <f t="shared" si="28"/>
        <v>-1</v>
      </c>
      <c r="AF215" s="2">
        <f t="shared" si="29"/>
        <v>37</v>
      </c>
      <c r="AG215" s="2">
        <f t="shared" si="29"/>
        <v>-1</v>
      </c>
      <c r="AH215" s="2">
        <f t="shared" si="29"/>
        <v>-1</v>
      </c>
      <c r="AI215" s="2">
        <f t="shared" si="30"/>
        <v>0</v>
      </c>
      <c r="AK215" s="2">
        <f t="shared" si="31"/>
        <v>-1</v>
      </c>
      <c r="AL215" s="2">
        <f t="shared" si="31"/>
        <v>-1</v>
      </c>
      <c r="AM215" s="2">
        <f t="shared" si="31"/>
        <v>-1</v>
      </c>
      <c r="AN215" s="2">
        <f t="shared" si="25"/>
        <v>-1</v>
      </c>
      <c r="AP215" s="2">
        <f t="shared" si="32"/>
        <v>-1</v>
      </c>
      <c r="AQ215" s="2">
        <f t="shared" si="32"/>
        <v>-1</v>
      </c>
      <c r="AR215" s="2">
        <f t="shared" si="32"/>
        <v>-1</v>
      </c>
      <c r="AS215" s="2">
        <f t="shared" si="26"/>
        <v>-1</v>
      </c>
    </row>
    <row r="216" spans="1:45" x14ac:dyDescent="0.25">
      <c r="A216">
        <v>15</v>
      </c>
      <c r="B216" t="s">
        <v>3873</v>
      </c>
      <c r="C216" t="s">
        <v>3874</v>
      </c>
      <c r="D216">
        <v>2020</v>
      </c>
      <c r="E216" t="s">
        <v>3875</v>
      </c>
      <c r="F216" t="s">
        <v>1953</v>
      </c>
      <c r="G216" t="s">
        <v>3876</v>
      </c>
      <c r="H216" t="s">
        <v>3877</v>
      </c>
      <c r="I216">
        <v>213</v>
      </c>
      <c r="J216" s="1">
        <v>44848.523055555554</v>
      </c>
      <c r="L216" t="s">
        <v>3878</v>
      </c>
      <c r="S216">
        <v>15</v>
      </c>
      <c r="T216">
        <v>7.5</v>
      </c>
      <c r="U216">
        <v>5</v>
      </c>
      <c r="V216">
        <v>3</v>
      </c>
      <c r="W216">
        <v>2</v>
      </c>
      <c r="X216" t="s">
        <v>3879</v>
      </c>
      <c r="Y216" t="s">
        <v>3880</v>
      </c>
      <c r="Z216" t="s">
        <v>3881</v>
      </c>
      <c r="AB216">
        <f>COUNTIF(DATA!C:C,C216)</f>
        <v>0</v>
      </c>
      <c r="AC216" s="2">
        <f t="shared" si="27"/>
        <v>-1</v>
      </c>
      <c r="AE216" s="2">
        <f t="shared" si="28"/>
        <v>-1</v>
      </c>
      <c r="AF216" s="2">
        <f t="shared" si="29"/>
        <v>-1</v>
      </c>
      <c r="AG216" s="2">
        <f t="shared" si="29"/>
        <v>-1</v>
      </c>
      <c r="AH216" s="2">
        <f t="shared" si="29"/>
        <v>-1</v>
      </c>
      <c r="AI216" s="2">
        <f t="shared" si="30"/>
        <v>-1</v>
      </c>
      <c r="AK216" s="2">
        <f t="shared" si="31"/>
        <v>-1</v>
      </c>
      <c r="AL216" s="2">
        <f t="shared" si="31"/>
        <v>-1</v>
      </c>
      <c r="AM216" s="2">
        <f t="shared" si="31"/>
        <v>-1</v>
      </c>
      <c r="AN216" s="2">
        <f t="shared" si="25"/>
        <v>-1</v>
      </c>
      <c r="AP216" s="2">
        <f t="shared" si="32"/>
        <v>-1</v>
      </c>
      <c r="AQ216" s="2">
        <f t="shared" si="32"/>
        <v>-1</v>
      </c>
      <c r="AR216" s="2">
        <f t="shared" si="32"/>
        <v>-1</v>
      </c>
      <c r="AS216" s="2">
        <f t="shared" si="26"/>
        <v>-1</v>
      </c>
    </row>
    <row r="217" spans="1:45" x14ac:dyDescent="0.25">
      <c r="A217">
        <v>15</v>
      </c>
      <c r="B217" t="s">
        <v>2269</v>
      </c>
      <c r="C217" t="s">
        <v>2270</v>
      </c>
      <c r="D217">
        <v>2020</v>
      </c>
      <c r="E217" t="s">
        <v>744</v>
      </c>
      <c r="F217" t="s">
        <v>29</v>
      </c>
      <c r="G217" t="s">
        <v>2271</v>
      </c>
      <c r="H217" t="s">
        <v>2272</v>
      </c>
      <c r="I217">
        <v>216</v>
      </c>
      <c r="J217" s="1">
        <v>44848.523055555554</v>
      </c>
      <c r="S217">
        <v>15</v>
      </c>
      <c r="T217">
        <v>7.5</v>
      </c>
      <c r="U217">
        <v>3</v>
      </c>
      <c r="V217">
        <v>6</v>
      </c>
      <c r="W217">
        <v>2</v>
      </c>
      <c r="X217" t="s">
        <v>2273</v>
      </c>
      <c r="Y217" t="s">
        <v>2274</v>
      </c>
      <c r="Z217" t="s">
        <v>2275</v>
      </c>
      <c r="AB217">
        <f>COUNTIF(DATA!C:C,C217)</f>
        <v>1</v>
      </c>
      <c r="AC217" s="2">
        <f t="shared" si="27"/>
        <v>-1</v>
      </c>
      <c r="AE217" s="2">
        <f t="shared" si="28"/>
        <v>-1</v>
      </c>
      <c r="AF217" s="2">
        <f t="shared" si="29"/>
        <v>-1</v>
      </c>
      <c r="AG217" s="2">
        <f t="shared" si="29"/>
        <v>-1</v>
      </c>
      <c r="AH217" s="2">
        <f t="shared" si="29"/>
        <v>-1</v>
      </c>
      <c r="AI217" s="2">
        <f t="shared" si="30"/>
        <v>-1</v>
      </c>
      <c r="AK217" s="2">
        <f t="shared" si="31"/>
        <v>-1</v>
      </c>
      <c r="AL217" s="2">
        <f t="shared" si="31"/>
        <v>-1</v>
      </c>
      <c r="AM217" s="2">
        <f t="shared" si="31"/>
        <v>-1</v>
      </c>
      <c r="AN217" s="2">
        <f t="shared" si="25"/>
        <v>-1</v>
      </c>
      <c r="AP217" s="2">
        <f t="shared" si="32"/>
        <v>-1</v>
      </c>
      <c r="AQ217" s="2">
        <f t="shared" si="32"/>
        <v>-1</v>
      </c>
      <c r="AR217" s="2">
        <f t="shared" si="32"/>
        <v>-1</v>
      </c>
      <c r="AS217" s="2">
        <f t="shared" si="26"/>
        <v>-1</v>
      </c>
    </row>
    <row r="218" spans="1:45" x14ac:dyDescent="0.25">
      <c r="A218">
        <v>15</v>
      </c>
      <c r="B218" t="s">
        <v>2856</v>
      </c>
      <c r="C218" t="s">
        <v>2857</v>
      </c>
      <c r="D218">
        <v>2022</v>
      </c>
      <c r="E218" t="s">
        <v>28</v>
      </c>
      <c r="F218" t="s">
        <v>29</v>
      </c>
      <c r="G218" t="s">
        <v>2858</v>
      </c>
      <c r="H218" t="s">
        <v>2859</v>
      </c>
      <c r="I218">
        <v>243</v>
      </c>
      <c r="J218" s="1">
        <v>44848.523055555554</v>
      </c>
      <c r="K218" t="s">
        <v>157</v>
      </c>
      <c r="S218">
        <v>15</v>
      </c>
      <c r="T218">
        <v>15</v>
      </c>
      <c r="U218">
        <v>4</v>
      </c>
      <c r="V218">
        <v>4</v>
      </c>
      <c r="W218">
        <v>1</v>
      </c>
      <c r="X218" t="s">
        <v>2860</v>
      </c>
      <c r="Y218" t="s">
        <v>2858</v>
      </c>
      <c r="Z218" t="s">
        <v>2861</v>
      </c>
      <c r="AB218">
        <f>COUNTIF(DATA!C:C,C218)</f>
        <v>1</v>
      </c>
      <c r="AC218" s="2">
        <f t="shared" si="27"/>
        <v>-1</v>
      </c>
      <c r="AE218" s="2">
        <f t="shared" si="28"/>
        <v>-1</v>
      </c>
      <c r="AF218" s="2">
        <f t="shared" si="29"/>
        <v>25</v>
      </c>
      <c r="AG218" s="2">
        <f t="shared" si="29"/>
        <v>15</v>
      </c>
      <c r="AH218" s="2">
        <f t="shared" si="29"/>
        <v>-1</v>
      </c>
      <c r="AI218" s="2">
        <f t="shared" si="30"/>
        <v>1</v>
      </c>
      <c r="AK218" s="2">
        <f t="shared" si="31"/>
        <v>-1</v>
      </c>
      <c r="AL218" s="2">
        <f t="shared" si="31"/>
        <v>-1</v>
      </c>
      <c r="AM218" s="2">
        <f t="shared" si="31"/>
        <v>-1</v>
      </c>
      <c r="AN218" s="2">
        <f t="shared" si="25"/>
        <v>-1</v>
      </c>
      <c r="AP218" s="2">
        <f t="shared" si="32"/>
        <v>-1</v>
      </c>
      <c r="AQ218" s="2">
        <f t="shared" si="32"/>
        <v>-1</v>
      </c>
      <c r="AR218" s="2">
        <f t="shared" si="32"/>
        <v>-1</v>
      </c>
      <c r="AS218" s="2">
        <f t="shared" si="26"/>
        <v>-1</v>
      </c>
    </row>
    <row r="219" spans="1:45" x14ac:dyDescent="0.25">
      <c r="A219">
        <v>14</v>
      </c>
      <c r="B219" t="s">
        <v>3882</v>
      </c>
      <c r="C219" t="s">
        <v>581</v>
      </c>
      <c r="D219">
        <v>2013</v>
      </c>
      <c r="E219" t="s">
        <v>582</v>
      </c>
      <c r="F219" t="s">
        <v>583</v>
      </c>
      <c r="G219" t="s">
        <v>584</v>
      </c>
      <c r="H219" t="s">
        <v>585</v>
      </c>
      <c r="I219">
        <v>210</v>
      </c>
      <c r="J219" s="1">
        <v>44848.523055555554</v>
      </c>
      <c r="L219" t="s">
        <v>586</v>
      </c>
      <c r="S219">
        <v>14</v>
      </c>
      <c r="T219">
        <v>1.56</v>
      </c>
      <c r="U219">
        <v>4</v>
      </c>
      <c r="V219">
        <v>4</v>
      </c>
      <c r="W219">
        <v>9</v>
      </c>
      <c r="X219" t="s">
        <v>587</v>
      </c>
      <c r="Y219" t="s">
        <v>588</v>
      </c>
      <c r="Z219" t="s">
        <v>589</v>
      </c>
      <c r="AB219">
        <f>COUNTIF(DATA!C:C,C219)</f>
        <v>1</v>
      </c>
      <c r="AC219" s="2">
        <f t="shared" si="27"/>
        <v>-1</v>
      </c>
      <c r="AE219" s="2">
        <f t="shared" si="28"/>
        <v>-1</v>
      </c>
      <c r="AF219" s="2">
        <f t="shared" si="29"/>
        <v>-1</v>
      </c>
      <c r="AG219" s="2">
        <f t="shared" si="29"/>
        <v>-1</v>
      </c>
      <c r="AH219" s="2">
        <f t="shared" si="29"/>
        <v>-1</v>
      </c>
      <c r="AI219" s="2">
        <f t="shared" si="30"/>
        <v>-1</v>
      </c>
      <c r="AK219" s="2">
        <f t="shared" si="31"/>
        <v>-1</v>
      </c>
      <c r="AL219" s="2">
        <f t="shared" si="31"/>
        <v>-1</v>
      </c>
      <c r="AM219" s="2">
        <f t="shared" si="31"/>
        <v>-1</v>
      </c>
      <c r="AN219" s="2">
        <f t="shared" si="25"/>
        <v>-1</v>
      </c>
      <c r="AP219" s="2">
        <f t="shared" si="32"/>
        <v>-1</v>
      </c>
      <c r="AQ219" s="2">
        <f t="shared" si="32"/>
        <v>-1</v>
      </c>
      <c r="AR219" s="2">
        <f t="shared" si="32"/>
        <v>-1</v>
      </c>
      <c r="AS219" s="2">
        <f t="shared" si="26"/>
        <v>-1</v>
      </c>
    </row>
    <row r="220" spans="1:45" x14ac:dyDescent="0.25">
      <c r="A220">
        <v>14</v>
      </c>
      <c r="B220" t="s">
        <v>3883</v>
      </c>
      <c r="C220" t="s">
        <v>2284</v>
      </c>
      <c r="D220">
        <v>2020</v>
      </c>
      <c r="E220" t="s">
        <v>1256</v>
      </c>
      <c r="F220" t="s">
        <v>1257</v>
      </c>
      <c r="G220" t="s">
        <v>2285</v>
      </c>
      <c r="H220" t="s">
        <v>2286</v>
      </c>
      <c r="I220">
        <v>219</v>
      </c>
      <c r="J220" s="1">
        <v>44848.523055555554</v>
      </c>
      <c r="S220">
        <v>14</v>
      </c>
      <c r="T220">
        <v>7</v>
      </c>
      <c r="U220">
        <v>3</v>
      </c>
      <c r="V220">
        <v>5</v>
      </c>
      <c r="W220">
        <v>2</v>
      </c>
      <c r="X220" t="s">
        <v>2287</v>
      </c>
      <c r="Y220" t="s">
        <v>2288</v>
      </c>
      <c r="Z220" t="s">
        <v>2289</v>
      </c>
      <c r="AB220">
        <f>COUNTIF(DATA!C:C,C220)</f>
        <v>1</v>
      </c>
      <c r="AC220" s="2">
        <f t="shared" si="27"/>
        <v>-1</v>
      </c>
      <c r="AE220" s="2">
        <f t="shared" si="28"/>
        <v>-1</v>
      </c>
      <c r="AF220" s="2">
        <f t="shared" si="29"/>
        <v>-1</v>
      </c>
      <c r="AG220" s="2">
        <f t="shared" si="29"/>
        <v>-1</v>
      </c>
      <c r="AH220" s="2">
        <f t="shared" si="29"/>
        <v>-1</v>
      </c>
      <c r="AI220" s="2">
        <f t="shared" si="30"/>
        <v>-1</v>
      </c>
      <c r="AK220" s="2">
        <f t="shared" si="31"/>
        <v>-1</v>
      </c>
      <c r="AL220" s="2">
        <f t="shared" si="31"/>
        <v>-1</v>
      </c>
      <c r="AM220" s="2">
        <f t="shared" si="31"/>
        <v>-1</v>
      </c>
      <c r="AN220" s="2">
        <f t="shared" si="25"/>
        <v>-1</v>
      </c>
      <c r="AP220" s="2">
        <f t="shared" si="32"/>
        <v>-1</v>
      </c>
      <c r="AQ220" s="2">
        <f t="shared" si="32"/>
        <v>-1</v>
      </c>
      <c r="AR220" s="2">
        <f t="shared" si="32"/>
        <v>-1</v>
      </c>
      <c r="AS220" s="2">
        <f t="shared" si="26"/>
        <v>-1</v>
      </c>
    </row>
    <row r="221" spans="1:45" x14ac:dyDescent="0.25">
      <c r="A221">
        <v>14</v>
      </c>
      <c r="B221" t="s">
        <v>1779</v>
      </c>
      <c r="C221" t="s">
        <v>1780</v>
      </c>
      <c r="D221">
        <v>2018</v>
      </c>
      <c r="E221" t="s">
        <v>28</v>
      </c>
      <c r="F221" t="s">
        <v>29</v>
      </c>
      <c r="G221" t="s">
        <v>1781</v>
      </c>
      <c r="H221" t="s">
        <v>1782</v>
      </c>
      <c r="I221">
        <v>221</v>
      </c>
      <c r="J221" s="1">
        <v>44848.523055555554</v>
      </c>
      <c r="S221">
        <v>14</v>
      </c>
      <c r="T221">
        <v>3.5</v>
      </c>
      <c r="U221">
        <v>5</v>
      </c>
      <c r="V221">
        <v>3</v>
      </c>
      <c r="W221">
        <v>4</v>
      </c>
      <c r="X221" t="s">
        <v>1783</v>
      </c>
      <c r="Y221" t="s">
        <v>1784</v>
      </c>
      <c r="Z221" t="s">
        <v>1785</v>
      </c>
      <c r="AB221">
        <f>COUNTIF(DATA!C:C,C221)</f>
        <v>1</v>
      </c>
      <c r="AC221" s="2">
        <f t="shared" si="27"/>
        <v>-1</v>
      </c>
      <c r="AE221" s="2">
        <f t="shared" si="28"/>
        <v>-1</v>
      </c>
      <c r="AF221" s="2">
        <f t="shared" si="29"/>
        <v>-1</v>
      </c>
      <c r="AG221" s="2">
        <f t="shared" si="29"/>
        <v>-1</v>
      </c>
      <c r="AH221" s="2">
        <f t="shared" si="29"/>
        <v>-1</v>
      </c>
      <c r="AI221" s="2">
        <f t="shared" si="30"/>
        <v>-1</v>
      </c>
      <c r="AK221" s="2">
        <f t="shared" si="31"/>
        <v>-1</v>
      </c>
      <c r="AL221" s="2">
        <f t="shared" si="31"/>
        <v>-1</v>
      </c>
      <c r="AM221" s="2">
        <f t="shared" si="31"/>
        <v>-1</v>
      </c>
      <c r="AN221" s="2">
        <f t="shared" si="25"/>
        <v>-1</v>
      </c>
      <c r="AP221" s="2">
        <f t="shared" si="32"/>
        <v>-1</v>
      </c>
      <c r="AQ221" s="2">
        <f t="shared" si="32"/>
        <v>-1</v>
      </c>
      <c r="AR221" s="2">
        <f t="shared" si="32"/>
        <v>-1</v>
      </c>
      <c r="AS221" s="2">
        <f t="shared" si="26"/>
        <v>-1</v>
      </c>
    </row>
    <row r="222" spans="1:45" x14ac:dyDescent="0.25">
      <c r="A222">
        <v>14</v>
      </c>
      <c r="B222" t="s">
        <v>2014</v>
      </c>
      <c r="C222" t="s">
        <v>2015</v>
      </c>
      <c r="D222">
        <v>2019</v>
      </c>
      <c r="E222" t="s">
        <v>1056</v>
      </c>
      <c r="F222" t="s">
        <v>131</v>
      </c>
      <c r="G222" t="s">
        <v>2016</v>
      </c>
      <c r="H222" t="s">
        <v>2017</v>
      </c>
      <c r="I222">
        <v>226</v>
      </c>
      <c r="J222" s="1">
        <v>44848.523055555554</v>
      </c>
      <c r="K222" t="s">
        <v>157</v>
      </c>
      <c r="L222" t="s">
        <v>2018</v>
      </c>
      <c r="S222">
        <v>14</v>
      </c>
      <c r="T222">
        <v>4.67</v>
      </c>
      <c r="U222">
        <v>14</v>
      </c>
      <c r="V222">
        <v>1</v>
      </c>
      <c r="W222">
        <v>3</v>
      </c>
      <c r="X222" t="s">
        <v>2019</v>
      </c>
      <c r="Y222" t="s">
        <v>2016</v>
      </c>
      <c r="Z222" t="s">
        <v>2020</v>
      </c>
      <c r="AB222">
        <f>COUNTIF(DATA!C:C,C222)</f>
        <v>1</v>
      </c>
      <c r="AC222" s="2">
        <f t="shared" si="27"/>
        <v>-1</v>
      </c>
      <c r="AE222" s="2">
        <f t="shared" si="28"/>
        <v>-1</v>
      </c>
      <c r="AF222" s="2">
        <f t="shared" si="29"/>
        <v>-1</v>
      </c>
      <c r="AG222" s="2">
        <f t="shared" si="29"/>
        <v>-1</v>
      </c>
      <c r="AH222" s="2">
        <f t="shared" si="29"/>
        <v>-1</v>
      </c>
      <c r="AI222" s="2">
        <f t="shared" si="30"/>
        <v>-1</v>
      </c>
      <c r="AK222" s="2">
        <f t="shared" si="31"/>
        <v>-1</v>
      </c>
      <c r="AL222" s="2">
        <f t="shared" si="31"/>
        <v>-1</v>
      </c>
      <c r="AM222" s="2">
        <f t="shared" si="31"/>
        <v>-1</v>
      </c>
      <c r="AN222" s="2">
        <f t="shared" si="25"/>
        <v>-1</v>
      </c>
      <c r="AP222" s="2">
        <f t="shared" si="32"/>
        <v>-1</v>
      </c>
      <c r="AQ222" s="2">
        <f t="shared" si="32"/>
        <v>-1</v>
      </c>
      <c r="AR222" s="2">
        <f t="shared" si="32"/>
        <v>-1</v>
      </c>
      <c r="AS222" s="2">
        <f t="shared" si="26"/>
        <v>-1</v>
      </c>
    </row>
    <row r="223" spans="1:45" x14ac:dyDescent="0.25">
      <c r="A223">
        <v>13</v>
      </c>
      <c r="B223" t="s">
        <v>3884</v>
      </c>
      <c r="C223" t="s">
        <v>286</v>
      </c>
      <c r="D223">
        <v>2011</v>
      </c>
      <c r="E223" t="s">
        <v>287</v>
      </c>
      <c r="F223" t="s">
        <v>248</v>
      </c>
      <c r="G223" t="s">
        <v>288</v>
      </c>
      <c r="H223" t="s">
        <v>289</v>
      </c>
      <c r="I223">
        <v>212</v>
      </c>
      <c r="J223" s="1">
        <v>44848.523055555554</v>
      </c>
      <c r="K223" t="s">
        <v>41</v>
      </c>
      <c r="S223">
        <v>13</v>
      </c>
      <c r="T223">
        <v>1.18</v>
      </c>
      <c r="U223">
        <v>3</v>
      </c>
      <c r="V223">
        <v>4</v>
      </c>
      <c r="W223">
        <v>11</v>
      </c>
      <c r="X223" t="s">
        <v>290</v>
      </c>
      <c r="Y223" t="s">
        <v>288</v>
      </c>
      <c r="Z223" t="s">
        <v>291</v>
      </c>
      <c r="AB223">
        <f>COUNTIF(DATA!C:C,C223)</f>
        <v>1</v>
      </c>
      <c r="AC223" s="2">
        <f t="shared" si="27"/>
        <v>29</v>
      </c>
      <c r="AE223" s="2">
        <f t="shared" si="28"/>
        <v>-1</v>
      </c>
      <c r="AF223" s="2">
        <f t="shared" si="29"/>
        <v>-1</v>
      </c>
      <c r="AG223" s="2">
        <f t="shared" si="29"/>
        <v>-1</v>
      </c>
      <c r="AH223" s="2">
        <f t="shared" si="29"/>
        <v>-1</v>
      </c>
      <c r="AI223" s="2">
        <f t="shared" si="30"/>
        <v>-1</v>
      </c>
      <c r="AK223" s="2">
        <f t="shared" si="31"/>
        <v>-1</v>
      </c>
      <c r="AL223" s="2">
        <f t="shared" si="31"/>
        <v>-1</v>
      </c>
      <c r="AM223" s="2">
        <f t="shared" si="31"/>
        <v>-1</v>
      </c>
      <c r="AN223" s="2">
        <f t="shared" si="25"/>
        <v>-1</v>
      </c>
      <c r="AP223" s="2">
        <f t="shared" si="32"/>
        <v>-1</v>
      </c>
      <c r="AQ223" s="2">
        <f t="shared" si="32"/>
        <v>-1</v>
      </c>
      <c r="AR223" s="2">
        <f t="shared" si="32"/>
        <v>-1</v>
      </c>
      <c r="AS223" s="2">
        <f t="shared" si="26"/>
        <v>-1</v>
      </c>
    </row>
    <row r="224" spans="1:45" x14ac:dyDescent="0.25">
      <c r="A224">
        <v>13</v>
      </c>
      <c r="B224" t="s">
        <v>590</v>
      </c>
      <c r="C224" t="s">
        <v>591</v>
      </c>
      <c r="D224">
        <v>2013</v>
      </c>
      <c r="F224" t="s">
        <v>54</v>
      </c>
      <c r="G224" t="s">
        <v>592</v>
      </c>
      <c r="H224" t="s">
        <v>593</v>
      </c>
      <c r="I224">
        <v>214</v>
      </c>
      <c r="J224" s="1">
        <v>44848.523055555554</v>
      </c>
      <c r="K224" t="s">
        <v>41</v>
      </c>
      <c r="S224">
        <v>13</v>
      </c>
      <c r="T224">
        <v>1.44</v>
      </c>
      <c r="U224">
        <v>3</v>
      </c>
      <c r="V224">
        <v>4</v>
      </c>
      <c r="W224">
        <v>9</v>
      </c>
      <c r="X224" t="s">
        <v>594</v>
      </c>
      <c r="Y224" t="s">
        <v>592</v>
      </c>
      <c r="Z224" t="s">
        <v>595</v>
      </c>
      <c r="AB224">
        <f>COUNTIF(DATA!C:C,C224)</f>
        <v>1</v>
      </c>
      <c r="AC224" s="2">
        <f t="shared" si="27"/>
        <v>-1</v>
      </c>
      <c r="AE224" s="2">
        <f t="shared" si="28"/>
        <v>-1</v>
      </c>
      <c r="AF224" s="2">
        <f t="shared" si="29"/>
        <v>-1</v>
      </c>
      <c r="AG224" s="2">
        <f t="shared" si="29"/>
        <v>-1</v>
      </c>
      <c r="AH224" s="2">
        <f t="shared" si="29"/>
        <v>-1</v>
      </c>
      <c r="AI224" s="2">
        <f t="shared" si="30"/>
        <v>-1</v>
      </c>
      <c r="AK224" s="2">
        <f t="shared" si="31"/>
        <v>-1</v>
      </c>
      <c r="AL224" s="2">
        <f t="shared" si="31"/>
        <v>-1</v>
      </c>
      <c r="AM224" s="2">
        <f t="shared" si="31"/>
        <v>-1</v>
      </c>
      <c r="AN224" s="2">
        <f t="shared" si="25"/>
        <v>-1</v>
      </c>
      <c r="AP224" s="2">
        <f t="shared" si="32"/>
        <v>-1</v>
      </c>
      <c r="AQ224" s="2">
        <f t="shared" si="32"/>
        <v>-1</v>
      </c>
      <c r="AR224" s="2">
        <f t="shared" si="32"/>
        <v>-1</v>
      </c>
      <c r="AS224" s="2">
        <f t="shared" si="26"/>
        <v>-1</v>
      </c>
    </row>
    <row r="225" spans="1:45" x14ac:dyDescent="0.25">
      <c r="A225">
        <v>13</v>
      </c>
      <c r="B225" t="s">
        <v>3885</v>
      </c>
      <c r="C225" t="s">
        <v>2291</v>
      </c>
      <c r="D225">
        <v>2020</v>
      </c>
      <c r="E225" t="s">
        <v>944</v>
      </c>
      <c r="F225" t="s">
        <v>224</v>
      </c>
      <c r="G225" t="s">
        <v>2292</v>
      </c>
      <c r="H225" t="s">
        <v>2293</v>
      </c>
      <c r="I225">
        <v>220</v>
      </c>
      <c r="J225" s="1">
        <v>44848.523055555554</v>
      </c>
      <c r="L225" t="s">
        <v>2294</v>
      </c>
      <c r="S225">
        <v>13</v>
      </c>
      <c r="T225">
        <v>6.5</v>
      </c>
      <c r="U225">
        <v>3</v>
      </c>
      <c r="V225">
        <v>4</v>
      </c>
      <c r="W225">
        <v>2</v>
      </c>
      <c r="X225" t="s">
        <v>2295</v>
      </c>
      <c r="Y225" t="s">
        <v>2296</v>
      </c>
      <c r="Z225" t="s">
        <v>2297</v>
      </c>
      <c r="AB225">
        <f>COUNTIF(DATA!C:C,C225)</f>
        <v>1</v>
      </c>
      <c r="AC225" s="2">
        <f t="shared" si="27"/>
        <v>-1</v>
      </c>
      <c r="AE225" s="2">
        <f t="shared" si="28"/>
        <v>-1</v>
      </c>
      <c r="AF225" s="2">
        <f t="shared" si="29"/>
        <v>-1</v>
      </c>
      <c r="AG225" s="2">
        <f t="shared" si="29"/>
        <v>-1</v>
      </c>
      <c r="AH225" s="2">
        <f t="shared" si="29"/>
        <v>-1</v>
      </c>
      <c r="AI225" s="2">
        <f t="shared" si="30"/>
        <v>-1</v>
      </c>
      <c r="AK225" s="2">
        <f t="shared" si="31"/>
        <v>-1</v>
      </c>
      <c r="AL225" s="2">
        <f t="shared" si="31"/>
        <v>-1</v>
      </c>
      <c r="AM225" s="2">
        <f t="shared" si="31"/>
        <v>-1</v>
      </c>
      <c r="AN225" s="2">
        <f t="shared" si="25"/>
        <v>-1</v>
      </c>
      <c r="AP225" s="2">
        <f t="shared" si="32"/>
        <v>-1</v>
      </c>
      <c r="AQ225" s="2">
        <f t="shared" si="32"/>
        <v>-1</v>
      </c>
      <c r="AR225" s="2">
        <f t="shared" si="32"/>
        <v>-1</v>
      </c>
      <c r="AS225" s="2">
        <f t="shared" si="26"/>
        <v>-1</v>
      </c>
    </row>
    <row r="226" spans="1:45" x14ac:dyDescent="0.25">
      <c r="A226">
        <v>13</v>
      </c>
      <c r="B226" t="s">
        <v>602</v>
      </c>
      <c r="C226" t="s">
        <v>603</v>
      </c>
      <c r="D226">
        <v>2013</v>
      </c>
      <c r="E226" t="s">
        <v>232</v>
      </c>
      <c r="F226" t="s">
        <v>29</v>
      </c>
      <c r="G226" t="s">
        <v>604</v>
      </c>
      <c r="H226" t="s">
        <v>605</v>
      </c>
      <c r="I226">
        <v>225</v>
      </c>
      <c r="J226" s="1">
        <v>44848.523055555554</v>
      </c>
      <c r="S226">
        <v>13</v>
      </c>
      <c r="T226">
        <v>1.44</v>
      </c>
      <c r="U226">
        <v>3</v>
      </c>
      <c r="V226">
        <v>4</v>
      </c>
      <c r="W226">
        <v>9</v>
      </c>
      <c r="X226" t="s">
        <v>606</v>
      </c>
      <c r="Y226" t="s">
        <v>607</v>
      </c>
      <c r="Z226" t="s">
        <v>608</v>
      </c>
      <c r="AB226">
        <f>COUNTIF(DATA!C:C,C226)</f>
        <v>1</v>
      </c>
      <c r="AC226" s="2">
        <f t="shared" si="27"/>
        <v>-1</v>
      </c>
      <c r="AE226" s="2">
        <f t="shared" si="28"/>
        <v>-1</v>
      </c>
      <c r="AF226" s="2">
        <f t="shared" si="29"/>
        <v>-1</v>
      </c>
      <c r="AG226" s="2">
        <f t="shared" si="29"/>
        <v>-1</v>
      </c>
      <c r="AH226" s="2">
        <f t="shared" si="29"/>
        <v>-1</v>
      </c>
      <c r="AI226" s="2">
        <f t="shared" si="30"/>
        <v>-1</v>
      </c>
      <c r="AK226" s="2">
        <f t="shared" si="31"/>
        <v>-1</v>
      </c>
      <c r="AL226" s="2">
        <f t="shared" si="31"/>
        <v>-1</v>
      </c>
      <c r="AM226" s="2">
        <f t="shared" si="31"/>
        <v>-1</v>
      </c>
      <c r="AN226" s="2">
        <f t="shared" si="25"/>
        <v>-1</v>
      </c>
      <c r="AP226" s="2">
        <f t="shared" si="32"/>
        <v>-1</v>
      </c>
      <c r="AQ226" s="2">
        <f t="shared" si="32"/>
        <v>-1</v>
      </c>
      <c r="AR226" s="2">
        <f t="shared" si="32"/>
        <v>-1</v>
      </c>
      <c r="AS226" s="2">
        <f t="shared" si="26"/>
        <v>-1</v>
      </c>
    </row>
    <row r="227" spans="1:45" x14ac:dyDescent="0.25">
      <c r="A227">
        <v>13</v>
      </c>
      <c r="B227" t="s">
        <v>2304</v>
      </c>
      <c r="C227" t="s">
        <v>2305</v>
      </c>
      <c r="D227">
        <v>2020</v>
      </c>
      <c r="E227" t="s">
        <v>2306</v>
      </c>
      <c r="F227" t="s">
        <v>1574</v>
      </c>
      <c r="G227" t="s">
        <v>2307</v>
      </c>
      <c r="H227" t="s">
        <v>2308</v>
      </c>
      <c r="I227">
        <v>232</v>
      </c>
      <c r="J227" s="1">
        <v>44848.523055555554</v>
      </c>
      <c r="S227">
        <v>13</v>
      </c>
      <c r="T227">
        <v>6.5</v>
      </c>
      <c r="U227">
        <v>13</v>
      </c>
      <c r="V227">
        <v>1</v>
      </c>
      <c r="W227">
        <v>2</v>
      </c>
      <c r="X227" t="s">
        <v>2309</v>
      </c>
      <c r="Z227" t="s">
        <v>2310</v>
      </c>
      <c r="AB227">
        <f>COUNTIF(DATA!C:C,C227)</f>
        <v>1</v>
      </c>
      <c r="AC227" s="2">
        <f t="shared" si="27"/>
        <v>-1</v>
      </c>
      <c r="AE227" s="2">
        <f t="shared" si="28"/>
        <v>-1</v>
      </c>
      <c r="AF227" s="2">
        <f t="shared" si="29"/>
        <v>-1</v>
      </c>
      <c r="AG227" s="2">
        <f t="shared" si="29"/>
        <v>-1</v>
      </c>
      <c r="AH227" s="2">
        <f t="shared" si="29"/>
        <v>-1</v>
      </c>
      <c r="AI227" s="2">
        <f t="shared" si="30"/>
        <v>-1</v>
      </c>
      <c r="AK227" s="2">
        <f t="shared" si="31"/>
        <v>-1</v>
      </c>
      <c r="AL227" s="2">
        <f t="shared" si="31"/>
        <v>-1</v>
      </c>
      <c r="AM227" s="2">
        <f t="shared" si="31"/>
        <v>-1</v>
      </c>
      <c r="AN227" s="2">
        <f t="shared" si="25"/>
        <v>-1</v>
      </c>
      <c r="AP227" s="2">
        <f t="shared" si="32"/>
        <v>-1</v>
      </c>
      <c r="AQ227" s="2">
        <f t="shared" si="32"/>
        <v>-1</v>
      </c>
      <c r="AR227" s="2">
        <f t="shared" si="32"/>
        <v>-1</v>
      </c>
      <c r="AS227" s="2">
        <f t="shared" si="26"/>
        <v>-1</v>
      </c>
    </row>
    <row r="228" spans="1:45" x14ac:dyDescent="0.25">
      <c r="A228">
        <v>13</v>
      </c>
      <c r="B228" t="s">
        <v>3886</v>
      </c>
      <c r="C228" t="s">
        <v>3887</v>
      </c>
      <c r="D228">
        <v>2019</v>
      </c>
      <c r="E228" t="s">
        <v>2030</v>
      </c>
      <c r="F228" t="s">
        <v>224</v>
      </c>
      <c r="G228" t="s">
        <v>3888</v>
      </c>
      <c r="H228" t="s">
        <v>3889</v>
      </c>
      <c r="I228">
        <v>234</v>
      </c>
      <c r="J228" s="1">
        <v>44848.523055555554</v>
      </c>
      <c r="L228" t="s">
        <v>3890</v>
      </c>
      <c r="S228">
        <v>13</v>
      </c>
      <c r="T228">
        <v>4.33</v>
      </c>
      <c r="U228">
        <v>3</v>
      </c>
      <c r="V228">
        <v>5</v>
      </c>
      <c r="W228">
        <v>3</v>
      </c>
      <c r="X228" t="s">
        <v>3891</v>
      </c>
      <c r="Y228" t="s">
        <v>3892</v>
      </c>
      <c r="Z228" t="s">
        <v>3893</v>
      </c>
      <c r="AB228">
        <f>COUNTIF(DATA!C:C,C228)</f>
        <v>0</v>
      </c>
      <c r="AC228" s="2">
        <f t="shared" si="27"/>
        <v>-1</v>
      </c>
      <c r="AE228" s="2">
        <f t="shared" si="28"/>
        <v>-1</v>
      </c>
      <c r="AF228" s="2">
        <f t="shared" si="29"/>
        <v>-1</v>
      </c>
      <c r="AG228" s="2">
        <f t="shared" si="29"/>
        <v>-1</v>
      </c>
      <c r="AH228" s="2">
        <f t="shared" si="29"/>
        <v>-1</v>
      </c>
      <c r="AI228" s="2">
        <f t="shared" si="30"/>
        <v>-1</v>
      </c>
      <c r="AK228" s="2">
        <f t="shared" si="31"/>
        <v>-1</v>
      </c>
      <c r="AL228" s="2">
        <f t="shared" si="31"/>
        <v>-1</v>
      </c>
      <c r="AM228" s="2">
        <f t="shared" si="31"/>
        <v>-1</v>
      </c>
      <c r="AN228" s="2">
        <f t="shared" si="25"/>
        <v>-1</v>
      </c>
      <c r="AP228" s="2">
        <f t="shared" si="32"/>
        <v>-1</v>
      </c>
      <c r="AQ228" s="2">
        <f t="shared" si="32"/>
        <v>-1</v>
      </c>
      <c r="AR228" s="2">
        <f t="shared" si="32"/>
        <v>-1</v>
      </c>
      <c r="AS228" s="2">
        <f t="shared" si="26"/>
        <v>-1</v>
      </c>
    </row>
    <row r="229" spans="1:45" x14ac:dyDescent="0.25">
      <c r="A229">
        <v>13</v>
      </c>
      <c r="B229" t="s">
        <v>1254</v>
      </c>
      <c r="C229" t="s">
        <v>1255</v>
      </c>
      <c r="D229">
        <v>2016</v>
      </c>
      <c r="E229" t="s">
        <v>1256</v>
      </c>
      <c r="F229" t="s">
        <v>1257</v>
      </c>
      <c r="G229" t="s">
        <v>1258</v>
      </c>
      <c r="H229" t="s">
        <v>1259</v>
      </c>
      <c r="I229">
        <v>239</v>
      </c>
      <c r="J229" s="1">
        <v>44848.523055555554</v>
      </c>
      <c r="S229">
        <v>13</v>
      </c>
      <c r="T229">
        <v>2.17</v>
      </c>
      <c r="U229">
        <v>3</v>
      </c>
      <c r="V229">
        <v>4</v>
      </c>
      <c r="W229">
        <v>6</v>
      </c>
      <c r="X229" t="s">
        <v>1260</v>
      </c>
      <c r="Y229" t="s">
        <v>1261</v>
      </c>
      <c r="Z229" t="s">
        <v>1262</v>
      </c>
      <c r="AB229">
        <f>COUNTIF(DATA!C:C,C229)</f>
        <v>1</v>
      </c>
      <c r="AC229" s="2">
        <f t="shared" si="27"/>
        <v>-1</v>
      </c>
      <c r="AE229" s="2">
        <f t="shared" si="28"/>
        <v>-1</v>
      </c>
      <c r="AF229" s="2">
        <f t="shared" si="29"/>
        <v>-1</v>
      </c>
      <c r="AG229" s="2">
        <f t="shared" si="29"/>
        <v>-1</v>
      </c>
      <c r="AH229" s="2">
        <f t="shared" si="29"/>
        <v>-1</v>
      </c>
      <c r="AI229" s="2">
        <f t="shared" si="30"/>
        <v>-1</v>
      </c>
      <c r="AK229" s="2">
        <f t="shared" si="31"/>
        <v>-1</v>
      </c>
      <c r="AL229" s="2">
        <f t="shared" si="31"/>
        <v>-1</v>
      </c>
      <c r="AM229" s="2">
        <f t="shared" si="31"/>
        <v>-1</v>
      </c>
      <c r="AN229" s="2">
        <f t="shared" si="25"/>
        <v>-1</v>
      </c>
      <c r="AP229" s="2">
        <f t="shared" si="32"/>
        <v>-1</v>
      </c>
      <c r="AQ229" s="2">
        <f t="shared" si="32"/>
        <v>-1</v>
      </c>
      <c r="AR229" s="2">
        <f t="shared" si="32"/>
        <v>-1</v>
      </c>
      <c r="AS229" s="2">
        <f t="shared" si="26"/>
        <v>-1</v>
      </c>
    </row>
    <row r="230" spans="1:45" x14ac:dyDescent="0.25">
      <c r="A230">
        <v>13</v>
      </c>
      <c r="B230" t="s">
        <v>2324</v>
      </c>
      <c r="C230" t="s">
        <v>2325</v>
      </c>
      <c r="D230">
        <v>2020</v>
      </c>
      <c r="E230" t="s">
        <v>2326</v>
      </c>
      <c r="F230" t="s">
        <v>29</v>
      </c>
      <c r="G230" t="s">
        <v>2327</v>
      </c>
      <c r="H230" t="s">
        <v>2328</v>
      </c>
      <c r="I230">
        <v>253</v>
      </c>
      <c r="J230" s="1">
        <v>44848.523055555554</v>
      </c>
      <c r="S230">
        <v>13</v>
      </c>
      <c r="T230">
        <v>6.5</v>
      </c>
      <c r="U230">
        <v>7</v>
      </c>
      <c r="V230">
        <v>2</v>
      </c>
      <c r="W230">
        <v>2</v>
      </c>
      <c r="X230" t="s">
        <v>2329</v>
      </c>
      <c r="Z230" t="s">
        <v>2330</v>
      </c>
      <c r="AB230">
        <f>COUNTIF(DATA!C:C,C230)</f>
        <v>1</v>
      </c>
      <c r="AC230" s="2">
        <f t="shared" si="27"/>
        <v>-1</v>
      </c>
      <c r="AE230" s="2">
        <f t="shared" si="28"/>
        <v>-1</v>
      </c>
      <c r="AF230" s="2">
        <f t="shared" si="29"/>
        <v>-1</v>
      </c>
      <c r="AG230" s="2">
        <f t="shared" si="29"/>
        <v>-1</v>
      </c>
      <c r="AH230" s="2">
        <f t="shared" si="29"/>
        <v>-1</v>
      </c>
      <c r="AI230" s="2">
        <f t="shared" si="30"/>
        <v>-1</v>
      </c>
      <c r="AK230" s="2">
        <f t="shared" si="31"/>
        <v>-1</v>
      </c>
      <c r="AL230" s="2">
        <f t="shared" si="31"/>
        <v>-1</v>
      </c>
      <c r="AM230" s="2">
        <f t="shared" si="31"/>
        <v>-1</v>
      </c>
      <c r="AN230" s="2">
        <f t="shared" si="25"/>
        <v>-1</v>
      </c>
      <c r="AP230" s="2">
        <f t="shared" si="32"/>
        <v>-1</v>
      </c>
      <c r="AQ230" s="2">
        <f t="shared" si="32"/>
        <v>-1</v>
      </c>
      <c r="AR230" s="2">
        <f t="shared" si="32"/>
        <v>-1</v>
      </c>
      <c r="AS230" s="2">
        <f t="shared" si="26"/>
        <v>-1</v>
      </c>
    </row>
    <row r="231" spans="1:45" x14ac:dyDescent="0.25">
      <c r="A231">
        <v>12</v>
      </c>
      <c r="B231" t="s">
        <v>3894</v>
      </c>
      <c r="C231" t="s">
        <v>597</v>
      </c>
      <c r="D231">
        <v>2013</v>
      </c>
      <c r="F231" t="s">
        <v>54</v>
      </c>
      <c r="G231" t="s">
        <v>598</v>
      </c>
      <c r="H231" t="s">
        <v>599</v>
      </c>
      <c r="I231">
        <v>217</v>
      </c>
      <c r="J231" s="1">
        <v>44848.523055555554</v>
      </c>
      <c r="K231" t="s">
        <v>41</v>
      </c>
      <c r="S231">
        <v>12</v>
      </c>
      <c r="T231">
        <v>1.33</v>
      </c>
      <c r="U231">
        <v>2</v>
      </c>
      <c r="V231">
        <v>7</v>
      </c>
      <c r="W231">
        <v>9</v>
      </c>
      <c r="X231" t="s">
        <v>600</v>
      </c>
      <c r="Y231" t="s">
        <v>598</v>
      </c>
      <c r="Z231" t="s">
        <v>601</v>
      </c>
      <c r="AB231">
        <f>COUNTIF(DATA!C:C,C231)</f>
        <v>1</v>
      </c>
      <c r="AC231" s="2">
        <f t="shared" si="27"/>
        <v>-1</v>
      </c>
      <c r="AE231" s="2">
        <f t="shared" si="28"/>
        <v>-1</v>
      </c>
      <c r="AF231" s="2">
        <f t="shared" si="29"/>
        <v>-1</v>
      </c>
      <c r="AG231" s="2">
        <f t="shared" si="29"/>
        <v>-1</v>
      </c>
      <c r="AH231" s="2">
        <f t="shared" si="29"/>
        <v>-1</v>
      </c>
      <c r="AI231" s="2">
        <f t="shared" si="30"/>
        <v>-1</v>
      </c>
      <c r="AK231" s="2">
        <f t="shared" si="31"/>
        <v>-1</v>
      </c>
      <c r="AL231" s="2">
        <f t="shared" si="31"/>
        <v>-1</v>
      </c>
      <c r="AM231" s="2">
        <f t="shared" si="31"/>
        <v>-1</v>
      </c>
      <c r="AN231" s="2">
        <f t="shared" si="25"/>
        <v>-1</v>
      </c>
      <c r="AP231" s="2">
        <f t="shared" si="32"/>
        <v>-1</v>
      </c>
      <c r="AQ231" s="2">
        <f t="shared" si="32"/>
        <v>-1</v>
      </c>
      <c r="AR231" s="2">
        <f t="shared" si="32"/>
        <v>-1</v>
      </c>
      <c r="AS231" s="2">
        <f t="shared" si="26"/>
        <v>-1</v>
      </c>
    </row>
    <row r="232" spans="1:45" x14ac:dyDescent="0.25">
      <c r="A232">
        <v>12</v>
      </c>
      <c r="B232" t="s">
        <v>1523</v>
      </c>
      <c r="C232" t="s">
        <v>1524</v>
      </c>
      <c r="D232">
        <v>2017</v>
      </c>
      <c r="E232" t="s">
        <v>1455</v>
      </c>
      <c r="F232" t="s">
        <v>1088</v>
      </c>
      <c r="G232" t="s">
        <v>1525</v>
      </c>
      <c r="H232" t="s">
        <v>1526</v>
      </c>
      <c r="I232">
        <v>218</v>
      </c>
      <c r="J232" s="1">
        <v>44848.523055555554</v>
      </c>
      <c r="K232" t="s">
        <v>157</v>
      </c>
      <c r="S232">
        <v>12</v>
      </c>
      <c r="T232">
        <v>2.4</v>
      </c>
      <c r="U232">
        <v>4</v>
      </c>
      <c r="V232">
        <v>3</v>
      </c>
      <c r="W232">
        <v>5</v>
      </c>
      <c r="X232" t="s">
        <v>1527</v>
      </c>
      <c r="Y232" t="s">
        <v>1525</v>
      </c>
      <c r="Z232" t="s">
        <v>1528</v>
      </c>
      <c r="AB232">
        <f>COUNTIF(DATA!C:C,C232)</f>
        <v>1</v>
      </c>
      <c r="AC232" s="2">
        <f t="shared" si="27"/>
        <v>-1</v>
      </c>
      <c r="AE232" s="2">
        <f t="shared" si="28"/>
        <v>-1</v>
      </c>
      <c r="AF232" s="2">
        <f t="shared" si="29"/>
        <v>-1</v>
      </c>
      <c r="AG232" s="2">
        <f t="shared" si="29"/>
        <v>-1</v>
      </c>
      <c r="AH232" s="2">
        <f t="shared" si="29"/>
        <v>-1</v>
      </c>
      <c r="AI232" s="2">
        <f t="shared" si="30"/>
        <v>-1</v>
      </c>
      <c r="AK232" s="2">
        <f t="shared" si="31"/>
        <v>-1</v>
      </c>
      <c r="AL232" s="2">
        <f t="shared" si="31"/>
        <v>-1</v>
      </c>
      <c r="AM232" s="2">
        <f t="shared" si="31"/>
        <v>-1</v>
      </c>
      <c r="AN232" s="2">
        <f t="shared" si="25"/>
        <v>-1</v>
      </c>
      <c r="AP232" s="2">
        <f t="shared" si="32"/>
        <v>-1</v>
      </c>
      <c r="AQ232" s="2">
        <f t="shared" si="32"/>
        <v>-1</v>
      </c>
      <c r="AR232" s="2">
        <f t="shared" si="32"/>
        <v>-1</v>
      </c>
      <c r="AS232" s="2">
        <f t="shared" si="26"/>
        <v>-1</v>
      </c>
    </row>
    <row r="233" spans="1:45" x14ac:dyDescent="0.25">
      <c r="A233">
        <v>12</v>
      </c>
      <c r="B233" t="s">
        <v>299</v>
      </c>
      <c r="C233" t="s">
        <v>300</v>
      </c>
      <c r="D233">
        <v>2011</v>
      </c>
      <c r="E233" t="s">
        <v>301</v>
      </c>
      <c r="F233" t="s">
        <v>205</v>
      </c>
      <c r="G233" t="s">
        <v>302</v>
      </c>
      <c r="H233" t="s">
        <v>303</v>
      </c>
      <c r="I233">
        <v>222</v>
      </c>
      <c r="J233" s="1">
        <v>44848.523055555554</v>
      </c>
      <c r="K233" t="s">
        <v>41</v>
      </c>
      <c r="S233">
        <v>12</v>
      </c>
      <c r="T233">
        <v>1.0900000000000001</v>
      </c>
      <c r="U233">
        <v>6</v>
      </c>
      <c r="V233">
        <v>2</v>
      </c>
      <c r="W233">
        <v>11</v>
      </c>
      <c r="X233" t="s">
        <v>304</v>
      </c>
      <c r="Y233" t="s">
        <v>302</v>
      </c>
      <c r="Z233" t="s">
        <v>305</v>
      </c>
      <c r="AB233">
        <f>COUNTIF(DATA!C:C,C233)</f>
        <v>1</v>
      </c>
      <c r="AC233" s="2">
        <f t="shared" si="27"/>
        <v>11</v>
      </c>
      <c r="AE233" s="2">
        <f t="shared" si="28"/>
        <v>-1</v>
      </c>
      <c r="AF233" s="2">
        <f t="shared" si="29"/>
        <v>-1</v>
      </c>
      <c r="AG233" s="2">
        <f t="shared" si="29"/>
        <v>-1</v>
      </c>
      <c r="AH233" s="2">
        <f t="shared" si="29"/>
        <v>-1</v>
      </c>
      <c r="AI233" s="2">
        <f t="shared" si="30"/>
        <v>-1</v>
      </c>
      <c r="AK233" s="2">
        <f t="shared" si="31"/>
        <v>-1</v>
      </c>
      <c r="AL233" s="2">
        <f t="shared" si="31"/>
        <v>-1</v>
      </c>
      <c r="AM233" s="2">
        <f t="shared" si="31"/>
        <v>-1</v>
      </c>
      <c r="AN233" s="2">
        <f t="shared" si="25"/>
        <v>-1</v>
      </c>
      <c r="AP233" s="2">
        <f t="shared" si="32"/>
        <v>-1</v>
      </c>
      <c r="AQ233" s="2">
        <f t="shared" si="32"/>
        <v>-1</v>
      </c>
      <c r="AR233" s="2">
        <f t="shared" si="32"/>
        <v>-1</v>
      </c>
      <c r="AS233" s="2">
        <f t="shared" si="26"/>
        <v>-1</v>
      </c>
    </row>
    <row r="234" spans="1:45" x14ac:dyDescent="0.25">
      <c r="A234">
        <v>12</v>
      </c>
      <c r="B234" t="s">
        <v>3895</v>
      </c>
      <c r="C234" t="s">
        <v>3896</v>
      </c>
      <c r="D234">
        <v>2007</v>
      </c>
      <c r="F234" t="s">
        <v>3897</v>
      </c>
      <c r="G234" t="s">
        <v>3898</v>
      </c>
      <c r="H234" t="s">
        <v>3899</v>
      </c>
      <c r="I234">
        <v>223</v>
      </c>
      <c r="J234" s="1">
        <v>44848.523055555554</v>
      </c>
      <c r="S234">
        <v>12</v>
      </c>
      <c r="T234">
        <v>0.8</v>
      </c>
      <c r="U234">
        <v>6</v>
      </c>
      <c r="V234">
        <v>2</v>
      </c>
      <c r="W234">
        <v>15</v>
      </c>
      <c r="X234" t="s">
        <v>3900</v>
      </c>
      <c r="Y234" t="s">
        <v>3901</v>
      </c>
      <c r="Z234" t="s">
        <v>3902</v>
      </c>
      <c r="AB234">
        <f>COUNTIF(DATA!C:C,C234)</f>
        <v>0</v>
      </c>
      <c r="AC234" s="2">
        <f t="shared" si="27"/>
        <v>-1</v>
      </c>
      <c r="AE234" s="2">
        <f t="shared" si="28"/>
        <v>-1</v>
      </c>
      <c r="AF234" s="2">
        <f t="shared" si="29"/>
        <v>-1</v>
      </c>
      <c r="AG234" s="2">
        <f t="shared" si="29"/>
        <v>-1</v>
      </c>
      <c r="AH234" s="2">
        <f t="shared" si="29"/>
        <v>-1</v>
      </c>
      <c r="AI234" s="2">
        <f t="shared" si="30"/>
        <v>-1</v>
      </c>
      <c r="AK234" s="2">
        <f t="shared" si="31"/>
        <v>-1</v>
      </c>
      <c r="AL234" s="2">
        <f t="shared" si="31"/>
        <v>-1</v>
      </c>
      <c r="AM234" s="2">
        <f t="shared" si="31"/>
        <v>-1</v>
      </c>
      <c r="AN234" s="2">
        <f t="shared" si="25"/>
        <v>-1</v>
      </c>
      <c r="AP234" s="2">
        <f t="shared" si="32"/>
        <v>-1</v>
      </c>
      <c r="AQ234" s="2">
        <f t="shared" si="32"/>
        <v>-1</v>
      </c>
      <c r="AR234" s="2">
        <f t="shared" si="32"/>
        <v>-1</v>
      </c>
      <c r="AS234" s="2">
        <f t="shared" si="26"/>
        <v>-1</v>
      </c>
    </row>
    <row r="235" spans="1:45" x14ac:dyDescent="0.25">
      <c r="A235">
        <v>12</v>
      </c>
      <c r="B235" t="s">
        <v>3903</v>
      </c>
      <c r="C235" t="s">
        <v>1048</v>
      </c>
      <c r="D235">
        <v>2015</v>
      </c>
      <c r="E235" t="s">
        <v>1049</v>
      </c>
      <c r="F235" t="s">
        <v>272</v>
      </c>
      <c r="G235" t="s">
        <v>1050</v>
      </c>
      <c r="H235" t="s">
        <v>1051</v>
      </c>
      <c r="I235">
        <v>224</v>
      </c>
      <c r="J235" s="1">
        <v>44848.523055555554</v>
      </c>
      <c r="S235">
        <v>12</v>
      </c>
      <c r="T235">
        <v>1.71</v>
      </c>
      <c r="U235">
        <v>2</v>
      </c>
      <c r="V235">
        <v>6</v>
      </c>
      <c r="W235">
        <v>7</v>
      </c>
      <c r="X235" t="s">
        <v>1052</v>
      </c>
      <c r="Z235" t="s">
        <v>1053</v>
      </c>
      <c r="AB235">
        <f>COUNTIF(DATA!C:C,C235)</f>
        <v>1</v>
      </c>
      <c r="AC235" s="2">
        <f t="shared" si="27"/>
        <v>-1</v>
      </c>
      <c r="AE235" s="2">
        <f t="shared" si="28"/>
        <v>-1</v>
      </c>
      <c r="AF235" s="2">
        <f t="shared" si="29"/>
        <v>-1</v>
      </c>
      <c r="AG235" s="2">
        <f t="shared" si="29"/>
        <v>-1</v>
      </c>
      <c r="AH235" s="2">
        <f t="shared" si="29"/>
        <v>-1</v>
      </c>
      <c r="AI235" s="2">
        <f t="shared" si="30"/>
        <v>-1</v>
      </c>
      <c r="AK235" s="2">
        <f t="shared" si="31"/>
        <v>-1</v>
      </c>
      <c r="AL235" s="2">
        <f t="shared" si="31"/>
        <v>-1</v>
      </c>
      <c r="AM235" s="2">
        <f t="shared" si="31"/>
        <v>-1</v>
      </c>
      <c r="AN235" s="2">
        <f t="shared" si="25"/>
        <v>-1</v>
      </c>
      <c r="AP235" s="2">
        <f t="shared" si="32"/>
        <v>-1</v>
      </c>
      <c r="AQ235" s="2">
        <f t="shared" si="32"/>
        <v>-1</v>
      </c>
      <c r="AR235" s="2">
        <f t="shared" si="32"/>
        <v>-1</v>
      </c>
      <c r="AS235" s="2">
        <f t="shared" si="26"/>
        <v>-1</v>
      </c>
    </row>
    <row r="236" spans="1:45" x14ac:dyDescent="0.25">
      <c r="A236">
        <v>12</v>
      </c>
      <c r="B236" t="s">
        <v>3713</v>
      </c>
      <c r="C236" t="s">
        <v>3904</v>
      </c>
      <c r="D236">
        <v>2016</v>
      </c>
      <c r="E236" t="s">
        <v>1311</v>
      </c>
      <c r="F236" t="s">
        <v>131</v>
      </c>
      <c r="G236" t="s">
        <v>3905</v>
      </c>
      <c r="H236" t="s">
        <v>3906</v>
      </c>
      <c r="I236">
        <v>227</v>
      </c>
      <c r="J236" s="1">
        <v>44848.523055555554</v>
      </c>
      <c r="K236" t="s">
        <v>157</v>
      </c>
      <c r="L236" t="s">
        <v>3907</v>
      </c>
      <c r="S236">
        <v>12</v>
      </c>
      <c r="T236">
        <v>2</v>
      </c>
      <c r="U236">
        <v>3</v>
      </c>
      <c r="V236">
        <v>4</v>
      </c>
      <c r="W236">
        <v>6</v>
      </c>
      <c r="X236" t="s">
        <v>3908</v>
      </c>
      <c r="Y236" t="s">
        <v>3905</v>
      </c>
      <c r="Z236" t="s">
        <v>3909</v>
      </c>
      <c r="AB236">
        <f>COUNTIF(DATA!C:C,C236)</f>
        <v>0</v>
      </c>
      <c r="AC236" s="2">
        <f t="shared" si="27"/>
        <v>-1</v>
      </c>
      <c r="AE236" s="2">
        <f t="shared" si="28"/>
        <v>-1</v>
      </c>
      <c r="AF236" s="2">
        <f t="shared" si="29"/>
        <v>-1</v>
      </c>
      <c r="AG236" s="2">
        <f t="shared" si="29"/>
        <v>-1</v>
      </c>
      <c r="AH236" s="2">
        <f t="shared" si="29"/>
        <v>-1</v>
      </c>
      <c r="AI236" s="2">
        <f t="shared" si="30"/>
        <v>-1</v>
      </c>
      <c r="AK236" s="2">
        <f t="shared" si="31"/>
        <v>-1</v>
      </c>
      <c r="AL236" s="2">
        <f t="shared" si="31"/>
        <v>-1</v>
      </c>
      <c r="AM236" s="2">
        <f t="shared" si="31"/>
        <v>-1</v>
      </c>
      <c r="AN236" s="2">
        <f t="shared" si="25"/>
        <v>-1</v>
      </c>
      <c r="AP236" s="2">
        <f t="shared" si="32"/>
        <v>-1</v>
      </c>
      <c r="AQ236" s="2">
        <f t="shared" si="32"/>
        <v>-1</v>
      </c>
      <c r="AR236" s="2">
        <f t="shared" si="32"/>
        <v>-1</v>
      </c>
      <c r="AS236" s="2">
        <f t="shared" si="26"/>
        <v>-1</v>
      </c>
    </row>
    <row r="237" spans="1:45" x14ac:dyDescent="0.25">
      <c r="A237">
        <v>12</v>
      </c>
      <c r="B237" t="s">
        <v>3910</v>
      </c>
      <c r="C237" t="s">
        <v>3911</v>
      </c>
      <c r="D237">
        <v>2019</v>
      </c>
      <c r="E237" t="s">
        <v>3912</v>
      </c>
      <c r="F237" t="s">
        <v>322</v>
      </c>
      <c r="G237" t="s">
        <v>3913</v>
      </c>
      <c r="H237" t="s">
        <v>3914</v>
      </c>
      <c r="I237">
        <v>233</v>
      </c>
      <c r="J237" s="1">
        <v>44848.523055555554</v>
      </c>
      <c r="S237">
        <v>12</v>
      </c>
      <c r="T237">
        <v>4</v>
      </c>
      <c r="U237">
        <v>3</v>
      </c>
      <c r="V237">
        <v>4</v>
      </c>
      <c r="W237">
        <v>3</v>
      </c>
      <c r="X237" t="s">
        <v>3915</v>
      </c>
      <c r="Y237" t="s">
        <v>3916</v>
      </c>
      <c r="Z237" t="s">
        <v>3917</v>
      </c>
      <c r="AB237">
        <f>COUNTIF(DATA!C:C,C237)</f>
        <v>0</v>
      </c>
      <c r="AC237" s="2">
        <f t="shared" si="27"/>
        <v>-1</v>
      </c>
      <c r="AE237" s="2">
        <f t="shared" si="28"/>
        <v>-1</v>
      </c>
      <c r="AF237" s="2">
        <f t="shared" si="29"/>
        <v>-1</v>
      </c>
      <c r="AG237" s="2">
        <f t="shared" si="29"/>
        <v>-1</v>
      </c>
      <c r="AH237" s="2">
        <f t="shared" si="29"/>
        <v>-1</v>
      </c>
      <c r="AI237" s="2">
        <f t="shared" si="30"/>
        <v>-1</v>
      </c>
      <c r="AK237" s="2">
        <f t="shared" si="31"/>
        <v>-1</v>
      </c>
      <c r="AL237" s="2">
        <f t="shared" si="31"/>
        <v>-1</v>
      </c>
      <c r="AM237" s="2">
        <f t="shared" si="31"/>
        <v>-1</v>
      </c>
      <c r="AN237" s="2">
        <f t="shared" si="25"/>
        <v>-1</v>
      </c>
      <c r="AP237" s="2">
        <f t="shared" si="32"/>
        <v>-1</v>
      </c>
      <c r="AQ237" s="2">
        <f t="shared" si="32"/>
        <v>-1</v>
      </c>
      <c r="AR237" s="2">
        <f t="shared" si="32"/>
        <v>-1</v>
      </c>
      <c r="AS237" s="2">
        <f t="shared" si="26"/>
        <v>-1</v>
      </c>
    </row>
    <row r="238" spans="1:45" x14ac:dyDescent="0.25">
      <c r="A238">
        <v>12</v>
      </c>
      <c r="B238" t="s">
        <v>3918</v>
      </c>
      <c r="C238" t="s">
        <v>2318</v>
      </c>
      <c r="D238">
        <v>2020</v>
      </c>
      <c r="E238" t="s">
        <v>2319</v>
      </c>
      <c r="F238" t="s">
        <v>29</v>
      </c>
      <c r="G238" t="s">
        <v>2320</v>
      </c>
      <c r="H238" t="s">
        <v>2321</v>
      </c>
      <c r="I238">
        <v>244</v>
      </c>
      <c r="J238" s="1">
        <v>44848.523055555554</v>
      </c>
      <c r="S238">
        <v>12</v>
      </c>
      <c r="T238">
        <v>6</v>
      </c>
      <c r="U238">
        <v>2</v>
      </c>
      <c r="V238">
        <v>7</v>
      </c>
      <c r="W238">
        <v>2</v>
      </c>
      <c r="X238" t="s">
        <v>2322</v>
      </c>
      <c r="Z238" t="s">
        <v>2323</v>
      </c>
      <c r="AB238">
        <f>COUNTIF(DATA!C:C,C238)</f>
        <v>1</v>
      </c>
      <c r="AC238" s="2">
        <f t="shared" si="27"/>
        <v>-1</v>
      </c>
      <c r="AE238" s="2">
        <f t="shared" si="28"/>
        <v>-1</v>
      </c>
      <c r="AF238" s="2">
        <f t="shared" si="29"/>
        <v>-1</v>
      </c>
      <c r="AG238" s="2">
        <f t="shared" si="29"/>
        <v>-1</v>
      </c>
      <c r="AH238" s="2">
        <f t="shared" si="29"/>
        <v>-1</v>
      </c>
      <c r="AI238" s="2">
        <f t="shared" si="30"/>
        <v>-1</v>
      </c>
      <c r="AK238" s="2">
        <f t="shared" si="31"/>
        <v>-1</v>
      </c>
      <c r="AL238" s="2">
        <f t="shared" si="31"/>
        <v>-1</v>
      </c>
      <c r="AM238" s="2">
        <f t="shared" si="31"/>
        <v>-1</v>
      </c>
      <c r="AN238" s="2">
        <f t="shared" si="25"/>
        <v>-1</v>
      </c>
      <c r="AP238" s="2">
        <f t="shared" si="32"/>
        <v>-1</v>
      </c>
      <c r="AQ238" s="2">
        <f t="shared" si="32"/>
        <v>-1</v>
      </c>
      <c r="AR238" s="2">
        <f t="shared" si="32"/>
        <v>-1</v>
      </c>
      <c r="AS238" s="2">
        <f t="shared" si="26"/>
        <v>-1</v>
      </c>
    </row>
    <row r="239" spans="1:45" x14ac:dyDescent="0.25">
      <c r="A239">
        <v>12</v>
      </c>
      <c r="B239" t="s">
        <v>3919</v>
      </c>
      <c r="C239" t="s">
        <v>3920</v>
      </c>
      <c r="D239">
        <v>2021</v>
      </c>
      <c r="E239" t="s">
        <v>1205</v>
      </c>
      <c r="F239" t="s">
        <v>29</v>
      </c>
      <c r="G239" t="s">
        <v>3921</v>
      </c>
      <c r="H239" t="s">
        <v>3922</v>
      </c>
      <c r="I239">
        <v>293</v>
      </c>
      <c r="J239" s="1">
        <v>44848.523055555554</v>
      </c>
      <c r="S239">
        <v>12</v>
      </c>
      <c r="T239">
        <v>12</v>
      </c>
      <c r="U239">
        <v>4</v>
      </c>
      <c r="V239">
        <v>3</v>
      </c>
      <c r="W239">
        <v>1</v>
      </c>
      <c r="X239" t="s">
        <v>3923</v>
      </c>
      <c r="Y239" t="s">
        <v>3924</v>
      </c>
      <c r="Z239" t="s">
        <v>3925</v>
      </c>
      <c r="AB239">
        <f>COUNTIF(DATA!C:C,C239)</f>
        <v>0</v>
      </c>
      <c r="AC239" s="2">
        <f t="shared" si="27"/>
        <v>-1</v>
      </c>
      <c r="AE239" s="2">
        <f t="shared" si="28"/>
        <v>-1</v>
      </c>
      <c r="AF239" s="2">
        <f t="shared" si="29"/>
        <v>-1</v>
      </c>
      <c r="AG239" s="2">
        <f t="shared" si="29"/>
        <v>-1</v>
      </c>
      <c r="AH239" s="2">
        <f t="shared" si="29"/>
        <v>-1</v>
      </c>
      <c r="AI239" s="2">
        <f t="shared" si="30"/>
        <v>-1</v>
      </c>
      <c r="AK239" s="2">
        <f t="shared" si="31"/>
        <v>-1</v>
      </c>
      <c r="AL239" s="2">
        <f t="shared" si="31"/>
        <v>-1</v>
      </c>
      <c r="AM239" s="2">
        <f t="shared" si="31"/>
        <v>-1</v>
      </c>
      <c r="AN239" s="2">
        <f t="shared" si="25"/>
        <v>-1</v>
      </c>
      <c r="AP239" s="2">
        <f t="shared" si="32"/>
        <v>-1</v>
      </c>
      <c r="AQ239" s="2">
        <f t="shared" si="32"/>
        <v>-1</v>
      </c>
      <c r="AR239" s="2">
        <f t="shared" si="32"/>
        <v>-1</v>
      </c>
      <c r="AS239" s="2">
        <f t="shared" si="26"/>
        <v>-1</v>
      </c>
    </row>
    <row r="240" spans="1:45" x14ac:dyDescent="0.25">
      <c r="A240">
        <v>11</v>
      </c>
      <c r="B240" t="s">
        <v>3926</v>
      </c>
      <c r="C240" t="s">
        <v>307</v>
      </c>
      <c r="D240">
        <v>2011</v>
      </c>
      <c r="E240" t="s">
        <v>308</v>
      </c>
      <c r="F240" t="s">
        <v>218</v>
      </c>
      <c r="G240" t="s">
        <v>309</v>
      </c>
      <c r="H240" t="s">
        <v>310</v>
      </c>
      <c r="I240">
        <v>228</v>
      </c>
      <c r="J240" s="1">
        <v>44848.523055555554</v>
      </c>
      <c r="K240" t="s">
        <v>41</v>
      </c>
      <c r="S240">
        <v>11</v>
      </c>
      <c r="T240">
        <v>1</v>
      </c>
      <c r="U240">
        <v>4</v>
      </c>
      <c r="V240">
        <v>3</v>
      </c>
      <c r="W240">
        <v>11</v>
      </c>
      <c r="X240" t="s">
        <v>311</v>
      </c>
      <c r="Y240" t="s">
        <v>309</v>
      </c>
      <c r="Z240" t="s">
        <v>312</v>
      </c>
      <c r="AB240">
        <f>COUNTIF(DATA!C:C,C240)</f>
        <v>1</v>
      </c>
      <c r="AC240" s="2">
        <f t="shared" si="27"/>
        <v>-1</v>
      </c>
      <c r="AE240" s="2">
        <f t="shared" si="28"/>
        <v>-1</v>
      </c>
      <c r="AF240" s="2">
        <f t="shared" si="29"/>
        <v>-1</v>
      </c>
      <c r="AG240" s="2">
        <f t="shared" si="29"/>
        <v>-1</v>
      </c>
      <c r="AH240" s="2">
        <f t="shared" si="29"/>
        <v>-1</v>
      </c>
      <c r="AI240" s="2">
        <f t="shared" si="30"/>
        <v>-1</v>
      </c>
      <c r="AK240" s="2">
        <f t="shared" si="31"/>
        <v>-1</v>
      </c>
      <c r="AL240" s="2">
        <f t="shared" si="31"/>
        <v>-1</v>
      </c>
      <c r="AM240" s="2">
        <f t="shared" si="31"/>
        <v>-1</v>
      </c>
      <c r="AN240" s="2">
        <f t="shared" si="25"/>
        <v>-1</v>
      </c>
      <c r="AP240" s="2">
        <f t="shared" si="32"/>
        <v>-1</v>
      </c>
      <c r="AQ240" s="2">
        <f t="shared" si="32"/>
        <v>-1</v>
      </c>
      <c r="AR240" s="2">
        <f t="shared" si="32"/>
        <v>-1</v>
      </c>
      <c r="AS240" s="2">
        <f t="shared" si="26"/>
        <v>-1</v>
      </c>
    </row>
    <row r="241" spans="1:45" x14ac:dyDescent="0.25">
      <c r="A241">
        <v>11</v>
      </c>
      <c r="B241" t="s">
        <v>3927</v>
      </c>
      <c r="C241" t="s">
        <v>3928</v>
      </c>
      <c r="D241">
        <v>2015</v>
      </c>
      <c r="E241" t="s">
        <v>1007</v>
      </c>
      <c r="F241" t="s">
        <v>29</v>
      </c>
      <c r="G241" t="s">
        <v>3929</v>
      </c>
      <c r="H241" t="s">
        <v>3930</v>
      </c>
      <c r="I241">
        <v>229</v>
      </c>
      <c r="J241" s="1">
        <v>44848.523055555554</v>
      </c>
      <c r="S241">
        <v>11</v>
      </c>
      <c r="T241">
        <v>1.57</v>
      </c>
      <c r="U241">
        <v>3</v>
      </c>
      <c r="V241">
        <v>4</v>
      </c>
      <c r="W241">
        <v>7</v>
      </c>
      <c r="X241" t="s">
        <v>3931</v>
      </c>
      <c r="Y241" t="s">
        <v>3932</v>
      </c>
      <c r="Z241" t="s">
        <v>3933</v>
      </c>
      <c r="AB241">
        <f>COUNTIF(DATA!C:C,C241)</f>
        <v>0</v>
      </c>
      <c r="AC241" s="2">
        <f t="shared" si="27"/>
        <v>-1</v>
      </c>
      <c r="AE241" s="2">
        <f t="shared" si="28"/>
        <v>-1</v>
      </c>
      <c r="AF241" s="2">
        <f t="shared" si="29"/>
        <v>26</v>
      </c>
      <c r="AG241" s="2">
        <f t="shared" si="29"/>
        <v>-1</v>
      </c>
      <c r="AH241" s="2">
        <f t="shared" si="29"/>
        <v>-1</v>
      </c>
      <c r="AI241" s="2">
        <f t="shared" si="30"/>
        <v>0</v>
      </c>
      <c r="AK241" s="2">
        <f t="shared" si="31"/>
        <v>-1</v>
      </c>
      <c r="AL241" s="2">
        <f t="shared" si="31"/>
        <v>-1</v>
      </c>
      <c r="AM241" s="2">
        <f t="shared" si="31"/>
        <v>-1</v>
      </c>
      <c r="AN241" s="2">
        <f t="shared" si="25"/>
        <v>-1</v>
      </c>
      <c r="AP241" s="2">
        <f t="shared" si="32"/>
        <v>-1</v>
      </c>
      <c r="AQ241" s="2">
        <f t="shared" si="32"/>
        <v>-1</v>
      </c>
      <c r="AR241" s="2">
        <f t="shared" si="32"/>
        <v>-1</v>
      </c>
      <c r="AS241" s="2">
        <f t="shared" si="26"/>
        <v>-1</v>
      </c>
    </row>
    <row r="242" spans="1:45" x14ac:dyDescent="0.25">
      <c r="A242">
        <v>11</v>
      </c>
      <c r="B242" t="s">
        <v>3934</v>
      </c>
      <c r="C242" t="s">
        <v>3935</v>
      </c>
      <c r="D242">
        <v>2019</v>
      </c>
      <c r="E242" t="s">
        <v>744</v>
      </c>
      <c r="F242" t="s">
        <v>29</v>
      </c>
      <c r="G242" t="s">
        <v>3936</v>
      </c>
      <c r="H242" t="s">
        <v>3937</v>
      </c>
      <c r="I242">
        <v>230</v>
      </c>
      <c r="J242" s="1">
        <v>44848.523055555554</v>
      </c>
      <c r="S242">
        <v>11</v>
      </c>
      <c r="T242">
        <v>3.67</v>
      </c>
      <c r="U242">
        <v>4</v>
      </c>
      <c r="V242">
        <v>3</v>
      </c>
      <c r="W242">
        <v>3</v>
      </c>
      <c r="X242" t="s">
        <v>3938</v>
      </c>
      <c r="Y242" t="s">
        <v>3939</v>
      </c>
      <c r="Z242" t="s">
        <v>3940</v>
      </c>
      <c r="AB242">
        <f>COUNTIF(DATA!C:C,C242)</f>
        <v>0</v>
      </c>
      <c r="AC242" s="2">
        <f t="shared" si="27"/>
        <v>-1</v>
      </c>
      <c r="AE242" s="2">
        <f t="shared" si="28"/>
        <v>-1</v>
      </c>
      <c r="AF242" s="2">
        <f t="shared" si="29"/>
        <v>-1</v>
      </c>
      <c r="AG242" s="2">
        <f t="shared" si="29"/>
        <v>-1</v>
      </c>
      <c r="AH242" s="2">
        <f t="shared" si="29"/>
        <v>-1</v>
      </c>
      <c r="AI242" s="2">
        <f t="shared" si="30"/>
        <v>-1</v>
      </c>
      <c r="AK242" s="2">
        <f t="shared" si="31"/>
        <v>-1</v>
      </c>
      <c r="AL242" s="2">
        <f t="shared" si="31"/>
        <v>-1</v>
      </c>
      <c r="AM242" s="2">
        <f t="shared" si="31"/>
        <v>-1</v>
      </c>
      <c r="AN242" s="2">
        <f t="shared" si="25"/>
        <v>-1</v>
      </c>
      <c r="AP242" s="2">
        <f t="shared" si="32"/>
        <v>-1</v>
      </c>
      <c r="AQ242" s="2">
        <f t="shared" si="32"/>
        <v>-1</v>
      </c>
      <c r="AR242" s="2">
        <f t="shared" si="32"/>
        <v>-1</v>
      </c>
      <c r="AS242" s="2">
        <f t="shared" si="26"/>
        <v>-1</v>
      </c>
    </row>
    <row r="243" spans="1:45" x14ac:dyDescent="0.25">
      <c r="A243">
        <v>11</v>
      </c>
      <c r="B243" t="s">
        <v>3941</v>
      </c>
      <c r="C243" t="s">
        <v>3942</v>
      </c>
      <c r="D243">
        <v>2010</v>
      </c>
      <c r="F243" t="s">
        <v>1141</v>
      </c>
      <c r="G243" t="s">
        <v>3943</v>
      </c>
      <c r="H243" t="s">
        <v>3944</v>
      </c>
      <c r="I243">
        <v>231</v>
      </c>
      <c r="J243" s="1">
        <v>44848.523055555554</v>
      </c>
      <c r="S243">
        <v>11</v>
      </c>
      <c r="T243">
        <v>0.92</v>
      </c>
      <c r="U243">
        <v>11</v>
      </c>
      <c r="V243">
        <v>1</v>
      </c>
      <c r="W243">
        <v>12</v>
      </c>
      <c r="X243" t="s">
        <v>3945</v>
      </c>
      <c r="Y243" t="s">
        <v>3946</v>
      </c>
      <c r="Z243" t="s">
        <v>3947</v>
      </c>
      <c r="AB243">
        <f>COUNTIF(DATA!C:C,C243)</f>
        <v>0</v>
      </c>
      <c r="AC243" s="2">
        <f t="shared" si="27"/>
        <v>-1</v>
      </c>
      <c r="AE243" s="2">
        <f t="shared" si="28"/>
        <v>-1</v>
      </c>
      <c r="AF243" s="2">
        <f t="shared" si="29"/>
        <v>-1</v>
      </c>
      <c r="AG243" s="2">
        <f t="shared" si="29"/>
        <v>-1</v>
      </c>
      <c r="AH243" s="2">
        <f t="shared" si="29"/>
        <v>-1</v>
      </c>
      <c r="AI243" s="2">
        <f t="shared" si="30"/>
        <v>-1</v>
      </c>
      <c r="AK243" s="2">
        <f t="shared" si="31"/>
        <v>-1</v>
      </c>
      <c r="AL243" s="2">
        <f t="shared" si="31"/>
        <v>-1</v>
      </c>
      <c r="AM243" s="2">
        <f t="shared" si="31"/>
        <v>-1</v>
      </c>
      <c r="AN243" s="2">
        <f t="shared" si="25"/>
        <v>-1</v>
      </c>
      <c r="AP243" s="2">
        <f t="shared" si="32"/>
        <v>-1</v>
      </c>
      <c r="AQ243" s="2">
        <f t="shared" si="32"/>
        <v>-1</v>
      </c>
      <c r="AR243" s="2">
        <f t="shared" si="32"/>
        <v>-1</v>
      </c>
      <c r="AS243" s="2">
        <f t="shared" si="26"/>
        <v>-1</v>
      </c>
    </row>
    <row r="244" spans="1:45" x14ac:dyDescent="0.25">
      <c r="A244">
        <v>11</v>
      </c>
      <c r="B244" t="s">
        <v>3948</v>
      </c>
      <c r="C244" t="s">
        <v>314</v>
      </c>
      <c r="D244">
        <v>2011</v>
      </c>
      <c r="E244" t="s">
        <v>287</v>
      </c>
      <c r="F244" t="s">
        <v>241</v>
      </c>
      <c r="G244" t="s">
        <v>315</v>
      </c>
      <c r="H244" t="s">
        <v>316</v>
      </c>
      <c r="I244">
        <v>235</v>
      </c>
      <c r="J244" s="1">
        <v>44848.523055555554</v>
      </c>
      <c r="K244" t="s">
        <v>41</v>
      </c>
      <c r="S244">
        <v>11</v>
      </c>
      <c r="T244">
        <v>1</v>
      </c>
      <c r="U244">
        <v>4</v>
      </c>
      <c r="V244">
        <v>3</v>
      </c>
      <c r="W244">
        <v>11</v>
      </c>
      <c r="X244" t="s">
        <v>317</v>
      </c>
      <c r="Y244" t="s">
        <v>315</v>
      </c>
      <c r="Z244" t="s">
        <v>318</v>
      </c>
      <c r="AB244">
        <f>COUNTIF(DATA!C:C,C244)</f>
        <v>1</v>
      </c>
      <c r="AC244" s="2">
        <f t="shared" si="27"/>
        <v>-1</v>
      </c>
      <c r="AE244" s="2">
        <f t="shared" si="28"/>
        <v>-1</v>
      </c>
      <c r="AF244" s="2">
        <f t="shared" si="29"/>
        <v>-1</v>
      </c>
      <c r="AG244" s="2">
        <f t="shared" si="29"/>
        <v>-1</v>
      </c>
      <c r="AH244" s="2">
        <f t="shared" si="29"/>
        <v>-1</v>
      </c>
      <c r="AI244" s="2">
        <f t="shared" si="30"/>
        <v>-1</v>
      </c>
      <c r="AK244" s="2">
        <f t="shared" si="31"/>
        <v>-1</v>
      </c>
      <c r="AL244" s="2">
        <f t="shared" si="31"/>
        <v>-1</v>
      </c>
      <c r="AM244" s="2">
        <f t="shared" si="31"/>
        <v>-1</v>
      </c>
      <c r="AN244" s="2">
        <f t="shared" si="25"/>
        <v>-1</v>
      </c>
      <c r="AP244" s="2">
        <f t="shared" si="32"/>
        <v>-1</v>
      </c>
      <c r="AQ244" s="2">
        <f t="shared" si="32"/>
        <v>-1</v>
      </c>
      <c r="AR244" s="2">
        <f t="shared" si="32"/>
        <v>-1</v>
      </c>
      <c r="AS244" s="2">
        <f t="shared" si="26"/>
        <v>-1</v>
      </c>
    </row>
    <row r="245" spans="1:45" x14ac:dyDescent="0.25">
      <c r="A245">
        <v>11</v>
      </c>
      <c r="B245" t="s">
        <v>3949</v>
      </c>
      <c r="C245" t="s">
        <v>1787</v>
      </c>
      <c r="D245">
        <v>2018</v>
      </c>
      <c r="E245" t="s">
        <v>1788</v>
      </c>
      <c r="F245" t="s">
        <v>29</v>
      </c>
      <c r="G245" t="s">
        <v>1789</v>
      </c>
      <c r="H245" t="s">
        <v>1790</v>
      </c>
      <c r="I245">
        <v>238</v>
      </c>
      <c r="J245" s="1">
        <v>44848.523055555554</v>
      </c>
      <c r="S245">
        <v>11</v>
      </c>
      <c r="T245">
        <v>2.75</v>
      </c>
      <c r="U245">
        <v>2</v>
      </c>
      <c r="V245">
        <v>7</v>
      </c>
      <c r="W245">
        <v>4</v>
      </c>
      <c r="X245" t="s">
        <v>1791</v>
      </c>
      <c r="Z245" t="s">
        <v>1792</v>
      </c>
      <c r="AB245">
        <f>COUNTIF(DATA!C:C,C245)</f>
        <v>1</v>
      </c>
      <c r="AC245" s="2">
        <f t="shared" si="27"/>
        <v>-1</v>
      </c>
      <c r="AE245" s="2">
        <f t="shared" si="28"/>
        <v>-1</v>
      </c>
      <c r="AF245" s="2">
        <f t="shared" si="29"/>
        <v>-1</v>
      </c>
      <c r="AG245" s="2">
        <f t="shared" si="29"/>
        <v>-1</v>
      </c>
      <c r="AH245" s="2">
        <f t="shared" si="29"/>
        <v>-1</v>
      </c>
      <c r="AI245" s="2">
        <f t="shared" si="30"/>
        <v>-1</v>
      </c>
      <c r="AK245" s="2">
        <f t="shared" si="31"/>
        <v>-1</v>
      </c>
      <c r="AL245" s="2">
        <f t="shared" si="31"/>
        <v>-1</v>
      </c>
      <c r="AM245" s="2">
        <f t="shared" si="31"/>
        <v>-1</v>
      </c>
      <c r="AN245" s="2">
        <f t="shared" si="25"/>
        <v>-1</v>
      </c>
      <c r="AP245" s="2">
        <f t="shared" si="32"/>
        <v>-1</v>
      </c>
      <c r="AQ245" s="2">
        <f t="shared" si="32"/>
        <v>-1</v>
      </c>
      <c r="AR245" s="2">
        <f t="shared" si="32"/>
        <v>-1</v>
      </c>
      <c r="AS245" s="2">
        <f t="shared" si="26"/>
        <v>-1</v>
      </c>
    </row>
    <row r="246" spans="1:45" x14ac:dyDescent="0.25">
      <c r="A246">
        <v>11</v>
      </c>
      <c r="B246" t="s">
        <v>3950</v>
      </c>
      <c r="C246" t="s">
        <v>3951</v>
      </c>
      <c r="D246">
        <v>2010</v>
      </c>
      <c r="F246" t="s">
        <v>3952</v>
      </c>
      <c r="G246" t="s">
        <v>3953</v>
      </c>
      <c r="H246" t="s">
        <v>3954</v>
      </c>
      <c r="I246">
        <v>240</v>
      </c>
      <c r="J246" s="1">
        <v>44848.523055555554</v>
      </c>
      <c r="K246" t="s">
        <v>41</v>
      </c>
      <c r="S246">
        <v>11</v>
      </c>
      <c r="T246">
        <v>0.92</v>
      </c>
      <c r="U246">
        <v>11</v>
      </c>
      <c r="V246">
        <v>1</v>
      </c>
      <c r="W246">
        <v>12</v>
      </c>
      <c r="X246" t="s">
        <v>3955</v>
      </c>
      <c r="Y246" t="s">
        <v>3953</v>
      </c>
      <c r="Z246" t="s">
        <v>3956</v>
      </c>
      <c r="AB246">
        <f>COUNTIF(DATA!C:C,C246)</f>
        <v>0</v>
      </c>
      <c r="AC246" s="2">
        <f t="shared" si="27"/>
        <v>-1</v>
      </c>
      <c r="AE246" s="2">
        <f t="shared" si="28"/>
        <v>-1</v>
      </c>
      <c r="AF246" s="2">
        <f t="shared" si="29"/>
        <v>-1</v>
      </c>
      <c r="AG246" s="2">
        <f t="shared" si="29"/>
        <v>-1</v>
      </c>
      <c r="AH246" s="2">
        <f t="shared" si="29"/>
        <v>-1</v>
      </c>
      <c r="AI246" s="2">
        <f t="shared" si="30"/>
        <v>-1</v>
      </c>
      <c r="AK246" s="2">
        <f t="shared" si="31"/>
        <v>-1</v>
      </c>
      <c r="AL246" s="2">
        <f t="shared" si="31"/>
        <v>-1</v>
      </c>
      <c r="AM246" s="2">
        <f t="shared" si="31"/>
        <v>-1</v>
      </c>
      <c r="AN246" s="2">
        <f t="shared" si="25"/>
        <v>-1</v>
      </c>
      <c r="AP246" s="2">
        <f t="shared" si="32"/>
        <v>-1</v>
      </c>
      <c r="AQ246" s="2">
        <f t="shared" si="32"/>
        <v>-1</v>
      </c>
      <c r="AR246" s="2">
        <f t="shared" si="32"/>
        <v>-1</v>
      </c>
      <c r="AS246" s="2">
        <f t="shared" si="26"/>
        <v>-1</v>
      </c>
    </row>
    <row r="247" spans="1:45" x14ac:dyDescent="0.25">
      <c r="A247">
        <v>11</v>
      </c>
      <c r="B247" t="s">
        <v>3957</v>
      </c>
      <c r="C247" t="s">
        <v>2312</v>
      </c>
      <c r="D247">
        <v>2020</v>
      </c>
      <c r="E247" t="s">
        <v>1462</v>
      </c>
      <c r="F247" t="s">
        <v>29</v>
      </c>
      <c r="G247" t="s">
        <v>2313</v>
      </c>
      <c r="H247" t="s">
        <v>2314</v>
      </c>
      <c r="I247">
        <v>241</v>
      </c>
      <c r="J247" s="1">
        <v>44848.523055555554</v>
      </c>
      <c r="K247" t="s">
        <v>157</v>
      </c>
      <c r="S247">
        <v>11</v>
      </c>
      <c r="T247">
        <v>5.5</v>
      </c>
      <c r="U247">
        <v>2</v>
      </c>
      <c r="V247">
        <v>5</v>
      </c>
      <c r="W247">
        <v>2</v>
      </c>
      <c r="X247" t="s">
        <v>2315</v>
      </c>
      <c r="Y247" t="s">
        <v>2313</v>
      </c>
      <c r="Z247" t="s">
        <v>2316</v>
      </c>
      <c r="AB247">
        <f>COUNTIF(DATA!C:C,C247)</f>
        <v>1</v>
      </c>
      <c r="AC247" s="2">
        <f t="shared" si="27"/>
        <v>-1</v>
      </c>
      <c r="AE247" s="2">
        <f t="shared" si="28"/>
        <v>-1</v>
      </c>
      <c r="AF247" s="2">
        <f t="shared" si="29"/>
        <v>-1</v>
      </c>
      <c r="AG247" s="2">
        <f t="shared" si="29"/>
        <v>16</v>
      </c>
      <c r="AH247" s="2">
        <f t="shared" si="29"/>
        <v>-1</v>
      </c>
      <c r="AI247" s="2">
        <f t="shared" si="30"/>
        <v>0</v>
      </c>
      <c r="AK247" s="2">
        <f t="shared" si="31"/>
        <v>-1</v>
      </c>
      <c r="AL247" s="2">
        <f t="shared" si="31"/>
        <v>-1</v>
      </c>
      <c r="AM247" s="2">
        <f t="shared" si="31"/>
        <v>-1</v>
      </c>
      <c r="AN247" s="2">
        <f t="shared" si="25"/>
        <v>-1</v>
      </c>
      <c r="AP247" s="2">
        <f t="shared" si="32"/>
        <v>-1</v>
      </c>
      <c r="AQ247" s="2">
        <f t="shared" si="32"/>
        <v>-1</v>
      </c>
      <c r="AR247" s="2">
        <f t="shared" si="32"/>
        <v>-1</v>
      </c>
      <c r="AS247" s="2">
        <f t="shared" si="26"/>
        <v>-1</v>
      </c>
    </row>
    <row r="248" spans="1:45" x14ac:dyDescent="0.25">
      <c r="A248">
        <v>11</v>
      </c>
      <c r="B248" t="s">
        <v>3958</v>
      </c>
      <c r="C248" t="s">
        <v>3959</v>
      </c>
      <c r="D248">
        <v>2020</v>
      </c>
      <c r="E248" t="s">
        <v>3960</v>
      </c>
      <c r="F248" t="s">
        <v>131</v>
      </c>
      <c r="G248" t="s">
        <v>3961</v>
      </c>
      <c r="H248" t="s">
        <v>3962</v>
      </c>
      <c r="I248">
        <v>260</v>
      </c>
      <c r="J248" s="1">
        <v>44848.523055555554</v>
      </c>
      <c r="L248" t="s">
        <v>3963</v>
      </c>
      <c r="S248">
        <v>11</v>
      </c>
      <c r="T248">
        <v>5.5</v>
      </c>
      <c r="U248">
        <v>3</v>
      </c>
      <c r="V248">
        <v>4</v>
      </c>
      <c r="W248">
        <v>2</v>
      </c>
      <c r="X248" t="s">
        <v>3964</v>
      </c>
      <c r="Y248" t="s">
        <v>3965</v>
      </c>
      <c r="Z248" t="s">
        <v>3966</v>
      </c>
      <c r="AB248">
        <f>COUNTIF(DATA!C:C,C248)</f>
        <v>0</v>
      </c>
      <c r="AC248" s="2">
        <f t="shared" si="27"/>
        <v>-1</v>
      </c>
      <c r="AE248" s="2">
        <f t="shared" si="28"/>
        <v>-1</v>
      </c>
      <c r="AF248" s="2">
        <f t="shared" si="29"/>
        <v>-1</v>
      </c>
      <c r="AG248" s="2">
        <f t="shared" si="29"/>
        <v>-1</v>
      </c>
      <c r="AH248" s="2">
        <f t="shared" si="29"/>
        <v>-1</v>
      </c>
      <c r="AI248" s="2">
        <f t="shared" si="30"/>
        <v>-1</v>
      </c>
      <c r="AK248" s="2">
        <f t="shared" si="31"/>
        <v>-1</v>
      </c>
      <c r="AL248" s="2">
        <f t="shared" si="31"/>
        <v>-1</v>
      </c>
      <c r="AM248" s="2">
        <f t="shared" si="31"/>
        <v>-1</v>
      </c>
      <c r="AN248" s="2">
        <f t="shared" si="25"/>
        <v>-1</v>
      </c>
      <c r="AP248" s="2">
        <f t="shared" si="32"/>
        <v>-1</v>
      </c>
      <c r="AQ248" s="2">
        <f t="shared" si="32"/>
        <v>-1</v>
      </c>
      <c r="AR248" s="2">
        <f t="shared" si="32"/>
        <v>-1</v>
      </c>
      <c r="AS248" s="2">
        <f t="shared" si="26"/>
        <v>-1</v>
      </c>
    </row>
    <row r="249" spans="1:45" x14ac:dyDescent="0.25">
      <c r="A249">
        <v>11</v>
      </c>
      <c r="B249" t="s">
        <v>3967</v>
      </c>
      <c r="C249" t="s">
        <v>3968</v>
      </c>
      <c r="D249">
        <v>2021</v>
      </c>
      <c r="E249" t="s">
        <v>3969</v>
      </c>
      <c r="F249" t="s">
        <v>29</v>
      </c>
      <c r="G249" t="s">
        <v>3970</v>
      </c>
      <c r="H249" t="s">
        <v>3971</v>
      </c>
      <c r="I249">
        <v>263</v>
      </c>
      <c r="J249" s="1">
        <v>44848.523055555554</v>
      </c>
      <c r="K249" t="s">
        <v>157</v>
      </c>
      <c r="S249">
        <v>11</v>
      </c>
      <c r="T249">
        <v>11</v>
      </c>
      <c r="U249">
        <v>2</v>
      </c>
      <c r="V249">
        <v>5</v>
      </c>
      <c r="W249">
        <v>1</v>
      </c>
      <c r="X249" t="s">
        <v>3972</v>
      </c>
      <c r="Y249" t="s">
        <v>3970</v>
      </c>
      <c r="Z249" t="s">
        <v>3973</v>
      </c>
      <c r="AB249">
        <f>COUNTIF(DATA!C:C,C249)</f>
        <v>0</v>
      </c>
      <c r="AC249" s="2">
        <f t="shared" si="27"/>
        <v>-1</v>
      </c>
      <c r="AE249" s="2">
        <f t="shared" si="28"/>
        <v>-1</v>
      </c>
      <c r="AF249" s="2">
        <f t="shared" si="29"/>
        <v>-1</v>
      </c>
      <c r="AG249" s="2">
        <f t="shared" si="29"/>
        <v>-1</v>
      </c>
      <c r="AH249" s="2">
        <f t="shared" si="29"/>
        <v>-1</v>
      </c>
      <c r="AI249" s="2">
        <f t="shared" si="30"/>
        <v>-1</v>
      </c>
      <c r="AK249" s="2">
        <f t="shared" si="31"/>
        <v>-1</v>
      </c>
      <c r="AL249" s="2">
        <f t="shared" si="31"/>
        <v>-1</v>
      </c>
      <c r="AM249" s="2">
        <f t="shared" si="31"/>
        <v>-1</v>
      </c>
      <c r="AN249" s="2">
        <f t="shared" si="25"/>
        <v>-1</v>
      </c>
      <c r="AP249" s="2">
        <f t="shared" si="32"/>
        <v>-1</v>
      </c>
      <c r="AQ249" s="2">
        <f t="shared" si="32"/>
        <v>-1</v>
      </c>
      <c r="AR249" s="2">
        <f t="shared" si="32"/>
        <v>-1</v>
      </c>
      <c r="AS249" s="2">
        <f t="shared" si="26"/>
        <v>-1</v>
      </c>
    </row>
    <row r="250" spans="1:45" x14ac:dyDescent="0.25">
      <c r="A250">
        <v>11</v>
      </c>
      <c r="B250" t="s">
        <v>2345</v>
      </c>
      <c r="C250" t="s">
        <v>3974</v>
      </c>
      <c r="D250">
        <v>2020</v>
      </c>
      <c r="E250" t="s">
        <v>1509</v>
      </c>
      <c r="F250" t="s">
        <v>1510</v>
      </c>
      <c r="G250" t="s">
        <v>3975</v>
      </c>
      <c r="H250" t="s">
        <v>3976</v>
      </c>
      <c r="I250">
        <v>290</v>
      </c>
      <c r="J250" s="1">
        <v>44848.523055555554</v>
      </c>
      <c r="L250" t="s">
        <v>3977</v>
      </c>
      <c r="S250">
        <v>11</v>
      </c>
      <c r="T250">
        <v>5.5</v>
      </c>
      <c r="U250">
        <v>2</v>
      </c>
      <c r="V250">
        <v>6</v>
      </c>
      <c r="W250">
        <v>2</v>
      </c>
      <c r="X250" t="s">
        <v>3978</v>
      </c>
      <c r="Y250" t="s">
        <v>3979</v>
      </c>
      <c r="Z250" t="s">
        <v>3980</v>
      </c>
      <c r="AB250">
        <f>COUNTIF(DATA!C:C,C250)</f>
        <v>0</v>
      </c>
      <c r="AC250" s="2">
        <f t="shared" si="27"/>
        <v>-1</v>
      </c>
      <c r="AE250" s="2">
        <f t="shared" si="28"/>
        <v>-1</v>
      </c>
      <c r="AF250" s="2">
        <f t="shared" si="29"/>
        <v>-1</v>
      </c>
      <c r="AG250" s="2">
        <f t="shared" si="29"/>
        <v>-1</v>
      </c>
      <c r="AH250" s="2">
        <f t="shared" si="29"/>
        <v>-1</v>
      </c>
      <c r="AI250" s="2">
        <f t="shared" si="30"/>
        <v>-1</v>
      </c>
      <c r="AK250" s="2">
        <f t="shared" si="31"/>
        <v>-1</v>
      </c>
      <c r="AL250" s="2">
        <f t="shared" si="31"/>
        <v>-1</v>
      </c>
      <c r="AM250" s="2">
        <f t="shared" si="31"/>
        <v>-1</v>
      </c>
      <c r="AN250" s="2">
        <f t="shared" si="25"/>
        <v>-1</v>
      </c>
      <c r="AP250" s="2">
        <f t="shared" si="32"/>
        <v>-1</v>
      </c>
      <c r="AQ250" s="2">
        <f t="shared" si="32"/>
        <v>-1</v>
      </c>
      <c r="AR250" s="2">
        <f t="shared" si="32"/>
        <v>-1</v>
      </c>
      <c r="AS250" s="2">
        <f t="shared" si="26"/>
        <v>-1</v>
      </c>
    </row>
    <row r="251" spans="1:45" x14ac:dyDescent="0.25">
      <c r="A251">
        <v>10</v>
      </c>
      <c r="B251" t="s">
        <v>138</v>
      </c>
      <c r="C251" t="s">
        <v>3981</v>
      </c>
      <c r="D251">
        <v>2014</v>
      </c>
      <c r="E251" t="s">
        <v>28</v>
      </c>
      <c r="F251" t="s">
        <v>29</v>
      </c>
      <c r="G251" t="s">
        <v>3982</v>
      </c>
      <c r="H251" t="s">
        <v>3983</v>
      </c>
      <c r="I251">
        <v>236</v>
      </c>
      <c r="J251" s="1">
        <v>44848.523055555554</v>
      </c>
      <c r="S251">
        <v>10</v>
      </c>
      <c r="T251">
        <v>1.25</v>
      </c>
      <c r="U251">
        <v>3</v>
      </c>
      <c r="V251">
        <v>3</v>
      </c>
      <c r="W251">
        <v>8</v>
      </c>
      <c r="X251" t="s">
        <v>3984</v>
      </c>
      <c r="Y251" t="s">
        <v>3985</v>
      </c>
      <c r="Z251" t="s">
        <v>3986</v>
      </c>
      <c r="AB251">
        <f>COUNTIF(DATA!C:C,C251)</f>
        <v>0</v>
      </c>
      <c r="AC251" s="2">
        <f t="shared" si="27"/>
        <v>-1</v>
      </c>
      <c r="AE251" s="2">
        <f t="shared" si="28"/>
        <v>-1</v>
      </c>
      <c r="AF251" s="2">
        <f t="shared" si="29"/>
        <v>-1</v>
      </c>
      <c r="AG251" s="2">
        <f t="shared" si="29"/>
        <v>-1</v>
      </c>
      <c r="AH251" s="2">
        <f t="shared" si="29"/>
        <v>-1</v>
      </c>
      <c r="AI251" s="2">
        <f t="shared" si="30"/>
        <v>-1</v>
      </c>
      <c r="AK251" s="2">
        <f t="shared" si="31"/>
        <v>14</v>
      </c>
      <c r="AL251" s="2">
        <f t="shared" si="31"/>
        <v>26</v>
      </c>
      <c r="AM251" s="2">
        <f t="shared" si="31"/>
        <v>4</v>
      </c>
      <c r="AN251" s="2">
        <f t="shared" si="25"/>
        <v>2</v>
      </c>
      <c r="AP251" s="2">
        <f t="shared" si="32"/>
        <v>-1</v>
      </c>
      <c r="AQ251" s="2">
        <f t="shared" si="32"/>
        <v>-1</v>
      </c>
      <c r="AR251" s="2">
        <f t="shared" si="32"/>
        <v>-1</v>
      </c>
      <c r="AS251" s="2">
        <f t="shared" si="26"/>
        <v>-1</v>
      </c>
    </row>
    <row r="252" spans="1:45" x14ac:dyDescent="0.25">
      <c r="A252">
        <v>10</v>
      </c>
      <c r="B252" t="s">
        <v>609</v>
      </c>
      <c r="C252" t="s">
        <v>610</v>
      </c>
      <c r="D252">
        <v>2013</v>
      </c>
      <c r="F252" t="s">
        <v>54</v>
      </c>
      <c r="G252" t="s">
        <v>611</v>
      </c>
      <c r="H252" t="s">
        <v>612</v>
      </c>
      <c r="I252">
        <v>237</v>
      </c>
      <c r="J252" s="1">
        <v>44848.523055555554</v>
      </c>
      <c r="K252" t="s">
        <v>41</v>
      </c>
      <c r="S252">
        <v>10</v>
      </c>
      <c r="T252">
        <v>1.1100000000000001</v>
      </c>
      <c r="U252">
        <v>2</v>
      </c>
      <c r="V252">
        <v>5</v>
      </c>
      <c r="W252">
        <v>9</v>
      </c>
      <c r="X252" t="s">
        <v>613</v>
      </c>
      <c r="Y252" t="s">
        <v>611</v>
      </c>
      <c r="Z252" t="s">
        <v>614</v>
      </c>
      <c r="AB252">
        <f>COUNTIF(DATA!C:C,C252)</f>
        <v>1</v>
      </c>
      <c r="AC252" s="2">
        <f t="shared" si="27"/>
        <v>-1</v>
      </c>
      <c r="AE252" s="2">
        <f t="shared" si="28"/>
        <v>-1</v>
      </c>
      <c r="AF252" s="2">
        <f t="shared" si="29"/>
        <v>-1</v>
      </c>
      <c r="AG252" s="2">
        <f t="shared" si="29"/>
        <v>-1</v>
      </c>
      <c r="AH252" s="2">
        <f t="shared" si="29"/>
        <v>-1</v>
      </c>
      <c r="AI252" s="2">
        <f t="shared" si="30"/>
        <v>-1</v>
      </c>
      <c r="AK252" s="2">
        <f t="shared" si="31"/>
        <v>-1</v>
      </c>
      <c r="AL252" s="2">
        <f t="shared" si="31"/>
        <v>-1</v>
      </c>
      <c r="AM252" s="2">
        <f t="shared" si="31"/>
        <v>-1</v>
      </c>
      <c r="AN252" s="2">
        <f t="shared" si="25"/>
        <v>-1</v>
      </c>
      <c r="AP252" s="2">
        <f t="shared" si="32"/>
        <v>-1</v>
      </c>
      <c r="AQ252" s="2">
        <f t="shared" si="32"/>
        <v>-1</v>
      </c>
      <c r="AR252" s="2">
        <f t="shared" si="32"/>
        <v>-1</v>
      </c>
      <c r="AS252" s="2">
        <f t="shared" si="26"/>
        <v>-1</v>
      </c>
    </row>
    <row r="253" spans="1:45" x14ac:dyDescent="0.25">
      <c r="A253">
        <v>10</v>
      </c>
      <c r="B253" t="s">
        <v>3987</v>
      </c>
      <c r="C253" t="s">
        <v>3988</v>
      </c>
      <c r="D253">
        <v>2020</v>
      </c>
      <c r="E253" t="s">
        <v>960</v>
      </c>
      <c r="F253" t="s">
        <v>29</v>
      </c>
      <c r="G253" t="s">
        <v>3989</v>
      </c>
      <c r="H253" t="s">
        <v>3990</v>
      </c>
      <c r="I253">
        <v>242</v>
      </c>
      <c r="J253" s="1">
        <v>44848.523055555554</v>
      </c>
      <c r="S253">
        <v>10</v>
      </c>
      <c r="T253">
        <v>5</v>
      </c>
      <c r="U253">
        <v>2</v>
      </c>
      <c r="V253">
        <v>6</v>
      </c>
      <c r="W253">
        <v>2</v>
      </c>
      <c r="X253" t="s">
        <v>3991</v>
      </c>
      <c r="Y253" t="s">
        <v>3992</v>
      </c>
      <c r="Z253" t="s">
        <v>3993</v>
      </c>
      <c r="AB253">
        <f>COUNTIF(DATA!C:C,C253)</f>
        <v>0</v>
      </c>
      <c r="AC253" s="2">
        <f t="shared" si="27"/>
        <v>-1</v>
      </c>
      <c r="AE253" s="2">
        <f t="shared" si="28"/>
        <v>-1</v>
      </c>
      <c r="AF253" s="2">
        <f t="shared" si="29"/>
        <v>-1</v>
      </c>
      <c r="AG253" s="2">
        <f t="shared" si="29"/>
        <v>-1</v>
      </c>
      <c r="AH253" s="2">
        <f t="shared" si="29"/>
        <v>-1</v>
      </c>
      <c r="AI253" s="2">
        <f t="shared" si="30"/>
        <v>-1</v>
      </c>
      <c r="AK253" s="2">
        <f t="shared" si="31"/>
        <v>-1</v>
      </c>
      <c r="AL253" s="2">
        <f t="shared" si="31"/>
        <v>-1</v>
      </c>
      <c r="AM253" s="2">
        <f t="shared" si="31"/>
        <v>-1</v>
      </c>
      <c r="AN253" s="2">
        <f t="shared" si="25"/>
        <v>-1</v>
      </c>
      <c r="AP253" s="2">
        <f t="shared" si="32"/>
        <v>-1</v>
      </c>
      <c r="AQ253" s="2">
        <f t="shared" si="32"/>
        <v>-1</v>
      </c>
      <c r="AR253" s="2">
        <f t="shared" si="32"/>
        <v>-1</v>
      </c>
      <c r="AS253" s="2">
        <f t="shared" si="26"/>
        <v>-1</v>
      </c>
    </row>
    <row r="254" spans="1:45" x14ac:dyDescent="0.25">
      <c r="A254">
        <v>10</v>
      </c>
      <c r="B254" t="s">
        <v>3994</v>
      </c>
      <c r="C254" t="s">
        <v>3995</v>
      </c>
      <c r="D254">
        <v>2019</v>
      </c>
      <c r="E254" t="s">
        <v>1205</v>
      </c>
      <c r="F254" t="s">
        <v>29</v>
      </c>
      <c r="G254" t="s">
        <v>3996</v>
      </c>
      <c r="H254" t="s">
        <v>3997</v>
      </c>
      <c r="I254">
        <v>245</v>
      </c>
      <c r="J254" s="1">
        <v>44848.523055555554</v>
      </c>
      <c r="S254">
        <v>10</v>
      </c>
      <c r="T254">
        <v>3.33</v>
      </c>
      <c r="U254">
        <v>2</v>
      </c>
      <c r="V254">
        <v>5</v>
      </c>
      <c r="W254">
        <v>3</v>
      </c>
      <c r="X254" t="s">
        <v>3998</v>
      </c>
      <c r="Z254" t="s">
        <v>3999</v>
      </c>
      <c r="AB254">
        <f>COUNTIF(DATA!C:C,C254)</f>
        <v>0</v>
      </c>
      <c r="AC254" s="2">
        <f t="shared" si="27"/>
        <v>-1</v>
      </c>
      <c r="AE254" s="2">
        <f t="shared" si="28"/>
        <v>-1</v>
      </c>
      <c r="AF254" s="2">
        <f t="shared" si="29"/>
        <v>-1</v>
      </c>
      <c r="AG254" s="2">
        <f t="shared" si="29"/>
        <v>-1</v>
      </c>
      <c r="AH254" s="2">
        <f t="shared" si="29"/>
        <v>-1</v>
      </c>
      <c r="AI254" s="2">
        <f t="shared" si="30"/>
        <v>-1</v>
      </c>
      <c r="AK254" s="2">
        <f t="shared" si="31"/>
        <v>-1</v>
      </c>
      <c r="AL254" s="2">
        <f t="shared" si="31"/>
        <v>-1</v>
      </c>
      <c r="AM254" s="2">
        <f t="shared" si="31"/>
        <v>-1</v>
      </c>
      <c r="AN254" s="2">
        <f t="shared" si="25"/>
        <v>-1</v>
      </c>
      <c r="AP254" s="2">
        <f t="shared" si="32"/>
        <v>-1</v>
      </c>
      <c r="AQ254" s="2">
        <f t="shared" si="32"/>
        <v>-1</v>
      </c>
      <c r="AR254" s="2">
        <f t="shared" si="32"/>
        <v>-1</v>
      </c>
      <c r="AS254" s="2">
        <f t="shared" si="26"/>
        <v>-1</v>
      </c>
    </row>
    <row r="255" spans="1:45" x14ac:dyDescent="0.25">
      <c r="A255">
        <v>10</v>
      </c>
      <c r="B255" t="s">
        <v>1793</v>
      </c>
      <c r="C255" t="s">
        <v>1794</v>
      </c>
      <c r="D255">
        <v>2018</v>
      </c>
      <c r="E255" t="s">
        <v>1795</v>
      </c>
      <c r="F255" t="s">
        <v>29</v>
      </c>
      <c r="G255" t="s">
        <v>1796</v>
      </c>
      <c r="H255" t="s">
        <v>1797</v>
      </c>
      <c r="I255">
        <v>246</v>
      </c>
      <c r="J255" s="1">
        <v>44848.523055555554</v>
      </c>
      <c r="S255">
        <v>10</v>
      </c>
      <c r="T255">
        <v>2.5</v>
      </c>
      <c r="U255">
        <v>3</v>
      </c>
      <c r="V255">
        <v>4</v>
      </c>
      <c r="W255">
        <v>4</v>
      </c>
      <c r="X255" t="s">
        <v>1798</v>
      </c>
      <c r="Y255" t="s">
        <v>1799</v>
      </c>
      <c r="Z255" t="s">
        <v>1800</v>
      </c>
      <c r="AB255">
        <f>COUNTIF(DATA!C:C,C255)</f>
        <v>1</v>
      </c>
      <c r="AC255" s="2">
        <f t="shared" si="27"/>
        <v>-1</v>
      </c>
      <c r="AE255" s="2">
        <f t="shared" si="28"/>
        <v>-1</v>
      </c>
      <c r="AF255" s="2">
        <f t="shared" si="29"/>
        <v>-1</v>
      </c>
      <c r="AG255" s="2">
        <f t="shared" si="29"/>
        <v>-1</v>
      </c>
      <c r="AH255" s="2">
        <f t="shared" si="29"/>
        <v>-1</v>
      </c>
      <c r="AI255" s="2">
        <f t="shared" si="30"/>
        <v>-1</v>
      </c>
      <c r="AK255" s="2">
        <f t="shared" si="31"/>
        <v>-1</v>
      </c>
      <c r="AL255" s="2">
        <f t="shared" si="31"/>
        <v>-1</v>
      </c>
      <c r="AM255" s="2">
        <f t="shared" si="31"/>
        <v>-1</v>
      </c>
      <c r="AN255" s="2">
        <f t="shared" si="25"/>
        <v>-1</v>
      </c>
      <c r="AP255" s="2">
        <f t="shared" si="32"/>
        <v>-1</v>
      </c>
      <c r="AQ255" s="2">
        <f t="shared" si="32"/>
        <v>-1</v>
      </c>
      <c r="AR255" s="2">
        <f t="shared" si="32"/>
        <v>-1</v>
      </c>
      <c r="AS255" s="2">
        <f t="shared" si="26"/>
        <v>-1</v>
      </c>
    </row>
    <row r="256" spans="1:45" x14ac:dyDescent="0.25">
      <c r="A256">
        <v>10</v>
      </c>
      <c r="B256" t="s">
        <v>4000</v>
      </c>
      <c r="C256" t="s">
        <v>432</v>
      </c>
      <c r="D256">
        <v>2012</v>
      </c>
      <c r="F256" t="s">
        <v>54</v>
      </c>
      <c r="G256" t="s">
        <v>433</v>
      </c>
      <c r="H256" t="s">
        <v>434</v>
      </c>
      <c r="I256">
        <v>247</v>
      </c>
      <c r="J256" s="1">
        <v>44848.523055555554</v>
      </c>
      <c r="K256" t="s">
        <v>41</v>
      </c>
      <c r="S256">
        <v>10</v>
      </c>
      <c r="T256">
        <v>1</v>
      </c>
      <c r="U256">
        <v>1</v>
      </c>
      <c r="V256">
        <v>7</v>
      </c>
      <c r="W256">
        <v>10</v>
      </c>
      <c r="X256" t="s">
        <v>435</v>
      </c>
      <c r="Y256" t="s">
        <v>433</v>
      </c>
      <c r="Z256" t="s">
        <v>436</v>
      </c>
      <c r="AB256">
        <f>COUNTIF(DATA!C:C,C256)</f>
        <v>1</v>
      </c>
      <c r="AC256" s="2">
        <f t="shared" si="27"/>
        <v>-1</v>
      </c>
      <c r="AE256" s="2">
        <f t="shared" si="28"/>
        <v>-1</v>
      </c>
      <c r="AF256" s="2">
        <f t="shared" si="29"/>
        <v>-1</v>
      </c>
      <c r="AG256" s="2">
        <f t="shared" si="29"/>
        <v>-1</v>
      </c>
      <c r="AH256" s="2">
        <f t="shared" si="29"/>
        <v>-1</v>
      </c>
      <c r="AI256" s="2">
        <f t="shared" si="30"/>
        <v>-1</v>
      </c>
      <c r="AK256" s="2">
        <f t="shared" si="31"/>
        <v>-1</v>
      </c>
      <c r="AL256" s="2">
        <f t="shared" si="31"/>
        <v>-1</v>
      </c>
      <c r="AM256" s="2">
        <f t="shared" si="31"/>
        <v>-1</v>
      </c>
      <c r="AN256" s="2">
        <f t="shared" si="25"/>
        <v>-1</v>
      </c>
      <c r="AP256" s="2">
        <f t="shared" si="32"/>
        <v>-1</v>
      </c>
      <c r="AQ256" s="2">
        <f t="shared" si="32"/>
        <v>-1</v>
      </c>
      <c r="AR256" s="2">
        <f t="shared" si="32"/>
        <v>-1</v>
      </c>
      <c r="AS256" s="2">
        <f t="shared" si="26"/>
        <v>-1</v>
      </c>
    </row>
    <row r="257" spans="1:45" x14ac:dyDescent="0.25">
      <c r="A257">
        <v>10</v>
      </c>
      <c r="B257" t="s">
        <v>4001</v>
      </c>
      <c r="C257" t="s">
        <v>4002</v>
      </c>
      <c r="D257">
        <v>2015</v>
      </c>
      <c r="E257" t="s">
        <v>4003</v>
      </c>
      <c r="F257" t="s">
        <v>510</v>
      </c>
      <c r="G257" t="s">
        <v>4004</v>
      </c>
      <c r="H257" t="s">
        <v>4005</v>
      </c>
      <c r="I257">
        <v>248</v>
      </c>
      <c r="J257" s="1">
        <v>44848.523055555554</v>
      </c>
      <c r="K257" t="s">
        <v>41</v>
      </c>
      <c r="S257">
        <v>10</v>
      </c>
      <c r="T257">
        <v>1.43</v>
      </c>
      <c r="U257">
        <v>3</v>
      </c>
      <c r="V257">
        <v>3</v>
      </c>
      <c r="W257">
        <v>7</v>
      </c>
      <c r="X257" t="s">
        <v>4006</v>
      </c>
      <c r="Y257" t="s">
        <v>4004</v>
      </c>
      <c r="Z257" t="s">
        <v>4007</v>
      </c>
      <c r="AB257">
        <f>COUNTIF(DATA!C:C,C257)</f>
        <v>0</v>
      </c>
      <c r="AC257" s="2">
        <f t="shared" si="27"/>
        <v>-1</v>
      </c>
      <c r="AE257" s="2">
        <f t="shared" si="28"/>
        <v>-1</v>
      </c>
      <c r="AF257" s="2">
        <f t="shared" si="29"/>
        <v>-1</v>
      </c>
      <c r="AG257" s="2">
        <f t="shared" si="29"/>
        <v>-1</v>
      </c>
      <c r="AH257" s="2">
        <f t="shared" si="29"/>
        <v>-1</v>
      </c>
      <c r="AI257" s="2">
        <f t="shared" si="30"/>
        <v>-1</v>
      </c>
      <c r="AK257" s="2">
        <f t="shared" si="31"/>
        <v>-1</v>
      </c>
      <c r="AL257" s="2">
        <f t="shared" si="31"/>
        <v>-1</v>
      </c>
      <c r="AM257" s="2">
        <f t="shared" si="31"/>
        <v>-1</v>
      </c>
      <c r="AN257" s="2">
        <f t="shared" si="25"/>
        <v>-1</v>
      </c>
      <c r="AP257" s="2">
        <f t="shared" si="32"/>
        <v>-1</v>
      </c>
      <c r="AQ257" s="2">
        <f t="shared" si="32"/>
        <v>-1</v>
      </c>
      <c r="AR257" s="2">
        <f t="shared" si="32"/>
        <v>-1</v>
      </c>
      <c r="AS257" s="2">
        <f t="shared" si="26"/>
        <v>-1</v>
      </c>
    </row>
    <row r="258" spans="1:45" x14ac:dyDescent="0.25">
      <c r="A258">
        <v>10</v>
      </c>
      <c r="B258" t="s">
        <v>4008</v>
      </c>
      <c r="C258" t="s">
        <v>4009</v>
      </c>
      <c r="D258">
        <v>2019</v>
      </c>
      <c r="E258" t="s">
        <v>1455</v>
      </c>
      <c r="F258" t="s">
        <v>1088</v>
      </c>
      <c r="G258" t="s">
        <v>4010</v>
      </c>
      <c r="H258" t="s">
        <v>4011</v>
      </c>
      <c r="I258">
        <v>250</v>
      </c>
      <c r="J258" s="1">
        <v>44848.523055555554</v>
      </c>
      <c r="K258" t="s">
        <v>157</v>
      </c>
      <c r="S258">
        <v>10</v>
      </c>
      <c r="T258">
        <v>3.33</v>
      </c>
      <c r="U258">
        <v>3</v>
      </c>
      <c r="V258">
        <v>3</v>
      </c>
      <c r="W258">
        <v>3</v>
      </c>
      <c r="X258" t="s">
        <v>4012</v>
      </c>
      <c r="Y258" t="s">
        <v>4010</v>
      </c>
      <c r="Z258" t="s">
        <v>4013</v>
      </c>
      <c r="AB258">
        <f>COUNTIF(DATA!C:C,C258)</f>
        <v>0</v>
      </c>
      <c r="AC258" s="2">
        <f t="shared" si="27"/>
        <v>-1</v>
      </c>
      <c r="AE258" s="2">
        <f t="shared" si="28"/>
        <v>-1</v>
      </c>
      <c r="AF258" s="2">
        <f t="shared" si="29"/>
        <v>-1</v>
      </c>
      <c r="AG258" s="2">
        <f t="shared" si="29"/>
        <v>-1</v>
      </c>
      <c r="AH258" s="2">
        <f t="shared" si="29"/>
        <v>-1</v>
      </c>
      <c r="AI258" s="2">
        <f t="shared" si="30"/>
        <v>-1</v>
      </c>
      <c r="AK258" s="2">
        <f t="shared" si="31"/>
        <v>-1</v>
      </c>
      <c r="AL258" s="2">
        <f t="shared" si="31"/>
        <v>-1</v>
      </c>
      <c r="AM258" s="2">
        <f t="shared" si="31"/>
        <v>-1</v>
      </c>
      <c r="AN258" s="2">
        <f t="shared" ref="AN258:AN321" si="33">IF(AK258=-1, 0, 1) + IF(AL258=-1, 0, 1) + IF(AM258=-1, 0, 1) - 1</f>
        <v>-1</v>
      </c>
      <c r="AP258" s="2">
        <f t="shared" si="32"/>
        <v>-1</v>
      </c>
      <c r="AQ258" s="2">
        <f t="shared" si="32"/>
        <v>-1</v>
      </c>
      <c r="AR258" s="2">
        <f t="shared" si="32"/>
        <v>-1</v>
      </c>
      <c r="AS258" s="2">
        <f t="shared" ref="AS258:AS321" si="34">IF(AP258=-1, 0, 1) + IF(AQ258=-1, 0, 1) + IF(AR258=-1, 0, 1) - 1</f>
        <v>-1</v>
      </c>
    </row>
    <row r="259" spans="1:45" x14ac:dyDescent="0.25">
      <c r="A259">
        <v>10</v>
      </c>
      <c r="B259" t="s">
        <v>4014</v>
      </c>
      <c r="C259" t="s">
        <v>4015</v>
      </c>
      <c r="D259">
        <v>2010</v>
      </c>
      <c r="E259" t="s">
        <v>4016</v>
      </c>
      <c r="F259" t="s">
        <v>787</v>
      </c>
      <c r="G259" t="s">
        <v>4017</v>
      </c>
      <c r="H259" t="s">
        <v>4018</v>
      </c>
      <c r="I259">
        <v>251</v>
      </c>
      <c r="J259" s="1">
        <v>44848.523055555554</v>
      </c>
      <c r="S259">
        <v>10</v>
      </c>
      <c r="T259">
        <v>0.83</v>
      </c>
      <c r="U259">
        <v>3</v>
      </c>
      <c r="V259">
        <v>4</v>
      </c>
      <c r="W259">
        <v>12</v>
      </c>
      <c r="X259" t="s">
        <v>4019</v>
      </c>
      <c r="Y259" t="s">
        <v>4020</v>
      </c>
      <c r="Z259" t="s">
        <v>4021</v>
      </c>
      <c r="AB259">
        <f>COUNTIF(DATA!C:C,C259)</f>
        <v>0</v>
      </c>
      <c r="AC259" s="2">
        <f t="shared" ref="AC259:AC322" si="35">IFERROR(SEARCH($AC$1, B259), -1)</f>
        <v>-1</v>
      </c>
      <c r="AE259" s="2">
        <f t="shared" ref="AE259:AE322" si="36">IFERROR(SEARCH(AE$1, $B259), -1)</f>
        <v>-1</v>
      </c>
      <c r="AF259" s="2">
        <f t="shared" ref="AF259:AH322" si="37">IFERROR(SEARCH(AF$1, $B259), -1)</f>
        <v>-1</v>
      </c>
      <c r="AG259" s="2">
        <f t="shared" si="37"/>
        <v>-1</v>
      </c>
      <c r="AH259" s="2">
        <f t="shared" si="37"/>
        <v>-1</v>
      </c>
      <c r="AI259" s="2">
        <f t="shared" ref="AI259:AI322" si="38">IF(AE259=-1, 0, 1) + IF(AF259=-1, 0, 1) + IF(AG259=-1, 0, 1) + IF(AH259=-1, 0, 1) - 1</f>
        <v>-1</v>
      </c>
      <c r="AK259" s="2">
        <f t="shared" ref="AK259:AM322" si="39">IFERROR(SEARCH(AK$1, $B259), -1)</f>
        <v>-1</v>
      </c>
      <c r="AL259" s="2">
        <f t="shared" si="39"/>
        <v>-1</v>
      </c>
      <c r="AM259" s="2">
        <f t="shared" si="39"/>
        <v>-1</v>
      </c>
      <c r="AN259" s="2">
        <f t="shared" si="33"/>
        <v>-1</v>
      </c>
      <c r="AP259" s="2">
        <f t="shared" ref="AP259:AR322" si="40">IFERROR(SEARCH(AP$1, $B259), -1)</f>
        <v>-1</v>
      </c>
      <c r="AQ259" s="2">
        <f t="shared" si="40"/>
        <v>-1</v>
      </c>
      <c r="AR259" s="2">
        <f t="shared" si="40"/>
        <v>-1</v>
      </c>
      <c r="AS259" s="2">
        <f t="shared" si="34"/>
        <v>-1</v>
      </c>
    </row>
    <row r="260" spans="1:45" x14ac:dyDescent="0.25">
      <c r="A260">
        <v>10</v>
      </c>
      <c r="B260" t="s">
        <v>4022</v>
      </c>
      <c r="C260" t="s">
        <v>4023</v>
      </c>
      <c r="D260">
        <v>2021</v>
      </c>
      <c r="E260" t="s">
        <v>2927</v>
      </c>
      <c r="F260" t="s">
        <v>29</v>
      </c>
      <c r="G260" t="s">
        <v>4024</v>
      </c>
      <c r="H260" t="s">
        <v>4025</v>
      </c>
      <c r="I260">
        <v>254</v>
      </c>
      <c r="J260" s="1">
        <v>44848.523055555554</v>
      </c>
      <c r="K260" t="s">
        <v>157</v>
      </c>
      <c r="S260">
        <v>10</v>
      </c>
      <c r="T260">
        <v>10</v>
      </c>
      <c r="U260">
        <v>3</v>
      </c>
      <c r="V260">
        <v>4</v>
      </c>
      <c r="W260">
        <v>1</v>
      </c>
      <c r="X260" t="s">
        <v>4026</v>
      </c>
      <c r="Y260" t="s">
        <v>4024</v>
      </c>
      <c r="Z260" t="s">
        <v>4027</v>
      </c>
      <c r="AB260">
        <f>COUNTIF(DATA!C:C,C260)</f>
        <v>0</v>
      </c>
      <c r="AC260" s="2">
        <f t="shared" si="35"/>
        <v>-1</v>
      </c>
      <c r="AE260" s="2">
        <f t="shared" si="36"/>
        <v>-1</v>
      </c>
      <c r="AF260" s="2">
        <f t="shared" si="37"/>
        <v>-1</v>
      </c>
      <c r="AG260" s="2">
        <f t="shared" si="37"/>
        <v>-1</v>
      </c>
      <c r="AH260" s="2">
        <f t="shared" si="37"/>
        <v>-1</v>
      </c>
      <c r="AI260" s="2">
        <f t="shared" si="38"/>
        <v>-1</v>
      </c>
      <c r="AK260" s="2">
        <f t="shared" si="39"/>
        <v>-1</v>
      </c>
      <c r="AL260" s="2">
        <f t="shared" si="39"/>
        <v>-1</v>
      </c>
      <c r="AM260" s="2">
        <f t="shared" si="39"/>
        <v>-1</v>
      </c>
      <c r="AN260" s="2">
        <f t="shared" si="33"/>
        <v>-1</v>
      </c>
      <c r="AP260" s="2">
        <f t="shared" si="40"/>
        <v>-1</v>
      </c>
      <c r="AQ260" s="2">
        <f t="shared" si="40"/>
        <v>-1</v>
      </c>
      <c r="AR260" s="2">
        <f t="shared" si="40"/>
        <v>-1</v>
      </c>
      <c r="AS260" s="2">
        <f t="shared" si="34"/>
        <v>-1</v>
      </c>
    </row>
    <row r="261" spans="1:45" x14ac:dyDescent="0.25">
      <c r="A261">
        <v>10</v>
      </c>
      <c r="B261" t="s">
        <v>4028</v>
      </c>
      <c r="C261" t="s">
        <v>4029</v>
      </c>
      <c r="D261">
        <v>2019</v>
      </c>
      <c r="E261" t="s">
        <v>4030</v>
      </c>
      <c r="F261" t="s">
        <v>1510</v>
      </c>
      <c r="G261" t="s">
        <v>4031</v>
      </c>
      <c r="H261" t="s">
        <v>4032</v>
      </c>
      <c r="I261">
        <v>255</v>
      </c>
      <c r="J261" s="1">
        <v>44848.523055555554</v>
      </c>
      <c r="L261" t="s">
        <v>4033</v>
      </c>
      <c r="S261">
        <v>10</v>
      </c>
      <c r="T261">
        <v>3.33</v>
      </c>
      <c r="U261">
        <v>3</v>
      </c>
      <c r="V261">
        <v>4</v>
      </c>
      <c r="W261">
        <v>3</v>
      </c>
      <c r="X261" t="s">
        <v>4034</v>
      </c>
      <c r="Y261" t="s">
        <v>4035</v>
      </c>
      <c r="Z261" t="s">
        <v>4036</v>
      </c>
      <c r="AB261">
        <f>COUNTIF(DATA!C:C,C261)</f>
        <v>0</v>
      </c>
      <c r="AC261" s="2">
        <f t="shared" si="35"/>
        <v>-1</v>
      </c>
      <c r="AE261" s="2">
        <f t="shared" si="36"/>
        <v>-1</v>
      </c>
      <c r="AF261" s="2">
        <f t="shared" si="37"/>
        <v>-1</v>
      </c>
      <c r="AG261" s="2">
        <f t="shared" si="37"/>
        <v>-1</v>
      </c>
      <c r="AH261" s="2">
        <f t="shared" si="37"/>
        <v>-1</v>
      </c>
      <c r="AI261" s="2">
        <f t="shared" si="38"/>
        <v>-1</v>
      </c>
      <c r="AK261" s="2">
        <f t="shared" si="39"/>
        <v>-1</v>
      </c>
      <c r="AL261" s="2">
        <f t="shared" si="39"/>
        <v>-1</v>
      </c>
      <c r="AM261" s="2">
        <f t="shared" si="39"/>
        <v>-1</v>
      </c>
      <c r="AN261" s="2">
        <f t="shared" si="33"/>
        <v>-1</v>
      </c>
      <c r="AP261" s="2">
        <f t="shared" si="40"/>
        <v>-1</v>
      </c>
      <c r="AQ261" s="2">
        <f t="shared" si="40"/>
        <v>-1</v>
      </c>
      <c r="AR261" s="2">
        <f t="shared" si="40"/>
        <v>-1</v>
      </c>
      <c r="AS261" s="2">
        <f t="shared" si="34"/>
        <v>-1</v>
      </c>
    </row>
    <row r="262" spans="1:45" x14ac:dyDescent="0.25">
      <c r="A262">
        <v>10</v>
      </c>
      <c r="B262" t="s">
        <v>2546</v>
      </c>
      <c r="C262" t="s">
        <v>2547</v>
      </c>
      <c r="D262">
        <v>2021</v>
      </c>
      <c r="E262" t="s">
        <v>28</v>
      </c>
      <c r="F262" t="s">
        <v>29</v>
      </c>
      <c r="G262" t="s">
        <v>2548</v>
      </c>
      <c r="H262" t="s">
        <v>2549</v>
      </c>
      <c r="I262">
        <v>258</v>
      </c>
      <c r="J262" s="1">
        <v>44848.523055555554</v>
      </c>
      <c r="S262">
        <v>10</v>
      </c>
      <c r="T262">
        <v>10</v>
      </c>
      <c r="U262">
        <v>3</v>
      </c>
      <c r="V262">
        <v>3</v>
      </c>
      <c r="W262">
        <v>1</v>
      </c>
      <c r="X262" t="s">
        <v>2550</v>
      </c>
      <c r="Y262" t="s">
        <v>2551</v>
      </c>
      <c r="Z262" t="s">
        <v>2552</v>
      </c>
      <c r="AB262">
        <f>COUNTIF(DATA!C:C,C262)</f>
        <v>1</v>
      </c>
      <c r="AC262" s="2">
        <f t="shared" si="35"/>
        <v>-1</v>
      </c>
      <c r="AE262" s="2">
        <f t="shared" si="36"/>
        <v>-1</v>
      </c>
      <c r="AF262" s="2">
        <f t="shared" si="37"/>
        <v>-1</v>
      </c>
      <c r="AG262" s="2">
        <f t="shared" si="37"/>
        <v>-1</v>
      </c>
      <c r="AH262" s="2">
        <f t="shared" si="37"/>
        <v>-1</v>
      </c>
      <c r="AI262" s="2">
        <f t="shared" si="38"/>
        <v>-1</v>
      </c>
      <c r="AK262" s="2">
        <f t="shared" si="39"/>
        <v>-1</v>
      </c>
      <c r="AL262" s="2">
        <f t="shared" si="39"/>
        <v>-1</v>
      </c>
      <c r="AM262" s="2">
        <f t="shared" si="39"/>
        <v>-1</v>
      </c>
      <c r="AN262" s="2">
        <f t="shared" si="33"/>
        <v>-1</v>
      </c>
      <c r="AP262" s="2">
        <f t="shared" si="40"/>
        <v>-1</v>
      </c>
      <c r="AQ262" s="2">
        <f t="shared" si="40"/>
        <v>-1</v>
      </c>
      <c r="AR262" s="2">
        <f t="shared" si="40"/>
        <v>-1</v>
      </c>
      <c r="AS262" s="2">
        <f t="shared" si="34"/>
        <v>-1</v>
      </c>
    </row>
    <row r="263" spans="1:45" x14ac:dyDescent="0.25">
      <c r="A263">
        <v>10</v>
      </c>
      <c r="B263" t="s">
        <v>1270</v>
      </c>
      <c r="C263" t="s">
        <v>1271</v>
      </c>
      <c r="D263">
        <v>2016</v>
      </c>
      <c r="E263" t="s">
        <v>991</v>
      </c>
      <c r="F263" t="s">
        <v>29</v>
      </c>
      <c r="G263" t="s">
        <v>1272</v>
      </c>
      <c r="H263" t="s">
        <v>1273</v>
      </c>
      <c r="I263">
        <v>262</v>
      </c>
      <c r="J263" s="1">
        <v>44848.523055555554</v>
      </c>
      <c r="S263">
        <v>10</v>
      </c>
      <c r="T263">
        <v>1.67</v>
      </c>
      <c r="U263">
        <v>3</v>
      </c>
      <c r="V263">
        <v>4</v>
      </c>
      <c r="W263">
        <v>6</v>
      </c>
      <c r="X263" t="s">
        <v>1274</v>
      </c>
      <c r="Y263" t="s">
        <v>1275</v>
      </c>
      <c r="Z263" t="s">
        <v>1276</v>
      </c>
      <c r="AB263">
        <f>COUNTIF(DATA!C:C,C263)</f>
        <v>1</v>
      </c>
      <c r="AC263" s="2">
        <f t="shared" si="35"/>
        <v>-1</v>
      </c>
      <c r="AE263" s="2">
        <f t="shared" si="36"/>
        <v>-1</v>
      </c>
      <c r="AF263" s="2">
        <f t="shared" si="37"/>
        <v>-1</v>
      </c>
      <c r="AG263" s="2">
        <f t="shared" si="37"/>
        <v>-1</v>
      </c>
      <c r="AH263" s="2">
        <f t="shared" si="37"/>
        <v>-1</v>
      </c>
      <c r="AI263" s="2">
        <f t="shared" si="38"/>
        <v>-1</v>
      </c>
      <c r="AK263" s="2">
        <f t="shared" si="39"/>
        <v>-1</v>
      </c>
      <c r="AL263" s="2">
        <f t="shared" si="39"/>
        <v>-1</v>
      </c>
      <c r="AM263" s="2">
        <f t="shared" si="39"/>
        <v>-1</v>
      </c>
      <c r="AN263" s="2">
        <f t="shared" si="33"/>
        <v>-1</v>
      </c>
      <c r="AP263" s="2">
        <f t="shared" si="40"/>
        <v>-1</v>
      </c>
      <c r="AQ263" s="2">
        <f t="shared" si="40"/>
        <v>-1</v>
      </c>
      <c r="AR263" s="2">
        <f t="shared" si="40"/>
        <v>-1</v>
      </c>
      <c r="AS263" s="2">
        <f t="shared" si="34"/>
        <v>-1</v>
      </c>
    </row>
    <row r="264" spans="1:45" x14ac:dyDescent="0.25">
      <c r="A264">
        <v>10</v>
      </c>
      <c r="B264" t="s">
        <v>4037</v>
      </c>
      <c r="C264" t="s">
        <v>4038</v>
      </c>
      <c r="D264">
        <v>2020</v>
      </c>
      <c r="E264" t="s">
        <v>4039</v>
      </c>
      <c r="F264" t="s">
        <v>131</v>
      </c>
      <c r="G264" t="s">
        <v>4040</v>
      </c>
      <c r="H264" t="s">
        <v>4041</v>
      </c>
      <c r="I264">
        <v>272</v>
      </c>
      <c r="J264" s="1">
        <v>44848.523055555554</v>
      </c>
      <c r="L264" t="s">
        <v>4042</v>
      </c>
      <c r="S264">
        <v>10</v>
      </c>
      <c r="T264">
        <v>5</v>
      </c>
      <c r="U264">
        <v>3</v>
      </c>
      <c r="V264">
        <v>3</v>
      </c>
      <c r="W264">
        <v>2</v>
      </c>
      <c r="X264" t="s">
        <v>4043</v>
      </c>
      <c r="Y264" t="s">
        <v>4044</v>
      </c>
      <c r="Z264" t="s">
        <v>4045</v>
      </c>
      <c r="AB264">
        <f>COUNTIF(DATA!C:C,C264)</f>
        <v>0</v>
      </c>
      <c r="AC264" s="2">
        <f t="shared" si="35"/>
        <v>-1</v>
      </c>
      <c r="AE264" s="2">
        <f t="shared" si="36"/>
        <v>-1</v>
      </c>
      <c r="AF264" s="2">
        <f t="shared" si="37"/>
        <v>-1</v>
      </c>
      <c r="AG264" s="2">
        <f t="shared" si="37"/>
        <v>-1</v>
      </c>
      <c r="AH264" s="2">
        <f t="shared" si="37"/>
        <v>-1</v>
      </c>
      <c r="AI264" s="2">
        <f t="shared" si="38"/>
        <v>-1</v>
      </c>
      <c r="AK264" s="2">
        <f t="shared" si="39"/>
        <v>-1</v>
      </c>
      <c r="AL264" s="2">
        <f t="shared" si="39"/>
        <v>-1</v>
      </c>
      <c r="AM264" s="2">
        <f t="shared" si="39"/>
        <v>-1</v>
      </c>
      <c r="AN264" s="2">
        <f t="shared" si="33"/>
        <v>-1</v>
      </c>
      <c r="AP264" s="2">
        <f t="shared" si="40"/>
        <v>-1</v>
      </c>
      <c r="AQ264" s="2">
        <f t="shared" si="40"/>
        <v>-1</v>
      </c>
      <c r="AR264" s="2">
        <f t="shared" si="40"/>
        <v>-1</v>
      </c>
      <c r="AS264" s="2">
        <f t="shared" si="34"/>
        <v>-1</v>
      </c>
    </row>
    <row r="265" spans="1:45" x14ac:dyDescent="0.25">
      <c r="A265">
        <v>10</v>
      </c>
      <c r="B265" t="s">
        <v>4046</v>
      </c>
      <c r="C265" t="s">
        <v>4047</v>
      </c>
      <c r="D265">
        <v>2020</v>
      </c>
      <c r="E265" t="s">
        <v>1494</v>
      </c>
      <c r="F265" t="s">
        <v>29</v>
      </c>
      <c r="G265" t="s">
        <v>4048</v>
      </c>
      <c r="H265" t="s">
        <v>4049</v>
      </c>
      <c r="I265">
        <v>273</v>
      </c>
      <c r="J265" s="1">
        <v>44848.523055555554</v>
      </c>
      <c r="S265">
        <v>10</v>
      </c>
      <c r="T265">
        <v>5</v>
      </c>
      <c r="U265">
        <v>1</v>
      </c>
      <c r="V265">
        <v>7</v>
      </c>
      <c r="W265">
        <v>2</v>
      </c>
      <c r="X265" t="s">
        <v>4050</v>
      </c>
      <c r="Z265" t="s">
        <v>4051</v>
      </c>
      <c r="AB265">
        <f>COUNTIF(DATA!C:C,C265)</f>
        <v>0</v>
      </c>
      <c r="AC265" s="2">
        <f t="shared" si="35"/>
        <v>-1</v>
      </c>
      <c r="AE265" s="2">
        <f t="shared" si="36"/>
        <v>-1</v>
      </c>
      <c r="AF265" s="2">
        <f t="shared" si="37"/>
        <v>-1</v>
      </c>
      <c r="AG265" s="2">
        <f t="shared" si="37"/>
        <v>-1</v>
      </c>
      <c r="AH265" s="2">
        <f t="shared" si="37"/>
        <v>-1</v>
      </c>
      <c r="AI265" s="2">
        <f t="shared" si="38"/>
        <v>-1</v>
      </c>
      <c r="AK265" s="2">
        <f t="shared" si="39"/>
        <v>-1</v>
      </c>
      <c r="AL265" s="2">
        <f t="shared" si="39"/>
        <v>-1</v>
      </c>
      <c r="AM265" s="2">
        <f t="shared" si="39"/>
        <v>-1</v>
      </c>
      <c r="AN265" s="2">
        <f t="shared" si="33"/>
        <v>-1</v>
      </c>
      <c r="AP265" s="2">
        <f t="shared" si="40"/>
        <v>-1</v>
      </c>
      <c r="AQ265" s="2">
        <f t="shared" si="40"/>
        <v>-1</v>
      </c>
      <c r="AR265" s="2">
        <f t="shared" si="40"/>
        <v>-1</v>
      </c>
      <c r="AS265" s="2">
        <f t="shared" si="34"/>
        <v>-1</v>
      </c>
    </row>
    <row r="266" spans="1:45" x14ac:dyDescent="0.25">
      <c r="A266">
        <v>10</v>
      </c>
      <c r="B266" t="s">
        <v>4052</v>
      </c>
      <c r="C266" t="s">
        <v>4053</v>
      </c>
      <c r="D266">
        <v>2017</v>
      </c>
      <c r="E266" t="s">
        <v>1256</v>
      </c>
      <c r="F266" t="s">
        <v>1257</v>
      </c>
      <c r="G266" t="s">
        <v>4054</v>
      </c>
      <c r="H266" t="s">
        <v>4055</v>
      </c>
      <c r="I266">
        <v>280</v>
      </c>
      <c r="J266" s="1">
        <v>44848.523055555554</v>
      </c>
      <c r="S266">
        <v>10</v>
      </c>
      <c r="T266">
        <v>2</v>
      </c>
      <c r="U266">
        <v>2</v>
      </c>
      <c r="V266">
        <v>5</v>
      </c>
      <c r="W266">
        <v>5</v>
      </c>
      <c r="X266" t="s">
        <v>4056</v>
      </c>
      <c r="Y266" t="s">
        <v>4057</v>
      </c>
      <c r="Z266" t="s">
        <v>4058</v>
      </c>
      <c r="AB266">
        <f>COUNTIF(DATA!C:C,C266)</f>
        <v>0</v>
      </c>
      <c r="AC266" s="2">
        <f t="shared" si="35"/>
        <v>-1</v>
      </c>
      <c r="AE266" s="2">
        <f t="shared" si="36"/>
        <v>-1</v>
      </c>
      <c r="AF266" s="2">
        <f t="shared" si="37"/>
        <v>-1</v>
      </c>
      <c r="AG266" s="2">
        <f t="shared" si="37"/>
        <v>-1</v>
      </c>
      <c r="AH266" s="2">
        <f t="shared" si="37"/>
        <v>-1</v>
      </c>
      <c r="AI266" s="2">
        <f t="shared" si="38"/>
        <v>-1</v>
      </c>
      <c r="AK266" s="2">
        <f t="shared" si="39"/>
        <v>-1</v>
      </c>
      <c r="AL266" s="2">
        <f t="shared" si="39"/>
        <v>-1</v>
      </c>
      <c r="AM266" s="2">
        <f t="shared" si="39"/>
        <v>-1</v>
      </c>
      <c r="AN266" s="2">
        <f t="shared" si="33"/>
        <v>-1</v>
      </c>
      <c r="AP266" s="2">
        <f t="shared" si="40"/>
        <v>-1</v>
      </c>
      <c r="AQ266" s="2">
        <f t="shared" si="40"/>
        <v>-1</v>
      </c>
      <c r="AR266" s="2">
        <f t="shared" si="40"/>
        <v>-1</v>
      </c>
      <c r="AS266" s="2">
        <f t="shared" si="34"/>
        <v>-1</v>
      </c>
    </row>
    <row r="267" spans="1:45" x14ac:dyDescent="0.25">
      <c r="A267">
        <v>10</v>
      </c>
      <c r="B267" t="s">
        <v>4059</v>
      </c>
      <c r="C267" t="s">
        <v>4060</v>
      </c>
      <c r="D267">
        <v>2021</v>
      </c>
      <c r="E267" t="s">
        <v>1160</v>
      </c>
      <c r="F267" t="s">
        <v>29</v>
      </c>
      <c r="G267" t="s">
        <v>4061</v>
      </c>
      <c r="H267" t="s">
        <v>4062</v>
      </c>
      <c r="I267">
        <v>298</v>
      </c>
      <c r="J267" s="1">
        <v>44848.523055555554</v>
      </c>
      <c r="S267">
        <v>10</v>
      </c>
      <c r="T267">
        <v>10</v>
      </c>
      <c r="U267">
        <v>2</v>
      </c>
      <c r="V267">
        <v>5</v>
      </c>
      <c r="W267">
        <v>1</v>
      </c>
      <c r="X267" t="s">
        <v>4063</v>
      </c>
      <c r="Z267" t="s">
        <v>4064</v>
      </c>
      <c r="AB267">
        <f>COUNTIF(DATA!C:C,C267)</f>
        <v>0</v>
      </c>
      <c r="AC267" s="2">
        <f t="shared" si="35"/>
        <v>-1</v>
      </c>
      <c r="AE267" s="2">
        <f t="shared" si="36"/>
        <v>-1</v>
      </c>
      <c r="AF267" s="2">
        <f t="shared" si="37"/>
        <v>-1</v>
      </c>
      <c r="AG267" s="2">
        <f t="shared" si="37"/>
        <v>-1</v>
      </c>
      <c r="AH267" s="2">
        <f t="shared" si="37"/>
        <v>-1</v>
      </c>
      <c r="AI267" s="2">
        <f t="shared" si="38"/>
        <v>-1</v>
      </c>
      <c r="AK267" s="2">
        <f t="shared" si="39"/>
        <v>-1</v>
      </c>
      <c r="AL267" s="2">
        <f t="shared" si="39"/>
        <v>-1</v>
      </c>
      <c r="AM267" s="2">
        <f t="shared" si="39"/>
        <v>-1</v>
      </c>
      <c r="AN267" s="2">
        <f t="shared" si="33"/>
        <v>-1</v>
      </c>
      <c r="AP267" s="2">
        <f t="shared" si="40"/>
        <v>-1</v>
      </c>
      <c r="AQ267" s="2">
        <f t="shared" si="40"/>
        <v>-1</v>
      </c>
      <c r="AR267" s="2">
        <f t="shared" si="40"/>
        <v>-1</v>
      </c>
      <c r="AS267" s="2">
        <f t="shared" si="34"/>
        <v>-1</v>
      </c>
    </row>
    <row r="268" spans="1:45" x14ac:dyDescent="0.25">
      <c r="A268">
        <v>10</v>
      </c>
      <c r="B268" t="s">
        <v>4065</v>
      </c>
      <c r="C268" t="s">
        <v>4066</v>
      </c>
      <c r="D268">
        <v>2021</v>
      </c>
      <c r="E268" t="s">
        <v>28</v>
      </c>
      <c r="F268" t="s">
        <v>29</v>
      </c>
      <c r="G268" t="s">
        <v>4067</v>
      </c>
      <c r="H268" t="s">
        <v>4068</v>
      </c>
      <c r="I268">
        <v>345</v>
      </c>
      <c r="J268" s="1">
        <v>44848.523055555554</v>
      </c>
      <c r="S268">
        <v>10</v>
      </c>
      <c r="T268">
        <v>10</v>
      </c>
      <c r="U268">
        <v>1</v>
      </c>
      <c r="V268">
        <v>7</v>
      </c>
      <c r="W268">
        <v>1</v>
      </c>
      <c r="X268" t="s">
        <v>4069</v>
      </c>
      <c r="Y268" t="s">
        <v>4070</v>
      </c>
      <c r="Z268" t="s">
        <v>4071</v>
      </c>
      <c r="AB268">
        <f>COUNTIF(DATA!C:C,C268)</f>
        <v>0</v>
      </c>
      <c r="AC268" s="2">
        <f t="shared" si="35"/>
        <v>-1</v>
      </c>
      <c r="AE268" s="2">
        <f t="shared" si="36"/>
        <v>-1</v>
      </c>
      <c r="AF268" s="2">
        <f t="shared" si="37"/>
        <v>-1</v>
      </c>
      <c r="AG268" s="2">
        <f t="shared" si="37"/>
        <v>-1</v>
      </c>
      <c r="AH268" s="2">
        <f t="shared" si="37"/>
        <v>-1</v>
      </c>
      <c r="AI268" s="2">
        <f t="shared" si="38"/>
        <v>-1</v>
      </c>
      <c r="AK268" s="2">
        <f t="shared" si="39"/>
        <v>-1</v>
      </c>
      <c r="AL268" s="2">
        <f t="shared" si="39"/>
        <v>-1</v>
      </c>
      <c r="AM268" s="2">
        <f t="shared" si="39"/>
        <v>-1</v>
      </c>
      <c r="AN268" s="2">
        <f t="shared" si="33"/>
        <v>-1</v>
      </c>
      <c r="AP268" s="2">
        <f t="shared" si="40"/>
        <v>26</v>
      </c>
      <c r="AQ268" s="2">
        <f t="shared" si="40"/>
        <v>-1</v>
      </c>
      <c r="AR268" s="2">
        <f t="shared" si="40"/>
        <v>1</v>
      </c>
      <c r="AS268" s="2">
        <f t="shared" si="34"/>
        <v>1</v>
      </c>
    </row>
    <row r="269" spans="1:45" x14ac:dyDescent="0.25">
      <c r="A269">
        <v>9</v>
      </c>
      <c r="B269" t="s">
        <v>4072</v>
      </c>
      <c r="C269" t="s">
        <v>4073</v>
      </c>
      <c r="D269">
        <v>2016</v>
      </c>
      <c r="E269" t="s">
        <v>1183</v>
      </c>
      <c r="F269" t="s">
        <v>224</v>
      </c>
      <c r="G269" t="s">
        <v>4074</v>
      </c>
      <c r="H269" t="s">
        <v>4075</v>
      </c>
      <c r="I269">
        <v>252</v>
      </c>
      <c r="J269" s="1">
        <v>44848.523055555554</v>
      </c>
      <c r="L269" t="s">
        <v>4076</v>
      </c>
      <c r="S269">
        <v>9</v>
      </c>
      <c r="T269">
        <v>1.5</v>
      </c>
      <c r="U269">
        <v>3</v>
      </c>
      <c r="V269">
        <v>3</v>
      </c>
      <c r="W269">
        <v>6</v>
      </c>
      <c r="X269" t="s">
        <v>4077</v>
      </c>
      <c r="Y269" t="s">
        <v>4078</v>
      </c>
      <c r="Z269" t="s">
        <v>4079</v>
      </c>
      <c r="AB269">
        <f>COUNTIF(DATA!C:C,C269)</f>
        <v>0</v>
      </c>
      <c r="AC269" s="2">
        <f t="shared" si="35"/>
        <v>-1</v>
      </c>
      <c r="AE269" s="2">
        <f t="shared" si="36"/>
        <v>-1</v>
      </c>
      <c r="AF269" s="2">
        <f t="shared" si="37"/>
        <v>-1</v>
      </c>
      <c r="AG269" s="2">
        <f t="shared" si="37"/>
        <v>-1</v>
      </c>
      <c r="AH269" s="2">
        <f t="shared" si="37"/>
        <v>-1</v>
      </c>
      <c r="AI269" s="2">
        <f t="shared" si="38"/>
        <v>-1</v>
      </c>
      <c r="AK269" s="2">
        <f t="shared" si="39"/>
        <v>-1</v>
      </c>
      <c r="AL269" s="2">
        <f t="shared" si="39"/>
        <v>-1</v>
      </c>
      <c r="AM269" s="2">
        <f t="shared" si="39"/>
        <v>-1</v>
      </c>
      <c r="AN269" s="2">
        <f t="shared" si="33"/>
        <v>-1</v>
      </c>
      <c r="AP269" s="2">
        <f t="shared" si="40"/>
        <v>-1</v>
      </c>
      <c r="AQ269" s="2">
        <f t="shared" si="40"/>
        <v>-1</v>
      </c>
      <c r="AR269" s="2">
        <f t="shared" si="40"/>
        <v>-1</v>
      </c>
      <c r="AS269" s="2">
        <f t="shared" si="34"/>
        <v>-1</v>
      </c>
    </row>
    <row r="270" spans="1:45" x14ac:dyDescent="0.25">
      <c r="A270">
        <v>9</v>
      </c>
      <c r="B270" t="s">
        <v>437</v>
      </c>
      <c r="C270" t="s">
        <v>438</v>
      </c>
      <c r="D270">
        <v>2012</v>
      </c>
      <c r="E270" t="s">
        <v>439</v>
      </c>
      <c r="F270" t="s">
        <v>38</v>
      </c>
      <c r="G270" t="s">
        <v>440</v>
      </c>
      <c r="H270" t="s">
        <v>441</v>
      </c>
      <c r="I270">
        <v>256</v>
      </c>
      <c r="J270" s="1">
        <v>44848.523055555554</v>
      </c>
      <c r="K270" t="s">
        <v>41</v>
      </c>
      <c r="S270">
        <v>9</v>
      </c>
      <c r="T270">
        <v>0.9</v>
      </c>
      <c r="U270">
        <v>9</v>
      </c>
      <c r="V270">
        <v>1</v>
      </c>
      <c r="W270">
        <v>10</v>
      </c>
      <c r="X270" t="s">
        <v>442</v>
      </c>
      <c r="Y270" t="s">
        <v>440</v>
      </c>
      <c r="Z270" t="s">
        <v>443</v>
      </c>
      <c r="AB270">
        <f>COUNTIF(DATA!C:C,C270)</f>
        <v>1</v>
      </c>
      <c r="AC270" s="2">
        <f t="shared" si="35"/>
        <v>-1</v>
      </c>
      <c r="AE270" s="2">
        <f t="shared" si="36"/>
        <v>-1</v>
      </c>
      <c r="AF270" s="2">
        <f t="shared" si="37"/>
        <v>-1</v>
      </c>
      <c r="AG270" s="2">
        <f t="shared" si="37"/>
        <v>-1</v>
      </c>
      <c r="AH270" s="2">
        <f t="shared" si="37"/>
        <v>-1</v>
      </c>
      <c r="AI270" s="2">
        <f t="shared" si="38"/>
        <v>-1</v>
      </c>
      <c r="AK270" s="2">
        <f t="shared" si="39"/>
        <v>-1</v>
      </c>
      <c r="AL270" s="2">
        <f t="shared" si="39"/>
        <v>-1</v>
      </c>
      <c r="AM270" s="2">
        <f t="shared" si="39"/>
        <v>-1</v>
      </c>
      <c r="AN270" s="2">
        <f t="shared" si="33"/>
        <v>-1</v>
      </c>
      <c r="AP270" s="2">
        <f t="shared" si="40"/>
        <v>-1</v>
      </c>
      <c r="AQ270" s="2">
        <f t="shared" si="40"/>
        <v>-1</v>
      </c>
      <c r="AR270" s="2">
        <f t="shared" si="40"/>
        <v>-1</v>
      </c>
      <c r="AS270" s="2">
        <f t="shared" si="34"/>
        <v>-1</v>
      </c>
    </row>
    <row r="271" spans="1:45" x14ac:dyDescent="0.25">
      <c r="A271">
        <v>9</v>
      </c>
      <c r="B271" t="s">
        <v>1054</v>
      </c>
      <c r="C271" t="s">
        <v>1055</v>
      </c>
      <c r="D271">
        <v>2015</v>
      </c>
      <c r="E271" t="s">
        <v>1056</v>
      </c>
      <c r="F271" t="s">
        <v>131</v>
      </c>
      <c r="G271" t="s">
        <v>1057</v>
      </c>
      <c r="H271" t="s">
        <v>1058</v>
      </c>
      <c r="I271">
        <v>257</v>
      </c>
      <c r="J271" s="1">
        <v>44848.523055555554</v>
      </c>
      <c r="K271" t="s">
        <v>157</v>
      </c>
      <c r="L271" t="s">
        <v>1059</v>
      </c>
      <c r="S271">
        <v>9</v>
      </c>
      <c r="T271">
        <v>1.29</v>
      </c>
      <c r="U271">
        <v>3</v>
      </c>
      <c r="V271">
        <v>3</v>
      </c>
      <c r="W271">
        <v>7</v>
      </c>
      <c r="X271" t="s">
        <v>1060</v>
      </c>
      <c r="Y271" t="s">
        <v>1057</v>
      </c>
      <c r="Z271" t="s">
        <v>1061</v>
      </c>
      <c r="AB271">
        <f>COUNTIF(DATA!C:C,C271)</f>
        <v>1</v>
      </c>
      <c r="AC271" s="2">
        <f t="shared" si="35"/>
        <v>-1</v>
      </c>
      <c r="AE271" s="2">
        <f t="shared" si="36"/>
        <v>-1</v>
      </c>
      <c r="AF271" s="2">
        <f t="shared" si="37"/>
        <v>-1</v>
      </c>
      <c r="AG271" s="2">
        <f t="shared" si="37"/>
        <v>-1</v>
      </c>
      <c r="AH271" s="2">
        <f t="shared" si="37"/>
        <v>-1</v>
      </c>
      <c r="AI271" s="2">
        <f t="shared" si="38"/>
        <v>-1</v>
      </c>
      <c r="AK271" s="2">
        <f t="shared" si="39"/>
        <v>-1</v>
      </c>
      <c r="AL271" s="2">
        <f t="shared" si="39"/>
        <v>-1</v>
      </c>
      <c r="AM271" s="2">
        <f t="shared" si="39"/>
        <v>-1</v>
      </c>
      <c r="AN271" s="2">
        <f t="shared" si="33"/>
        <v>-1</v>
      </c>
      <c r="AP271" s="2">
        <f t="shared" si="40"/>
        <v>-1</v>
      </c>
      <c r="AQ271" s="2">
        <f t="shared" si="40"/>
        <v>-1</v>
      </c>
      <c r="AR271" s="2">
        <f t="shared" si="40"/>
        <v>-1</v>
      </c>
      <c r="AS271" s="2">
        <f t="shared" si="34"/>
        <v>-1</v>
      </c>
    </row>
    <row r="272" spans="1:45" x14ac:dyDescent="0.25">
      <c r="A272">
        <v>9</v>
      </c>
      <c r="B272" t="s">
        <v>4080</v>
      </c>
      <c r="C272" t="s">
        <v>4081</v>
      </c>
      <c r="D272">
        <v>2019</v>
      </c>
      <c r="E272" t="s">
        <v>4082</v>
      </c>
      <c r="F272" t="s">
        <v>131</v>
      </c>
      <c r="G272" t="s">
        <v>4083</v>
      </c>
      <c r="H272" t="s">
        <v>4084</v>
      </c>
      <c r="I272">
        <v>259</v>
      </c>
      <c r="J272" s="1">
        <v>44848.523055555554</v>
      </c>
      <c r="L272" t="s">
        <v>4085</v>
      </c>
      <c r="S272">
        <v>9</v>
      </c>
      <c r="T272">
        <v>3</v>
      </c>
      <c r="U272">
        <v>2</v>
      </c>
      <c r="V272">
        <v>4</v>
      </c>
      <c r="W272">
        <v>3</v>
      </c>
      <c r="X272" t="s">
        <v>4086</v>
      </c>
      <c r="Y272" t="s">
        <v>4087</v>
      </c>
      <c r="Z272" t="s">
        <v>4088</v>
      </c>
      <c r="AB272">
        <f>COUNTIF(DATA!C:C,C272)</f>
        <v>0</v>
      </c>
      <c r="AC272" s="2">
        <f t="shared" si="35"/>
        <v>-1</v>
      </c>
      <c r="AE272" s="2">
        <f t="shared" si="36"/>
        <v>-1</v>
      </c>
      <c r="AF272" s="2">
        <f t="shared" si="37"/>
        <v>-1</v>
      </c>
      <c r="AG272" s="2">
        <f t="shared" si="37"/>
        <v>-1</v>
      </c>
      <c r="AH272" s="2">
        <f t="shared" si="37"/>
        <v>-1</v>
      </c>
      <c r="AI272" s="2">
        <f t="shared" si="38"/>
        <v>-1</v>
      </c>
      <c r="AK272" s="2">
        <f t="shared" si="39"/>
        <v>-1</v>
      </c>
      <c r="AL272" s="2">
        <f t="shared" si="39"/>
        <v>-1</v>
      </c>
      <c r="AM272" s="2">
        <f t="shared" si="39"/>
        <v>-1</v>
      </c>
      <c r="AN272" s="2">
        <f t="shared" si="33"/>
        <v>-1</v>
      </c>
      <c r="AP272" s="2">
        <f t="shared" si="40"/>
        <v>-1</v>
      </c>
      <c r="AQ272" s="2">
        <f t="shared" si="40"/>
        <v>-1</v>
      </c>
      <c r="AR272" s="2">
        <f t="shared" si="40"/>
        <v>-1</v>
      </c>
      <c r="AS272" s="2">
        <f t="shared" si="34"/>
        <v>-1</v>
      </c>
    </row>
    <row r="273" spans="1:45" x14ac:dyDescent="0.25">
      <c r="A273">
        <v>9</v>
      </c>
      <c r="B273" t="s">
        <v>1536</v>
      </c>
      <c r="C273" t="s">
        <v>1537</v>
      </c>
      <c r="D273">
        <v>2017</v>
      </c>
      <c r="E273" t="s">
        <v>1538</v>
      </c>
      <c r="F273" t="s">
        <v>131</v>
      </c>
      <c r="G273" t="s">
        <v>1539</v>
      </c>
      <c r="H273" t="s">
        <v>1540</v>
      </c>
      <c r="I273">
        <v>261</v>
      </c>
      <c r="J273" s="1">
        <v>44848.523055555554</v>
      </c>
      <c r="K273" t="s">
        <v>157</v>
      </c>
      <c r="L273" t="s">
        <v>1541</v>
      </c>
      <c r="S273">
        <v>9</v>
      </c>
      <c r="T273">
        <v>1.8</v>
      </c>
      <c r="U273">
        <v>2</v>
      </c>
      <c r="V273">
        <v>5</v>
      </c>
      <c r="W273">
        <v>5</v>
      </c>
      <c r="X273" t="s">
        <v>1542</v>
      </c>
      <c r="Y273" t="s">
        <v>1539</v>
      </c>
      <c r="Z273" t="s">
        <v>1543</v>
      </c>
      <c r="AB273">
        <f>COUNTIF(DATA!C:C,C273)</f>
        <v>1</v>
      </c>
      <c r="AC273" s="2">
        <f t="shared" si="35"/>
        <v>-1</v>
      </c>
      <c r="AE273" s="2">
        <f t="shared" si="36"/>
        <v>-1</v>
      </c>
      <c r="AF273" s="2">
        <f t="shared" si="37"/>
        <v>-1</v>
      </c>
      <c r="AG273" s="2">
        <f t="shared" si="37"/>
        <v>-1</v>
      </c>
      <c r="AH273" s="2">
        <f t="shared" si="37"/>
        <v>-1</v>
      </c>
      <c r="AI273" s="2">
        <f t="shared" si="38"/>
        <v>-1</v>
      </c>
      <c r="AK273" s="2">
        <f t="shared" si="39"/>
        <v>-1</v>
      </c>
      <c r="AL273" s="2">
        <f t="shared" si="39"/>
        <v>-1</v>
      </c>
      <c r="AM273" s="2">
        <f t="shared" si="39"/>
        <v>-1</v>
      </c>
      <c r="AN273" s="2">
        <f t="shared" si="33"/>
        <v>-1</v>
      </c>
      <c r="AP273" s="2">
        <f t="shared" si="40"/>
        <v>-1</v>
      </c>
      <c r="AQ273" s="2">
        <f t="shared" si="40"/>
        <v>-1</v>
      </c>
      <c r="AR273" s="2">
        <f t="shared" si="40"/>
        <v>-1</v>
      </c>
      <c r="AS273" s="2">
        <f t="shared" si="34"/>
        <v>-1</v>
      </c>
    </row>
    <row r="274" spans="1:45" x14ac:dyDescent="0.25">
      <c r="A274">
        <v>9</v>
      </c>
      <c r="B274" t="s">
        <v>4089</v>
      </c>
      <c r="C274" t="s">
        <v>2332</v>
      </c>
      <c r="D274">
        <v>2020</v>
      </c>
      <c r="E274" t="s">
        <v>1311</v>
      </c>
      <c r="F274" t="s">
        <v>131</v>
      </c>
      <c r="G274" t="s">
        <v>2333</v>
      </c>
      <c r="H274" t="s">
        <v>2334</v>
      </c>
      <c r="I274">
        <v>270</v>
      </c>
      <c r="J274" s="1">
        <v>44848.523055555554</v>
      </c>
      <c r="L274" t="s">
        <v>2335</v>
      </c>
      <c r="S274">
        <v>9</v>
      </c>
      <c r="T274">
        <v>4.5</v>
      </c>
      <c r="U274">
        <v>2</v>
      </c>
      <c r="V274">
        <v>6</v>
      </c>
      <c r="W274">
        <v>2</v>
      </c>
      <c r="X274" t="s">
        <v>2336</v>
      </c>
      <c r="Y274" t="s">
        <v>2337</v>
      </c>
      <c r="Z274" t="s">
        <v>2338</v>
      </c>
      <c r="AB274">
        <f>COUNTIF(DATA!C:C,C274)</f>
        <v>1</v>
      </c>
      <c r="AC274" s="2">
        <f t="shared" si="35"/>
        <v>-1</v>
      </c>
      <c r="AE274" s="2">
        <f t="shared" si="36"/>
        <v>-1</v>
      </c>
      <c r="AF274" s="2">
        <f t="shared" si="37"/>
        <v>-1</v>
      </c>
      <c r="AG274" s="2">
        <f t="shared" si="37"/>
        <v>-1</v>
      </c>
      <c r="AH274" s="2">
        <f t="shared" si="37"/>
        <v>-1</v>
      </c>
      <c r="AI274" s="2">
        <f t="shared" si="38"/>
        <v>-1</v>
      </c>
      <c r="AK274" s="2">
        <f t="shared" si="39"/>
        <v>-1</v>
      </c>
      <c r="AL274" s="2">
        <f t="shared" si="39"/>
        <v>-1</v>
      </c>
      <c r="AM274" s="2">
        <f t="shared" si="39"/>
        <v>-1</v>
      </c>
      <c r="AN274" s="2">
        <f t="shared" si="33"/>
        <v>-1</v>
      </c>
      <c r="AP274" s="2">
        <f t="shared" si="40"/>
        <v>-1</v>
      </c>
      <c r="AQ274" s="2">
        <f t="shared" si="40"/>
        <v>-1</v>
      </c>
      <c r="AR274" s="2">
        <f t="shared" si="40"/>
        <v>-1</v>
      </c>
      <c r="AS274" s="2">
        <f t="shared" si="34"/>
        <v>-1</v>
      </c>
    </row>
    <row r="275" spans="1:45" x14ac:dyDescent="0.25">
      <c r="A275">
        <v>9</v>
      </c>
      <c r="B275" t="s">
        <v>1801</v>
      </c>
      <c r="C275" t="s">
        <v>1802</v>
      </c>
      <c r="D275">
        <v>2018</v>
      </c>
      <c r="E275" t="s">
        <v>28</v>
      </c>
      <c r="F275" t="s">
        <v>29</v>
      </c>
      <c r="G275" t="s">
        <v>1803</v>
      </c>
      <c r="H275" t="s">
        <v>1804</v>
      </c>
      <c r="I275">
        <v>284</v>
      </c>
      <c r="J275" s="1">
        <v>44848.523055555554</v>
      </c>
      <c r="S275">
        <v>9</v>
      </c>
      <c r="T275">
        <v>2.25</v>
      </c>
      <c r="U275">
        <v>2</v>
      </c>
      <c r="V275">
        <v>5</v>
      </c>
      <c r="W275">
        <v>4</v>
      </c>
      <c r="X275" t="s">
        <v>1805</v>
      </c>
      <c r="Y275" t="s">
        <v>1806</v>
      </c>
      <c r="Z275" t="s">
        <v>1807</v>
      </c>
      <c r="AB275">
        <f>COUNTIF(DATA!C:C,C275)</f>
        <v>1</v>
      </c>
      <c r="AC275" s="2">
        <f t="shared" si="35"/>
        <v>-1</v>
      </c>
      <c r="AE275" s="2">
        <f t="shared" si="36"/>
        <v>-1</v>
      </c>
      <c r="AF275" s="2">
        <f t="shared" si="37"/>
        <v>-1</v>
      </c>
      <c r="AG275" s="2">
        <f t="shared" si="37"/>
        <v>-1</v>
      </c>
      <c r="AH275" s="2">
        <f t="shared" si="37"/>
        <v>-1</v>
      </c>
      <c r="AI275" s="2">
        <f t="shared" si="38"/>
        <v>-1</v>
      </c>
      <c r="AK275" s="2">
        <f t="shared" si="39"/>
        <v>-1</v>
      </c>
      <c r="AL275" s="2">
        <f t="shared" si="39"/>
        <v>-1</v>
      </c>
      <c r="AM275" s="2">
        <f t="shared" si="39"/>
        <v>-1</v>
      </c>
      <c r="AN275" s="2">
        <f t="shared" si="33"/>
        <v>-1</v>
      </c>
      <c r="AP275" s="2">
        <f t="shared" si="40"/>
        <v>-1</v>
      </c>
      <c r="AQ275" s="2">
        <f t="shared" si="40"/>
        <v>-1</v>
      </c>
      <c r="AR275" s="2">
        <f t="shared" si="40"/>
        <v>-1</v>
      </c>
      <c r="AS275" s="2">
        <f t="shared" si="34"/>
        <v>-1</v>
      </c>
    </row>
    <row r="276" spans="1:45" x14ac:dyDescent="0.25">
      <c r="A276">
        <v>9</v>
      </c>
      <c r="B276" t="s">
        <v>641</v>
      </c>
      <c r="C276" t="s">
        <v>642</v>
      </c>
      <c r="D276">
        <v>2013</v>
      </c>
      <c r="E276" t="s">
        <v>643</v>
      </c>
      <c r="F276" t="s">
        <v>205</v>
      </c>
      <c r="G276" t="s">
        <v>644</v>
      </c>
      <c r="H276" t="s">
        <v>645</v>
      </c>
      <c r="I276">
        <v>330</v>
      </c>
      <c r="J276" s="1">
        <v>44848.523055555554</v>
      </c>
      <c r="K276" t="s">
        <v>41</v>
      </c>
      <c r="S276">
        <v>9</v>
      </c>
      <c r="T276">
        <v>1</v>
      </c>
      <c r="U276">
        <v>3</v>
      </c>
      <c r="V276">
        <v>3</v>
      </c>
      <c r="W276">
        <v>9</v>
      </c>
      <c r="X276" t="s">
        <v>646</v>
      </c>
      <c r="Y276" t="s">
        <v>644</v>
      </c>
      <c r="Z276" t="s">
        <v>647</v>
      </c>
      <c r="AB276">
        <f>COUNTIF(DATA!C:C,C276)</f>
        <v>1</v>
      </c>
      <c r="AC276" s="2">
        <f t="shared" si="35"/>
        <v>-1</v>
      </c>
      <c r="AE276" s="2">
        <f t="shared" si="36"/>
        <v>-1</v>
      </c>
      <c r="AF276" s="2">
        <f t="shared" si="37"/>
        <v>-1</v>
      </c>
      <c r="AG276" s="2">
        <f t="shared" si="37"/>
        <v>-1</v>
      </c>
      <c r="AH276" s="2">
        <f t="shared" si="37"/>
        <v>-1</v>
      </c>
      <c r="AI276" s="2">
        <f t="shared" si="38"/>
        <v>-1</v>
      </c>
      <c r="AK276" s="2">
        <f t="shared" si="39"/>
        <v>-1</v>
      </c>
      <c r="AL276" s="2">
        <f t="shared" si="39"/>
        <v>-1</v>
      </c>
      <c r="AM276" s="2">
        <f t="shared" si="39"/>
        <v>-1</v>
      </c>
      <c r="AN276" s="2">
        <f t="shared" si="33"/>
        <v>-1</v>
      </c>
      <c r="AP276" s="2">
        <f t="shared" si="40"/>
        <v>-1</v>
      </c>
      <c r="AQ276" s="2">
        <f t="shared" si="40"/>
        <v>-1</v>
      </c>
      <c r="AR276" s="2">
        <f t="shared" si="40"/>
        <v>-1</v>
      </c>
      <c r="AS276" s="2">
        <f t="shared" si="34"/>
        <v>-1</v>
      </c>
    </row>
    <row r="277" spans="1:45" x14ac:dyDescent="0.25">
      <c r="A277">
        <v>9</v>
      </c>
      <c r="B277" t="s">
        <v>4090</v>
      </c>
      <c r="C277" t="s">
        <v>4091</v>
      </c>
      <c r="D277">
        <v>2022</v>
      </c>
      <c r="E277" t="s">
        <v>1923</v>
      </c>
      <c r="F277" t="s">
        <v>29</v>
      </c>
      <c r="G277" t="s">
        <v>4092</v>
      </c>
      <c r="H277" t="s">
        <v>4093</v>
      </c>
      <c r="I277">
        <v>335</v>
      </c>
      <c r="J277" s="1">
        <v>44848.523055555554</v>
      </c>
      <c r="S277">
        <v>9</v>
      </c>
      <c r="T277">
        <v>9</v>
      </c>
      <c r="U277">
        <v>2</v>
      </c>
      <c r="V277">
        <v>4</v>
      </c>
      <c r="W277">
        <v>1</v>
      </c>
      <c r="X277" t="s">
        <v>4094</v>
      </c>
      <c r="Y277" t="s">
        <v>4095</v>
      </c>
      <c r="Z277" t="s">
        <v>4096</v>
      </c>
      <c r="AB277">
        <f>COUNTIF(DATA!C:C,C277)</f>
        <v>0</v>
      </c>
      <c r="AC277" s="2">
        <f t="shared" si="35"/>
        <v>-1</v>
      </c>
      <c r="AE277" s="2">
        <f t="shared" si="36"/>
        <v>-1</v>
      </c>
      <c r="AF277" s="2">
        <f t="shared" si="37"/>
        <v>-1</v>
      </c>
      <c r="AG277" s="2">
        <f t="shared" si="37"/>
        <v>-1</v>
      </c>
      <c r="AH277" s="2">
        <f t="shared" si="37"/>
        <v>-1</v>
      </c>
      <c r="AI277" s="2">
        <f t="shared" si="38"/>
        <v>-1</v>
      </c>
      <c r="AK277" s="2">
        <f t="shared" si="39"/>
        <v>-1</v>
      </c>
      <c r="AL277" s="2">
        <f t="shared" si="39"/>
        <v>-1</v>
      </c>
      <c r="AM277" s="2">
        <f t="shared" si="39"/>
        <v>-1</v>
      </c>
      <c r="AN277" s="2">
        <f t="shared" si="33"/>
        <v>-1</v>
      </c>
      <c r="AP277" s="2">
        <f t="shared" si="40"/>
        <v>-1</v>
      </c>
      <c r="AQ277" s="2">
        <f t="shared" si="40"/>
        <v>-1</v>
      </c>
      <c r="AR277" s="2">
        <f t="shared" si="40"/>
        <v>-1</v>
      </c>
      <c r="AS277" s="2">
        <f t="shared" si="34"/>
        <v>-1</v>
      </c>
    </row>
    <row r="278" spans="1:45" x14ac:dyDescent="0.25">
      <c r="A278">
        <v>8</v>
      </c>
      <c r="B278" t="s">
        <v>4097</v>
      </c>
      <c r="C278" t="s">
        <v>4098</v>
      </c>
      <c r="D278">
        <v>2010</v>
      </c>
      <c r="E278" t="s">
        <v>4099</v>
      </c>
      <c r="F278" t="s">
        <v>417</v>
      </c>
      <c r="G278" t="s">
        <v>4100</v>
      </c>
      <c r="H278" t="s">
        <v>4101</v>
      </c>
      <c r="I278">
        <v>264</v>
      </c>
      <c r="J278" s="1">
        <v>44848.523055555554</v>
      </c>
      <c r="S278">
        <v>8</v>
      </c>
      <c r="T278">
        <v>0.67</v>
      </c>
      <c r="U278">
        <v>8</v>
      </c>
      <c r="V278">
        <v>1</v>
      </c>
      <c r="W278">
        <v>12</v>
      </c>
      <c r="X278" t="s">
        <v>4102</v>
      </c>
      <c r="Z278" t="s">
        <v>4103</v>
      </c>
      <c r="AB278">
        <f>COUNTIF(DATA!C:C,C278)</f>
        <v>0</v>
      </c>
      <c r="AC278" s="2">
        <f t="shared" si="35"/>
        <v>-1</v>
      </c>
      <c r="AE278" s="2">
        <f t="shared" si="36"/>
        <v>-1</v>
      </c>
      <c r="AF278" s="2">
        <f t="shared" si="37"/>
        <v>-1</v>
      </c>
      <c r="AG278" s="2">
        <f t="shared" si="37"/>
        <v>-1</v>
      </c>
      <c r="AH278" s="2">
        <f t="shared" si="37"/>
        <v>-1</v>
      </c>
      <c r="AI278" s="2">
        <f t="shared" si="38"/>
        <v>-1</v>
      </c>
      <c r="AK278" s="2">
        <f t="shared" si="39"/>
        <v>-1</v>
      </c>
      <c r="AL278" s="2">
        <f t="shared" si="39"/>
        <v>-1</v>
      </c>
      <c r="AM278" s="2">
        <f t="shared" si="39"/>
        <v>-1</v>
      </c>
      <c r="AN278" s="2">
        <f t="shared" si="33"/>
        <v>-1</v>
      </c>
      <c r="AP278" s="2">
        <f t="shared" si="40"/>
        <v>-1</v>
      </c>
      <c r="AQ278" s="2">
        <f t="shared" si="40"/>
        <v>-1</v>
      </c>
      <c r="AR278" s="2">
        <f t="shared" si="40"/>
        <v>-1</v>
      </c>
      <c r="AS278" s="2">
        <f t="shared" si="34"/>
        <v>-1</v>
      </c>
    </row>
    <row r="279" spans="1:45" x14ac:dyDescent="0.25">
      <c r="A279">
        <v>8</v>
      </c>
      <c r="B279" t="s">
        <v>4104</v>
      </c>
      <c r="C279" t="s">
        <v>1278</v>
      </c>
      <c r="D279">
        <v>2016</v>
      </c>
      <c r="E279" t="s">
        <v>1279</v>
      </c>
      <c r="H279" t="s">
        <v>1280</v>
      </c>
      <c r="I279">
        <v>265</v>
      </c>
      <c r="J279" s="1">
        <v>44848.523055555554</v>
      </c>
      <c r="K279" t="s">
        <v>93</v>
      </c>
      <c r="S279">
        <v>8</v>
      </c>
      <c r="T279">
        <v>1.33</v>
      </c>
      <c r="U279">
        <v>1</v>
      </c>
      <c r="V279">
        <v>6</v>
      </c>
      <c r="W279">
        <v>6</v>
      </c>
      <c r="Z279" t="s">
        <v>1281</v>
      </c>
      <c r="AB279">
        <f>COUNTIF(DATA!C:C,C279)</f>
        <v>1</v>
      </c>
      <c r="AC279" s="2">
        <f t="shared" si="35"/>
        <v>-1</v>
      </c>
      <c r="AE279" s="2">
        <f t="shared" si="36"/>
        <v>-1</v>
      </c>
      <c r="AF279" s="2">
        <f t="shared" si="37"/>
        <v>-1</v>
      </c>
      <c r="AG279" s="2">
        <f t="shared" si="37"/>
        <v>-1</v>
      </c>
      <c r="AH279" s="2">
        <f t="shared" si="37"/>
        <v>-1</v>
      </c>
      <c r="AI279" s="2">
        <f t="shared" si="38"/>
        <v>-1</v>
      </c>
      <c r="AK279" s="2">
        <f t="shared" si="39"/>
        <v>-1</v>
      </c>
      <c r="AL279" s="2">
        <f t="shared" si="39"/>
        <v>-1</v>
      </c>
      <c r="AM279" s="2">
        <f t="shared" si="39"/>
        <v>-1</v>
      </c>
      <c r="AN279" s="2">
        <f t="shared" si="33"/>
        <v>-1</v>
      </c>
      <c r="AP279" s="2">
        <f t="shared" si="40"/>
        <v>-1</v>
      </c>
      <c r="AQ279" s="2">
        <f t="shared" si="40"/>
        <v>-1</v>
      </c>
      <c r="AR279" s="2">
        <f t="shared" si="40"/>
        <v>-1</v>
      </c>
      <c r="AS279" s="2">
        <f t="shared" si="34"/>
        <v>-1</v>
      </c>
    </row>
    <row r="280" spans="1:45" x14ac:dyDescent="0.25">
      <c r="A280">
        <v>8</v>
      </c>
      <c r="B280" t="s">
        <v>120</v>
      </c>
      <c r="C280" t="s">
        <v>182</v>
      </c>
      <c r="D280">
        <v>2010</v>
      </c>
      <c r="E280" t="s">
        <v>183</v>
      </c>
      <c r="F280" t="s">
        <v>85</v>
      </c>
      <c r="G280" t="s">
        <v>184</v>
      </c>
      <c r="H280" t="s">
        <v>185</v>
      </c>
      <c r="I280">
        <v>266</v>
      </c>
      <c r="J280" s="1">
        <v>44848.523055555554</v>
      </c>
      <c r="K280" t="s">
        <v>41</v>
      </c>
      <c r="S280">
        <v>8</v>
      </c>
      <c r="T280">
        <v>0.67</v>
      </c>
      <c r="U280">
        <v>8</v>
      </c>
      <c r="V280">
        <v>1</v>
      </c>
      <c r="W280">
        <v>12</v>
      </c>
      <c r="X280" t="s">
        <v>186</v>
      </c>
      <c r="Y280" t="s">
        <v>184</v>
      </c>
      <c r="Z280" t="s">
        <v>187</v>
      </c>
      <c r="AB280">
        <f>COUNTIF(DATA!C:C,C280)</f>
        <v>1</v>
      </c>
      <c r="AC280" s="2">
        <f t="shared" si="35"/>
        <v>-1</v>
      </c>
      <c r="AE280" s="2">
        <f t="shared" si="36"/>
        <v>-1</v>
      </c>
      <c r="AF280" s="2">
        <f t="shared" si="37"/>
        <v>-1</v>
      </c>
      <c r="AG280" s="2">
        <f t="shared" si="37"/>
        <v>-1</v>
      </c>
      <c r="AH280" s="2">
        <f t="shared" si="37"/>
        <v>-1</v>
      </c>
      <c r="AI280" s="2">
        <f t="shared" si="38"/>
        <v>-1</v>
      </c>
      <c r="AK280" s="2">
        <f t="shared" si="39"/>
        <v>3</v>
      </c>
      <c r="AL280" s="2">
        <f t="shared" si="39"/>
        <v>-1</v>
      </c>
      <c r="AM280" s="2">
        <f t="shared" si="39"/>
        <v>-1</v>
      </c>
      <c r="AN280" s="2">
        <f t="shared" si="33"/>
        <v>0</v>
      </c>
      <c r="AP280" s="2">
        <f t="shared" si="40"/>
        <v>-1</v>
      </c>
      <c r="AQ280" s="2">
        <f t="shared" si="40"/>
        <v>-1</v>
      </c>
      <c r="AR280" s="2">
        <f t="shared" si="40"/>
        <v>-1</v>
      </c>
      <c r="AS280" s="2">
        <f t="shared" si="34"/>
        <v>-1</v>
      </c>
    </row>
    <row r="281" spans="1:45" x14ac:dyDescent="0.25">
      <c r="A281">
        <v>8</v>
      </c>
      <c r="B281" t="s">
        <v>4105</v>
      </c>
      <c r="C281" t="s">
        <v>4106</v>
      </c>
      <c r="D281">
        <v>2019</v>
      </c>
      <c r="E281" t="s">
        <v>1160</v>
      </c>
      <c r="F281" t="s">
        <v>322</v>
      </c>
      <c r="G281" t="s">
        <v>4107</v>
      </c>
      <c r="H281" t="s">
        <v>4108</v>
      </c>
      <c r="I281">
        <v>267</v>
      </c>
      <c r="J281" s="1">
        <v>44848.523055555554</v>
      </c>
      <c r="S281">
        <v>8</v>
      </c>
      <c r="T281">
        <v>2.67</v>
      </c>
      <c r="U281">
        <v>2</v>
      </c>
      <c r="V281">
        <v>4</v>
      </c>
      <c r="W281">
        <v>3</v>
      </c>
      <c r="X281" t="s">
        <v>4109</v>
      </c>
      <c r="Y281" t="s">
        <v>4110</v>
      </c>
      <c r="Z281" t="s">
        <v>4111</v>
      </c>
      <c r="AB281">
        <f>COUNTIF(DATA!C:C,C281)</f>
        <v>0</v>
      </c>
      <c r="AC281" s="2">
        <f t="shared" si="35"/>
        <v>-1</v>
      </c>
      <c r="AE281" s="2">
        <f t="shared" si="36"/>
        <v>-1</v>
      </c>
      <c r="AF281" s="2">
        <f t="shared" si="37"/>
        <v>-1</v>
      </c>
      <c r="AG281" s="2">
        <f t="shared" si="37"/>
        <v>-1</v>
      </c>
      <c r="AH281" s="2">
        <f t="shared" si="37"/>
        <v>-1</v>
      </c>
      <c r="AI281" s="2">
        <f t="shared" si="38"/>
        <v>-1</v>
      </c>
      <c r="AK281" s="2">
        <f t="shared" si="39"/>
        <v>-1</v>
      </c>
      <c r="AL281" s="2">
        <f t="shared" si="39"/>
        <v>-1</v>
      </c>
      <c r="AM281" s="2">
        <f t="shared" si="39"/>
        <v>-1</v>
      </c>
      <c r="AN281" s="2">
        <f t="shared" si="33"/>
        <v>-1</v>
      </c>
      <c r="AP281" s="2">
        <f t="shared" si="40"/>
        <v>-1</v>
      </c>
      <c r="AQ281" s="2">
        <f t="shared" si="40"/>
        <v>-1</v>
      </c>
      <c r="AR281" s="2">
        <f t="shared" si="40"/>
        <v>-1</v>
      </c>
      <c r="AS281" s="2">
        <f t="shared" si="34"/>
        <v>-1</v>
      </c>
    </row>
    <row r="282" spans="1:45" x14ac:dyDescent="0.25">
      <c r="A282">
        <v>8</v>
      </c>
      <c r="B282" t="s">
        <v>4112</v>
      </c>
      <c r="C282" t="s">
        <v>2029</v>
      </c>
      <c r="D282">
        <v>2019</v>
      </c>
      <c r="E282" t="s">
        <v>2030</v>
      </c>
      <c r="F282" t="s">
        <v>224</v>
      </c>
      <c r="G282" t="s">
        <v>2031</v>
      </c>
      <c r="H282" t="s">
        <v>2032</v>
      </c>
      <c r="I282">
        <v>268</v>
      </c>
      <c r="J282" s="1">
        <v>44848.523055555554</v>
      </c>
      <c r="L282" t="s">
        <v>2033</v>
      </c>
      <c r="S282">
        <v>8</v>
      </c>
      <c r="T282">
        <v>2.67</v>
      </c>
      <c r="U282">
        <v>1</v>
      </c>
      <c r="V282">
        <v>7</v>
      </c>
      <c r="W282">
        <v>3</v>
      </c>
      <c r="X282" t="s">
        <v>2034</v>
      </c>
      <c r="Y282" t="s">
        <v>2035</v>
      </c>
      <c r="Z282" t="s">
        <v>2036</v>
      </c>
      <c r="AB282">
        <f>COUNTIF(DATA!C:C,C282)</f>
        <v>1</v>
      </c>
      <c r="AC282" s="2">
        <f t="shared" si="35"/>
        <v>-1</v>
      </c>
      <c r="AE282" s="2">
        <f t="shared" si="36"/>
        <v>-1</v>
      </c>
      <c r="AF282" s="2">
        <f t="shared" si="37"/>
        <v>-1</v>
      </c>
      <c r="AG282" s="2">
        <f t="shared" si="37"/>
        <v>-1</v>
      </c>
      <c r="AH282" s="2">
        <f t="shared" si="37"/>
        <v>-1</v>
      </c>
      <c r="AI282" s="2">
        <f t="shared" si="38"/>
        <v>-1</v>
      </c>
      <c r="AK282" s="2">
        <f t="shared" si="39"/>
        <v>-1</v>
      </c>
      <c r="AL282" s="2">
        <f t="shared" si="39"/>
        <v>-1</v>
      </c>
      <c r="AM282" s="2">
        <f t="shared" si="39"/>
        <v>-1</v>
      </c>
      <c r="AN282" s="2">
        <f t="shared" si="33"/>
        <v>-1</v>
      </c>
      <c r="AP282" s="2">
        <f t="shared" si="40"/>
        <v>-1</v>
      </c>
      <c r="AQ282" s="2">
        <f t="shared" si="40"/>
        <v>-1</v>
      </c>
      <c r="AR282" s="2">
        <f t="shared" si="40"/>
        <v>-1</v>
      </c>
      <c r="AS282" s="2">
        <f t="shared" si="34"/>
        <v>-1</v>
      </c>
    </row>
    <row r="283" spans="1:45" x14ac:dyDescent="0.25">
      <c r="A283">
        <v>8</v>
      </c>
      <c r="B283" t="s">
        <v>4113</v>
      </c>
      <c r="C283" t="s">
        <v>4114</v>
      </c>
      <c r="D283">
        <v>2016</v>
      </c>
      <c r="E283" t="s">
        <v>378</v>
      </c>
      <c r="F283" t="s">
        <v>224</v>
      </c>
      <c r="G283" t="s">
        <v>4115</v>
      </c>
      <c r="H283" t="s">
        <v>4116</v>
      </c>
      <c r="I283">
        <v>269</v>
      </c>
      <c r="J283" s="1">
        <v>44848.523055555554</v>
      </c>
      <c r="L283" t="s">
        <v>4117</v>
      </c>
      <c r="S283">
        <v>8</v>
      </c>
      <c r="T283">
        <v>1.33</v>
      </c>
      <c r="U283">
        <v>1</v>
      </c>
      <c r="V283">
        <v>6</v>
      </c>
      <c r="W283">
        <v>6</v>
      </c>
      <c r="X283" t="s">
        <v>4118</v>
      </c>
      <c r="Y283" t="s">
        <v>4119</v>
      </c>
      <c r="Z283" t="s">
        <v>4120</v>
      </c>
      <c r="AB283">
        <f>COUNTIF(DATA!C:C,C283)</f>
        <v>0</v>
      </c>
      <c r="AC283" s="2">
        <f t="shared" si="35"/>
        <v>-1</v>
      </c>
      <c r="AE283" s="2">
        <f t="shared" si="36"/>
        <v>-1</v>
      </c>
      <c r="AF283" s="2">
        <f t="shared" si="37"/>
        <v>-1</v>
      </c>
      <c r="AG283" s="2">
        <f t="shared" si="37"/>
        <v>-1</v>
      </c>
      <c r="AH283" s="2">
        <f t="shared" si="37"/>
        <v>-1</v>
      </c>
      <c r="AI283" s="2">
        <f t="shared" si="38"/>
        <v>-1</v>
      </c>
      <c r="AK283" s="2">
        <f t="shared" si="39"/>
        <v>-1</v>
      </c>
      <c r="AL283" s="2">
        <f t="shared" si="39"/>
        <v>-1</v>
      </c>
      <c r="AM283" s="2">
        <f t="shared" si="39"/>
        <v>-1</v>
      </c>
      <c r="AN283" s="2">
        <f t="shared" si="33"/>
        <v>-1</v>
      </c>
      <c r="AP283" s="2">
        <f t="shared" si="40"/>
        <v>-1</v>
      </c>
      <c r="AQ283" s="2">
        <f t="shared" si="40"/>
        <v>-1</v>
      </c>
      <c r="AR283" s="2">
        <f t="shared" si="40"/>
        <v>-1</v>
      </c>
      <c r="AS283" s="2">
        <f t="shared" si="34"/>
        <v>-1</v>
      </c>
    </row>
    <row r="284" spans="1:45" x14ac:dyDescent="0.25">
      <c r="A284">
        <v>8</v>
      </c>
      <c r="B284" t="s">
        <v>4121</v>
      </c>
      <c r="C284" t="s">
        <v>4122</v>
      </c>
      <c r="D284">
        <v>2018</v>
      </c>
      <c r="E284" t="s">
        <v>1597</v>
      </c>
      <c r="F284" t="s">
        <v>205</v>
      </c>
      <c r="G284" t="s">
        <v>4123</v>
      </c>
      <c r="H284" t="s">
        <v>4124</v>
      </c>
      <c r="I284">
        <v>271</v>
      </c>
      <c r="J284" s="1">
        <v>44848.523055555554</v>
      </c>
      <c r="K284" t="s">
        <v>41</v>
      </c>
      <c r="S284">
        <v>8</v>
      </c>
      <c r="T284">
        <v>2</v>
      </c>
      <c r="U284">
        <v>3</v>
      </c>
      <c r="V284">
        <v>3</v>
      </c>
      <c r="W284">
        <v>4</v>
      </c>
      <c r="X284" t="s">
        <v>4125</v>
      </c>
      <c r="Y284" t="s">
        <v>4123</v>
      </c>
      <c r="Z284" t="s">
        <v>4126</v>
      </c>
      <c r="AB284">
        <f>COUNTIF(DATA!C:C,C284)</f>
        <v>0</v>
      </c>
      <c r="AC284" s="2">
        <f t="shared" si="35"/>
        <v>-1</v>
      </c>
      <c r="AE284" s="2">
        <f t="shared" si="36"/>
        <v>-1</v>
      </c>
      <c r="AF284" s="2">
        <f t="shared" si="37"/>
        <v>-1</v>
      </c>
      <c r="AG284" s="2">
        <f t="shared" si="37"/>
        <v>-1</v>
      </c>
      <c r="AH284" s="2">
        <f t="shared" si="37"/>
        <v>-1</v>
      </c>
      <c r="AI284" s="2">
        <f t="shared" si="38"/>
        <v>-1</v>
      </c>
      <c r="AK284" s="2">
        <f t="shared" si="39"/>
        <v>-1</v>
      </c>
      <c r="AL284" s="2">
        <f t="shared" si="39"/>
        <v>-1</v>
      </c>
      <c r="AM284" s="2">
        <f t="shared" si="39"/>
        <v>-1</v>
      </c>
      <c r="AN284" s="2">
        <f t="shared" si="33"/>
        <v>-1</v>
      </c>
      <c r="AP284" s="2">
        <f t="shared" si="40"/>
        <v>-1</v>
      </c>
      <c r="AQ284" s="2">
        <f t="shared" si="40"/>
        <v>-1</v>
      </c>
      <c r="AR284" s="2">
        <f t="shared" si="40"/>
        <v>-1</v>
      </c>
      <c r="AS284" s="2">
        <f t="shared" si="34"/>
        <v>-1</v>
      </c>
    </row>
    <row r="285" spans="1:45" x14ac:dyDescent="0.25">
      <c r="A285">
        <v>8</v>
      </c>
      <c r="B285" t="s">
        <v>813</v>
      </c>
      <c r="C285" t="s">
        <v>814</v>
      </c>
      <c r="D285">
        <v>2014</v>
      </c>
      <c r="E285" t="s">
        <v>815</v>
      </c>
      <c r="F285" t="s">
        <v>205</v>
      </c>
      <c r="G285" t="s">
        <v>816</v>
      </c>
      <c r="H285" t="s">
        <v>817</v>
      </c>
      <c r="I285">
        <v>274</v>
      </c>
      <c r="J285" s="1">
        <v>44848.523055555554</v>
      </c>
      <c r="K285" t="s">
        <v>41</v>
      </c>
      <c r="S285">
        <v>8</v>
      </c>
      <c r="T285">
        <v>1</v>
      </c>
      <c r="U285">
        <v>3</v>
      </c>
      <c r="V285">
        <v>3</v>
      </c>
      <c r="W285">
        <v>8</v>
      </c>
      <c r="X285" t="s">
        <v>818</v>
      </c>
      <c r="Y285" t="s">
        <v>816</v>
      </c>
      <c r="Z285" t="s">
        <v>819</v>
      </c>
      <c r="AB285">
        <f>COUNTIF(DATA!C:C,C285)</f>
        <v>1</v>
      </c>
      <c r="AC285" s="2">
        <f t="shared" si="35"/>
        <v>-1</v>
      </c>
      <c r="AE285" s="2">
        <f t="shared" si="36"/>
        <v>13</v>
      </c>
      <c r="AF285" s="2">
        <f t="shared" si="37"/>
        <v>29</v>
      </c>
      <c r="AG285" s="2">
        <f t="shared" si="37"/>
        <v>-1</v>
      </c>
      <c r="AH285" s="2">
        <f t="shared" si="37"/>
        <v>-1</v>
      </c>
      <c r="AI285" s="2">
        <f t="shared" si="38"/>
        <v>1</v>
      </c>
      <c r="AK285" s="2">
        <f t="shared" si="39"/>
        <v>-1</v>
      </c>
      <c r="AL285" s="2">
        <f t="shared" si="39"/>
        <v>-1</v>
      </c>
      <c r="AM285" s="2">
        <f t="shared" si="39"/>
        <v>-1</v>
      </c>
      <c r="AN285" s="2">
        <f t="shared" si="33"/>
        <v>-1</v>
      </c>
      <c r="AP285" s="2">
        <f t="shared" si="40"/>
        <v>-1</v>
      </c>
      <c r="AQ285" s="2">
        <f t="shared" si="40"/>
        <v>-1</v>
      </c>
      <c r="AR285" s="2">
        <f t="shared" si="40"/>
        <v>-1</v>
      </c>
      <c r="AS285" s="2">
        <f t="shared" si="34"/>
        <v>-1</v>
      </c>
    </row>
    <row r="286" spans="1:45" x14ac:dyDescent="0.25">
      <c r="A286">
        <v>8</v>
      </c>
      <c r="B286" t="s">
        <v>4127</v>
      </c>
      <c r="C286" t="s">
        <v>4128</v>
      </c>
      <c r="D286">
        <v>2017</v>
      </c>
      <c r="E286" t="s">
        <v>3802</v>
      </c>
      <c r="F286" t="s">
        <v>3042</v>
      </c>
      <c r="G286" t="s">
        <v>4129</v>
      </c>
      <c r="H286" t="s">
        <v>4130</v>
      </c>
      <c r="I286">
        <v>275</v>
      </c>
      <c r="J286" s="1">
        <v>44848.523055555554</v>
      </c>
      <c r="K286" t="s">
        <v>157</v>
      </c>
      <c r="S286">
        <v>8</v>
      </c>
      <c r="T286">
        <v>1.6</v>
      </c>
      <c r="U286">
        <v>2</v>
      </c>
      <c r="V286">
        <v>5</v>
      </c>
      <c r="W286">
        <v>5</v>
      </c>
      <c r="X286" t="s">
        <v>4131</v>
      </c>
      <c r="Y286" t="s">
        <v>4129</v>
      </c>
      <c r="Z286" t="s">
        <v>4132</v>
      </c>
      <c r="AB286">
        <f>COUNTIF(DATA!C:C,C286)</f>
        <v>0</v>
      </c>
      <c r="AC286" s="2">
        <f t="shared" si="35"/>
        <v>-1</v>
      </c>
      <c r="AE286" s="2">
        <f t="shared" si="36"/>
        <v>-1</v>
      </c>
      <c r="AF286" s="2">
        <f t="shared" si="37"/>
        <v>-1</v>
      </c>
      <c r="AG286" s="2">
        <f t="shared" si="37"/>
        <v>-1</v>
      </c>
      <c r="AH286" s="2">
        <f t="shared" si="37"/>
        <v>-1</v>
      </c>
      <c r="AI286" s="2">
        <f t="shared" si="38"/>
        <v>-1</v>
      </c>
      <c r="AK286" s="2">
        <f t="shared" si="39"/>
        <v>-1</v>
      </c>
      <c r="AL286" s="2">
        <f t="shared" si="39"/>
        <v>-1</v>
      </c>
      <c r="AM286" s="2">
        <f t="shared" si="39"/>
        <v>-1</v>
      </c>
      <c r="AN286" s="2">
        <f t="shared" si="33"/>
        <v>-1</v>
      </c>
      <c r="AP286" s="2">
        <f t="shared" si="40"/>
        <v>-1</v>
      </c>
      <c r="AQ286" s="2">
        <f t="shared" si="40"/>
        <v>-1</v>
      </c>
      <c r="AR286" s="2">
        <f t="shared" si="40"/>
        <v>-1</v>
      </c>
      <c r="AS286" s="2">
        <f t="shared" si="34"/>
        <v>-1</v>
      </c>
    </row>
    <row r="287" spans="1:45" x14ac:dyDescent="0.25">
      <c r="A287">
        <v>8</v>
      </c>
      <c r="B287" t="s">
        <v>4133</v>
      </c>
      <c r="C287" t="s">
        <v>4134</v>
      </c>
      <c r="D287">
        <v>2018</v>
      </c>
      <c r="E287" t="s">
        <v>4135</v>
      </c>
      <c r="F287" t="s">
        <v>29</v>
      </c>
      <c r="G287" t="s">
        <v>4136</v>
      </c>
      <c r="H287" t="s">
        <v>4137</v>
      </c>
      <c r="I287">
        <v>276</v>
      </c>
      <c r="J287" s="1">
        <v>44848.523055555554</v>
      </c>
      <c r="S287">
        <v>8</v>
      </c>
      <c r="T287">
        <v>2</v>
      </c>
      <c r="U287">
        <v>3</v>
      </c>
      <c r="V287">
        <v>3</v>
      </c>
      <c r="W287">
        <v>4</v>
      </c>
      <c r="X287" t="s">
        <v>4138</v>
      </c>
      <c r="Z287" t="s">
        <v>4139</v>
      </c>
      <c r="AB287">
        <f>COUNTIF(DATA!C:C,C287)</f>
        <v>0</v>
      </c>
      <c r="AC287" s="2">
        <f t="shared" si="35"/>
        <v>-1</v>
      </c>
      <c r="AE287" s="2">
        <f t="shared" si="36"/>
        <v>-1</v>
      </c>
      <c r="AF287" s="2">
        <f t="shared" si="37"/>
        <v>-1</v>
      </c>
      <c r="AG287" s="2">
        <f t="shared" si="37"/>
        <v>-1</v>
      </c>
      <c r="AH287" s="2">
        <f t="shared" si="37"/>
        <v>-1</v>
      </c>
      <c r="AI287" s="2">
        <f t="shared" si="38"/>
        <v>-1</v>
      </c>
      <c r="AK287" s="2">
        <f t="shared" si="39"/>
        <v>-1</v>
      </c>
      <c r="AL287" s="2">
        <f t="shared" si="39"/>
        <v>-1</v>
      </c>
      <c r="AM287" s="2">
        <f t="shared" si="39"/>
        <v>-1</v>
      </c>
      <c r="AN287" s="2">
        <f t="shared" si="33"/>
        <v>-1</v>
      </c>
      <c r="AP287" s="2">
        <f t="shared" si="40"/>
        <v>-1</v>
      </c>
      <c r="AQ287" s="2">
        <f t="shared" si="40"/>
        <v>-1</v>
      </c>
      <c r="AR287" s="2">
        <f t="shared" si="40"/>
        <v>-1</v>
      </c>
      <c r="AS287" s="2">
        <f t="shared" si="34"/>
        <v>-1</v>
      </c>
    </row>
    <row r="288" spans="1:45" x14ac:dyDescent="0.25">
      <c r="A288">
        <v>8</v>
      </c>
      <c r="B288" t="s">
        <v>4140</v>
      </c>
      <c r="C288" t="s">
        <v>2044</v>
      </c>
      <c r="D288">
        <v>2019</v>
      </c>
      <c r="E288" t="s">
        <v>2045</v>
      </c>
      <c r="F288" t="s">
        <v>2046</v>
      </c>
      <c r="G288" t="s">
        <v>2047</v>
      </c>
      <c r="H288" t="s">
        <v>2048</v>
      </c>
      <c r="I288">
        <v>278</v>
      </c>
      <c r="J288" s="1">
        <v>44848.523055555554</v>
      </c>
      <c r="L288" t="s">
        <v>2049</v>
      </c>
      <c r="S288">
        <v>8</v>
      </c>
      <c r="T288">
        <v>2.67</v>
      </c>
      <c r="U288">
        <v>2</v>
      </c>
      <c r="V288">
        <v>5</v>
      </c>
      <c r="W288">
        <v>3</v>
      </c>
      <c r="X288" t="s">
        <v>2050</v>
      </c>
      <c r="Y288" t="s">
        <v>2051</v>
      </c>
      <c r="Z288" t="s">
        <v>2052</v>
      </c>
      <c r="AB288">
        <f>COUNTIF(DATA!C:C,C288)</f>
        <v>1</v>
      </c>
      <c r="AC288" s="2">
        <f t="shared" si="35"/>
        <v>-1</v>
      </c>
      <c r="AE288" s="2">
        <f t="shared" si="36"/>
        <v>-1</v>
      </c>
      <c r="AF288" s="2">
        <f t="shared" si="37"/>
        <v>-1</v>
      </c>
      <c r="AG288" s="2">
        <f t="shared" si="37"/>
        <v>-1</v>
      </c>
      <c r="AH288" s="2">
        <f t="shared" si="37"/>
        <v>-1</v>
      </c>
      <c r="AI288" s="2">
        <f t="shared" si="38"/>
        <v>-1</v>
      </c>
      <c r="AK288" s="2">
        <f t="shared" si="39"/>
        <v>-1</v>
      </c>
      <c r="AL288" s="2">
        <f t="shared" si="39"/>
        <v>-1</v>
      </c>
      <c r="AM288" s="2">
        <f t="shared" si="39"/>
        <v>-1</v>
      </c>
      <c r="AN288" s="2">
        <f t="shared" si="33"/>
        <v>-1</v>
      </c>
      <c r="AP288" s="2">
        <f t="shared" si="40"/>
        <v>-1</v>
      </c>
      <c r="AQ288" s="2">
        <f t="shared" si="40"/>
        <v>-1</v>
      </c>
      <c r="AR288" s="2">
        <f t="shared" si="40"/>
        <v>-1</v>
      </c>
      <c r="AS288" s="2">
        <f t="shared" si="34"/>
        <v>-1</v>
      </c>
    </row>
    <row r="289" spans="1:45" x14ac:dyDescent="0.25">
      <c r="A289">
        <v>8</v>
      </c>
      <c r="B289" t="s">
        <v>1544</v>
      </c>
      <c r="C289" t="s">
        <v>1545</v>
      </c>
      <c r="D289">
        <v>2017</v>
      </c>
      <c r="E289" t="s">
        <v>1455</v>
      </c>
      <c r="F289" t="s">
        <v>1088</v>
      </c>
      <c r="G289" t="s">
        <v>1546</v>
      </c>
      <c r="H289" t="s">
        <v>1547</v>
      </c>
      <c r="I289">
        <v>286</v>
      </c>
      <c r="J289" s="1">
        <v>44848.523055555554</v>
      </c>
      <c r="K289" t="s">
        <v>157</v>
      </c>
      <c r="S289">
        <v>8</v>
      </c>
      <c r="T289">
        <v>1.6</v>
      </c>
      <c r="U289">
        <v>2</v>
      </c>
      <c r="V289">
        <v>5</v>
      </c>
      <c r="W289">
        <v>5</v>
      </c>
      <c r="X289" t="s">
        <v>1548</v>
      </c>
      <c r="Y289" t="s">
        <v>1546</v>
      </c>
      <c r="Z289" t="s">
        <v>1549</v>
      </c>
      <c r="AB289">
        <f>COUNTIF(DATA!C:C,C289)</f>
        <v>1</v>
      </c>
      <c r="AC289" s="2">
        <f t="shared" si="35"/>
        <v>-1</v>
      </c>
      <c r="AE289" s="2">
        <f t="shared" si="36"/>
        <v>-1</v>
      </c>
      <c r="AF289" s="2">
        <f t="shared" si="37"/>
        <v>-1</v>
      </c>
      <c r="AG289" s="2">
        <f t="shared" si="37"/>
        <v>-1</v>
      </c>
      <c r="AH289" s="2">
        <f t="shared" si="37"/>
        <v>-1</v>
      </c>
      <c r="AI289" s="2">
        <f t="shared" si="38"/>
        <v>-1</v>
      </c>
      <c r="AK289" s="2">
        <f t="shared" si="39"/>
        <v>-1</v>
      </c>
      <c r="AL289" s="2">
        <f t="shared" si="39"/>
        <v>-1</v>
      </c>
      <c r="AM289" s="2">
        <f t="shared" si="39"/>
        <v>-1</v>
      </c>
      <c r="AN289" s="2">
        <f t="shared" si="33"/>
        <v>-1</v>
      </c>
      <c r="AP289" s="2">
        <f t="shared" si="40"/>
        <v>-1</v>
      </c>
      <c r="AQ289" s="2">
        <f t="shared" si="40"/>
        <v>-1</v>
      </c>
      <c r="AR289" s="2">
        <f t="shared" si="40"/>
        <v>-1</v>
      </c>
      <c r="AS289" s="2">
        <f t="shared" si="34"/>
        <v>-1</v>
      </c>
    </row>
    <row r="290" spans="1:45" x14ac:dyDescent="0.25">
      <c r="A290">
        <v>8</v>
      </c>
      <c r="B290" t="s">
        <v>4141</v>
      </c>
      <c r="C290" t="s">
        <v>4142</v>
      </c>
      <c r="D290">
        <v>2019</v>
      </c>
      <c r="E290" t="s">
        <v>3268</v>
      </c>
      <c r="F290" t="s">
        <v>1510</v>
      </c>
      <c r="G290" t="s">
        <v>4143</v>
      </c>
      <c r="H290" t="s">
        <v>4144</v>
      </c>
      <c r="I290">
        <v>289</v>
      </c>
      <c r="J290" s="1">
        <v>44848.523055555554</v>
      </c>
      <c r="L290" t="s">
        <v>4145</v>
      </c>
      <c r="S290">
        <v>8</v>
      </c>
      <c r="T290">
        <v>2.67</v>
      </c>
      <c r="U290">
        <v>2</v>
      </c>
      <c r="V290">
        <v>4</v>
      </c>
      <c r="W290">
        <v>3</v>
      </c>
      <c r="X290" t="s">
        <v>4146</v>
      </c>
      <c r="Y290" t="s">
        <v>4147</v>
      </c>
      <c r="Z290" t="s">
        <v>4148</v>
      </c>
      <c r="AB290">
        <f>COUNTIF(DATA!C:C,C290)</f>
        <v>0</v>
      </c>
      <c r="AC290" s="2">
        <f t="shared" si="35"/>
        <v>-1</v>
      </c>
      <c r="AE290" s="2">
        <f t="shared" si="36"/>
        <v>-1</v>
      </c>
      <c r="AF290" s="2">
        <f t="shared" si="37"/>
        <v>-1</v>
      </c>
      <c r="AG290" s="2">
        <f t="shared" si="37"/>
        <v>-1</v>
      </c>
      <c r="AH290" s="2">
        <f t="shared" si="37"/>
        <v>-1</v>
      </c>
      <c r="AI290" s="2">
        <f t="shared" si="38"/>
        <v>-1</v>
      </c>
      <c r="AK290" s="2">
        <f t="shared" si="39"/>
        <v>-1</v>
      </c>
      <c r="AL290" s="2">
        <f t="shared" si="39"/>
        <v>-1</v>
      </c>
      <c r="AM290" s="2">
        <f t="shared" si="39"/>
        <v>-1</v>
      </c>
      <c r="AN290" s="2">
        <f t="shared" si="33"/>
        <v>-1</v>
      </c>
      <c r="AP290" s="2">
        <f t="shared" si="40"/>
        <v>-1</v>
      </c>
      <c r="AQ290" s="2">
        <f t="shared" si="40"/>
        <v>-1</v>
      </c>
      <c r="AR290" s="2">
        <f t="shared" si="40"/>
        <v>-1</v>
      </c>
      <c r="AS290" s="2">
        <f t="shared" si="34"/>
        <v>-1</v>
      </c>
    </row>
    <row r="291" spans="1:45" x14ac:dyDescent="0.25">
      <c r="A291">
        <v>8</v>
      </c>
      <c r="B291" t="s">
        <v>4149</v>
      </c>
      <c r="C291" t="s">
        <v>4150</v>
      </c>
      <c r="D291">
        <v>2016</v>
      </c>
      <c r="E291" t="s">
        <v>4151</v>
      </c>
      <c r="F291" t="s">
        <v>3402</v>
      </c>
      <c r="G291" t="s">
        <v>4152</v>
      </c>
      <c r="H291" t="s">
        <v>4153</v>
      </c>
      <c r="I291">
        <v>302</v>
      </c>
      <c r="J291" s="1">
        <v>44848.523055555554</v>
      </c>
      <c r="K291" t="s">
        <v>157</v>
      </c>
      <c r="S291">
        <v>8</v>
      </c>
      <c r="T291">
        <v>1.33</v>
      </c>
      <c r="U291">
        <v>2</v>
      </c>
      <c r="V291">
        <v>5</v>
      </c>
      <c r="W291">
        <v>6</v>
      </c>
      <c r="X291" t="s">
        <v>4154</v>
      </c>
      <c r="Y291" t="s">
        <v>4152</v>
      </c>
      <c r="Z291" t="s">
        <v>4155</v>
      </c>
      <c r="AB291">
        <f>COUNTIF(DATA!C:C,C291)</f>
        <v>0</v>
      </c>
      <c r="AC291" s="2">
        <f t="shared" si="35"/>
        <v>-1</v>
      </c>
      <c r="AE291" s="2">
        <f t="shared" si="36"/>
        <v>-1</v>
      </c>
      <c r="AF291" s="2">
        <f t="shared" si="37"/>
        <v>-1</v>
      </c>
      <c r="AG291" s="2">
        <f t="shared" si="37"/>
        <v>-1</v>
      </c>
      <c r="AH291" s="2">
        <f t="shared" si="37"/>
        <v>-1</v>
      </c>
      <c r="AI291" s="2">
        <f t="shared" si="38"/>
        <v>-1</v>
      </c>
      <c r="AK291" s="2">
        <f t="shared" si="39"/>
        <v>-1</v>
      </c>
      <c r="AL291" s="2">
        <f t="shared" si="39"/>
        <v>-1</v>
      </c>
      <c r="AM291" s="2">
        <f t="shared" si="39"/>
        <v>-1</v>
      </c>
      <c r="AN291" s="2">
        <f t="shared" si="33"/>
        <v>-1</v>
      </c>
      <c r="AP291" s="2">
        <f t="shared" si="40"/>
        <v>-1</v>
      </c>
      <c r="AQ291" s="2">
        <f t="shared" si="40"/>
        <v>-1</v>
      </c>
      <c r="AR291" s="2">
        <f t="shared" si="40"/>
        <v>-1</v>
      </c>
      <c r="AS291" s="2">
        <f t="shared" si="34"/>
        <v>-1</v>
      </c>
    </row>
    <row r="292" spans="1:45" x14ac:dyDescent="0.25">
      <c r="A292">
        <v>8</v>
      </c>
      <c r="B292" t="s">
        <v>2345</v>
      </c>
      <c r="C292" t="s">
        <v>2346</v>
      </c>
      <c r="D292">
        <v>2020</v>
      </c>
      <c r="E292" t="s">
        <v>2347</v>
      </c>
      <c r="F292" t="s">
        <v>29</v>
      </c>
      <c r="G292" t="s">
        <v>2348</v>
      </c>
      <c r="H292" t="s">
        <v>2349</v>
      </c>
      <c r="I292">
        <v>303</v>
      </c>
      <c r="J292" s="1">
        <v>44848.523055555554</v>
      </c>
      <c r="S292">
        <v>8</v>
      </c>
      <c r="T292">
        <v>4</v>
      </c>
      <c r="U292">
        <v>1</v>
      </c>
      <c r="V292">
        <v>6</v>
      </c>
      <c r="W292">
        <v>2</v>
      </c>
      <c r="X292" t="s">
        <v>2350</v>
      </c>
      <c r="Y292" t="s">
        <v>2351</v>
      </c>
      <c r="Z292" t="s">
        <v>2352</v>
      </c>
      <c r="AB292">
        <f>COUNTIF(DATA!C:C,C292)</f>
        <v>1</v>
      </c>
      <c r="AC292" s="2">
        <f t="shared" si="35"/>
        <v>-1</v>
      </c>
      <c r="AE292" s="2">
        <f t="shared" si="36"/>
        <v>-1</v>
      </c>
      <c r="AF292" s="2">
        <f t="shared" si="37"/>
        <v>-1</v>
      </c>
      <c r="AG292" s="2">
        <f t="shared" si="37"/>
        <v>-1</v>
      </c>
      <c r="AH292" s="2">
        <f t="shared" si="37"/>
        <v>-1</v>
      </c>
      <c r="AI292" s="2">
        <f t="shared" si="38"/>
        <v>-1</v>
      </c>
      <c r="AK292" s="2">
        <f t="shared" si="39"/>
        <v>-1</v>
      </c>
      <c r="AL292" s="2">
        <f t="shared" si="39"/>
        <v>-1</v>
      </c>
      <c r="AM292" s="2">
        <f t="shared" si="39"/>
        <v>-1</v>
      </c>
      <c r="AN292" s="2">
        <f t="shared" si="33"/>
        <v>-1</v>
      </c>
      <c r="AP292" s="2">
        <f t="shared" si="40"/>
        <v>-1</v>
      </c>
      <c r="AQ292" s="2">
        <f t="shared" si="40"/>
        <v>-1</v>
      </c>
      <c r="AR292" s="2">
        <f t="shared" si="40"/>
        <v>-1</v>
      </c>
      <c r="AS292" s="2">
        <f t="shared" si="34"/>
        <v>-1</v>
      </c>
    </row>
    <row r="293" spans="1:45" x14ac:dyDescent="0.25">
      <c r="A293">
        <v>8</v>
      </c>
      <c r="B293" t="s">
        <v>2059</v>
      </c>
      <c r="C293" t="s">
        <v>2060</v>
      </c>
      <c r="D293">
        <v>2019</v>
      </c>
      <c r="E293" t="s">
        <v>1205</v>
      </c>
      <c r="F293" t="s">
        <v>29</v>
      </c>
      <c r="G293" t="s">
        <v>2061</v>
      </c>
      <c r="H293" t="s">
        <v>2062</v>
      </c>
      <c r="I293">
        <v>304</v>
      </c>
      <c r="J293" s="1">
        <v>44848.523055555554</v>
      </c>
      <c r="S293">
        <v>8</v>
      </c>
      <c r="T293">
        <v>2.67</v>
      </c>
      <c r="U293">
        <v>2</v>
      </c>
      <c r="V293">
        <v>4</v>
      </c>
      <c r="W293">
        <v>3</v>
      </c>
      <c r="X293" t="s">
        <v>2063</v>
      </c>
      <c r="Y293" t="s">
        <v>2064</v>
      </c>
      <c r="Z293" t="s">
        <v>2065</v>
      </c>
      <c r="AB293">
        <f>COUNTIF(DATA!C:C,C293)</f>
        <v>1</v>
      </c>
      <c r="AC293" s="2">
        <f t="shared" si="35"/>
        <v>-1</v>
      </c>
      <c r="AE293" s="2">
        <f t="shared" si="36"/>
        <v>-1</v>
      </c>
      <c r="AF293" s="2">
        <f t="shared" si="37"/>
        <v>-1</v>
      </c>
      <c r="AG293" s="2">
        <f t="shared" si="37"/>
        <v>-1</v>
      </c>
      <c r="AH293" s="2">
        <f t="shared" si="37"/>
        <v>-1</v>
      </c>
      <c r="AI293" s="2">
        <f t="shared" si="38"/>
        <v>-1</v>
      </c>
      <c r="AK293" s="2">
        <f t="shared" si="39"/>
        <v>-1</v>
      </c>
      <c r="AL293" s="2">
        <f t="shared" si="39"/>
        <v>-1</v>
      </c>
      <c r="AM293" s="2">
        <f t="shared" si="39"/>
        <v>-1</v>
      </c>
      <c r="AN293" s="2">
        <f t="shared" si="33"/>
        <v>-1</v>
      </c>
      <c r="AP293" s="2">
        <f t="shared" si="40"/>
        <v>-1</v>
      </c>
      <c r="AQ293" s="2">
        <f t="shared" si="40"/>
        <v>-1</v>
      </c>
      <c r="AR293" s="2">
        <f t="shared" si="40"/>
        <v>-1</v>
      </c>
      <c r="AS293" s="2">
        <f t="shared" si="34"/>
        <v>-1</v>
      </c>
    </row>
    <row r="294" spans="1:45" x14ac:dyDescent="0.25">
      <c r="A294">
        <v>8</v>
      </c>
      <c r="B294" t="s">
        <v>4156</v>
      </c>
      <c r="C294" t="s">
        <v>4157</v>
      </c>
      <c r="D294">
        <v>2021</v>
      </c>
      <c r="E294" t="s">
        <v>960</v>
      </c>
      <c r="F294" t="s">
        <v>29</v>
      </c>
      <c r="G294" t="s">
        <v>4158</v>
      </c>
      <c r="H294" t="s">
        <v>4159</v>
      </c>
      <c r="I294">
        <v>306</v>
      </c>
      <c r="J294" s="1">
        <v>44848.523055555554</v>
      </c>
      <c r="S294">
        <v>8</v>
      </c>
      <c r="T294">
        <v>8</v>
      </c>
      <c r="U294">
        <v>1</v>
      </c>
      <c r="V294">
        <v>6</v>
      </c>
      <c r="W294">
        <v>1</v>
      </c>
      <c r="X294" t="s">
        <v>4160</v>
      </c>
      <c r="Y294" t="s">
        <v>4161</v>
      </c>
      <c r="Z294" t="s">
        <v>4162</v>
      </c>
      <c r="AB294">
        <f>COUNTIF(DATA!C:C,C294)</f>
        <v>0</v>
      </c>
      <c r="AC294" s="2">
        <f t="shared" si="35"/>
        <v>-1</v>
      </c>
      <c r="AE294" s="2">
        <f t="shared" si="36"/>
        <v>-1</v>
      </c>
      <c r="AF294" s="2">
        <f t="shared" si="37"/>
        <v>-1</v>
      </c>
      <c r="AG294" s="2">
        <f t="shared" si="37"/>
        <v>-1</v>
      </c>
      <c r="AH294" s="2">
        <f t="shared" si="37"/>
        <v>-1</v>
      </c>
      <c r="AI294" s="2">
        <f t="shared" si="38"/>
        <v>-1</v>
      </c>
      <c r="AK294" s="2">
        <f t="shared" si="39"/>
        <v>-1</v>
      </c>
      <c r="AL294" s="2">
        <f t="shared" si="39"/>
        <v>-1</v>
      </c>
      <c r="AM294" s="2">
        <f t="shared" si="39"/>
        <v>-1</v>
      </c>
      <c r="AN294" s="2">
        <f t="shared" si="33"/>
        <v>-1</v>
      </c>
      <c r="AP294" s="2">
        <f t="shared" si="40"/>
        <v>-1</v>
      </c>
      <c r="AQ294" s="2">
        <f t="shared" si="40"/>
        <v>-1</v>
      </c>
      <c r="AR294" s="2">
        <f t="shared" si="40"/>
        <v>-1</v>
      </c>
      <c r="AS294" s="2">
        <f t="shared" si="34"/>
        <v>-1</v>
      </c>
    </row>
    <row r="295" spans="1:45" x14ac:dyDescent="0.25">
      <c r="A295">
        <v>8</v>
      </c>
      <c r="B295" t="s">
        <v>4163</v>
      </c>
      <c r="C295" t="s">
        <v>4164</v>
      </c>
      <c r="D295">
        <v>2020</v>
      </c>
      <c r="E295" t="s">
        <v>1256</v>
      </c>
      <c r="F295" t="s">
        <v>1257</v>
      </c>
      <c r="G295" t="s">
        <v>4165</v>
      </c>
      <c r="H295" t="s">
        <v>4166</v>
      </c>
      <c r="I295">
        <v>309</v>
      </c>
      <c r="J295" s="1">
        <v>44848.523055555554</v>
      </c>
      <c r="S295">
        <v>8</v>
      </c>
      <c r="T295">
        <v>4</v>
      </c>
      <c r="U295">
        <v>2</v>
      </c>
      <c r="V295">
        <v>4</v>
      </c>
      <c r="W295">
        <v>2</v>
      </c>
      <c r="X295" t="s">
        <v>4167</v>
      </c>
      <c r="Y295" t="s">
        <v>4168</v>
      </c>
      <c r="Z295" t="s">
        <v>4169</v>
      </c>
      <c r="AB295">
        <f>COUNTIF(DATA!C:C,C295)</f>
        <v>0</v>
      </c>
      <c r="AC295" s="2">
        <f t="shared" si="35"/>
        <v>-1</v>
      </c>
      <c r="AE295" s="2">
        <f t="shared" si="36"/>
        <v>-1</v>
      </c>
      <c r="AF295" s="2">
        <f t="shared" si="37"/>
        <v>-1</v>
      </c>
      <c r="AG295" s="2">
        <f t="shared" si="37"/>
        <v>-1</v>
      </c>
      <c r="AH295" s="2">
        <f t="shared" si="37"/>
        <v>-1</v>
      </c>
      <c r="AI295" s="2">
        <f t="shared" si="38"/>
        <v>-1</v>
      </c>
      <c r="AK295" s="2">
        <f t="shared" si="39"/>
        <v>-1</v>
      </c>
      <c r="AL295" s="2">
        <f t="shared" si="39"/>
        <v>-1</v>
      </c>
      <c r="AM295" s="2">
        <f t="shared" si="39"/>
        <v>-1</v>
      </c>
      <c r="AN295" s="2">
        <f t="shared" si="33"/>
        <v>-1</v>
      </c>
      <c r="AP295" s="2">
        <f t="shared" si="40"/>
        <v>-1</v>
      </c>
      <c r="AQ295" s="2">
        <f t="shared" si="40"/>
        <v>-1</v>
      </c>
      <c r="AR295" s="2">
        <f t="shared" si="40"/>
        <v>-1</v>
      </c>
      <c r="AS295" s="2">
        <f t="shared" si="34"/>
        <v>-1</v>
      </c>
    </row>
    <row r="296" spans="1:45" x14ac:dyDescent="0.25">
      <c r="A296">
        <v>8</v>
      </c>
      <c r="B296" t="s">
        <v>2625</v>
      </c>
      <c r="C296" t="s">
        <v>2626</v>
      </c>
      <c r="D296">
        <v>2021</v>
      </c>
      <c r="E296" t="s">
        <v>2585</v>
      </c>
      <c r="F296" t="s">
        <v>2627</v>
      </c>
      <c r="G296" t="s">
        <v>2628</v>
      </c>
      <c r="H296" t="s">
        <v>2629</v>
      </c>
      <c r="I296">
        <v>354</v>
      </c>
      <c r="J296" s="1">
        <v>44848.523055555554</v>
      </c>
      <c r="K296" t="s">
        <v>157</v>
      </c>
      <c r="L296" t="s">
        <v>2630</v>
      </c>
      <c r="S296">
        <v>8</v>
      </c>
      <c r="T296">
        <v>8</v>
      </c>
      <c r="U296">
        <v>1</v>
      </c>
      <c r="V296">
        <v>6</v>
      </c>
      <c r="W296">
        <v>1</v>
      </c>
      <c r="X296" t="s">
        <v>2631</v>
      </c>
      <c r="Y296" t="s">
        <v>2628</v>
      </c>
      <c r="Z296" t="s">
        <v>2632</v>
      </c>
      <c r="AB296">
        <f>COUNTIF(DATA!C:C,C296)</f>
        <v>1</v>
      </c>
      <c r="AC296" s="2">
        <f t="shared" si="35"/>
        <v>-1</v>
      </c>
      <c r="AE296" s="2">
        <f t="shared" si="36"/>
        <v>-1</v>
      </c>
      <c r="AF296" s="2">
        <f t="shared" si="37"/>
        <v>-1</v>
      </c>
      <c r="AG296" s="2">
        <f t="shared" si="37"/>
        <v>-1</v>
      </c>
      <c r="AH296" s="2">
        <f t="shared" si="37"/>
        <v>-1</v>
      </c>
      <c r="AI296" s="2">
        <f t="shared" si="38"/>
        <v>-1</v>
      </c>
      <c r="AK296" s="2">
        <f t="shared" si="39"/>
        <v>-1</v>
      </c>
      <c r="AL296" s="2">
        <f t="shared" si="39"/>
        <v>-1</v>
      </c>
      <c r="AM296" s="2">
        <f t="shared" si="39"/>
        <v>-1</v>
      </c>
      <c r="AN296" s="2">
        <f t="shared" si="33"/>
        <v>-1</v>
      </c>
      <c r="AP296" s="2">
        <f t="shared" si="40"/>
        <v>-1</v>
      </c>
      <c r="AQ296" s="2">
        <f t="shared" si="40"/>
        <v>-1</v>
      </c>
      <c r="AR296" s="2">
        <f t="shared" si="40"/>
        <v>-1</v>
      </c>
      <c r="AS296" s="2">
        <f t="shared" si="34"/>
        <v>-1</v>
      </c>
    </row>
    <row r="297" spans="1:45" x14ac:dyDescent="0.25">
      <c r="A297">
        <v>8</v>
      </c>
      <c r="B297" t="s">
        <v>1296</v>
      </c>
      <c r="C297" t="s">
        <v>1297</v>
      </c>
      <c r="D297">
        <v>2016</v>
      </c>
      <c r="E297" t="s">
        <v>1298</v>
      </c>
      <c r="F297" t="s">
        <v>205</v>
      </c>
      <c r="G297" t="s">
        <v>1299</v>
      </c>
      <c r="H297" t="s">
        <v>1300</v>
      </c>
      <c r="I297">
        <v>355</v>
      </c>
      <c r="J297" s="1">
        <v>44848.523055555554</v>
      </c>
      <c r="K297" t="s">
        <v>41</v>
      </c>
      <c r="S297">
        <v>8</v>
      </c>
      <c r="T297">
        <v>1.33</v>
      </c>
      <c r="U297">
        <v>1</v>
      </c>
      <c r="V297">
        <v>6</v>
      </c>
      <c r="W297">
        <v>6</v>
      </c>
      <c r="X297" t="s">
        <v>1301</v>
      </c>
      <c r="Y297" t="s">
        <v>1299</v>
      </c>
      <c r="Z297" t="s">
        <v>1302</v>
      </c>
      <c r="AB297">
        <f>COUNTIF(DATA!C:C,C297)</f>
        <v>1</v>
      </c>
      <c r="AC297" s="2">
        <f t="shared" si="35"/>
        <v>-1</v>
      </c>
      <c r="AE297" s="2">
        <f t="shared" si="36"/>
        <v>-1</v>
      </c>
      <c r="AF297" s="2">
        <f t="shared" si="37"/>
        <v>-1</v>
      </c>
      <c r="AG297" s="2">
        <f t="shared" si="37"/>
        <v>-1</v>
      </c>
      <c r="AH297" s="2">
        <f t="shared" si="37"/>
        <v>-1</v>
      </c>
      <c r="AI297" s="2">
        <f t="shared" si="38"/>
        <v>-1</v>
      </c>
      <c r="AK297" s="2">
        <f t="shared" si="39"/>
        <v>-1</v>
      </c>
      <c r="AL297" s="2">
        <f t="shared" si="39"/>
        <v>-1</v>
      </c>
      <c r="AM297" s="2">
        <f t="shared" si="39"/>
        <v>-1</v>
      </c>
      <c r="AN297" s="2">
        <f t="shared" si="33"/>
        <v>-1</v>
      </c>
      <c r="AP297" s="2">
        <f t="shared" si="40"/>
        <v>-1</v>
      </c>
      <c r="AQ297" s="2">
        <f t="shared" si="40"/>
        <v>-1</v>
      </c>
      <c r="AR297" s="2">
        <f t="shared" si="40"/>
        <v>-1</v>
      </c>
      <c r="AS297" s="2">
        <f t="shared" si="34"/>
        <v>-1</v>
      </c>
    </row>
    <row r="298" spans="1:45" x14ac:dyDescent="0.25">
      <c r="A298">
        <v>8</v>
      </c>
      <c r="B298" t="s">
        <v>482</v>
      </c>
      <c r="C298" t="s">
        <v>483</v>
      </c>
      <c r="D298">
        <v>2012</v>
      </c>
      <c r="E298" t="s">
        <v>484</v>
      </c>
      <c r="F298" t="s">
        <v>485</v>
      </c>
      <c r="G298" t="s">
        <v>486</v>
      </c>
      <c r="H298" t="s">
        <v>487</v>
      </c>
      <c r="I298">
        <v>356</v>
      </c>
      <c r="J298" s="1">
        <v>44848.523055555554</v>
      </c>
      <c r="K298" t="s">
        <v>41</v>
      </c>
      <c r="S298">
        <v>8</v>
      </c>
      <c r="T298">
        <v>0.8</v>
      </c>
      <c r="U298">
        <v>2</v>
      </c>
      <c r="V298">
        <v>4</v>
      </c>
      <c r="W298">
        <v>10</v>
      </c>
      <c r="X298" t="s">
        <v>488</v>
      </c>
      <c r="Y298" t="s">
        <v>486</v>
      </c>
      <c r="Z298" t="s">
        <v>489</v>
      </c>
      <c r="AB298">
        <f>COUNTIF(DATA!C:C,C298)</f>
        <v>1</v>
      </c>
      <c r="AC298" s="2">
        <f t="shared" si="35"/>
        <v>-1</v>
      </c>
      <c r="AE298" s="2">
        <f t="shared" si="36"/>
        <v>-1</v>
      </c>
      <c r="AF298" s="2">
        <f t="shared" si="37"/>
        <v>-1</v>
      </c>
      <c r="AG298" s="2">
        <f t="shared" si="37"/>
        <v>-1</v>
      </c>
      <c r="AH298" s="2">
        <f t="shared" si="37"/>
        <v>-1</v>
      </c>
      <c r="AI298" s="2">
        <f t="shared" si="38"/>
        <v>-1</v>
      </c>
      <c r="AK298" s="2">
        <f t="shared" si="39"/>
        <v>-1</v>
      </c>
      <c r="AL298" s="2">
        <f t="shared" si="39"/>
        <v>-1</v>
      </c>
      <c r="AM298" s="2">
        <f t="shared" si="39"/>
        <v>-1</v>
      </c>
      <c r="AN298" s="2">
        <f t="shared" si="33"/>
        <v>-1</v>
      </c>
      <c r="AP298" s="2">
        <f t="shared" si="40"/>
        <v>-1</v>
      </c>
      <c r="AQ298" s="2">
        <f t="shared" si="40"/>
        <v>-1</v>
      </c>
      <c r="AR298" s="2">
        <f t="shared" si="40"/>
        <v>-1</v>
      </c>
      <c r="AS298" s="2">
        <f t="shared" si="34"/>
        <v>-1</v>
      </c>
    </row>
    <row r="299" spans="1:45" x14ac:dyDescent="0.25">
      <c r="A299">
        <v>7</v>
      </c>
      <c r="B299" t="s">
        <v>4170</v>
      </c>
      <c r="C299" t="s">
        <v>83</v>
      </c>
      <c r="D299">
        <v>2008</v>
      </c>
      <c r="E299" t="s">
        <v>84</v>
      </c>
      <c r="F299" t="s">
        <v>85</v>
      </c>
      <c r="G299" t="s">
        <v>86</v>
      </c>
      <c r="H299" t="s">
        <v>87</v>
      </c>
      <c r="I299">
        <v>277</v>
      </c>
      <c r="J299" s="1">
        <v>44848.523055555554</v>
      </c>
      <c r="K299" t="s">
        <v>41</v>
      </c>
      <c r="S299">
        <v>7</v>
      </c>
      <c r="T299">
        <v>0.5</v>
      </c>
      <c r="U299">
        <v>2</v>
      </c>
      <c r="V299">
        <v>3</v>
      </c>
      <c r="W299">
        <v>14</v>
      </c>
      <c r="X299" t="s">
        <v>88</v>
      </c>
      <c r="Y299" t="s">
        <v>86</v>
      </c>
      <c r="Z299" t="s">
        <v>89</v>
      </c>
      <c r="AB299">
        <f>COUNTIF(DATA!C:C,C299)</f>
        <v>1</v>
      </c>
      <c r="AC299" s="2">
        <f t="shared" si="35"/>
        <v>-1</v>
      </c>
      <c r="AE299" s="2">
        <f t="shared" si="36"/>
        <v>-1</v>
      </c>
      <c r="AF299" s="2">
        <f t="shared" si="37"/>
        <v>-1</v>
      </c>
      <c r="AG299" s="2">
        <f t="shared" si="37"/>
        <v>-1</v>
      </c>
      <c r="AH299" s="2">
        <f t="shared" si="37"/>
        <v>-1</v>
      </c>
      <c r="AI299" s="2">
        <f t="shared" si="38"/>
        <v>-1</v>
      </c>
      <c r="AK299" s="2">
        <f t="shared" si="39"/>
        <v>14</v>
      </c>
      <c r="AL299" s="2">
        <f t="shared" si="39"/>
        <v>-1</v>
      </c>
      <c r="AM299" s="2">
        <f t="shared" si="39"/>
        <v>4</v>
      </c>
      <c r="AN299" s="2">
        <f t="shared" si="33"/>
        <v>1</v>
      </c>
      <c r="AP299" s="2">
        <f t="shared" si="40"/>
        <v>-1</v>
      </c>
      <c r="AQ299" s="2">
        <f t="shared" si="40"/>
        <v>-1</v>
      </c>
      <c r="AR299" s="2">
        <f t="shared" si="40"/>
        <v>-1</v>
      </c>
      <c r="AS299" s="2">
        <f t="shared" si="34"/>
        <v>-1</v>
      </c>
    </row>
    <row r="300" spans="1:45" x14ac:dyDescent="0.25">
      <c r="A300">
        <v>7</v>
      </c>
      <c r="B300" t="s">
        <v>4171</v>
      </c>
      <c r="C300" t="s">
        <v>4172</v>
      </c>
      <c r="D300">
        <v>2009</v>
      </c>
      <c r="E300" t="s">
        <v>4173</v>
      </c>
      <c r="F300" t="s">
        <v>29</v>
      </c>
      <c r="G300" t="s">
        <v>4174</v>
      </c>
      <c r="H300" t="s">
        <v>4175</v>
      </c>
      <c r="I300">
        <v>279</v>
      </c>
      <c r="J300" s="1">
        <v>44848.523055555554</v>
      </c>
      <c r="K300" t="s">
        <v>157</v>
      </c>
      <c r="S300">
        <v>7</v>
      </c>
      <c r="T300">
        <v>0.54</v>
      </c>
      <c r="U300">
        <v>2</v>
      </c>
      <c r="V300">
        <v>3</v>
      </c>
      <c r="W300">
        <v>13</v>
      </c>
      <c r="X300" t="s">
        <v>4176</v>
      </c>
      <c r="Y300" t="s">
        <v>4174</v>
      </c>
      <c r="Z300" t="s">
        <v>4177</v>
      </c>
      <c r="AB300">
        <f>COUNTIF(DATA!C:C,C300)</f>
        <v>0</v>
      </c>
      <c r="AC300" s="2">
        <f t="shared" si="35"/>
        <v>-1</v>
      </c>
      <c r="AE300" s="2">
        <f t="shared" si="36"/>
        <v>-1</v>
      </c>
      <c r="AF300" s="2">
        <f t="shared" si="37"/>
        <v>-1</v>
      </c>
      <c r="AG300" s="2">
        <f t="shared" si="37"/>
        <v>-1</v>
      </c>
      <c r="AH300" s="2">
        <f t="shared" si="37"/>
        <v>-1</v>
      </c>
      <c r="AI300" s="2">
        <f t="shared" si="38"/>
        <v>-1</v>
      </c>
      <c r="AK300" s="2">
        <f t="shared" si="39"/>
        <v>-1</v>
      </c>
      <c r="AL300" s="2">
        <f t="shared" si="39"/>
        <v>-1</v>
      </c>
      <c r="AM300" s="2">
        <f t="shared" si="39"/>
        <v>-1</v>
      </c>
      <c r="AN300" s="2">
        <f t="shared" si="33"/>
        <v>-1</v>
      </c>
      <c r="AP300" s="2">
        <f t="shared" si="40"/>
        <v>-1</v>
      </c>
      <c r="AQ300" s="2">
        <f t="shared" si="40"/>
        <v>-1</v>
      </c>
      <c r="AR300" s="2">
        <f t="shared" si="40"/>
        <v>-1</v>
      </c>
      <c r="AS300" s="2">
        <f t="shared" si="34"/>
        <v>-1</v>
      </c>
    </row>
    <row r="301" spans="1:45" x14ac:dyDescent="0.25">
      <c r="A301">
        <v>7</v>
      </c>
      <c r="B301" t="s">
        <v>452</v>
      </c>
      <c r="C301" t="s">
        <v>453</v>
      </c>
      <c r="D301">
        <v>2012</v>
      </c>
      <c r="F301" t="s">
        <v>54</v>
      </c>
      <c r="G301" t="s">
        <v>454</v>
      </c>
      <c r="H301" t="s">
        <v>455</v>
      </c>
      <c r="I301">
        <v>281</v>
      </c>
      <c r="J301" s="1">
        <v>44848.523055555554</v>
      </c>
      <c r="S301">
        <v>7</v>
      </c>
      <c r="T301">
        <v>0.7</v>
      </c>
      <c r="U301">
        <v>2</v>
      </c>
      <c r="V301">
        <v>3</v>
      </c>
      <c r="W301">
        <v>10</v>
      </c>
      <c r="X301" t="s">
        <v>456</v>
      </c>
      <c r="Y301" t="s">
        <v>457</v>
      </c>
      <c r="Z301" t="s">
        <v>458</v>
      </c>
      <c r="AB301">
        <f>COUNTIF(DATA!C:C,C301)</f>
        <v>1</v>
      </c>
      <c r="AC301" s="2">
        <f t="shared" si="35"/>
        <v>-1</v>
      </c>
      <c r="AE301" s="2">
        <f t="shared" si="36"/>
        <v>-1</v>
      </c>
      <c r="AF301" s="2">
        <f t="shared" si="37"/>
        <v>-1</v>
      </c>
      <c r="AG301" s="2">
        <f t="shared" si="37"/>
        <v>-1</v>
      </c>
      <c r="AH301" s="2">
        <f t="shared" si="37"/>
        <v>-1</v>
      </c>
      <c r="AI301" s="2">
        <f t="shared" si="38"/>
        <v>-1</v>
      </c>
      <c r="AK301" s="2">
        <f t="shared" si="39"/>
        <v>-1</v>
      </c>
      <c r="AL301" s="2">
        <f t="shared" si="39"/>
        <v>-1</v>
      </c>
      <c r="AM301" s="2">
        <f t="shared" si="39"/>
        <v>-1</v>
      </c>
      <c r="AN301" s="2">
        <f t="shared" si="33"/>
        <v>-1</v>
      </c>
      <c r="AP301" s="2">
        <f t="shared" si="40"/>
        <v>-1</v>
      </c>
      <c r="AQ301" s="2">
        <f t="shared" si="40"/>
        <v>-1</v>
      </c>
      <c r="AR301" s="2">
        <f t="shared" si="40"/>
        <v>-1</v>
      </c>
      <c r="AS301" s="2">
        <f t="shared" si="34"/>
        <v>-1</v>
      </c>
    </row>
    <row r="302" spans="1:45" x14ac:dyDescent="0.25">
      <c r="A302">
        <v>7</v>
      </c>
      <c r="B302" t="s">
        <v>1368</v>
      </c>
      <c r="C302" t="s">
        <v>2053</v>
      </c>
      <c r="D302">
        <v>2019</v>
      </c>
      <c r="E302" t="s">
        <v>960</v>
      </c>
      <c r="F302" t="s">
        <v>29</v>
      </c>
      <c r="G302" t="s">
        <v>2054</v>
      </c>
      <c r="H302" t="s">
        <v>2055</v>
      </c>
      <c r="I302">
        <v>282</v>
      </c>
      <c r="J302" s="1">
        <v>44848.523055555554</v>
      </c>
      <c r="S302">
        <v>7</v>
      </c>
      <c r="T302">
        <v>2.33</v>
      </c>
      <c r="U302">
        <v>2</v>
      </c>
      <c r="V302">
        <v>3</v>
      </c>
      <c r="W302">
        <v>3</v>
      </c>
      <c r="X302" t="s">
        <v>2056</v>
      </c>
      <c r="Y302" t="s">
        <v>2057</v>
      </c>
      <c r="Z302" t="s">
        <v>2058</v>
      </c>
      <c r="AB302">
        <f>COUNTIF(DATA!C:C,C302)</f>
        <v>1</v>
      </c>
      <c r="AC302" s="2">
        <f t="shared" si="35"/>
        <v>-1</v>
      </c>
      <c r="AE302" s="2">
        <f t="shared" si="36"/>
        <v>-1</v>
      </c>
      <c r="AF302" s="2">
        <f t="shared" si="37"/>
        <v>-1</v>
      </c>
      <c r="AG302" s="2">
        <f t="shared" si="37"/>
        <v>-1</v>
      </c>
      <c r="AH302" s="2">
        <f t="shared" si="37"/>
        <v>-1</v>
      </c>
      <c r="AI302" s="2">
        <f t="shared" si="38"/>
        <v>-1</v>
      </c>
      <c r="AK302" s="2">
        <f t="shared" si="39"/>
        <v>-1</v>
      </c>
      <c r="AL302" s="2">
        <f t="shared" si="39"/>
        <v>-1</v>
      </c>
      <c r="AM302" s="2">
        <f t="shared" si="39"/>
        <v>-1</v>
      </c>
      <c r="AN302" s="2">
        <f t="shared" si="33"/>
        <v>-1</v>
      </c>
      <c r="AP302" s="2">
        <f t="shared" si="40"/>
        <v>-1</v>
      </c>
      <c r="AQ302" s="2">
        <f t="shared" si="40"/>
        <v>-1</v>
      </c>
      <c r="AR302" s="2">
        <f t="shared" si="40"/>
        <v>-1</v>
      </c>
      <c r="AS302" s="2">
        <f t="shared" si="34"/>
        <v>-1</v>
      </c>
    </row>
    <row r="303" spans="1:45" x14ac:dyDescent="0.25">
      <c r="A303">
        <v>7</v>
      </c>
      <c r="B303" t="s">
        <v>4178</v>
      </c>
      <c r="C303" t="s">
        <v>4179</v>
      </c>
      <c r="D303">
        <v>2017</v>
      </c>
      <c r="E303" t="s">
        <v>461</v>
      </c>
      <c r="F303" t="s">
        <v>322</v>
      </c>
      <c r="G303" t="s">
        <v>4180</v>
      </c>
      <c r="H303" t="s">
        <v>4181</v>
      </c>
      <c r="I303">
        <v>283</v>
      </c>
      <c r="J303" s="1">
        <v>44848.523055555554</v>
      </c>
      <c r="S303">
        <v>7</v>
      </c>
      <c r="T303">
        <v>1.4</v>
      </c>
      <c r="U303">
        <v>1</v>
      </c>
      <c r="V303">
        <v>5</v>
      </c>
      <c r="W303">
        <v>5</v>
      </c>
      <c r="X303" t="s">
        <v>4182</v>
      </c>
      <c r="Z303" t="s">
        <v>4183</v>
      </c>
      <c r="AB303">
        <f>COUNTIF(DATA!C:C,C303)</f>
        <v>0</v>
      </c>
      <c r="AC303" s="2">
        <f t="shared" si="35"/>
        <v>-1</v>
      </c>
      <c r="AE303" s="2">
        <f t="shared" si="36"/>
        <v>-1</v>
      </c>
      <c r="AF303" s="2">
        <f t="shared" si="37"/>
        <v>-1</v>
      </c>
      <c r="AG303" s="2">
        <f t="shared" si="37"/>
        <v>-1</v>
      </c>
      <c r="AH303" s="2">
        <f t="shared" si="37"/>
        <v>-1</v>
      </c>
      <c r="AI303" s="2">
        <f t="shared" si="38"/>
        <v>-1</v>
      </c>
      <c r="AK303" s="2">
        <f t="shared" si="39"/>
        <v>-1</v>
      </c>
      <c r="AL303" s="2">
        <f t="shared" si="39"/>
        <v>-1</v>
      </c>
      <c r="AM303" s="2">
        <f t="shared" si="39"/>
        <v>-1</v>
      </c>
      <c r="AN303" s="2">
        <f t="shared" si="33"/>
        <v>-1</v>
      </c>
      <c r="AP303" s="2">
        <f t="shared" si="40"/>
        <v>-1</v>
      </c>
      <c r="AQ303" s="2">
        <f t="shared" si="40"/>
        <v>-1</v>
      </c>
      <c r="AR303" s="2">
        <f t="shared" si="40"/>
        <v>-1</v>
      </c>
      <c r="AS303" s="2">
        <f t="shared" si="34"/>
        <v>-1</v>
      </c>
    </row>
    <row r="304" spans="1:45" x14ac:dyDescent="0.25">
      <c r="A304">
        <v>7</v>
      </c>
      <c r="B304" t="s">
        <v>820</v>
      </c>
      <c r="C304" t="s">
        <v>821</v>
      </c>
      <c r="D304">
        <v>2014</v>
      </c>
      <c r="E304" t="s">
        <v>822</v>
      </c>
      <c r="F304" t="s">
        <v>823</v>
      </c>
      <c r="G304" t="s">
        <v>824</v>
      </c>
      <c r="H304" t="s">
        <v>825</v>
      </c>
      <c r="I304">
        <v>285</v>
      </c>
      <c r="J304" s="1">
        <v>44848.523055555554</v>
      </c>
      <c r="K304" t="s">
        <v>41</v>
      </c>
      <c r="S304">
        <v>7</v>
      </c>
      <c r="T304">
        <v>0.88</v>
      </c>
      <c r="U304">
        <v>7</v>
      </c>
      <c r="V304">
        <v>1</v>
      </c>
      <c r="W304">
        <v>8</v>
      </c>
      <c r="X304" t="s">
        <v>826</v>
      </c>
      <c r="Y304" t="s">
        <v>824</v>
      </c>
      <c r="Z304" t="s">
        <v>827</v>
      </c>
      <c r="AB304">
        <f>COUNTIF(DATA!C:C,C304)</f>
        <v>1</v>
      </c>
      <c r="AC304" s="2">
        <f t="shared" si="35"/>
        <v>-1</v>
      </c>
      <c r="AE304" s="2">
        <f t="shared" si="36"/>
        <v>-1</v>
      </c>
      <c r="AF304" s="2">
        <f t="shared" si="37"/>
        <v>-1</v>
      </c>
      <c r="AG304" s="2">
        <f t="shared" si="37"/>
        <v>-1</v>
      </c>
      <c r="AH304" s="2">
        <f t="shared" si="37"/>
        <v>-1</v>
      </c>
      <c r="AI304" s="2">
        <f t="shared" si="38"/>
        <v>-1</v>
      </c>
      <c r="AK304" s="2">
        <f t="shared" si="39"/>
        <v>-1</v>
      </c>
      <c r="AL304" s="2">
        <f t="shared" si="39"/>
        <v>-1</v>
      </c>
      <c r="AM304" s="2">
        <f t="shared" si="39"/>
        <v>-1</v>
      </c>
      <c r="AN304" s="2">
        <f t="shared" si="33"/>
        <v>-1</v>
      </c>
      <c r="AP304" s="2">
        <f t="shared" si="40"/>
        <v>-1</v>
      </c>
      <c r="AQ304" s="2">
        <f t="shared" si="40"/>
        <v>-1</v>
      </c>
      <c r="AR304" s="2">
        <f t="shared" si="40"/>
        <v>-1</v>
      </c>
      <c r="AS304" s="2">
        <f t="shared" si="34"/>
        <v>-1</v>
      </c>
    </row>
    <row r="305" spans="1:45" x14ac:dyDescent="0.25">
      <c r="A305">
        <v>7</v>
      </c>
      <c r="B305" t="s">
        <v>4184</v>
      </c>
      <c r="C305" t="s">
        <v>1063</v>
      </c>
      <c r="D305">
        <v>2015</v>
      </c>
      <c r="E305" t="s">
        <v>1064</v>
      </c>
      <c r="F305" t="s">
        <v>131</v>
      </c>
      <c r="G305" t="s">
        <v>1065</v>
      </c>
      <c r="H305" t="s">
        <v>1066</v>
      </c>
      <c r="I305">
        <v>287</v>
      </c>
      <c r="J305" s="1">
        <v>44848.523055555554</v>
      </c>
      <c r="K305" t="s">
        <v>157</v>
      </c>
      <c r="L305" t="s">
        <v>1067</v>
      </c>
      <c r="S305">
        <v>7</v>
      </c>
      <c r="T305">
        <v>1</v>
      </c>
      <c r="U305">
        <v>2</v>
      </c>
      <c r="V305">
        <v>4</v>
      </c>
      <c r="W305">
        <v>7</v>
      </c>
      <c r="X305" t="s">
        <v>1068</v>
      </c>
      <c r="Y305" t="s">
        <v>1065</v>
      </c>
      <c r="Z305" t="s">
        <v>1069</v>
      </c>
      <c r="AB305">
        <f>COUNTIF(DATA!C:C,C305)</f>
        <v>1</v>
      </c>
      <c r="AC305" s="2">
        <f t="shared" si="35"/>
        <v>-1</v>
      </c>
      <c r="AE305" s="2">
        <f t="shared" si="36"/>
        <v>-1</v>
      </c>
      <c r="AF305" s="2">
        <f t="shared" si="37"/>
        <v>-1</v>
      </c>
      <c r="AG305" s="2">
        <f t="shared" si="37"/>
        <v>-1</v>
      </c>
      <c r="AH305" s="2">
        <f t="shared" si="37"/>
        <v>-1</v>
      </c>
      <c r="AI305" s="2">
        <f t="shared" si="38"/>
        <v>-1</v>
      </c>
      <c r="AK305" s="2">
        <f t="shared" si="39"/>
        <v>-1</v>
      </c>
      <c r="AL305" s="2">
        <f t="shared" si="39"/>
        <v>-1</v>
      </c>
      <c r="AM305" s="2">
        <f t="shared" si="39"/>
        <v>-1</v>
      </c>
      <c r="AN305" s="2">
        <f t="shared" si="33"/>
        <v>-1</v>
      </c>
      <c r="AP305" s="2">
        <f t="shared" si="40"/>
        <v>-1</v>
      </c>
      <c r="AQ305" s="2">
        <f t="shared" si="40"/>
        <v>-1</v>
      </c>
      <c r="AR305" s="2">
        <f t="shared" si="40"/>
        <v>-1</v>
      </c>
      <c r="AS305" s="2">
        <f t="shared" si="34"/>
        <v>-1</v>
      </c>
    </row>
    <row r="306" spans="1:45" x14ac:dyDescent="0.25">
      <c r="A306">
        <v>7</v>
      </c>
      <c r="B306" t="s">
        <v>1808</v>
      </c>
      <c r="C306" t="s">
        <v>1809</v>
      </c>
      <c r="D306">
        <v>2018</v>
      </c>
      <c r="F306" t="s">
        <v>76</v>
      </c>
      <c r="G306" t="s">
        <v>1810</v>
      </c>
      <c r="H306" t="s">
        <v>1811</v>
      </c>
      <c r="I306">
        <v>288</v>
      </c>
      <c r="J306" s="1">
        <v>44848.523055555554</v>
      </c>
      <c r="K306" t="s">
        <v>41</v>
      </c>
      <c r="S306">
        <v>7</v>
      </c>
      <c r="T306">
        <v>1.75</v>
      </c>
      <c r="U306">
        <v>1</v>
      </c>
      <c r="V306">
        <v>5</v>
      </c>
      <c r="W306">
        <v>4</v>
      </c>
      <c r="X306" t="s">
        <v>1812</v>
      </c>
      <c r="Y306" t="s">
        <v>1810</v>
      </c>
      <c r="Z306" t="s">
        <v>1813</v>
      </c>
      <c r="AB306">
        <f>COUNTIF(DATA!C:C,C306)</f>
        <v>1</v>
      </c>
      <c r="AC306" s="2">
        <f t="shared" si="35"/>
        <v>-1</v>
      </c>
      <c r="AE306" s="2">
        <f t="shared" si="36"/>
        <v>-1</v>
      </c>
      <c r="AF306" s="2">
        <f t="shared" si="37"/>
        <v>-1</v>
      </c>
      <c r="AG306" s="2">
        <f t="shared" si="37"/>
        <v>-1</v>
      </c>
      <c r="AH306" s="2">
        <f t="shared" si="37"/>
        <v>-1</v>
      </c>
      <c r="AI306" s="2">
        <f t="shared" si="38"/>
        <v>-1</v>
      </c>
      <c r="AK306" s="2">
        <f t="shared" si="39"/>
        <v>-1</v>
      </c>
      <c r="AL306" s="2">
        <f t="shared" si="39"/>
        <v>-1</v>
      </c>
      <c r="AM306" s="2">
        <f t="shared" si="39"/>
        <v>-1</v>
      </c>
      <c r="AN306" s="2">
        <f t="shared" si="33"/>
        <v>-1</v>
      </c>
      <c r="AP306" s="2">
        <f t="shared" si="40"/>
        <v>-1</v>
      </c>
      <c r="AQ306" s="2">
        <f t="shared" si="40"/>
        <v>-1</v>
      </c>
      <c r="AR306" s="2">
        <f t="shared" si="40"/>
        <v>-1</v>
      </c>
      <c r="AS306" s="2">
        <f t="shared" si="34"/>
        <v>-1</v>
      </c>
    </row>
    <row r="307" spans="1:45" x14ac:dyDescent="0.25">
      <c r="A307">
        <v>7</v>
      </c>
      <c r="B307" t="s">
        <v>4185</v>
      </c>
      <c r="C307" t="s">
        <v>4186</v>
      </c>
      <c r="D307">
        <v>2019</v>
      </c>
      <c r="E307" t="s">
        <v>4187</v>
      </c>
      <c r="F307" t="s">
        <v>4188</v>
      </c>
      <c r="G307" t="s">
        <v>4189</v>
      </c>
      <c r="H307" t="s">
        <v>4190</v>
      </c>
      <c r="I307">
        <v>291</v>
      </c>
      <c r="J307" s="1">
        <v>44848.523055555554</v>
      </c>
      <c r="K307" t="s">
        <v>41</v>
      </c>
      <c r="S307">
        <v>7</v>
      </c>
      <c r="T307">
        <v>2.33</v>
      </c>
      <c r="U307">
        <v>2</v>
      </c>
      <c r="V307">
        <v>3</v>
      </c>
      <c r="W307">
        <v>3</v>
      </c>
      <c r="X307" t="s">
        <v>4191</v>
      </c>
      <c r="Y307" t="s">
        <v>4189</v>
      </c>
      <c r="Z307" t="s">
        <v>4192</v>
      </c>
      <c r="AB307">
        <f>COUNTIF(DATA!C:C,C307)</f>
        <v>0</v>
      </c>
      <c r="AC307" s="2">
        <f t="shared" si="35"/>
        <v>-1</v>
      </c>
      <c r="AE307" s="2">
        <f t="shared" si="36"/>
        <v>-1</v>
      </c>
      <c r="AF307" s="2">
        <f t="shared" si="37"/>
        <v>-1</v>
      </c>
      <c r="AG307" s="2">
        <f t="shared" si="37"/>
        <v>4</v>
      </c>
      <c r="AH307" s="2">
        <f t="shared" si="37"/>
        <v>-1</v>
      </c>
      <c r="AI307" s="2">
        <f t="shared" si="38"/>
        <v>0</v>
      </c>
      <c r="AK307" s="2">
        <f t="shared" si="39"/>
        <v>-1</v>
      </c>
      <c r="AL307" s="2">
        <f t="shared" si="39"/>
        <v>-1</v>
      </c>
      <c r="AM307" s="2">
        <f t="shared" si="39"/>
        <v>-1</v>
      </c>
      <c r="AN307" s="2">
        <f t="shared" si="33"/>
        <v>-1</v>
      </c>
      <c r="AP307" s="2">
        <f t="shared" si="40"/>
        <v>-1</v>
      </c>
      <c r="AQ307" s="2">
        <f t="shared" si="40"/>
        <v>-1</v>
      </c>
      <c r="AR307" s="2">
        <f t="shared" si="40"/>
        <v>-1</v>
      </c>
      <c r="AS307" s="2">
        <f t="shared" si="34"/>
        <v>-1</v>
      </c>
    </row>
    <row r="308" spans="1:45" x14ac:dyDescent="0.25">
      <c r="A308">
        <v>7</v>
      </c>
      <c r="B308" t="s">
        <v>4193</v>
      </c>
      <c r="C308" t="s">
        <v>4194</v>
      </c>
      <c r="D308">
        <v>2012</v>
      </c>
      <c r="E308" t="s">
        <v>2686</v>
      </c>
      <c r="F308" t="s">
        <v>1510</v>
      </c>
      <c r="G308" t="s">
        <v>4195</v>
      </c>
      <c r="H308" t="s">
        <v>4196</v>
      </c>
      <c r="I308">
        <v>292</v>
      </c>
      <c r="J308" s="1">
        <v>44848.523055555554</v>
      </c>
      <c r="L308" t="s">
        <v>4197</v>
      </c>
      <c r="S308">
        <v>7</v>
      </c>
      <c r="T308">
        <v>0.7</v>
      </c>
      <c r="U308">
        <v>1</v>
      </c>
      <c r="V308">
        <v>5</v>
      </c>
      <c r="W308">
        <v>10</v>
      </c>
      <c r="X308" t="s">
        <v>4198</v>
      </c>
      <c r="Y308" t="s">
        <v>4199</v>
      </c>
      <c r="Z308" t="s">
        <v>4200</v>
      </c>
      <c r="AB308">
        <f>COUNTIF(DATA!C:C,C308)</f>
        <v>0</v>
      </c>
      <c r="AC308" s="2">
        <f t="shared" si="35"/>
        <v>-1</v>
      </c>
      <c r="AE308" s="2">
        <f t="shared" si="36"/>
        <v>-1</v>
      </c>
      <c r="AF308" s="2">
        <f t="shared" si="37"/>
        <v>-1</v>
      </c>
      <c r="AG308" s="2">
        <f t="shared" si="37"/>
        <v>-1</v>
      </c>
      <c r="AH308" s="2">
        <f t="shared" si="37"/>
        <v>-1</v>
      </c>
      <c r="AI308" s="2">
        <f t="shared" si="38"/>
        <v>-1</v>
      </c>
      <c r="AK308" s="2">
        <f t="shared" si="39"/>
        <v>-1</v>
      </c>
      <c r="AL308" s="2">
        <f t="shared" si="39"/>
        <v>-1</v>
      </c>
      <c r="AM308" s="2">
        <f t="shared" si="39"/>
        <v>-1</v>
      </c>
      <c r="AN308" s="2">
        <f t="shared" si="33"/>
        <v>-1</v>
      </c>
      <c r="AP308" s="2">
        <f t="shared" si="40"/>
        <v>-1</v>
      </c>
      <c r="AQ308" s="2">
        <f t="shared" si="40"/>
        <v>-1</v>
      </c>
      <c r="AR308" s="2">
        <f t="shared" si="40"/>
        <v>-1</v>
      </c>
      <c r="AS308" s="2">
        <f t="shared" si="34"/>
        <v>-1</v>
      </c>
    </row>
    <row r="309" spans="1:45" x14ac:dyDescent="0.25">
      <c r="A309">
        <v>7</v>
      </c>
      <c r="B309" t="s">
        <v>4201</v>
      </c>
      <c r="C309" t="s">
        <v>4202</v>
      </c>
      <c r="D309">
        <v>2020</v>
      </c>
      <c r="E309" t="s">
        <v>4203</v>
      </c>
      <c r="F309" t="s">
        <v>29</v>
      </c>
      <c r="G309" t="s">
        <v>4204</v>
      </c>
      <c r="H309" t="s">
        <v>4205</v>
      </c>
      <c r="I309">
        <v>294</v>
      </c>
      <c r="J309" s="1">
        <v>44848.523055555554</v>
      </c>
      <c r="K309" t="s">
        <v>157</v>
      </c>
      <c r="S309">
        <v>7</v>
      </c>
      <c r="T309">
        <v>3.5</v>
      </c>
      <c r="U309">
        <v>2</v>
      </c>
      <c r="V309">
        <v>4</v>
      </c>
      <c r="W309">
        <v>2</v>
      </c>
      <c r="X309" t="s">
        <v>4206</v>
      </c>
      <c r="Y309" t="s">
        <v>4204</v>
      </c>
      <c r="Z309" t="s">
        <v>4207</v>
      </c>
      <c r="AB309">
        <f>COUNTIF(DATA!C:C,C309)</f>
        <v>0</v>
      </c>
      <c r="AC309" s="2">
        <f t="shared" si="35"/>
        <v>-1</v>
      </c>
      <c r="AE309" s="2">
        <f t="shared" si="36"/>
        <v>-1</v>
      </c>
      <c r="AF309" s="2">
        <f t="shared" si="37"/>
        <v>-1</v>
      </c>
      <c r="AG309" s="2">
        <f t="shared" si="37"/>
        <v>-1</v>
      </c>
      <c r="AH309" s="2">
        <f t="shared" si="37"/>
        <v>-1</v>
      </c>
      <c r="AI309" s="2">
        <f t="shared" si="38"/>
        <v>-1</v>
      </c>
      <c r="AK309" s="2">
        <f t="shared" si="39"/>
        <v>-1</v>
      </c>
      <c r="AL309" s="2">
        <f t="shared" si="39"/>
        <v>-1</v>
      </c>
      <c r="AM309" s="2">
        <f t="shared" si="39"/>
        <v>-1</v>
      </c>
      <c r="AN309" s="2">
        <f t="shared" si="33"/>
        <v>-1</v>
      </c>
      <c r="AP309" s="2">
        <f t="shared" si="40"/>
        <v>-1</v>
      </c>
      <c r="AQ309" s="2">
        <f t="shared" si="40"/>
        <v>-1</v>
      </c>
      <c r="AR309" s="2">
        <f t="shared" si="40"/>
        <v>-1</v>
      </c>
      <c r="AS309" s="2">
        <f t="shared" si="34"/>
        <v>-1</v>
      </c>
    </row>
    <row r="310" spans="1:45" x14ac:dyDescent="0.25">
      <c r="A310">
        <v>7</v>
      </c>
      <c r="B310" t="s">
        <v>4208</v>
      </c>
      <c r="C310" t="s">
        <v>460</v>
      </c>
      <c r="D310">
        <v>2012</v>
      </c>
      <c r="E310" t="s">
        <v>461</v>
      </c>
      <c r="F310" t="s">
        <v>322</v>
      </c>
      <c r="G310" t="s">
        <v>462</v>
      </c>
      <c r="H310" t="s">
        <v>463</v>
      </c>
      <c r="I310">
        <v>295</v>
      </c>
      <c r="J310" s="1">
        <v>44848.523055555554</v>
      </c>
      <c r="S310">
        <v>7</v>
      </c>
      <c r="T310">
        <v>0.7</v>
      </c>
      <c r="U310">
        <v>2</v>
      </c>
      <c r="V310">
        <v>4</v>
      </c>
      <c r="W310">
        <v>10</v>
      </c>
      <c r="X310" t="s">
        <v>464</v>
      </c>
      <c r="Z310" t="s">
        <v>465</v>
      </c>
      <c r="AB310">
        <f>COUNTIF(DATA!C:C,C310)</f>
        <v>1</v>
      </c>
      <c r="AC310" s="2">
        <f t="shared" si="35"/>
        <v>-1</v>
      </c>
      <c r="AE310" s="2">
        <f t="shared" si="36"/>
        <v>-1</v>
      </c>
      <c r="AF310" s="2">
        <f t="shared" si="37"/>
        <v>-1</v>
      </c>
      <c r="AG310" s="2">
        <f t="shared" si="37"/>
        <v>-1</v>
      </c>
      <c r="AH310" s="2">
        <f t="shared" si="37"/>
        <v>-1</v>
      </c>
      <c r="AI310" s="2">
        <f t="shared" si="38"/>
        <v>-1</v>
      </c>
      <c r="AK310" s="2">
        <f t="shared" si="39"/>
        <v>-1</v>
      </c>
      <c r="AL310" s="2">
        <f t="shared" si="39"/>
        <v>-1</v>
      </c>
      <c r="AM310" s="2">
        <f t="shared" si="39"/>
        <v>-1</v>
      </c>
      <c r="AN310" s="2">
        <f t="shared" si="33"/>
        <v>-1</v>
      </c>
      <c r="AP310" s="2">
        <f t="shared" si="40"/>
        <v>-1</v>
      </c>
      <c r="AQ310" s="2">
        <f t="shared" si="40"/>
        <v>-1</v>
      </c>
      <c r="AR310" s="2">
        <f t="shared" si="40"/>
        <v>-1</v>
      </c>
      <c r="AS310" s="2">
        <f t="shared" si="34"/>
        <v>-1</v>
      </c>
    </row>
    <row r="311" spans="1:45" x14ac:dyDescent="0.25">
      <c r="A311">
        <v>7</v>
      </c>
      <c r="B311" t="s">
        <v>2561</v>
      </c>
      <c r="C311" t="s">
        <v>2562</v>
      </c>
      <c r="D311">
        <v>2021</v>
      </c>
      <c r="E311" t="s">
        <v>2563</v>
      </c>
      <c r="F311" t="s">
        <v>1257</v>
      </c>
      <c r="G311" t="s">
        <v>2564</v>
      </c>
      <c r="H311" t="s">
        <v>2565</v>
      </c>
      <c r="I311">
        <v>299</v>
      </c>
      <c r="J311" s="1">
        <v>44848.523055555554</v>
      </c>
      <c r="S311">
        <v>7</v>
      </c>
      <c r="T311">
        <v>7</v>
      </c>
      <c r="U311">
        <v>2</v>
      </c>
      <c r="V311">
        <v>3</v>
      </c>
      <c r="W311">
        <v>1</v>
      </c>
      <c r="X311" t="s">
        <v>2566</v>
      </c>
      <c r="Y311" t="s">
        <v>2567</v>
      </c>
      <c r="Z311" t="s">
        <v>2568</v>
      </c>
      <c r="AB311">
        <f>COUNTIF(DATA!C:C,C311)</f>
        <v>1</v>
      </c>
      <c r="AC311" s="2">
        <f t="shared" si="35"/>
        <v>-1</v>
      </c>
      <c r="AE311" s="2">
        <f t="shared" si="36"/>
        <v>-1</v>
      </c>
      <c r="AF311" s="2">
        <f t="shared" si="37"/>
        <v>-1</v>
      </c>
      <c r="AG311" s="2">
        <f t="shared" si="37"/>
        <v>-1</v>
      </c>
      <c r="AH311" s="2">
        <f t="shared" si="37"/>
        <v>-1</v>
      </c>
      <c r="AI311" s="2">
        <f t="shared" si="38"/>
        <v>-1</v>
      </c>
      <c r="AK311" s="2">
        <f t="shared" si="39"/>
        <v>-1</v>
      </c>
      <c r="AL311" s="2">
        <f t="shared" si="39"/>
        <v>-1</v>
      </c>
      <c r="AM311" s="2">
        <f t="shared" si="39"/>
        <v>-1</v>
      </c>
      <c r="AN311" s="2">
        <f t="shared" si="33"/>
        <v>-1</v>
      </c>
      <c r="AP311" s="2">
        <f t="shared" si="40"/>
        <v>-1</v>
      </c>
      <c r="AQ311" s="2">
        <f t="shared" si="40"/>
        <v>-1</v>
      </c>
      <c r="AR311" s="2">
        <f t="shared" si="40"/>
        <v>-1</v>
      </c>
      <c r="AS311" s="2">
        <f t="shared" si="34"/>
        <v>-1</v>
      </c>
    </row>
    <row r="312" spans="1:45" x14ac:dyDescent="0.25">
      <c r="A312">
        <v>7</v>
      </c>
      <c r="B312" t="s">
        <v>863</v>
      </c>
      <c r="C312" t="s">
        <v>864</v>
      </c>
      <c r="D312">
        <v>2014</v>
      </c>
      <c r="E312" t="s">
        <v>232</v>
      </c>
      <c r="F312" t="s">
        <v>29</v>
      </c>
      <c r="G312" t="s">
        <v>865</v>
      </c>
      <c r="H312" t="s">
        <v>866</v>
      </c>
      <c r="I312">
        <v>325</v>
      </c>
      <c r="J312" s="1">
        <v>44848.523055555554</v>
      </c>
      <c r="S312">
        <v>7</v>
      </c>
      <c r="T312">
        <v>0.88</v>
      </c>
      <c r="U312">
        <v>1</v>
      </c>
      <c r="V312">
        <v>6</v>
      </c>
      <c r="W312">
        <v>8</v>
      </c>
      <c r="X312" t="s">
        <v>760</v>
      </c>
      <c r="Y312" t="s">
        <v>867</v>
      </c>
      <c r="Z312" t="s">
        <v>868</v>
      </c>
      <c r="AB312">
        <f>COUNTIF(DATA!C:C,C312)</f>
        <v>1</v>
      </c>
      <c r="AC312" s="2">
        <f t="shared" si="35"/>
        <v>-1</v>
      </c>
      <c r="AE312" s="2">
        <f t="shared" si="36"/>
        <v>-1</v>
      </c>
      <c r="AF312" s="2">
        <f t="shared" si="37"/>
        <v>-1</v>
      </c>
      <c r="AG312" s="2">
        <f t="shared" si="37"/>
        <v>-1</v>
      </c>
      <c r="AH312" s="2">
        <f t="shared" si="37"/>
        <v>-1</v>
      </c>
      <c r="AI312" s="2">
        <f t="shared" si="38"/>
        <v>-1</v>
      </c>
      <c r="AK312" s="2">
        <f t="shared" si="39"/>
        <v>-1</v>
      </c>
      <c r="AL312" s="2">
        <f t="shared" si="39"/>
        <v>-1</v>
      </c>
      <c r="AM312" s="2">
        <f t="shared" si="39"/>
        <v>-1</v>
      </c>
      <c r="AN312" s="2">
        <f t="shared" si="33"/>
        <v>-1</v>
      </c>
      <c r="AP312" s="2">
        <f t="shared" si="40"/>
        <v>-1</v>
      </c>
      <c r="AQ312" s="2">
        <f t="shared" si="40"/>
        <v>-1</v>
      </c>
      <c r="AR312" s="2">
        <f t="shared" si="40"/>
        <v>-1</v>
      </c>
      <c r="AS312" s="2">
        <f t="shared" si="34"/>
        <v>-1</v>
      </c>
    </row>
    <row r="313" spans="1:45" x14ac:dyDescent="0.25">
      <c r="A313">
        <v>7</v>
      </c>
      <c r="B313" t="s">
        <v>4209</v>
      </c>
      <c r="C313" t="s">
        <v>4210</v>
      </c>
      <c r="D313">
        <v>2021</v>
      </c>
      <c r="E313" t="s">
        <v>960</v>
      </c>
      <c r="F313" t="s">
        <v>29</v>
      </c>
      <c r="G313" t="s">
        <v>4211</v>
      </c>
      <c r="H313" t="s">
        <v>4212</v>
      </c>
      <c r="I313">
        <v>327</v>
      </c>
      <c r="J313" s="1">
        <v>44848.523055555554</v>
      </c>
      <c r="S313">
        <v>7</v>
      </c>
      <c r="T313">
        <v>7</v>
      </c>
      <c r="U313">
        <v>1</v>
      </c>
      <c r="V313">
        <v>6</v>
      </c>
      <c r="W313">
        <v>1</v>
      </c>
      <c r="X313" t="s">
        <v>4213</v>
      </c>
      <c r="Y313" t="s">
        <v>4214</v>
      </c>
      <c r="Z313" t="s">
        <v>4215</v>
      </c>
      <c r="AB313">
        <f>COUNTIF(DATA!C:C,C313)</f>
        <v>0</v>
      </c>
      <c r="AC313" s="2">
        <f t="shared" si="35"/>
        <v>-1</v>
      </c>
      <c r="AE313" s="2">
        <f t="shared" si="36"/>
        <v>-1</v>
      </c>
      <c r="AF313" s="2">
        <f t="shared" si="37"/>
        <v>-1</v>
      </c>
      <c r="AG313" s="2">
        <f t="shared" si="37"/>
        <v>-1</v>
      </c>
      <c r="AH313" s="2">
        <f t="shared" si="37"/>
        <v>-1</v>
      </c>
      <c r="AI313" s="2">
        <f t="shared" si="38"/>
        <v>-1</v>
      </c>
      <c r="AK313" s="2">
        <f t="shared" si="39"/>
        <v>-1</v>
      </c>
      <c r="AL313" s="2">
        <f t="shared" si="39"/>
        <v>-1</v>
      </c>
      <c r="AM313" s="2">
        <f t="shared" si="39"/>
        <v>-1</v>
      </c>
      <c r="AN313" s="2">
        <f t="shared" si="33"/>
        <v>-1</v>
      </c>
      <c r="AP313" s="2">
        <f t="shared" si="40"/>
        <v>-1</v>
      </c>
      <c r="AQ313" s="2">
        <f t="shared" si="40"/>
        <v>-1</v>
      </c>
      <c r="AR313" s="2">
        <f t="shared" si="40"/>
        <v>-1</v>
      </c>
      <c r="AS313" s="2">
        <f t="shared" si="34"/>
        <v>-1</v>
      </c>
    </row>
    <row r="314" spans="1:45" x14ac:dyDescent="0.25">
      <c r="A314">
        <v>7</v>
      </c>
      <c r="B314" t="s">
        <v>4216</v>
      </c>
      <c r="C314" t="s">
        <v>4217</v>
      </c>
      <c r="D314">
        <v>2019</v>
      </c>
      <c r="E314" t="s">
        <v>953</v>
      </c>
      <c r="F314" t="s">
        <v>131</v>
      </c>
      <c r="G314" t="s">
        <v>4218</v>
      </c>
      <c r="H314" t="s">
        <v>4219</v>
      </c>
      <c r="I314">
        <v>328</v>
      </c>
      <c r="J314" s="1">
        <v>44848.523055555554</v>
      </c>
      <c r="K314" t="s">
        <v>157</v>
      </c>
      <c r="L314" t="s">
        <v>4220</v>
      </c>
      <c r="S314">
        <v>7</v>
      </c>
      <c r="T314">
        <v>2.33</v>
      </c>
      <c r="U314">
        <v>2</v>
      </c>
      <c r="V314">
        <v>4</v>
      </c>
      <c r="W314">
        <v>3</v>
      </c>
      <c r="X314" t="s">
        <v>4221</v>
      </c>
      <c r="Y314" t="s">
        <v>4218</v>
      </c>
      <c r="Z314" t="s">
        <v>4222</v>
      </c>
      <c r="AB314">
        <f>COUNTIF(DATA!C:C,C314)</f>
        <v>0</v>
      </c>
      <c r="AC314" s="2">
        <f t="shared" si="35"/>
        <v>-1</v>
      </c>
      <c r="AE314" s="2">
        <f t="shared" si="36"/>
        <v>-1</v>
      </c>
      <c r="AF314" s="2">
        <f t="shared" si="37"/>
        <v>-1</v>
      </c>
      <c r="AG314" s="2">
        <f t="shared" si="37"/>
        <v>-1</v>
      </c>
      <c r="AH314" s="2">
        <f t="shared" si="37"/>
        <v>-1</v>
      </c>
      <c r="AI314" s="2">
        <f t="shared" si="38"/>
        <v>-1</v>
      </c>
      <c r="AK314" s="2">
        <f t="shared" si="39"/>
        <v>-1</v>
      </c>
      <c r="AL314" s="2">
        <f t="shared" si="39"/>
        <v>-1</v>
      </c>
      <c r="AM314" s="2">
        <f t="shared" si="39"/>
        <v>-1</v>
      </c>
      <c r="AN314" s="2">
        <f t="shared" si="33"/>
        <v>-1</v>
      </c>
      <c r="AP314" s="2">
        <f t="shared" si="40"/>
        <v>-1</v>
      </c>
      <c r="AQ314" s="2">
        <f t="shared" si="40"/>
        <v>-1</v>
      </c>
      <c r="AR314" s="2">
        <f t="shared" si="40"/>
        <v>-1</v>
      </c>
      <c r="AS314" s="2">
        <f t="shared" si="34"/>
        <v>-1</v>
      </c>
    </row>
    <row r="315" spans="1:45" x14ac:dyDescent="0.25">
      <c r="A315">
        <v>7</v>
      </c>
      <c r="B315" t="s">
        <v>4223</v>
      </c>
      <c r="C315" t="s">
        <v>4224</v>
      </c>
      <c r="D315">
        <v>2021</v>
      </c>
      <c r="E315" t="s">
        <v>960</v>
      </c>
      <c r="F315" t="s">
        <v>29</v>
      </c>
      <c r="G315" t="s">
        <v>4225</v>
      </c>
      <c r="H315" t="s">
        <v>4226</v>
      </c>
      <c r="I315">
        <v>333</v>
      </c>
      <c r="J315" s="1">
        <v>44848.523055555554</v>
      </c>
      <c r="S315">
        <v>7</v>
      </c>
      <c r="T315">
        <v>7</v>
      </c>
      <c r="U315">
        <v>4</v>
      </c>
      <c r="V315">
        <v>2</v>
      </c>
      <c r="W315">
        <v>1</v>
      </c>
      <c r="X315" t="s">
        <v>4227</v>
      </c>
      <c r="Y315" t="s">
        <v>4228</v>
      </c>
      <c r="Z315" t="s">
        <v>4229</v>
      </c>
      <c r="AB315">
        <f>COUNTIF(DATA!C:C,C315)</f>
        <v>0</v>
      </c>
      <c r="AC315" s="2">
        <f t="shared" si="35"/>
        <v>-1</v>
      </c>
      <c r="AE315" s="2">
        <f t="shared" si="36"/>
        <v>-1</v>
      </c>
      <c r="AF315" s="2">
        <f t="shared" si="37"/>
        <v>-1</v>
      </c>
      <c r="AG315" s="2">
        <f t="shared" si="37"/>
        <v>-1</v>
      </c>
      <c r="AH315" s="2">
        <f t="shared" si="37"/>
        <v>-1</v>
      </c>
      <c r="AI315" s="2">
        <f t="shared" si="38"/>
        <v>-1</v>
      </c>
      <c r="AK315" s="2">
        <f t="shared" si="39"/>
        <v>-1</v>
      </c>
      <c r="AL315" s="2">
        <f t="shared" si="39"/>
        <v>-1</v>
      </c>
      <c r="AM315" s="2">
        <f t="shared" si="39"/>
        <v>-1</v>
      </c>
      <c r="AN315" s="2">
        <f t="shared" si="33"/>
        <v>-1</v>
      </c>
      <c r="AP315" s="2">
        <f t="shared" si="40"/>
        <v>-1</v>
      </c>
      <c r="AQ315" s="2">
        <f t="shared" si="40"/>
        <v>-1</v>
      </c>
      <c r="AR315" s="2">
        <f t="shared" si="40"/>
        <v>-1</v>
      </c>
      <c r="AS315" s="2">
        <f t="shared" si="34"/>
        <v>-1</v>
      </c>
    </row>
    <row r="316" spans="1:45" x14ac:dyDescent="0.25">
      <c r="A316">
        <v>7</v>
      </c>
      <c r="B316" t="s">
        <v>655</v>
      </c>
      <c r="C316" t="s">
        <v>656</v>
      </c>
      <c r="D316">
        <v>2013</v>
      </c>
      <c r="E316" t="s">
        <v>657</v>
      </c>
      <c r="F316" t="s">
        <v>658</v>
      </c>
      <c r="G316" t="s">
        <v>659</v>
      </c>
      <c r="H316" t="s">
        <v>660</v>
      </c>
      <c r="I316">
        <v>357</v>
      </c>
      <c r="J316" s="1">
        <v>44848.523055555554</v>
      </c>
      <c r="S316">
        <v>7</v>
      </c>
      <c r="T316">
        <v>0.78</v>
      </c>
      <c r="U316">
        <v>2</v>
      </c>
      <c r="V316">
        <v>4</v>
      </c>
      <c r="W316">
        <v>9</v>
      </c>
      <c r="X316" t="s">
        <v>661</v>
      </c>
      <c r="Z316" t="s">
        <v>662</v>
      </c>
      <c r="AB316">
        <f>COUNTIF(DATA!C:C,C316)</f>
        <v>1</v>
      </c>
      <c r="AC316" s="2">
        <f t="shared" si="35"/>
        <v>-1</v>
      </c>
      <c r="AE316" s="2">
        <f t="shared" si="36"/>
        <v>-1</v>
      </c>
      <c r="AF316" s="2">
        <f t="shared" si="37"/>
        <v>-1</v>
      </c>
      <c r="AG316" s="2">
        <f t="shared" si="37"/>
        <v>-1</v>
      </c>
      <c r="AH316" s="2">
        <f t="shared" si="37"/>
        <v>-1</v>
      </c>
      <c r="AI316" s="2">
        <f t="shared" si="38"/>
        <v>-1</v>
      </c>
      <c r="AK316" s="2">
        <f t="shared" si="39"/>
        <v>-1</v>
      </c>
      <c r="AL316" s="2">
        <f t="shared" si="39"/>
        <v>-1</v>
      </c>
      <c r="AM316" s="2">
        <f t="shared" si="39"/>
        <v>-1</v>
      </c>
      <c r="AN316" s="2">
        <f t="shared" si="33"/>
        <v>-1</v>
      </c>
      <c r="AP316" s="2">
        <f t="shared" si="40"/>
        <v>-1</v>
      </c>
      <c r="AQ316" s="2">
        <f t="shared" si="40"/>
        <v>-1</v>
      </c>
      <c r="AR316" s="2">
        <f t="shared" si="40"/>
        <v>-1</v>
      </c>
      <c r="AS316" s="2">
        <f t="shared" si="34"/>
        <v>-1</v>
      </c>
    </row>
    <row r="317" spans="1:45" x14ac:dyDescent="0.25">
      <c r="A317">
        <v>7</v>
      </c>
      <c r="B317" t="s">
        <v>2721</v>
      </c>
      <c r="C317" t="s">
        <v>2722</v>
      </c>
      <c r="D317">
        <v>2021</v>
      </c>
      <c r="E317" t="s">
        <v>2723</v>
      </c>
      <c r="F317" t="s">
        <v>29</v>
      </c>
      <c r="G317" t="s">
        <v>2724</v>
      </c>
      <c r="H317" t="s">
        <v>2725</v>
      </c>
      <c r="I317">
        <v>462</v>
      </c>
      <c r="J317" s="1">
        <v>44848.523055555554</v>
      </c>
      <c r="S317">
        <v>7</v>
      </c>
      <c r="T317">
        <v>7</v>
      </c>
      <c r="U317">
        <v>2</v>
      </c>
      <c r="V317">
        <v>3</v>
      </c>
      <c r="W317">
        <v>1</v>
      </c>
      <c r="X317" t="s">
        <v>2726</v>
      </c>
      <c r="Z317" t="s">
        <v>2727</v>
      </c>
      <c r="AB317">
        <f>COUNTIF(DATA!C:C,C317)</f>
        <v>1</v>
      </c>
      <c r="AC317" s="2">
        <f t="shared" si="35"/>
        <v>-1</v>
      </c>
      <c r="AE317" s="2">
        <f t="shared" si="36"/>
        <v>-1</v>
      </c>
      <c r="AF317" s="2">
        <f t="shared" si="37"/>
        <v>-1</v>
      </c>
      <c r="AG317" s="2">
        <f t="shared" si="37"/>
        <v>-1</v>
      </c>
      <c r="AH317" s="2">
        <f t="shared" si="37"/>
        <v>-1</v>
      </c>
      <c r="AI317" s="2">
        <f t="shared" si="38"/>
        <v>-1</v>
      </c>
      <c r="AK317" s="2">
        <f t="shared" si="39"/>
        <v>-1</v>
      </c>
      <c r="AL317" s="2">
        <f t="shared" si="39"/>
        <v>-1</v>
      </c>
      <c r="AM317" s="2">
        <f t="shared" si="39"/>
        <v>-1</v>
      </c>
      <c r="AN317" s="2">
        <f t="shared" si="33"/>
        <v>-1</v>
      </c>
      <c r="AP317" s="2">
        <f t="shared" si="40"/>
        <v>-1</v>
      </c>
      <c r="AQ317" s="2">
        <f t="shared" si="40"/>
        <v>-1</v>
      </c>
      <c r="AR317" s="2">
        <f t="shared" si="40"/>
        <v>-1</v>
      </c>
      <c r="AS317" s="2">
        <f t="shared" si="34"/>
        <v>-1</v>
      </c>
    </row>
    <row r="318" spans="1:45" x14ac:dyDescent="0.25">
      <c r="A318">
        <v>6</v>
      </c>
      <c r="B318" t="s">
        <v>4230</v>
      </c>
      <c r="C318" t="s">
        <v>4231</v>
      </c>
      <c r="D318">
        <v>2015</v>
      </c>
      <c r="E318" t="s">
        <v>4232</v>
      </c>
      <c r="F318" t="s">
        <v>272</v>
      </c>
      <c r="G318" t="s">
        <v>4233</v>
      </c>
      <c r="H318" t="s">
        <v>4234</v>
      </c>
      <c r="I318">
        <v>300</v>
      </c>
      <c r="J318" s="1">
        <v>44848.523055555554</v>
      </c>
      <c r="S318">
        <v>6</v>
      </c>
      <c r="T318">
        <v>0.86</v>
      </c>
      <c r="U318">
        <v>3</v>
      </c>
      <c r="V318">
        <v>2</v>
      </c>
      <c r="W318">
        <v>7</v>
      </c>
      <c r="X318" t="s">
        <v>4235</v>
      </c>
      <c r="Z318" t="s">
        <v>4236</v>
      </c>
      <c r="AB318">
        <f>COUNTIF(DATA!C:C,C318)</f>
        <v>0</v>
      </c>
      <c r="AC318" s="2">
        <f t="shared" si="35"/>
        <v>-1</v>
      </c>
      <c r="AE318" s="2">
        <f t="shared" si="36"/>
        <v>-1</v>
      </c>
      <c r="AF318" s="2">
        <f t="shared" si="37"/>
        <v>-1</v>
      </c>
      <c r="AG318" s="2">
        <f t="shared" si="37"/>
        <v>-1</v>
      </c>
      <c r="AH318" s="2">
        <f t="shared" si="37"/>
        <v>-1</v>
      </c>
      <c r="AI318" s="2">
        <f t="shared" si="38"/>
        <v>-1</v>
      </c>
      <c r="AK318" s="2">
        <f t="shared" si="39"/>
        <v>-1</v>
      </c>
      <c r="AL318" s="2">
        <f t="shared" si="39"/>
        <v>-1</v>
      </c>
      <c r="AM318" s="2">
        <f t="shared" si="39"/>
        <v>-1</v>
      </c>
      <c r="AN318" s="2">
        <f t="shared" si="33"/>
        <v>-1</v>
      </c>
      <c r="AP318" s="2">
        <f t="shared" si="40"/>
        <v>-1</v>
      </c>
      <c r="AQ318" s="2">
        <f t="shared" si="40"/>
        <v>-1</v>
      </c>
      <c r="AR318" s="2">
        <f t="shared" si="40"/>
        <v>-1</v>
      </c>
      <c r="AS318" s="2">
        <f t="shared" si="34"/>
        <v>-1</v>
      </c>
    </row>
    <row r="319" spans="1:45" x14ac:dyDescent="0.25">
      <c r="A319">
        <v>6</v>
      </c>
      <c r="B319" t="s">
        <v>4237</v>
      </c>
      <c r="C319" t="s">
        <v>4238</v>
      </c>
      <c r="D319">
        <v>2019</v>
      </c>
      <c r="E319" t="s">
        <v>4239</v>
      </c>
      <c r="F319" t="s">
        <v>29</v>
      </c>
      <c r="G319" t="s">
        <v>4240</v>
      </c>
      <c r="H319" t="s">
        <v>4241</v>
      </c>
      <c r="I319">
        <v>301</v>
      </c>
      <c r="J319" s="1">
        <v>44848.523055555554</v>
      </c>
      <c r="K319" t="s">
        <v>157</v>
      </c>
      <c r="S319">
        <v>6</v>
      </c>
      <c r="T319">
        <v>2</v>
      </c>
      <c r="U319">
        <v>2</v>
      </c>
      <c r="V319">
        <v>3</v>
      </c>
      <c r="W319">
        <v>3</v>
      </c>
      <c r="X319" t="s">
        <v>4242</v>
      </c>
      <c r="Y319" t="s">
        <v>4240</v>
      </c>
      <c r="Z319" t="s">
        <v>4243</v>
      </c>
      <c r="AB319">
        <f>COUNTIF(DATA!C:C,C319)</f>
        <v>0</v>
      </c>
      <c r="AC319" s="2">
        <f t="shared" si="35"/>
        <v>-1</v>
      </c>
      <c r="AE319" s="2">
        <f t="shared" si="36"/>
        <v>-1</v>
      </c>
      <c r="AF319" s="2">
        <f t="shared" si="37"/>
        <v>-1</v>
      </c>
      <c r="AG319" s="2">
        <f t="shared" si="37"/>
        <v>-1</v>
      </c>
      <c r="AH319" s="2">
        <f t="shared" si="37"/>
        <v>-1</v>
      </c>
      <c r="AI319" s="2">
        <f t="shared" si="38"/>
        <v>-1</v>
      </c>
      <c r="AK319" s="2">
        <f t="shared" si="39"/>
        <v>-1</v>
      </c>
      <c r="AL319" s="2">
        <f t="shared" si="39"/>
        <v>-1</v>
      </c>
      <c r="AM319" s="2">
        <f t="shared" si="39"/>
        <v>-1</v>
      </c>
      <c r="AN319" s="2">
        <f t="shared" si="33"/>
        <v>-1</v>
      </c>
      <c r="AP319" s="2">
        <f t="shared" si="40"/>
        <v>-1</v>
      </c>
      <c r="AQ319" s="2">
        <f t="shared" si="40"/>
        <v>-1</v>
      </c>
      <c r="AR319" s="2">
        <f t="shared" si="40"/>
        <v>-1</v>
      </c>
      <c r="AS319" s="2">
        <f t="shared" si="34"/>
        <v>-1</v>
      </c>
    </row>
    <row r="320" spans="1:45" x14ac:dyDescent="0.25">
      <c r="A320">
        <v>6</v>
      </c>
      <c r="B320" t="s">
        <v>138</v>
      </c>
      <c r="C320" t="s">
        <v>328</v>
      </c>
      <c r="D320">
        <v>2011</v>
      </c>
      <c r="E320" t="s">
        <v>329</v>
      </c>
      <c r="F320" t="s">
        <v>248</v>
      </c>
      <c r="G320" t="s">
        <v>330</v>
      </c>
      <c r="H320" t="s">
        <v>331</v>
      </c>
      <c r="I320">
        <v>305</v>
      </c>
      <c r="J320" s="1">
        <v>44848.523055555554</v>
      </c>
      <c r="K320" t="s">
        <v>41</v>
      </c>
      <c r="S320">
        <v>6</v>
      </c>
      <c r="T320">
        <v>0.55000000000000004</v>
      </c>
      <c r="U320">
        <v>2</v>
      </c>
      <c r="V320">
        <v>3</v>
      </c>
      <c r="W320">
        <v>11</v>
      </c>
      <c r="X320" t="s">
        <v>332</v>
      </c>
      <c r="Y320" t="s">
        <v>330</v>
      </c>
      <c r="Z320" t="s">
        <v>333</v>
      </c>
      <c r="AB320">
        <f>COUNTIF(DATA!C:C,C320)</f>
        <v>1</v>
      </c>
      <c r="AC320" s="2">
        <f t="shared" si="35"/>
        <v>-1</v>
      </c>
      <c r="AE320" s="2">
        <f t="shared" si="36"/>
        <v>-1</v>
      </c>
      <c r="AF320" s="2">
        <f t="shared" si="37"/>
        <v>-1</v>
      </c>
      <c r="AG320" s="2">
        <f t="shared" si="37"/>
        <v>-1</v>
      </c>
      <c r="AH320" s="2">
        <f t="shared" si="37"/>
        <v>-1</v>
      </c>
      <c r="AI320" s="2">
        <f t="shared" si="38"/>
        <v>-1</v>
      </c>
      <c r="AK320" s="2">
        <f t="shared" si="39"/>
        <v>14</v>
      </c>
      <c r="AL320" s="2">
        <f t="shared" si="39"/>
        <v>26</v>
      </c>
      <c r="AM320" s="2">
        <f t="shared" si="39"/>
        <v>4</v>
      </c>
      <c r="AN320" s="2">
        <f t="shared" si="33"/>
        <v>2</v>
      </c>
      <c r="AP320" s="2">
        <f t="shared" si="40"/>
        <v>-1</v>
      </c>
      <c r="AQ320" s="2">
        <f t="shared" si="40"/>
        <v>-1</v>
      </c>
      <c r="AR320" s="2">
        <f t="shared" si="40"/>
        <v>-1</v>
      </c>
      <c r="AS320" s="2">
        <f t="shared" si="34"/>
        <v>-1</v>
      </c>
    </row>
    <row r="321" spans="1:45" x14ac:dyDescent="0.25">
      <c r="A321">
        <v>6</v>
      </c>
      <c r="B321" t="s">
        <v>4244</v>
      </c>
      <c r="C321" t="s">
        <v>4245</v>
      </c>
      <c r="D321">
        <v>2018</v>
      </c>
      <c r="F321" t="s">
        <v>212</v>
      </c>
      <c r="G321" t="s">
        <v>4246</v>
      </c>
      <c r="H321" t="s">
        <v>4247</v>
      </c>
      <c r="I321">
        <v>307</v>
      </c>
      <c r="J321" s="1">
        <v>44848.523055555554</v>
      </c>
      <c r="S321">
        <v>6</v>
      </c>
      <c r="T321">
        <v>1.5</v>
      </c>
      <c r="U321">
        <v>6</v>
      </c>
      <c r="V321">
        <v>1</v>
      </c>
      <c r="W321">
        <v>4</v>
      </c>
      <c r="X321" t="s">
        <v>1756</v>
      </c>
      <c r="Y321" t="s">
        <v>4248</v>
      </c>
      <c r="Z321" t="s">
        <v>4249</v>
      </c>
      <c r="AB321">
        <f>COUNTIF(DATA!C:C,C321)</f>
        <v>0</v>
      </c>
      <c r="AC321" s="2">
        <f t="shared" si="35"/>
        <v>-1</v>
      </c>
      <c r="AE321" s="2">
        <f t="shared" si="36"/>
        <v>-1</v>
      </c>
      <c r="AF321" s="2">
        <f t="shared" si="37"/>
        <v>-1</v>
      </c>
      <c r="AG321" s="2">
        <f t="shared" si="37"/>
        <v>-1</v>
      </c>
      <c r="AH321" s="2">
        <f t="shared" si="37"/>
        <v>-1</v>
      </c>
      <c r="AI321" s="2">
        <f t="shared" si="38"/>
        <v>-1</v>
      </c>
      <c r="AK321" s="2">
        <f t="shared" si="39"/>
        <v>-1</v>
      </c>
      <c r="AL321" s="2">
        <f t="shared" si="39"/>
        <v>-1</v>
      </c>
      <c r="AM321" s="2">
        <f t="shared" si="39"/>
        <v>-1</v>
      </c>
      <c r="AN321" s="2">
        <f t="shared" si="33"/>
        <v>-1</v>
      </c>
      <c r="AP321" s="2">
        <f t="shared" si="40"/>
        <v>-1</v>
      </c>
      <c r="AQ321" s="2">
        <f t="shared" si="40"/>
        <v>-1</v>
      </c>
      <c r="AR321" s="2">
        <f t="shared" si="40"/>
        <v>-1</v>
      </c>
      <c r="AS321" s="2">
        <f t="shared" si="34"/>
        <v>-1</v>
      </c>
    </row>
    <row r="322" spans="1:45" x14ac:dyDescent="0.25">
      <c r="A322">
        <v>6</v>
      </c>
      <c r="B322" t="s">
        <v>4250</v>
      </c>
      <c r="C322" t="s">
        <v>4251</v>
      </c>
      <c r="D322">
        <v>2008</v>
      </c>
      <c r="E322" t="s">
        <v>84</v>
      </c>
      <c r="F322" t="s">
        <v>85</v>
      </c>
      <c r="G322" t="s">
        <v>4252</v>
      </c>
      <c r="H322" t="s">
        <v>4253</v>
      </c>
      <c r="I322">
        <v>308</v>
      </c>
      <c r="J322" s="1">
        <v>44848.523055555554</v>
      </c>
      <c r="K322" t="s">
        <v>41</v>
      </c>
      <c r="S322">
        <v>6</v>
      </c>
      <c r="T322">
        <v>0.43</v>
      </c>
      <c r="U322">
        <v>2</v>
      </c>
      <c r="V322">
        <v>4</v>
      </c>
      <c r="W322">
        <v>14</v>
      </c>
      <c r="X322" t="s">
        <v>4254</v>
      </c>
      <c r="Y322" t="s">
        <v>4252</v>
      </c>
      <c r="Z322" t="s">
        <v>4255</v>
      </c>
      <c r="AB322">
        <f>COUNTIF(DATA!C:C,C322)</f>
        <v>0</v>
      </c>
      <c r="AC322" s="2">
        <f t="shared" si="35"/>
        <v>-1</v>
      </c>
      <c r="AE322" s="2">
        <f t="shared" si="36"/>
        <v>-1</v>
      </c>
      <c r="AF322" s="2">
        <f t="shared" si="37"/>
        <v>-1</v>
      </c>
      <c r="AG322" s="2">
        <f t="shared" si="37"/>
        <v>-1</v>
      </c>
      <c r="AH322" s="2">
        <f t="shared" si="37"/>
        <v>-1</v>
      </c>
      <c r="AI322" s="2">
        <f t="shared" si="38"/>
        <v>-1</v>
      </c>
      <c r="AK322" s="2">
        <f t="shared" si="39"/>
        <v>-1</v>
      </c>
      <c r="AL322" s="2">
        <f t="shared" si="39"/>
        <v>-1</v>
      </c>
      <c r="AM322" s="2">
        <f t="shared" si="39"/>
        <v>-1</v>
      </c>
      <c r="AN322" s="2">
        <f t="shared" ref="AN322:AN385" si="41">IF(AK322=-1, 0, 1) + IF(AL322=-1, 0, 1) + IF(AM322=-1, 0, 1) - 1</f>
        <v>-1</v>
      </c>
      <c r="AP322" s="2">
        <f t="shared" si="40"/>
        <v>-1</v>
      </c>
      <c r="AQ322" s="2">
        <f t="shared" si="40"/>
        <v>-1</v>
      </c>
      <c r="AR322" s="2">
        <f t="shared" si="40"/>
        <v>-1</v>
      </c>
      <c r="AS322" s="2">
        <f t="shared" ref="AS322:AS385" si="42">IF(AP322=-1, 0, 1) + IF(AQ322=-1, 0, 1) + IF(AR322=-1, 0, 1) - 1</f>
        <v>-1</v>
      </c>
    </row>
    <row r="323" spans="1:45" x14ac:dyDescent="0.25">
      <c r="A323">
        <v>6</v>
      </c>
      <c r="B323" t="s">
        <v>1556</v>
      </c>
      <c r="C323" t="s">
        <v>4256</v>
      </c>
      <c r="D323">
        <v>2017</v>
      </c>
      <c r="E323" t="s">
        <v>232</v>
      </c>
      <c r="F323" t="s">
        <v>29</v>
      </c>
      <c r="G323" t="s">
        <v>4257</v>
      </c>
      <c r="H323" t="s">
        <v>4258</v>
      </c>
      <c r="I323">
        <v>310</v>
      </c>
      <c r="J323" s="1">
        <v>44848.523055555554</v>
      </c>
      <c r="S323">
        <v>6</v>
      </c>
      <c r="T323">
        <v>1.2</v>
      </c>
      <c r="U323">
        <v>2</v>
      </c>
      <c r="V323">
        <v>3</v>
      </c>
      <c r="W323">
        <v>5</v>
      </c>
      <c r="X323" t="s">
        <v>4259</v>
      </c>
      <c r="Y323" t="s">
        <v>4260</v>
      </c>
      <c r="Z323" t="s">
        <v>4261</v>
      </c>
      <c r="AB323">
        <f>COUNTIF(DATA!C:C,C323)</f>
        <v>0</v>
      </c>
      <c r="AC323" s="2">
        <f t="shared" ref="AC323:AC386" si="43">IFERROR(SEARCH($AC$1, B323), -1)</f>
        <v>-1</v>
      </c>
      <c r="AE323" s="2">
        <f t="shared" ref="AE323:AE386" si="44">IFERROR(SEARCH(AE$1, $B323), -1)</f>
        <v>-1</v>
      </c>
      <c r="AF323" s="2">
        <f t="shared" ref="AF323:AH386" si="45">IFERROR(SEARCH(AF$1, $B323), -1)</f>
        <v>-1</v>
      </c>
      <c r="AG323" s="2">
        <f t="shared" si="45"/>
        <v>-1</v>
      </c>
      <c r="AH323" s="2">
        <f t="shared" si="45"/>
        <v>-1</v>
      </c>
      <c r="AI323" s="2">
        <f t="shared" ref="AI323:AI386" si="46">IF(AE323=-1, 0, 1) + IF(AF323=-1, 0, 1) + IF(AG323=-1, 0, 1) + IF(AH323=-1, 0, 1) - 1</f>
        <v>-1</v>
      </c>
      <c r="AK323" s="2">
        <f t="shared" ref="AK323:AM386" si="47">IFERROR(SEARCH(AK$1, $B323), -1)</f>
        <v>-1</v>
      </c>
      <c r="AL323" s="2">
        <f t="shared" si="47"/>
        <v>-1</v>
      </c>
      <c r="AM323" s="2">
        <f t="shared" si="47"/>
        <v>-1</v>
      </c>
      <c r="AN323" s="2">
        <f t="shared" si="41"/>
        <v>-1</v>
      </c>
      <c r="AP323" s="2">
        <f t="shared" ref="AP323:AR386" si="48">IFERROR(SEARCH(AP$1, $B323), -1)</f>
        <v>-1</v>
      </c>
      <c r="AQ323" s="2">
        <f t="shared" si="48"/>
        <v>-1</v>
      </c>
      <c r="AR323" s="2">
        <f t="shared" si="48"/>
        <v>-1</v>
      </c>
      <c r="AS323" s="2">
        <f t="shared" si="42"/>
        <v>-1</v>
      </c>
    </row>
    <row r="324" spans="1:45" x14ac:dyDescent="0.25">
      <c r="A324">
        <v>6</v>
      </c>
      <c r="B324" t="s">
        <v>4262</v>
      </c>
      <c r="C324" t="s">
        <v>4263</v>
      </c>
      <c r="D324">
        <v>2019</v>
      </c>
      <c r="E324" t="s">
        <v>4264</v>
      </c>
      <c r="F324" t="s">
        <v>1257</v>
      </c>
      <c r="G324" t="s">
        <v>4265</v>
      </c>
      <c r="H324" t="s">
        <v>4266</v>
      </c>
      <c r="I324">
        <v>311</v>
      </c>
      <c r="J324" s="1">
        <v>44848.523055555554</v>
      </c>
      <c r="S324">
        <v>6</v>
      </c>
      <c r="T324">
        <v>2</v>
      </c>
      <c r="U324">
        <v>1</v>
      </c>
      <c r="V324">
        <v>5</v>
      </c>
      <c r="W324">
        <v>3</v>
      </c>
      <c r="X324" t="s">
        <v>4267</v>
      </c>
      <c r="Y324" t="s">
        <v>4268</v>
      </c>
      <c r="Z324" t="s">
        <v>4269</v>
      </c>
      <c r="AB324">
        <f>COUNTIF(DATA!C:C,C324)</f>
        <v>0</v>
      </c>
      <c r="AC324" s="2">
        <f t="shared" si="43"/>
        <v>-1</v>
      </c>
      <c r="AE324" s="2">
        <f t="shared" si="44"/>
        <v>-1</v>
      </c>
      <c r="AF324" s="2">
        <f t="shared" si="45"/>
        <v>-1</v>
      </c>
      <c r="AG324" s="2">
        <f t="shared" si="45"/>
        <v>-1</v>
      </c>
      <c r="AH324" s="2">
        <f t="shared" si="45"/>
        <v>-1</v>
      </c>
      <c r="AI324" s="2">
        <f t="shared" si="46"/>
        <v>-1</v>
      </c>
      <c r="AK324" s="2">
        <f t="shared" si="47"/>
        <v>-1</v>
      </c>
      <c r="AL324" s="2">
        <f t="shared" si="47"/>
        <v>-1</v>
      </c>
      <c r="AM324" s="2">
        <f t="shared" si="47"/>
        <v>-1</v>
      </c>
      <c r="AN324" s="2">
        <f t="shared" si="41"/>
        <v>-1</v>
      </c>
      <c r="AP324" s="2">
        <f t="shared" si="48"/>
        <v>-1</v>
      </c>
      <c r="AQ324" s="2">
        <f t="shared" si="48"/>
        <v>-1</v>
      </c>
      <c r="AR324" s="2">
        <f t="shared" si="48"/>
        <v>-1</v>
      </c>
      <c r="AS324" s="2">
        <f t="shared" si="42"/>
        <v>-1</v>
      </c>
    </row>
    <row r="325" spans="1:45" x14ac:dyDescent="0.25">
      <c r="A325">
        <v>6</v>
      </c>
      <c r="B325" t="s">
        <v>4270</v>
      </c>
      <c r="C325" t="s">
        <v>4271</v>
      </c>
      <c r="D325">
        <v>2011</v>
      </c>
      <c r="E325" t="s">
        <v>4272</v>
      </c>
      <c r="F325" t="s">
        <v>787</v>
      </c>
      <c r="G325" t="s">
        <v>4273</v>
      </c>
      <c r="H325" t="s">
        <v>4274</v>
      </c>
      <c r="I325">
        <v>312</v>
      </c>
      <c r="J325" s="1">
        <v>44848.523055555554</v>
      </c>
      <c r="S325">
        <v>6</v>
      </c>
      <c r="T325">
        <v>0.55000000000000004</v>
      </c>
      <c r="U325">
        <v>6</v>
      </c>
      <c r="V325">
        <v>1</v>
      </c>
      <c r="W325">
        <v>11</v>
      </c>
      <c r="X325" t="s">
        <v>4275</v>
      </c>
      <c r="Z325" t="s">
        <v>4276</v>
      </c>
      <c r="AB325">
        <f>COUNTIF(DATA!C:C,C325)</f>
        <v>0</v>
      </c>
      <c r="AC325" s="2">
        <f t="shared" si="43"/>
        <v>-1</v>
      </c>
      <c r="AE325" s="2">
        <f t="shared" si="44"/>
        <v>-1</v>
      </c>
      <c r="AF325" s="2">
        <f t="shared" si="45"/>
        <v>-1</v>
      </c>
      <c r="AG325" s="2">
        <f t="shared" si="45"/>
        <v>-1</v>
      </c>
      <c r="AH325" s="2">
        <f t="shared" si="45"/>
        <v>-1</v>
      </c>
      <c r="AI325" s="2">
        <f t="shared" si="46"/>
        <v>-1</v>
      </c>
      <c r="AK325" s="2">
        <f t="shared" si="47"/>
        <v>-1</v>
      </c>
      <c r="AL325" s="2">
        <f t="shared" si="47"/>
        <v>-1</v>
      </c>
      <c r="AM325" s="2">
        <f t="shared" si="47"/>
        <v>-1</v>
      </c>
      <c r="AN325" s="2">
        <f t="shared" si="41"/>
        <v>-1</v>
      </c>
      <c r="AP325" s="2">
        <f t="shared" si="48"/>
        <v>-1</v>
      </c>
      <c r="AQ325" s="2">
        <f t="shared" si="48"/>
        <v>-1</v>
      </c>
      <c r="AR325" s="2">
        <f t="shared" si="48"/>
        <v>-1</v>
      </c>
      <c r="AS325" s="2">
        <f t="shared" si="42"/>
        <v>-1</v>
      </c>
    </row>
    <row r="326" spans="1:45" x14ac:dyDescent="0.25">
      <c r="A326">
        <v>6</v>
      </c>
      <c r="B326" t="s">
        <v>4277</v>
      </c>
      <c r="C326" t="s">
        <v>629</v>
      </c>
      <c r="D326">
        <v>2013</v>
      </c>
      <c r="F326" t="s">
        <v>54</v>
      </c>
      <c r="G326" t="s">
        <v>630</v>
      </c>
      <c r="H326" t="s">
        <v>631</v>
      </c>
      <c r="I326">
        <v>313</v>
      </c>
      <c r="J326" s="1">
        <v>44848.523055555554</v>
      </c>
      <c r="K326" t="s">
        <v>41</v>
      </c>
      <c r="S326">
        <v>6</v>
      </c>
      <c r="T326">
        <v>0.67</v>
      </c>
      <c r="U326">
        <v>1</v>
      </c>
      <c r="V326">
        <v>5</v>
      </c>
      <c r="W326">
        <v>9</v>
      </c>
      <c r="X326" t="s">
        <v>632</v>
      </c>
      <c r="Y326" t="s">
        <v>630</v>
      </c>
      <c r="Z326" t="s">
        <v>633</v>
      </c>
      <c r="AB326">
        <f>COUNTIF(DATA!C:C,C326)</f>
        <v>1</v>
      </c>
      <c r="AC326" s="2">
        <f t="shared" si="43"/>
        <v>-1</v>
      </c>
      <c r="AE326" s="2">
        <f t="shared" si="44"/>
        <v>-1</v>
      </c>
      <c r="AF326" s="2">
        <f t="shared" si="45"/>
        <v>-1</v>
      </c>
      <c r="AG326" s="2">
        <f t="shared" si="45"/>
        <v>-1</v>
      </c>
      <c r="AH326" s="2">
        <f t="shared" si="45"/>
        <v>32</v>
      </c>
      <c r="AI326" s="2">
        <f t="shared" si="46"/>
        <v>0</v>
      </c>
      <c r="AK326" s="2">
        <f t="shared" si="47"/>
        <v>-1</v>
      </c>
      <c r="AL326" s="2">
        <f t="shared" si="47"/>
        <v>-1</v>
      </c>
      <c r="AM326" s="2">
        <f t="shared" si="47"/>
        <v>-1</v>
      </c>
      <c r="AN326" s="2">
        <f t="shared" si="41"/>
        <v>-1</v>
      </c>
      <c r="AP326" s="2">
        <f t="shared" si="48"/>
        <v>-1</v>
      </c>
      <c r="AQ326" s="2">
        <f t="shared" si="48"/>
        <v>-1</v>
      </c>
      <c r="AR326" s="2">
        <f t="shared" si="48"/>
        <v>-1</v>
      </c>
      <c r="AS326" s="2">
        <f t="shared" si="42"/>
        <v>-1</v>
      </c>
    </row>
    <row r="327" spans="1:45" x14ac:dyDescent="0.25">
      <c r="A327">
        <v>6</v>
      </c>
      <c r="B327" t="s">
        <v>4278</v>
      </c>
      <c r="C327" t="s">
        <v>2354</v>
      </c>
      <c r="D327">
        <v>2020</v>
      </c>
      <c r="E327" t="s">
        <v>744</v>
      </c>
      <c r="F327" t="s">
        <v>29</v>
      </c>
      <c r="G327" t="s">
        <v>2355</v>
      </c>
      <c r="H327" t="s">
        <v>2356</v>
      </c>
      <c r="I327">
        <v>321</v>
      </c>
      <c r="J327" s="1">
        <v>44848.523055555554</v>
      </c>
      <c r="S327">
        <v>6</v>
      </c>
      <c r="T327">
        <v>3</v>
      </c>
      <c r="U327">
        <v>1</v>
      </c>
      <c r="V327">
        <v>6</v>
      </c>
      <c r="W327">
        <v>2</v>
      </c>
      <c r="X327" t="s">
        <v>2357</v>
      </c>
      <c r="Y327" t="s">
        <v>2358</v>
      </c>
      <c r="Z327" t="s">
        <v>2359</v>
      </c>
      <c r="AB327">
        <f>COUNTIF(DATA!C:C,C327)</f>
        <v>1</v>
      </c>
      <c r="AC327" s="2">
        <f t="shared" si="43"/>
        <v>-1</v>
      </c>
      <c r="AE327" s="2">
        <f t="shared" si="44"/>
        <v>-1</v>
      </c>
      <c r="AF327" s="2">
        <f t="shared" si="45"/>
        <v>-1</v>
      </c>
      <c r="AG327" s="2">
        <f t="shared" si="45"/>
        <v>-1</v>
      </c>
      <c r="AH327" s="2">
        <f t="shared" si="45"/>
        <v>-1</v>
      </c>
      <c r="AI327" s="2">
        <f t="shared" si="46"/>
        <v>-1</v>
      </c>
      <c r="AK327" s="2">
        <f t="shared" si="47"/>
        <v>-1</v>
      </c>
      <c r="AL327" s="2">
        <f t="shared" si="47"/>
        <v>-1</v>
      </c>
      <c r="AM327" s="2">
        <f t="shared" si="47"/>
        <v>-1</v>
      </c>
      <c r="AN327" s="2">
        <f t="shared" si="41"/>
        <v>-1</v>
      </c>
      <c r="AP327" s="2">
        <f t="shared" si="48"/>
        <v>-1</v>
      </c>
      <c r="AQ327" s="2">
        <f t="shared" si="48"/>
        <v>-1</v>
      </c>
      <c r="AR327" s="2">
        <f t="shared" si="48"/>
        <v>-1</v>
      </c>
      <c r="AS327" s="2">
        <f t="shared" si="42"/>
        <v>-1</v>
      </c>
    </row>
    <row r="328" spans="1:45" x14ac:dyDescent="0.25">
      <c r="A328">
        <v>6</v>
      </c>
      <c r="B328" t="s">
        <v>4279</v>
      </c>
      <c r="C328" t="s">
        <v>4280</v>
      </c>
      <c r="D328">
        <v>2021</v>
      </c>
      <c r="E328" t="s">
        <v>960</v>
      </c>
      <c r="F328" t="s">
        <v>29</v>
      </c>
      <c r="G328" t="s">
        <v>4281</v>
      </c>
      <c r="H328" t="s">
        <v>4282</v>
      </c>
      <c r="I328">
        <v>323</v>
      </c>
      <c r="J328" s="1">
        <v>44848.523055555554</v>
      </c>
      <c r="S328">
        <v>6</v>
      </c>
      <c r="T328">
        <v>6</v>
      </c>
      <c r="U328">
        <v>1</v>
      </c>
      <c r="V328">
        <v>7</v>
      </c>
      <c r="W328">
        <v>1</v>
      </c>
      <c r="X328" t="s">
        <v>4283</v>
      </c>
      <c r="Y328" t="s">
        <v>4284</v>
      </c>
      <c r="Z328" t="s">
        <v>4285</v>
      </c>
      <c r="AB328">
        <f>COUNTIF(DATA!C:C,C328)</f>
        <v>0</v>
      </c>
      <c r="AC328" s="2">
        <f t="shared" si="43"/>
        <v>-1</v>
      </c>
      <c r="AE328" s="2">
        <f t="shared" si="44"/>
        <v>-1</v>
      </c>
      <c r="AF328" s="2">
        <f t="shared" si="45"/>
        <v>-1</v>
      </c>
      <c r="AG328" s="2">
        <f t="shared" si="45"/>
        <v>-1</v>
      </c>
      <c r="AH328" s="2">
        <f t="shared" si="45"/>
        <v>-1</v>
      </c>
      <c r="AI328" s="2">
        <f t="shared" si="46"/>
        <v>-1</v>
      </c>
      <c r="AK328" s="2">
        <f t="shared" si="47"/>
        <v>-1</v>
      </c>
      <c r="AL328" s="2">
        <f t="shared" si="47"/>
        <v>-1</v>
      </c>
      <c r="AM328" s="2">
        <f t="shared" si="47"/>
        <v>-1</v>
      </c>
      <c r="AN328" s="2">
        <f t="shared" si="41"/>
        <v>-1</v>
      </c>
      <c r="AP328" s="2">
        <f t="shared" si="48"/>
        <v>-1</v>
      </c>
      <c r="AQ328" s="2">
        <f t="shared" si="48"/>
        <v>-1</v>
      </c>
      <c r="AR328" s="2">
        <f t="shared" si="48"/>
        <v>-1</v>
      </c>
      <c r="AS328" s="2">
        <f t="shared" si="42"/>
        <v>-1</v>
      </c>
    </row>
    <row r="329" spans="1:45" x14ac:dyDescent="0.25">
      <c r="A329">
        <v>6</v>
      </c>
      <c r="B329" t="s">
        <v>2576</v>
      </c>
      <c r="C329" t="s">
        <v>2577</v>
      </c>
      <c r="D329">
        <v>2021</v>
      </c>
      <c r="E329" t="s">
        <v>2578</v>
      </c>
      <c r="F329" t="s">
        <v>29</v>
      </c>
      <c r="G329" t="s">
        <v>2579</v>
      </c>
      <c r="H329" t="s">
        <v>2580</v>
      </c>
      <c r="I329">
        <v>326</v>
      </c>
      <c r="J329" s="1">
        <v>44848.523055555554</v>
      </c>
      <c r="K329" t="s">
        <v>157</v>
      </c>
      <c r="S329">
        <v>6</v>
      </c>
      <c r="T329">
        <v>6</v>
      </c>
      <c r="U329">
        <v>2</v>
      </c>
      <c r="V329">
        <v>3</v>
      </c>
      <c r="W329">
        <v>1</v>
      </c>
      <c r="X329" t="s">
        <v>2581</v>
      </c>
      <c r="Y329" t="s">
        <v>2579</v>
      </c>
      <c r="Z329" t="s">
        <v>2582</v>
      </c>
      <c r="AB329">
        <f>COUNTIF(DATA!C:C,C329)</f>
        <v>1</v>
      </c>
      <c r="AC329" s="2">
        <f t="shared" si="43"/>
        <v>-1</v>
      </c>
      <c r="AE329" s="2">
        <f t="shared" si="44"/>
        <v>-1</v>
      </c>
      <c r="AF329" s="2">
        <f t="shared" si="45"/>
        <v>-1</v>
      </c>
      <c r="AG329" s="2">
        <f t="shared" si="45"/>
        <v>-1</v>
      </c>
      <c r="AH329" s="2">
        <f t="shared" si="45"/>
        <v>-1</v>
      </c>
      <c r="AI329" s="2">
        <f t="shared" si="46"/>
        <v>-1</v>
      </c>
      <c r="AK329" s="2">
        <f t="shared" si="47"/>
        <v>-1</v>
      </c>
      <c r="AL329" s="2">
        <f t="shared" si="47"/>
        <v>-1</v>
      </c>
      <c r="AM329" s="2">
        <f t="shared" si="47"/>
        <v>-1</v>
      </c>
      <c r="AN329" s="2">
        <f t="shared" si="41"/>
        <v>-1</v>
      </c>
      <c r="AP329" s="2">
        <f t="shared" si="48"/>
        <v>19</v>
      </c>
      <c r="AQ329" s="2">
        <f t="shared" si="48"/>
        <v>-1</v>
      </c>
      <c r="AR329" s="2">
        <f t="shared" si="48"/>
        <v>-1</v>
      </c>
      <c r="AS329" s="2">
        <f t="shared" si="42"/>
        <v>0</v>
      </c>
    </row>
    <row r="330" spans="1:45" x14ac:dyDescent="0.25">
      <c r="A330">
        <v>6</v>
      </c>
      <c r="B330" t="s">
        <v>2066</v>
      </c>
      <c r="C330" t="s">
        <v>2067</v>
      </c>
      <c r="D330">
        <v>2019</v>
      </c>
      <c r="E330" t="s">
        <v>1788</v>
      </c>
      <c r="F330" t="s">
        <v>29</v>
      </c>
      <c r="G330" t="s">
        <v>2068</v>
      </c>
      <c r="H330" t="s">
        <v>2069</v>
      </c>
      <c r="I330">
        <v>331</v>
      </c>
      <c r="J330" s="1">
        <v>44848.523055555554</v>
      </c>
      <c r="S330">
        <v>6</v>
      </c>
      <c r="T330">
        <v>2</v>
      </c>
      <c r="U330">
        <v>1</v>
      </c>
      <c r="V330">
        <v>6</v>
      </c>
      <c r="W330">
        <v>3</v>
      </c>
      <c r="X330" t="s">
        <v>2070</v>
      </c>
      <c r="Z330" t="s">
        <v>2071</v>
      </c>
      <c r="AB330">
        <f>COUNTIF(DATA!C:C,C330)</f>
        <v>1</v>
      </c>
      <c r="AC330" s="2">
        <f t="shared" si="43"/>
        <v>-1</v>
      </c>
      <c r="AE330" s="2">
        <f t="shared" si="44"/>
        <v>-1</v>
      </c>
      <c r="AF330" s="2">
        <f t="shared" si="45"/>
        <v>-1</v>
      </c>
      <c r="AG330" s="2">
        <f t="shared" si="45"/>
        <v>-1</v>
      </c>
      <c r="AH330" s="2">
        <f t="shared" si="45"/>
        <v>-1</v>
      </c>
      <c r="AI330" s="2">
        <f t="shared" si="46"/>
        <v>-1</v>
      </c>
      <c r="AK330" s="2">
        <f t="shared" si="47"/>
        <v>-1</v>
      </c>
      <c r="AL330" s="2">
        <f t="shared" si="47"/>
        <v>-1</v>
      </c>
      <c r="AM330" s="2">
        <f t="shared" si="47"/>
        <v>-1</v>
      </c>
      <c r="AN330" s="2">
        <f t="shared" si="41"/>
        <v>-1</v>
      </c>
      <c r="AP330" s="2">
        <f t="shared" si="48"/>
        <v>-1</v>
      </c>
      <c r="AQ330" s="2">
        <f t="shared" si="48"/>
        <v>-1</v>
      </c>
      <c r="AR330" s="2">
        <f t="shared" si="48"/>
        <v>-1</v>
      </c>
      <c r="AS330" s="2">
        <f t="shared" si="42"/>
        <v>-1</v>
      </c>
    </row>
    <row r="331" spans="1:45" x14ac:dyDescent="0.25">
      <c r="A331">
        <v>6</v>
      </c>
      <c r="B331" t="s">
        <v>4286</v>
      </c>
      <c r="C331" t="s">
        <v>4287</v>
      </c>
      <c r="D331">
        <v>2019</v>
      </c>
      <c r="E331" t="s">
        <v>2045</v>
      </c>
      <c r="F331" t="s">
        <v>2046</v>
      </c>
      <c r="G331" t="s">
        <v>4288</v>
      </c>
      <c r="H331" t="s">
        <v>4289</v>
      </c>
      <c r="I331">
        <v>339</v>
      </c>
      <c r="J331" s="1">
        <v>44848.523055555554</v>
      </c>
      <c r="L331" t="s">
        <v>4290</v>
      </c>
      <c r="S331">
        <v>6</v>
      </c>
      <c r="T331">
        <v>2</v>
      </c>
      <c r="U331">
        <v>2</v>
      </c>
      <c r="V331">
        <v>4</v>
      </c>
      <c r="W331">
        <v>3</v>
      </c>
      <c r="X331" t="s">
        <v>4291</v>
      </c>
      <c r="Y331" t="s">
        <v>4292</v>
      </c>
      <c r="Z331" t="s">
        <v>4293</v>
      </c>
      <c r="AB331">
        <f>COUNTIF(DATA!C:C,C331)</f>
        <v>0</v>
      </c>
      <c r="AC331" s="2">
        <f t="shared" si="43"/>
        <v>-1</v>
      </c>
      <c r="AE331" s="2">
        <f t="shared" si="44"/>
        <v>-1</v>
      </c>
      <c r="AF331" s="2">
        <f t="shared" si="45"/>
        <v>-1</v>
      </c>
      <c r="AG331" s="2">
        <f t="shared" si="45"/>
        <v>-1</v>
      </c>
      <c r="AH331" s="2">
        <f t="shared" si="45"/>
        <v>-1</v>
      </c>
      <c r="AI331" s="2">
        <f t="shared" si="46"/>
        <v>-1</v>
      </c>
      <c r="AK331" s="2">
        <f t="shared" si="47"/>
        <v>-1</v>
      </c>
      <c r="AL331" s="2">
        <f t="shared" si="47"/>
        <v>-1</v>
      </c>
      <c r="AM331" s="2">
        <f t="shared" si="47"/>
        <v>-1</v>
      </c>
      <c r="AN331" s="2">
        <f t="shared" si="41"/>
        <v>-1</v>
      </c>
      <c r="AP331" s="2">
        <f t="shared" si="48"/>
        <v>-1</v>
      </c>
      <c r="AQ331" s="2">
        <f t="shared" si="48"/>
        <v>-1</v>
      </c>
      <c r="AR331" s="2">
        <f t="shared" si="48"/>
        <v>-1</v>
      </c>
      <c r="AS331" s="2">
        <f t="shared" si="42"/>
        <v>-1</v>
      </c>
    </row>
    <row r="332" spans="1:45" x14ac:dyDescent="0.25">
      <c r="A332">
        <v>6</v>
      </c>
      <c r="B332" t="s">
        <v>2599</v>
      </c>
      <c r="C332" t="s">
        <v>2600</v>
      </c>
      <c r="D332">
        <v>2021</v>
      </c>
      <c r="E332" t="s">
        <v>1256</v>
      </c>
      <c r="F332" t="s">
        <v>1257</v>
      </c>
      <c r="G332" t="s">
        <v>2601</v>
      </c>
      <c r="H332" t="s">
        <v>2602</v>
      </c>
      <c r="I332">
        <v>347</v>
      </c>
      <c r="J332" s="1">
        <v>44848.523055555554</v>
      </c>
      <c r="S332">
        <v>6</v>
      </c>
      <c r="T332">
        <v>6</v>
      </c>
      <c r="U332">
        <v>1</v>
      </c>
      <c r="V332">
        <v>5</v>
      </c>
      <c r="W332">
        <v>1</v>
      </c>
      <c r="X332" t="s">
        <v>2603</v>
      </c>
      <c r="Y332" t="s">
        <v>2604</v>
      </c>
      <c r="Z332" t="s">
        <v>2605</v>
      </c>
      <c r="AB332">
        <f>COUNTIF(DATA!C:C,C332)</f>
        <v>1</v>
      </c>
      <c r="AC332" s="2">
        <f t="shared" si="43"/>
        <v>-1</v>
      </c>
      <c r="AE332" s="2">
        <f t="shared" si="44"/>
        <v>-1</v>
      </c>
      <c r="AF332" s="2">
        <f t="shared" si="45"/>
        <v>46</v>
      </c>
      <c r="AG332" s="2">
        <f t="shared" si="45"/>
        <v>36</v>
      </c>
      <c r="AH332" s="2">
        <f t="shared" si="45"/>
        <v>-1</v>
      </c>
      <c r="AI332" s="2">
        <f t="shared" si="46"/>
        <v>1</v>
      </c>
      <c r="AK332" s="2">
        <f t="shared" si="47"/>
        <v>-1</v>
      </c>
      <c r="AL332" s="2">
        <f t="shared" si="47"/>
        <v>-1</v>
      </c>
      <c r="AM332" s="2">
        <f t="shared" si="47"/>
        <v>-1</v>
      </c>
      <c r="AN332" s="2">
        <f t="shared" si="41"/>
        <v>-1</v>
      </c>
      <c r="AP332" s="2">
        <f t="shared" si="48"/>
        <v>-1</v>
      </c>
      <c r="AQ332" s="2">
        <f t="shared" si="48"/>
        <v>-1</v>
      </c>
      <c r="AR332" s="2">
        <f t="shared" si="48"/>
        <v>-1</v>
      </c>
      <c r="AS332" s="2">
        <f t="shared" si="42"/>
        <v>-1</v>
      </c>
    </row>
    <row r="333" spans="1:45" x14ac:dyDescent="0.25">
      <c r="A333">
        <v>6</v>
      </c>
      <c r="B333" t="s">
        <v>4294</v>
      </c>
      <c r="C333" t="s">
        <v>2619</v>
      </c>
      <c r="D333">
        <v>2021</v>
      </c>
      <c r="E333" t="s">
        <v>2620</v>
      </c>
      <c r="F333" t="s">
        <v>29</v>
      </c>
      <c r="G333" t="s">
        <v>2621</v>
      </c>
      <c r="H333" t="s">
        <v>2622</v>
      </c>
      <c r="I333">
        <v>350</v>
      </c>
      <c r="J333" s="1">
        <v>44848.523055555554</v>
      </c>
      <c r="S333">
        <v>6</v>
      </c>
      <c r="T333">
        <v>6</v>
      </c>
      <c r="U333">
        <v>2</v>
      </c>
      <c r="V333">
        <v>3</v>
      </c>
      <c r="W333">
        <v>1</v>
      </c>
      <c r="X333" t="s">
        <v>2623</v>
      </c>
      <c r="Z333" t="s">
        <v>2624</v>
      </c>
      <c r="AB333">
        <f>COUNTIF(DATA!C:C,C333)</f>
        <v>1</v>
      </c>
      <c r="AC333" s="2">
        <f t="shared" si="43"/>
        <v>-1</v>
      </c>
      <c r="AE333" s="2">
        <f t="shared" si="44"/>
        <v>-1</v>
      </c>
      <c r="AF333" s="2">
        <f t="shared" si="45"/>
        <v>-1</v>
      </c>
      <c r="AG333" s="2">
        <f t="shared" si="45"/>
        <v>-1</v>
      </c>
      <c r="AH333" s="2">
        <f t="shared" si="45"/>
        <v>-1</v>
      </c>
      <c r="AI333" s="2">
        <f t="shared" si="46"/>
        <v>-1</v>
      </c>
      <c r="AK333" s="2">
        <f t="shared" si="47"/>
        <v>-1</v>
      </c>
      <c r="AL333" s="2">
        <f t="shared" si="47"/>
        <v>-1</v>
      </c>
      <c r="AM333" s="2">
        <f t="shared" si="47"/>
        <v>-1</v>
      </c>
      <c r="AN333" s="2">
        <f t="shared" si="41"/>
        <v>-1</v>
      </c>
      <c r="AP333" s="2">
        <f t="shared" si="48"/>
        <v>-1</v>
      </c>
      <c r="AQ333" s="2">
        <f t="shared" si="48"/>
        <v>-1</v>
      </c>
      <c r="AR333" s="2">
        <f t="shared" si="48"/>
        <v>-1</v>
      </c>
      <c r="AS333" s="2">
        <f t="shared" si="42"/>
        <v>-1</v>
      </c>
    </row>
    <row r="334" spans="1:45" x14ac:dyDescent="0.25">
      <c r="A334">
        <v>6</v>
      </c>
      <c r="B334" t="s">
        <v>4295</v>
      </c>
      <c r="C334" t="s">
        <v>4296</v>
      </c>
      <c r="D334">
        <v>2020</v>
      </c>
      <c r="E334" t="s">
        <v>1160</v>
      </c>
      <c r="F334" t="s">
        <v>224</v>
      </c>
      <c r="G334" t="s">
        <v>4297</v>
      </c>
      <c r="H334" t="s">
        <v>4298</v>
      </c>
      <c r="I334">
        <v>351</v>
      </c>
      <c r="J334" s="1">
        <v>44848.523055555554</v>
      </c>
      <c r="L334" t="s">
        <v>4299</v>
      </c>
      <c r="S334">
        <v>6</v>
      </c>
      <c r="T334">
        <v>3</v>
      </c>
      <c r="U334">
        <v>2</v>
      </c>
      <c r="V334">
        <v>4</v>
      </c>
      <c r="W334">
        <v>2</v>
      </c>
      <c r="X334" t="s">
        <v>4300</v>
      </c>
      <c r="Y334" t="s">
        <v>4301</v>
      </c>
      <c r="Z334" t="s">
        <v>4302</v>
      </c>
      <c r="AB334">
        <f>COUNTIF(DATA!C:C,C334)</f>
        <v>0</v>
      </c>
      <c r="AC334" s="2">
        <f t="shared" si="43"/>
        <v>-1</v>
      </c>
      <c r="AE334" s="2">
        <f t="shared" si="44"/>
        <v>-1</v>
      </c>
      <c r="AF334" s="2">
        <f t="shared" si="45"/>
        <v>-1</v>
      </c>
      <c r="AG334" s="2">
        <f t="shared" si="45"/>
        <v>-1</v>
      </c>
      <c r="AH334" s="2">
        <f t="shared" si="45"/>
        <v>-1</v>
      </c>
      <c r="AI334" s="2">
        <f t="shared" si="46"/>
        <v>-1</v>
      </c>
      <c r="AK334" s="2">
        <f t="shared" si="47"/>
        <v>-1</v>
      </c>
      <c r="AL334" s="2">
        <f t="shared" si="47"/>
        <v>-1</v>
      </c>
      <c r="AM334" s="2">
        <f t="shared" si="47"/>
        <v>-1</v>
      </c>
      <c r="AN334" s="2">
        <f t="shared" si="41"/>
        <v>-1</v>
      </c>
      <c r="AP334" s="2">
        <f t="shared" si="48"/>
        <v>-1</v>
      </c>
      <c r="AQ334" s="2">
        <f t="shared" si="48"/>
        <v>-1</v>
      </c>
      <c r="AR334" s="2">
        <f t="shared" si="48"/>
        <v>-1</v>
      </c>
      <c r="AS334" s="2">
        <f t="shared" si="42"/>
        <v>-1</v>
      </c>
    </row>
    <row r="335" spans="1:45" x14ac:dyDescent="0.25">
      <c r="A335">
        <v>6</v>
      </c>
      <c r="B335" t="s">
        <v>4303</v>
      </c>
      <c r="C335" t="s">
        <v>4304</v>
      </c>
      <c r="D335">
        <v>2012</v>
      </c>
      <c r="E335" t="s">
        <v>4305</v>
      </c>
      <c r="F335" t="s">
        <v>1363</v>
      </c>
      <c r="G335" t="s">
        <v>4306</v>
      </c>
      <c r="H335" t="s">
        <v>4307</v>
      </c>
      <c r="I335">
        <v>387</v>
      </c>
      <c r="J335" s="1">
        <v>44848.523055555554</v>
      </c>
      <c r="S335">
        <v>6</v>
      </c>
      <c r="T335">
        <v>0.6</v>
      </c>
      <c r="U335">
        <v>6</v>
      </c>
      <c r="V335">
        <v>1</v>
      </c>
      <c r="W335">
        <v>10</v>
      </c>
      <c r="X335" t="s">
        <v>4308</v>
      </c>
      <c r="Y335" t="s">
        <v>4309</v>
      </c>
      <c r="Z335" t="s">
        <v>4310</v>
      </c>
      <c r="AB335">
        <f>COUNTIF(DATA!C:C,C335)</f>
        <v>0</v>
      </c>
      <c r="AC335" s="2">
        <f t="shared" si="43"/>
        <v>-1</v>
      </c>
      <c r="AE335" s="2">
        <f t="shared" si="44"/>
        <v>-1</v>
      </c>
      <c r="AF335" s="2">
        <f t="shared" si="45"/>
        <v>-1</v>
      </c>
      <c r="AG335" s="2">
        <f t="shared" si="45"/>
        <v>-1</v>
      </c>
      <c r="AH335" s="2">
        <f t="shared" si="45"/>
        <v>-1</v>
      </c>
      <c r="AI335" s="2">
        <f t="shared" si="46"/>
        <v>-1</v>
      </c>
      <c r="AK335" s="2">
        <f t="shared" si="47"/>
        <v>-1</v>
      </c>
      <c r="AL335" s="2">
        <f t="shared" si="47"/>
        <v>-1</v>
      </c>
      <c r="AM335" s="2">
        <f t="shared" si="47"/>
        <v>-1</v>
      </c>
      <c r="AN335" s="2">
        <f t="shared" si="41"/>
        <v>-1</v>
      </c>
      <c r="AP335" s="2">
        <f t="shared" si="48"/>
        <v>-1</v>
      </c>
      <c r="AQ335" s="2">
        <f t="shared" si="48"/>
        <v>-1</v>
      </c>
      <c r="AR335" s="2">
        <f t="shared" si="48"/>
        <v>-1</v>
      </c>
      <c r="AS335" s="2">
        <f t="shared" si="42"/>
        <v>-1</v>
      </c>
    </row>
    <row r="336" spans="1:45" x14ac:dyDescent="0.25">
      <c r="A336">
        <v>6</v>
      </c>
      <c r="B336" t="s">
        <v>4311</v>
      </c>
      <c r="C336" t="s">
        <v>4312</v>
      </c>
      <c r="D336">
        <v>2015</v>
      </c>
      <c r="E336" t="s">
        <v>917</v>
      </c>
      <c r="F336" t="s">
        <v>1101</v>
      </c>
      <c r="G336" t="s">
        <v>4313</v>
      </c>
      <c r="H336" t="s">
        <v>4314</v>
      </c>
      <c r="I336">
        <v>388</v>
      </c>
      <c r="J336" s="1">
        <v>44848.523055555554</v>
      </c>
      <c r="S336">
        <v>6</v>
      </c>
      <c r="T336">
        <v>0.86</v>
      </c>
      <c r="U336">
        <v>1</v>
      </c>
      <c r="V336">
        <v>5</v>
      </c>
      <c r="W336">
        <v>7</v>
      </c>
      <c r="X336" t="s">
        <v>4315</v>
      </c>
      <c r="Z336" t="s">
        <v>4316</v>
      </c>
      <c r="AB336">
        <f>COUNTIF(DATA!C:C,C336)</f>
        <v>0</v>
      </c>
      <c r="AC336" s="2">
        <f t="shared" si="43"/>
        <v>-1</v>
      </c>
      <c r="AE336" s="2">
        <f t="shared" si="44"/>
        <v>-1</v>
      </c>
      <c r="AF336" s="2">
        <f t="shared" si="45"/>
        <v>-1</v>
      </c>
      <c r="AG336" s="2">
        <f t="shared" si="45"/>
        <v>-1</v>
      </c>
      <c r="AH336" s="2">
        <f t="shared" si="45"/>
        <v>-1</v>
      </c>
      <c r="AI336" s="2">
        <f t="shared" si="46"/>
        <v>-1</v>
      </c>
      <c r="AK336" s="2">
        <f t="shared" si="47"/>
        <v>-1</v>
      </c>
      <c r="AL336" s="2">
        <f t="shared" si="47"/>
        <v>-1</v>
      </c>
      <c r="AM336" s="2">
        <f t="shared" si="47"/>
        <v>-1</v>
      </c>
      <c r="AN336" s="2">
        <f t="shared" si="41"/>
        <v>-1</v>
      </c>
      <c r="AP336" s="2">
        <f t="shared" si="48"/>
        <v>-1</v>
      </c>
      <c r="AQ336" s="2">
        <f t="shared" si="48"/>
        <v>-1</v>
      </c>
      <c r="AR336" s="2">
        <f t="shared" si="48"/>
        <v>-1</v>
      </c>
      <c r="AS336" s="2">
        <f t="shared" si="42"/>
        <v>-1</v>
      </c>
    </row>
    <row r="337" spans="1:45" x14ac:dyDescent="0.25">
      <c r="A337">
        <v>6</v>
      </c>
      <c r="B337" t="s">
        <v>4317</v>
      </c>
      <c r="C337" t="s">
        <v>4318</v>
      </c>
      <c r="D337">
        <v>2021</v>
      </c>
      <c r="E337" t="s">
        <v>960</v>
      </c>
      <c r="F337" t="s">
        <v>29</v>
      </c>
      <c r="G337" t="s">
        <v>4319</v>
      </c>
      <c r="H337" t="s">
        <v>4320</v>
      </c>
      <c r="I337">
        <v>396</v>
      </c>
      <c r="J337" s="1">
        <v>44848.523055555554</v>
      </c>
      <c r="S337">
        <v>6</v>
      </c>
      <c r="T337">
        <v>6</v>
      </c>
      <c r="U337">
        <v>1</v>
      </c>
      <c r="V337">
        <v>6</v>
      </c>
      <c r="W337">
        <v>1</v>
      </c>
      <c r="X337" t="s">
        <v>4321</v>
      </c>
      <c r="Y337" t="s">
        <v>4322</v>
      </c>
      <c r="Z337" t="s">
        <v>4323</v>
      </c>
      <c r="AB337">
        <f>COUNTIF(DATA!C:C,C337)</f>
        <v>0</v>
      </c>
      <c r="AC337" s="2">
        <f t="shared" si="43"/>
        <v>-1</v>
      </c>
      <c r="AE337" s="2">
        <f t="shared" si="44"/>
        <v>-1</v>
      </c>
      <c r="AF337" s="2">
        <f t="shared" si="45"/>
        <v>-1</v>
      </c>
      <c r="AG337" s="2">
        <f t="shared" si="45"/>
        <v>-1</v>
      </c>
      <c r="AH337" s="2">
        <f t="shared" si="45"/>
        <v>-1</v>
      </c>
      <c r="AI337" s="2">
        <f t="shared" si="46"/>
        <v>-1</v>
      </c>
      <c r="AK337" s="2">
        <f t="shared" si="47"/>
        <v>-1</v>
      </c>
      <c r="AL337" s="2">
        <f t="shared" si="47"/>
        <v>-1</v>
      </c>
      <c r="AM337" s="2">
        <f t="shared" si="47"/>
        <v>-1</v>
      </c>
      <c r="AN337" s="2">
        <f t="shared" si="41"/>
        <v>-1</v>
      </c>
      <c r="AP337" s="2">
        <f t="shared" si="48"/>
        <v>-1</v>
      </c>
      <c r="AQ337" s="2">
        <f t="shared" si="48"/>
        <v>-1</v>
      </c>
      <c r="AR337" s="2">
        <f t="shared" si="48"/>
        <v>-1</v>
      </c>
      <c r="AS337" s="2">
        <f t="shared" si="42"/>
        <v>-1</v>
      </c>
    </row>
    <row r="338" spans="1:45" x14ac:dyDescent="0.25">
      <c r="A338">
        <v>5</v>
      </c>
      <c r="B338" t="s">
        <v>4324</v>
      </c>
      <c r="C338" t="s">
        <v>4325</v>
      </c>
      <c r="D338">
        <v>2015</v>
      </c>
      <c r="F338" t="s">
        <v>212</v>
      </c>
      <c r="G338" t="s">
        <v>4326</v>
      </c>
      <c r="H338" t="s">
        <v>4327</v>
      </c>
      <c r="I338">
        <v>314</v>
      </c>
      <c r="J338" s="1">
        <v>44848.523055555554</v>
      </c>
      <c r="S338">
        <v>5</v>
      </c>
      <c r="T338">
        <v>0.71</v>
      </c>
      <c r="U338">
        <v>5</v>
      </c>
      <c r="V338">
        <v>1</v>
      </c>
      <c r="W338">
        <v>7</v>
      </c>
      <c r="X338" t="s">
        <v>4328</v>
      </c>
      <c r="Y338" t="s">
        <v>4329</v>
      </c>
      <c r="Z338" t="s">
        <v>4330</v>
      </c>
      <c r="AB338">
        <f>COUNTIF(DATA!C:C,C338)</f>
        <v>0</v>
      </c>
      <c r="AC338" s="2">
        <f t="shared" si="43"/>
        <v>-1</v>
      </c>
      <c r="AE338" s="2">
        <f t="shared" si="44"/>
        <v>-1</v>
      </c>
      <c r="AF338" s="2">
        <f t="shared" si="45"/>
        <v>-1</v>
      </c>
      <c r="AG338" s="2">
        <f t="shared" si="45"/>
        <v>4</v>
      </c>
      <c r="AH338" s="2">
        <f t="shared" si="45"/>
        <v>-1</v>
      </c>
      <c r="AI338" s="2">
        <f t="shared" si="46"/>
        <v>0</v>
      </c>
      <c r="AK338" s="2">
        <f t="shared" si="47"/>
        <v>-1</v>
      </c>
      <c r="AL338" s="2">
        <f t="shared" si="47"/>
        <v>-1</v>
      </c>
      <c r="AM338" s="2">
        <f t="shared" si="47"/>
        <v>-1</v>
      </c>
      <c r="AN338" s="2">
        <f t="shared" si="41"/>
        <v>-1</v>
      </c>
      <c r="AP338" s="2">
        <f t="shared" si="48"/>
        <v>-1</v>
      </c>
      <c r="AQ338" s="2">
        <f t="shared" si="48"/>
        <v>-1</v>
      </c>
      <c r="AR338" s="2">
        <f t="shared" si="48"/>
        <v>-1</v>
      </c>
      <c r="AS338" s="2">
        <f t="shared" si="42"/>
        <v>-1</v>
      </c>
    </row>
    <row r="339" spans="1:45" x14ac:dyDescent="0.25">
      <c r="A339">
        <v>5</v>
      </c>
      <c r="B339" t="s">
        <v>856</v>
      </c>
      <c r="C339" t="s">
        <v>857</v>
      </c>
      <c r="D339">
        <v>2014</v>
      </c>
      <c r="E339" t="s">
        <v>232</v>
      </c>
      <c r="F339" t="s">
        <v>29</v>
      </c>
      <c r="G339" t="s">
        <v>858</v>
      </c>
      <c r="H339" t="s">
        <v>859</v>
      </c>
      <c r="I339">
        <v>315</v>
      </c>
      <c r="J339" s="1">
        <v>44848.523055555554</v>
      </c>
      <c r="S339">
        <v>5</v>
      </c>
      <c r="T339">
        <v>0.63</v>
      </c>
      <c r="U339">
        <v>1</v>
      </c>
      <c r="V339">
        <v>4</v>
      </c>
      <c r="W339">
        <v>8</v>
      </c>
      <c r="X339" t="s">
        <v>860</v>
      </c>
      <c r="Y339" t="s">
        <v>861</v>
      </c>
      <c r="Z339" t="s">
        <v>862</v>
      </c>
      <c r="AB339">
        <f>COUNTIF(DATA!C:C,C339)</f>
        <v>1</v>
      </c>
      <c r="AC339" s="2">
        <f t="shared" si="43"/>
        <v>-1</v>
      </c>
      <c r="AE339" s="2">
        <f t="shared" si="44"/>
        <v>-1</v>
      </c>
      <c r="AF339" s="2">
        <f t="shared" si="45"/>
        <v>-1</v>
      </c>
      <c r="AG339" s="2">
        <f t="shared" si="45"/>
        <v>-1</v>
      </c>
      <c r="AH339" s="2">
        <f t="shared" si="45"/>
        <v>-1</v>
      </c>
      <c r="AI339" s="2">
        <f t="shared" si="46"/>
        <v>-1</v>
      </c>
      <c r="AK339" s="2">
        <f t="shared" si="47"/>
        <v>-1</v>
      </c>
      <c r="AL339" s="2">
        <f t="shared" si="47"/>
        <v>-1</v>
      </c>
      <c r="AM339" s="2">
        <f t="shared" si="47"/>
        <v>-1</v>
      </c>
      <c r="AN339" s="2">
        <f t="shared" si="41"/>
        <v>-1</v>
      </c>
      <c r="AP339" s="2">
        <f t="shared" si="48"/>
        <v>-1</v>
      </c>
      <c r="AQ339" s="2">
        <f t="shared" si="48"/>
        <v>-1</v>
      </c>
      <c r="AR339" s="2">
        <f t="shared" si="48"/>
        <v>-1</v>
      </c>
      <c r="AS339" s="2">
        <f t="shared" si="42"/>
        <v>-1</v>
      </c>
    </row>
    <row r="340" spans="1:45" x14ac:dyDescent="0.25">
      <c r="A340">
        <v>5</v>
      </c>
      <c r="B340" t="s">
        <v>4331</v>
      </c>
      <c r="C340" t="s">
        <v>4332</v>
      </c>
      <c r="D340">
        <v>2020</v>
      </c>
      <c r="E340" t="s">
        <v>4333</v>
      </c>
      <c r="F340" t="s">
        <v>224</v>
      </c>
      <c r="G340" t="s">
        <v>4334</v>
      </c>
      <c r="H340" t="s">
        <v>4335</v>
      </c>
      <c r="I340">
        <v>316</v>
      </c>
      <c r="J340" s="1">
        <v>44848.523055555554</v>
      </c>
      <c r="L340" t="s">
        <v>4336</v>
      </c>
      <c r="S340">
        <v>5</v>
      </c>
      <c r="T340">
        <v>2.5</v>
      </c>
      <c r="U340">
        <v>3</v>
      </c>
      <c r="V340">
        <v>2</v>
      </c>
      <c r="W340">
        <v>2</v>
      </c>
      <c r="X340" t="s">
        <v>4337</v>
      </c>
      <c r="Y340" t="s">
        <v>4338</v>
      </c>
      <c r="Z340" t="s">
        <v>4339</v>
      </c>
      <c r="AB340">
        <f>COUNTIF(DATA!C:C,C340)</f>
        <v>0</v>
      </c>
      <c r="AC340" s="2">
        <f t="shared" si="43"/>
        <v>-1</v>
      </c>
      <c r="AE340" s="2">
        <f t="shared" si="44"/>
        <v>-1</v>
      </c>
      <c r="AF340" s="2">
        <f t="shared" si="45"/>
        <v>-1</v>
      </c>
      <c r="AG340" s="2">
        <f t="shared" si="45"/>
        <v>-1</v>
      </c>
      <c r="AH340" s="2">
        <f t="shared" si="45"/>
        <v>-1</v>
      </c>
      <c r="AI340" s="2">
        <f t="shared" si="46"/>
        <v>-1</v>
      </c>
      <c r="AK340" s="2">
        <f t="shared" si="47"/>
        <v>-1</v>
      </c>
      <c r="AL340" s="2">
        <f t="shared" si="47"/>
        <v>-1</v>
      </c>
      <c r="AM340" s="2">
        <f t="shared" si="47"/>
        <v>-1</v>
      </c>
      <c r="AN340" s="2">
        <f t="shared" si="41"/>
        <v>-1</v>
      </c>
      <c r="AP340" s="2">
        <f t="shared" si="48"/>
        <v>-1</v>
      </c>
      <c r="AQ340" s="2">
        <f t="shared" si="48"/>
        <v>-1</v>
      </c>
      <c r="AR340" s="2">
        <f t="shared" si="48"/>
        <v>-1</v>
      </c>
      <c r="AS340" s="2">
        <f t="shared" si="42"/>
        <v>-1</v>
      </c>
    </row>
    <row r="341" spans="1:45" x14ac:dyDescent="0.25">
      <c r="A341">
        <v>5</v>
      </c>
      <c r="B341" t="s">
        <v>4340</v>
      </c>
      <c r="C341" t="s">
        <v>4341</v>
      </c>
      <c r="D341">
        <v>2010</v>
      </c>
      <c r="E341" t="s">
        <v>4342</v>
      </c>
      <c r="F341" t="s">
        <v>85</v>
      </c>
      <c r="G341" t="s">
        <v>4343</v>
      </c>
      <c r="H341" t="s">
        <v>4344</v>
      </c>
      <c r="I341">
        <v>317</v>
      </c>
      <c r="J341" s="1">
        <v>44848.523055555554</v>
      </c>
      <c r="K341" t="s">
        <v>41</v>
      </c>
      <c r="S341">
        <v>5</v>
      </c>
      <c r="T341">
        <v>0.42</v>
      </c>
      <c r="U341">
        <v>5</v>
      </c>
      <c r="V341">
        <v>1</v>
      </c>
      <c r="W341">
        <v>12</v>
      </c>
      <c r="X341" t="s">
        <v>4345</v>
      </c>
      <c r="Y341" t="s">
        <v>4343</v>
      </c>
      <c r="Z341" t="s">
        <v>4346</v>
      </c>
      <c r="AB341">
        <f>COUNTIF(DATA!C:C,C341)</f>
        <v>0</v>
      </c>
      <c r="AC341" s="2">
        <f t="shared" si="43"/>
        <v>-1</v>
      </c>
      <c r="AE341" s="2">
        <f t="shared" si="44"/>
        <v>-1</v>
      </c>
      <c r="AF341" s="2">
        <f t="shared" si="45"/>
        <v>-1</v>
      </c>
      <c r="AG341" s="2">
        <f t="shared" si="45"/>
        <v>-1</v>
      </c>
      <c r="AH341" s="2">
        <f t="shared" si="45"/>
        <v>-1</v>
      </c>
      <c r="AI341" s="2">
        <f t="shared" si="46"/>
        <v>-1</v>
      </c>
      <c r="AK341" s="2">
        <f t="shared" si="47"/>
        <v>-1</v>
      </c>
      <c r="AL341" s="2">
        <f t="shared" si="47"/>
        <v>-1</v>
      </c>
      <c r="AM341" s="2">
        <f t="shared" si="47"/>
        <v>-1</v>
      </c>
      <c r="AN341" s="2">
        <f t="shared" si="41"/>
        <v>-1</v>
      </c>
      <c r="AP341" s="2">
        <f t="shared" si="48"/>
        <v>-1</v>
      </c>
      <c r="AQ341" s="2">
        <f t="shared" si="48"/>
        <v>-1</v>
      </c>
      <c r="AR341" s="2">
        <f t="shared" si="48"/>
        <v>-1</v>
      </c>
      <c r="AS341" s="2">
        <f t="shared" si="42"/>
        <v>-1</v>
      </c>
    </row>
    <row r="342" spans="1:45" x14ac:dyDescent="0.25">
      <c r="A342">
        <v>5</v>
      </c>
      <c r="B342" t="s">
        <v>4347</v>
      </c>
      <c r="C342" t="s">
        <v>635</v>
      </c>
      <c r="D342">
        <v>2013</v>
      </c>
      <c r="E342" t="s">
        <v>636</v>
      </c>
      <c r="F342" t="s">
        <v>38</v>
      </c>
      <c r="G342" t="s">
        <v>637</v>
      </c>
      <c r="H342" t="s">
        <v>638</v>
      </c>
      <c r="I342">
        <v>318</v>
      </c>
      <c r="J342" s="1">
        <v>44848.523055555554</v>
      </c>
      <c r="K342" t="s">
        <v>41</v>
      </c>
      <c r="S342">
        <v>5</v>
      </c>
      <c r="T342">
        <v>0.56000000000000005</v>
      </c>
      <c r="U342">
        <v>1</v>
      </c>
      <c r="V342">
        <v>4</v>
      </c>
      <c r="W342">
        <v>9</v>
      </c>
      <c r="X342" t="s">
        <v>639</v>
      </c>
      <c r="Y342" t="s">
        <v>637</v>
      </c>
      <c r="Z342" t="s">
        <v>640</v>
      </c>
      <c r="AB342">
        <f>COUNTIF(DATA!C:C,C342)</f>
        <v>1</v>
      </c>
      <c r="AC342" s="2">
        <f t="shared" si="43"/>
        <v>-1</v>
      </c>
      <c r="AE342" s="2">
        <f t="shared" si="44"/>
        <v>-1</v>
      </c>
      <c r="AF342" s="2">
        <f t="shared" si="45"/>
        <v>-1</v>
      </c>
      <c r="AG342" s="2">
        <f t="shared" si="45"/>
        <v>-1</v>
      </c>
      <c r="AH342" s="2">
        <f t="shared" si="45"/>
        <v>-1</v>
      </c>
      <c r="AI342" s="2">
        <f t="shared" si="46"/>
        <v>-1</v>
      </c>
      <c r="AK342" s="2">
        <f t="shared" si="47"/>
        <v>-1</v>
      </c>
      <c r="AL342" s="2">
        <f t="shared" si="47"/>
        <v>-1</v>
      </c>
      <c r="AM342" s="2">
        <f t="shared" si="47"/>
        <v>-1</v>
      </c>
      <c r="AN342" s="2">
        <f t="shared" si="41"/>
        <v>-1</v>
      </c>
      <c r="AP342" s="2">
        <f t="shared" si="48"/>
        <v>-1</v>
      </c>
      <c r="AQ342" s="2">
        <f t="shared" si="48"/>
        <v>-1</v>
      </c>
      <c r="AR342" s="2">
        <f t="shared" si="48"/>
        <v>-1</v>
      </c>
      <c r="AS342" s="2">
        <f t="shared" si="42"/>
        <v>-1</v>
      </c>
    </row>
    <row r="343" spans="1:45" x14ac:dyDescent="0.25">
      <c r="A343">
        <v>5</v>
      </c>
      <c r="B343" t="s">
        <v>4348</v>
      </c>
      <c r="C343" t="s">
        <v>4349</v>
      </c>
      <c r="D343">
        <v>2013</v>
      </c>
      <c r="E343" t="s">
        <v>232</v>
      </c>
      <c r="F343" t="s">
        <v>29</v>
      </c>
      <c r="G343" t="s">
        <v>4350</v>
      </c>
      <c r="H343" t="s">
        <v>4351</v>
      </c>
      <c r="I343">
        <v>319</v>
      </c>
      <c r="J343" s="1">
        <v>44848.523055555554</v>
      </c>
      <c r="S343">
        <v>5</v>
      </c>
      <c r="T343">
        <v>0.56000000000000005</v>
      </c>
      <c r="U343">
        <v>1</v>
      </c>
      <c r="V343">
        <v>5</v>
      </c>
      <c r="W343">
        <v>9</v>
      </c>
      <c r="X343" t="s">
        <v>4352</v>
      </c>
      <c r="Y343" t="s">
        <v>4353</v>
      </c>
      <c r="Z343" t="s">
        <v>4354</v>
      </c>
      <c r="AB343">
        <f>COUNTIF(DATA!C:C,C343)</f>
        <v>0</v>
      </c>
      <c r="AC343" s="2">
        <f t="shared" si="43"/>
        <v>-1</v>
      </c>
      <c r="AE343" s="2">
        <f t="shared" si="44"/>
        <v>-1</v>
      </c>
      <c r="AF343" s="2">
        <f t="shared" si="45"/>
        <v>-1</v>
      </c>
      <c r="AG343" s="2">
        <f t="shared" si="45"/>
        <v>-1</v>
      </c>
      <c r="AH343" s="2">
        <f t="shared" si="45"/>
        <v>-1</v>
      </c>
      <c r="AI343" s="2">
        <f t="shared" si="46"/>
        <v>-1</v>
      </c>
      <c r="AK343" s="2">
        <f t="shared" si="47"/>
        <v>-1</v>
      </c>
      <c r="AL343" s="2">
        <f t="shared" si="47"/>
        <v>-1</v>
      </c>
      <c r="AM343" s="2">
        <f t="shared" si="47"/>
        <v>-1</v>
      </c>
      <c r="AN343" s="2">
        <f t="shared" si="41"/>
        <v>-1</v>
      </c>
      <c r="AP343" s="2">
        <f t="shared" si="48"/>
        <v>-1</v>
      </c>
      <c r="AQ343" s="2">
        <f t="shared" si="48"/>
        <v>-1</v>
      </c>
      <c r="AR343" s="2">
        <f t="shared" si="48"/>
        <v>-1</v>
      </c>
      <c r="AS343" s="2">
        <f t="shared" si="42"/>
        <v>-1</v>
      </c>
    </row>
    <row r="344" spans="1:45" x14ac:dyDescent="0.25">
      <c r="A344">
        <v>5</v>
      </c>
      <c r="B344" t="s">
        <v>4355</v>
      </c>
      <c r="C344" t="s">
        <v>4356</v>
      </c>
      <c r="D344">
        <v>2017</v>
      </c>
      <c r="E344" t="s">
        <v>378</v>
      </c>
      <c r="F344" t="s">
        <v>224</v>
      </c>
      <c r="G344" t="s">
        <v>4357</v>
      </c>
      <c r="H344" t="s">
        <v>4358</v>
      </c>
      <c r="I344">
        <v>320</v>
      </c>
      <c r="J344" s="1">
        <v>44848.523055555554</v>
      </c>
      <c r="L344" t="s">
        <v>4359</v>
      </c>
      <c r="S344">
        <v>5</v>
      </c>
      <c r="T344">
        <v>1</v>
      </c>
      <c r="U344">
        <v>1</v>
      </c>
      <c r="V344">
        <v>4</v>
      </c>
      <c r="W344">
        <v>5</v>
      </c>
      <c r="X344" t="s">
        <v>4360</v>
      </c>
      <c r="Y344" t="s">
        <v>4361</v>
      </c>
      <c r="Z344" t="s">
        <v>4362</v>
      </c>
      <c r="AB344">
        <f>COUNTIF(DATA!C:C,C344)</f>
        <v>0</v>
      </c>
      <c r="AC344" s="2">
        <f t="shared" si="43"/>
        <v>-1</v>
      </c>
      <c r="AE344" s="2">
        <f t="shared" si="44"/>
        <v>-1</v>
      </c>
      <c r="AF344" s="2">
        <f t="shared" si="45"/>
        <v>-1</v>
      </c>
      <c r="AG344" s="2">
        <f t="shared" si="45"/>
        <v>-1</v>
      </c>
      <c r="AH344" s="2">
        <f t="shared" si="45"/>
        <v>-1</v>
      </c>
      <c r="AI344" s="2">
        <f t="shared" si="46"/>
        <v>-1</v>
      </c>
      <c r="AK344" s="2">
        <f t="shared" si="47"/>
        <v>-1</v>
      </c>
      <c r="AL344" s="2">
        <f t="shared" si="47"/>
        <v>-1</v>
      </c>
      <c r="AM344" s="2">
        <f t="shared" si="47"/>
        <v>-1</v>
      </c>
      <c r="AN344" s="2">
        <f t="shared" si="41"/>
        <v>-1</v>
      </c>
      <c r="AP344" s="2">
        <f t="shared" si="48"/>
        <v>-1</v>
      </c>
      <c r="AQ344" s="2">
        <f t="shared" si="48"/>
        <v>-1</v>
      </c>
      <c r="AR344" s="2">
        <f t="shared" si="48"/>
        <v>-1</v>
      </c>
      <c r="AS344" s="2">
        <f t="shared" si="42"/>
        <v>-1</v>
      </c>
    </row>
    <row r="345" spans="1:45" x14ac:dyDescent="0.25">
      <c r="A345">
        <v>5</v>
      </c>
      <c r="B345" t="s">
        <v>4363</v>
      </c>
      <c r="C345" t="s">
        <v>4364</v>
      </c>
      <c r="D345">
        <v>2019</v>
      </c>
      <c r="E345" t="s">
        <v>1160</v>
      </c>
      <c r="F345" t="s">
        <v>322</v>
      </c>
      <c r="G345" t="s">
        <v>4365</v>
      </c>
      <c r="H345" t="s">
        <v>4366</v>
      </c>
      <c r="I345">
        <v>322</v>
      </c>
      <c r="J345" s="1">
        <v>44848.523055555554</v>
      </c>
      <c r="S345">
        <v>5</v>
      </c>
      <c r="T345">
        <v>1.67</v>
      </c>
      <c r="U345">
        <v>1</v>
      </c>
      <c r="V345">
        <v>4</v>
      </c>
      <c r="W345">
        <v>3</v>
      </c>
      <c r="X345" t="s">
        <v>4367</v>
      </c>
      <c r="Y345" t="s">
        <v>4368</v>
      </c>
      <c r="Z345" t="s">
        <v>4369</v>
      </c>
      <c r="AB345">
        <f>COUNTIF(DATA!C:C,C345)</f>
        <v>0</v>
      </c>
      <c r="AC345" s="2">
        <f t="shared" si="43"/>
        <v>-1</v>
      </c>
      <c r="AE345" s="2">
        <f t="shared" si="44"/>
        <v>-1</v>
      </c>
      <c r="AF345" s="2">
        <f t="shared" si="45"/>
        <v>-1</v>
      </c>
      <c r="AG345" s="2">
        <f t="shared" si="45"/>
        <v>-1</v>
      </c>
      <c r="AH345" s="2">
        <f t="shared" si="45"/>
        <v>-1</v>
      </c>
      <c r="AI345" s="2">
        <f t="shared" si="46"/>
        <v>-1</v>
      </c>
      <c r="AK345" s="2">
        <f t="shared" si="47"/>
        <v>-1</v>
      </c>
      <c r="AL345" s="2">
        <f t="shared" si="47"/>
        <v>-1</v>
      </c>
      <c r="AM345" s="2">
        <f t="shared" si="47"/>
        <v>-1</v>
      </c>
      <c r="AN345" s="2">
        <f t="shared" si="41"/>
        <v>-1</v>
      </c>
      <c r="AP345" s="2">
        <f t="shared" si="48"/>
        <v>-1</v>
      </c>
      <c r="AQ345" s="2">
        <f t="shared" si="48"/>
        <v>-1</v>
      </c>
      <c r="AR345" s="2">
        <f t="shared" si="48"/>
        <v>-1</v>
      </c>
      <c r="AS345" s="2">
        <f t="shared" si="42"/>
        <v>-1</v>
      </c>
    </row>
    <row r="346" spans="1:45" x14ac:dyDescent="0.25">
      <c r="A346">
        <v>5</v>
      </c>
      <c r="B346" t="s">
        <v>4370</v>
      </c>
      <c r="C346" t="s">
        <v>4371</v>
      </c>
      <c r="D346">
        <v>2014</v>
      </c>
      <c r="E346" t="s">
        <v>4372</v>
      </c>
      <c r="F346" t="s">
        <v>205</v>
      </c>
      <c r="G346" t="s">
        <v>4373</v>
      </c>
      <c r="H346" t="s">
        <v>4374</v>
      </c>
      <c r="I346">
        <v>324</v>
      </c>
      <c r="J346" s="1">
        <v>44848.523055555554</v>
      </c>
      <c r="K346" t="s">
        <v>41</v>
      </c>
      <c r="S346">
        <v>5</v>
      </c>
      <c r="T346">
        <v>0.63</v>
      </c>
      <c r="U346">
        <v>5</v>
      </c>
      <c r="V346">
        <v>1</v>
      </c>
      <c r="W346">
        <v>8</v>
      </c>
      <c r="X346" t="s">
        <v>4375</v>
      </c>
      <c r="Y346" t="s">
        <v>4373</v>
      </c>
      <c r="Z346" t="s">
        <v>4376</v>
      </c>
      <c r="AB346">
        <f>COUNTIF(DATA!C:C,C346)</f>
        <v>0</v>
      </c>
      <c r="AC346" s="2">
        <f t="shared" si="43"/>
        <v>-1</v>
      </c>
      <c r="AE346" s="2">
        <f t="shared" si="44"/>
        <v>-1</v>
      </c>
      <c r="AF346" s="2">
        <f t="shared" si="45"/>
        <v>-1</v>
      </c>
      <c r="AG346" s="2">
        <f t="shared" si="45"/>
        <v>-1</v>
      </c>
      <c r="AH346" s="2">
        <f t="shared" si="45"/>
        <v>-1</v>
      </c>
      <c r="AI346" s="2">
        <f t="shared" si="46"/>
        <v>-1</v>
      </c>
      <c r="AK346" s="2">
        <f t="shared" si="47"/>
        <v>-1</v>
      </c>
      <c r="AL346" s="2">
        <f t="shared" si="47"/>
        <v>-1</v>
      </c>
      <c r="AM346" s="2">
        <f t="shared" si="47"/>
        <v>-1</v>
      </c>
      <c r="AN346" s="2">
        <f t="shared" si="41"/>
        <v>-1</v>
      </c>
      <c r="AP346" s="2">
        <f t="shared" si="48"/>
        <v>-1</v>
      </c>
      <c r="AQ346" s="2">
        <f t="shared" si="48"/>
        <v>-1</v>
      </c>
      <c r="AR346" s="2">
        <f t="shared" si="48"/>
        <v>-1</v>
      </c>
      <c r="AS346" s="2">
        <f t="shared" si="42"/>
        <v>-1</v>
      </c>
    </row>
    <row r="347" spans="1:45" x14ac:dyDescent="0.25">
      <c r="A347">
        <v>5</v>
      </c>
      <c r="B347" t="s">
        <v>466</v>
      </c>
      <c r="C347" t="s">
        <v>467</v>
      </c>
      <c r="D347">
        <v>2012</v>
      </c>
      <c r="E347" t="s">
        <v>468</v>
      </c>
      <c r="F347" t="s">
        <v>469</v>
      </c>
      <c r="G347" t="s">
        <v>470</v>
      </c>
      <c r="H347" t="s">
        <v>471</v>
      </c>
      <c r="I347">
        <v>329</v>
      </c>
      <c r="J347" s="1">
        <v>44848.523055555554</v>
      </c>
      <c r="S347">
        <v>5</v>
      </c>
      <c r="T347">
        <v>0.5</v>
      </c>
      <c r="U347">
        <v>1</v>
      </c>
      <c r="V347">
        <v>4</v>
      </c>
      <c r="W347">
        <v>10</v>
      </c>
      <c r="X347" t="s">
        <v>472</v>
      </c>
      <c r="Y347" t="s">
        <v>473</v>
      </c>
      <c r="Z347" t="s">
        <v>474</v>
      </c>
      <c r="AB347">
        <f>COUNTIF(DATA!C:C,C347)</f>
        <v>1</v>
      </c>
      <c r="AC347" s="2">
        <f t="shared" si="43"/>
        <v>-1</v>
      </c>
      <c r="AE347" s="2">
        <f t="shared" si="44"/>
        <v>-1</v>
      </c>
      <c r="AF347" s="2">
        <f t="shared" si="45"/>
        <v>-1</v>
      </c>
      <c r="AG347" s="2">
        <f t="shared" si="45"/>
        <v>-1</v>
      </c>
      <c r="AH347" s="2">
        <f t="shared" si="45"/>
        <v>-1</v>
      </c>
      <c r="AI347" s="2">
        <f t="shared" si="46"/>
        <v>-1</v>
      </c>
      <c r="AK347" s="2">
        <f t="shared" si="47"/>
        <v>-1</v>
      </c>
      <c r="AL347" s="2">
        <f t="shared" si="47"/>
        <v>-1</v>
      </c>
      <c r="AM347" s="2">
        <f t="shared" si="47"/>
        <v>-1</v>
      </c>
      <c r="AN347" s="2">
        <f t="shared" si="41"/>
        <v>-1</v>
      </c>
      <c r="AP347" s="2">
        <f t="shared" si="48"/>
        <v>-1</v>
      </c>
      <c r="AQ347" s="2">
        <f t="shared" si="48"/>
        <v>-1</v>
      </c>
      <c r="AR347" s="2">
        <f t="shared" si="48"/>
        <v>-1</v>
      </c>
      <c r="AS347" s="2">
        <f t="shared" si="42"/>
        <v>-1</v>
      </c>
    </row>
    <row r="348" spans="1:45" x14ac:dyDescent="0.25">
      <c r="A348">
        <v>5</v>
      </c>
      <c r="B348" t="s">
        <v>4377</v>
      </c>
      <c r="C348" t="s">
        <v>2361</v>
      </c>
      <c r="D348">
        <v>2020</v>
      </c>
      <c r="E348" t="s">
        <v>1973</v>
      </c>
      <c r="F348" t="s">
        <v>224</v>
      </c>
      <c r="G348" t="s">
        <v>2362</v>
      </c>
      <c r="H348" t="s">
        <v>2363</v>
      </c>
      <c r="I348">
        <v>336</v>
      </c>
      <c r="J348" s="1">
        <v>44848.523055555554</v>
      </c>
      <c r="L348" t="s">
        <v>2364</v>
      </c>
      <c r="S348">
        <v>5</v>
      </c>
      <c r="T348">
        <v>2.5</v>
      </c>
      <c r="U348">
        <v>1</v>
      </c>
      <c r="V348">
        <v>5</v>
      </c>
      <c r="W348">
        <v>2</v>
      </c>
      <c r="X348" t="s">
        <v>2365</v>
      </c>
      <c r="Y348" t="s">
        <v>2366</v>
      </c>
      <c r="Z348" t="s">
        <v>2367</v>
      </c>
      <c r="AB348">
        <f>COUNTIF(DATA!C:C,C348)</f>
        <v>1</v>
      </c>
      <c r="AC348" s="2">
        <f t="shared" si="43"/>
        <v>-1</v>
      </c>
      <c r="AE348" s="2">
        <f t="shared" si="44"/>
        <v>-1</v>
      </c>
      <c r="AF348" s="2">
        <f t="shared" si="45"/>
        <v>-1</v>
      </c>
      <c r="AG348" s="2">
        <f t="shared" si="45"/>
        <v>-1</v>
      </c>
      <c r="AH348" s="2">
        <f t="shared" si="45"/>
        <v>-1</v>
      </c>
      <c r="AI348" s="2">
        <f t="shared" si="46"/>
        <v>-1</v>
      </c>
      <c r="AK348" s="2">
        <f t="shared" si="47"/>
        <v>-1</v>
      </c>
      <c r="AL348" s="2">
        <f t="shared" si="47"/>
        <v>-1</v>
      </c>
      <c r="AM348" s="2">
        <f t="shared" si="47"/>
        <v>-1</v>
      </c>
      <c r="AN348" s="2">
        <f t="shared" si="41"/>
        <v>-1</v>
      </c>
      <c r="AP348" s="2">
        <f t="shared" si="48"/>
        <v>19</v>
      </c>
      <c r="AQ348" s="2">
        <f t="shared" si="48"/>
        <v>-1</v>
      </c>
      <c r="AR348" s="2">
        <f t="shared" si="48"/>
        <v>-1</v>
      </c>
      <c r="AS348" s="2">
        <f t="shared" si="42"/>
        <v>0</v>
      </c>
    </row>
    <row r="349" spans="1:45" x14ac:dyDescent="0.25">
      <c r="A349">
        <v>5</v>
      </c>
      <c r="B349" t="s">
        <v>4378</v>
      </c>
      <c r="C349" t="s">
        <v>4379</v>
      </c>
      <c r="D349">
        <v>2018</v>
      </c>
      <c r="E349" t="s">
        <v>4380</v>
      </c>
      <c r="F349" t="s">
        <v>29</v>
      </c>
      <c r="G349" t="s">
        <v>4381</v>
      </c>
      <c r="H349" t="s">
        <v>4382</v>
      </c>
      <c r="I349">
        <v>340</v>
      </c>
      <c r="J349" s="1">
        <v>44848.523055555554</v>
      </c>
      <c r="S349">
        <v>5</v>
      </c>
      <c r="T349">
        <v>1.25</v>
      </c>
      <c r="U349">
        <v>1</v>
      </c>
      <c r="V349">
        <v>6</v>
      </c>
      <c r="W349">
        <v>4</v>
      </c>
      <c r="X349" t="s">
        <v>4383</v>
      </c>
      <c r="Z349" t="s">
        <v>4384</v>
      </c>
      <c r="AB349">
        <f>COUNTIF(DATA!C:C,C349)</f>
        <v>0</v>
      </c>
      <c r="AC349" s="2">
        <f t="shared" si="43"/>
        <v>-1</v>
      </c>
      <c r="AE349" s="2">
        <f t="shared" si="44"/>
        <v>-1</v>
      </c>
      <c r="AF349" s="2">
        <f t="shared" si="45"/>
        <v>-1</v>
      </c>
      <c r="AG349" s="2">
        <f t="shared" si="45"/>
        <v>-1</v>
      </c>
      <c r="AH349" s="2">
        <f t="shared" si="45"/>
        <v>-1</v>
      </c>
      <c r="AI349" s="2">
        <f t="shared" si="46"/>
        <v>-1</v>
      </c>
      <c r="AK349" s="2">
        <f t="shared" si="47"/>
        <v>-1</v>
      </c>
      <c r="AL349" s="2">
        <f t="shared" si="47"/>
        <v>-1</v>
      </c>
      <c r="AM349" s="2">
        <f t="shared" si="47"/>
        <v>-1</v>
      </c>
      <c r="AN349" s="2">
        <f t="shared" si="41"/>
        <v>-1</v>
      </c>
      <c r="AP349" s="2">
        <f t="shared" si="48"/>
        <v>-1</v>
      </c>
      <c r="AQ349" s="2">
        <f t="shared" si="48"/>
        <v>-1</v>
      </c>
      <c r="AR349" s="2">
        <f t="shared" si="48"/>
        <v>-1</v>
      </c>
      <c r="AS349" s="2">
        <f t="shared" si="42"/>
        <v>-1</v>
      </c>
    </row>
    <row r="350" spans="1:45" x14ac:dyDescent="0.25">
      <c r="A350">
        <v>5</v>
      </c>
      <c r="B350" t="s">
        <v>188</v>
      </c>
      <c r="C350" t="s">
        <v>189</v>
      </c>
      <c r="D350">
        <v>2010</v>
      </c>
      <c r="E350" t="s">
        <v>190</v>
      </c>
      <c r="F350" t="s">
        <v>85</v>
      </c>
      <c r="G350" t="s">
        <v>191</v>
      </c>
      <c r="H350" t="s">
        <v>192</v>
      </c>
      <c r="I350">
        <v>342</v>
      </c>
      <c r="J350" s="1">
        <v>44848.523055555554</v>
      </c>
      <c r="K350" t="s">
        <v>41</v>
      </c>
      <c r="S350">
        <v>5</v>
      </c>
      <c r="T350">
        <v>0.42</v>
      </c>
      <c r="U350">
        <v>3</v>
      </c>
      <c r="V350">
        <v>2</v>
      </c>
      <c r="W350">
        <v>12</v>
      </c>
      <c r="X350" t="s">
        <v>193</v>
      </c>
      <c r="Y350" t="s">
        <v>191</v>
      </c>
      <c r="Z350" t="s">
        <v>194</v>
      </c>
      <c r="AB350">
        <f>COUNTIF(DATA!C:C,C350)</f>
        <v>1</v>
      </c>
      <c r="AC350" s="2">
        <f t="shared" si="43"/>
        <v>-1</v>
      </c>
      <c r="AE350" s="2">
        <f t="shared" si="44"/>
        <v>-1</v>
      </c>
      <c r="AF350" s="2">
        <f t="shared" si="45"/>
        <v>-1</v>
      </c>
      <c r="AG350" s="2">
        <f t="shared" si="45"/>
        <v>-1</v>
      </c>
      <c r="AH350" s="2">
        <f t="shared" si="45"/>
        <v>-1</v>
      </c>
      <c r="AI350" s="2">
        <f t="shared" si="46"/>
        <v>-1</v>
      </c>
      <c r="AK350" s="2">
        <f t="shared" si="47"/>
        <v>-1</v>
      </c>
      <c r="AL350" s="2">
        <f t="shared" si="47"/>
        <v>-1</v>
      </c>
      <c r="AM350" s="2">
        <f t="shared" si="47"/>
        <v>-1</v>
      </c>
      <c r="AN350" s="2">
        <f t="shared" si="41"/>
        <v>-1</v>
      </c>
      <c r="AP350" s="2">
        <f t="shared" si="48"/>
        <v>-1</v>
      </c>
      <c r="AQ350" s="2">
        <f t="shared" si="48"/>
        <v>-1</v>
      </c>
      <c r="AR350" s="2">
        <f t="shared" si="48"/>
        <v>-1</v>
      </c>
      <c r="AS350" s="2">
        <f t="shared" si="42"/>
        <v>-1</v>
      </c>
    </row>
    <row r="351" spans="1:45" x14ac:dyDescent="0.25">
      <c r="A351">
        <v>5</v>
      </c>
      <c r="B351" t="s">
        <v>4385</v>
      </c>
      <c r="C351" t="s">
        <v>4386</v>
      </c>
      <c r="D351">
        <v>2020</v>
      </c>
      <c r="E351" t="s">
        <v>2541</v>
      </c>
      <c r="F351" t="s">
        <v>29</v>
      </c>
      <c r="G351" t="s">
        <v>4387</v>
      </c>
      <c r="H351" t="s">
        <v>4388</v>
      </c>
      <c r="I351">
        <v>343</v>
      </c>
      <c r="J351" s="1">
        <v>44848.523055555554</v>
      </c>
      <c r="K351" t="s">
        <v>157</v>
      </c>
      <c r="S351">
        <v>5</v>
      </c>
      <c r="T351">
        <v>2.5</v>
      </c>
      <c r="U351">
        <v>3</v>
      </c>
      <c r="V351">
        <v>2</v>
      </c>
      <c r="W351">
        <v>2</v>
      </c>
      <c r="X351" t="s">
        <v>4389</v>
      </c>
      <c r="Y351" t="s">
        <v>4387</v>
      </c>
      <c r="Z351" t="s">
        <v>4390</v>
      </c>
      <c r="AB351">
        <f>COUNTIF(DATA!C:C,C351)</f>
        <v>0</v>
      </c>
      <c r="AC351" s="2">
        <f t="shared" si="43"/>
        <v>-1</v>
      </c>
      <c r="AE351" s="2">
        <f t="shared" si="44"/>
        <v>-1</v>
      </c>
      <c r="AF351" s="2">
        <f t="shared" si="45"/>
        <v>-1</v>
      </c>
      <c r="AG351" s="2">
        <f t="shared" si="45"/>
        <v>-1</v>
      </c>
      <c r="AH351" s="2">
        <f t="shared" si="45"/>
        <v>-1</v>
      </c>
      <c r="AI351" s="2">
        <f t="shared" si="46"/>
        <v>-1</v>
      </c>
      <c r="AK351" s="2">
        <f t="shared" si="47"/>
        <v>-1</v>
      </c>
      <c r="AL351" s="2">
        <f t="shared" si="47"/>
        <v>-1</v>
      </c>
      <c r="AM351" s="2">
        <f t="shared" si="47"/>
        <v>-1</v>
      </c>
      <c r="AN351" s="2">
        <f t="shared" si="41"/>
        <v>-1</v>
      </c>
      <c r="AP351" s="2">
        <f t="shared" si="48"/>
        <v>-1</v>
      </c>
      <c r="AQ351" s="2">
        <f t="shared" si="48"/>
        <v>-1</v>
      </c>
      <c r="AR351" s="2">
        <f t="shared" si="48"/>
        <v>-1</v>
      </c>
      <c r="AS351" s="2">
        <f t="shared" si="42"/>
        <v>-1</v>
      </c>
    </row>
    <row r="352" spans="1:45" x14ac:dyDescent="0.25">
      <c r="A352">
        <v>5</v>
      </c>
      <c r="B352" t="s">
        <v>2606</v>
      </c>
      <c r="C352" t="s">
        <v>2607</v>
      </c>
      <c r="D352">
        <v>2021</v>
      </c>
      <c r="E352" t="s">
        <v>1205</v>
      </c>
      <c r="F352" t="s">
        <v>29</v>
      </c>
      <c r="G352" t="s">
        <v>2608</v>
      </c>
      <c r="H352" t="s">
        <v>2609</v>
      </c>
      <c r="I352">
        <v>348</v>
      </c>
      <c r="J352" s="1">
        <v>44848.523055555554</v>
      </c>
      <c r="S352">
        <v>5</v>
      </c>
      <c r="T352">
        <v>5</v>
      </c>
      <c r="U352">
        <v>1</v>
      </c>
      <c r="V352">
        <v>4</v>
      </c>
      <c r="W352">
        <v>1</v>
      </c>
      <c r="X352" t="s">
        <v>2610</v>
      </c>
      <c r="Z352" t="s">
        <v>2611</v>
      </c>
      <c r="AB352">
        <f>COUNTIF(DATA!C:C,C352)</f>
        <v>1</v>
      </c>
      <c r="AC352" s="2">
        <f t="shared" si="43"/>
        <v>-1</v>
      </c>
      <c r="AE352" s="2">
        <f t="shared" si="44"/>
        <v>-1</v>
      </c>
      <c r="AF352" s="2">
        <f t="shared" si="45"/>
        <v>-1</v>
      </c>
      <c r="AG352" s="2">
        <f t="shared" si="45"/>
        <v>-1</v>
      </c>
      <c r="AH352" s="2">
        <f t="shared" si="45"/>
        <v>-1</v>
      </c>
      <c r="AI352" s="2">
        <f t="shared" si="46"/>
        <v>-1</v>
      </c>
      <c r="AK352" s="2">
        <f t="shared" si="47"/>
        <v>-1</v>
      </c>
      <c r="AL352" s="2">
        <f t="shared" si="47"/>
        <v>-1</v>
      </c>
      <c r="AM352" s="2">
        <f t="shared" si="47"/>
        <v>-1</v>
      </c>
      <c r="AN352" s="2">
        <f t="shared" si="41"/>
        <v>-1</v>
      </c>
      <c r="AP352" s="2">
        <f t="shared" si="48"/>
        <v>-1</v>
      </c>
      <c r="AQ352" s="2">
        <f t="shared" si="48"/>
        <v>-1</v>
      </c>
      <c r="AR352" s="2">
        <f t="shared" si="48"/>
        <v>-1</v>
      </c>
      <c r="AS352" s="2">
        <f t="shared" si="42"/>
        <v>-1</v>
      </c>
    </row>
    <row r="353" spans="1:45" x14ac:dyDescent="0.25">
      <c r="A353">
        <v>5</v>
      </c>
      <c r="B353" t="s">
        <v>4391</v>
      </c>
      <c r="C353" t="s">
        <v>4392</v>
      </c>
      <c r="D353">
        <v>2021</v>
      </c>
      <c r="E353" t="s">
        <v>4393</v>
      </c>
      <c r="F353" t="s">
        <v>29</v>
      </c>
      <c r="G353" t="s">
        <v>4394</v>
      </c>
      <c r="H353" t="s">
        <v>4395</v>
      </c>
      <c r="I353">
        <v>358</v>
      </c>
      <c r="J353" s="1">
        <v>44848.523055555554</v>
      </c>
      <c r="S353">
        <v>5</v>
      </c>
      <c r="T353">
        <v>5</v>
      </c>
      <c r="U353">
        <v>1</v>
      </c>
      <c r="V353">
        <v>4</v>
      </c>
      <c r="W353">
        <v>1</v>
      </c>
      <c r="X353" t="s">
        <v>4396</v>
      </c>
      <c r="Z353" t="s">
        <v>4397</v>
      </c>
      <c r="AB353">
        <f>COUNTIF(DATA!C:C,C353)</f>
        <v>0</v>
      </c>
      <c r="AC353" s="2">
        <f t="shared" si="43"/>
        <v>-1</v>
      </c>
      <c r="AE353" s="2">
        <f t="shared" si="44"/>
        <v>-1</v>
      </c>
      <c r="AF353" s="2">
        <f t="shared" si="45"/>
        <v>-1</v>
      </c>
      <c r="AG353" s="2">
        <f t="shared" si="45"/>
        <v>-1</v>
      </c>
      <c r="AH353" s="2">
        <f t="shared" si="45"/>
        <v>-1</v>
      </c>
      <c r="AI353" s="2">
        <f t="shared" si="46"/>
        <v>-1</v>
      </c>
      <c r="AK353" s="2">
        <f t="shared" si="47"/>
        <v>-1</v>
      </c>
      <c r="AL353" s="2">
        <f t="shared" si="47"/>
        <v>-1</v>
      </c>
      <c r="AM353" s="2">
        <f t="shared" si="47"/>
        <v>-1</v>
      </c>
      <c r="AN353" s="2">
        <f t="shared" si="41"/>
        <v>-1</v>
      </c>
      <c r="AP353" s="2">
        <f t="shared" si="48"/>
        <v>-1</v>
      </c>
      <c r="AQ353" s="2">
        <f t="shared" si="48"/>
        <v>-1</v>
      </c>
      <c r="AR353" s="2">
        <f t="shared" si="48"/>
        <v>-1</v>
      </c>
      <c r="AS353" s="2">
        <f t="shared" si="42"/>
        <v>-1</v>
      </c>
    </row>
    <row r="354" spans="1:45" x14ac:dyDescent="0.25">
      <c r="A354">
        <v>5</v>
      </c>
      <c r="B354" t="s">
        <v>4398</v>
      </c>
      <c r="C354" t="s">
        <v>4399</v>
      </c>
      <c r="D354">
        <v>2021</v>
      </c>
      <c r="E354" t="s">
        <v>4400</v>
      </c>
      <c r="F354" t="s">
        <v>131</v>
      </c>
      <c r="G354" t="s">
        <v>4401</v>
      </c>
      <c r="H354" t="s">
        <v>4402</v>
      </c>
      <c r="I354">
        <v>370</v>
      </c>
      <c r="J354" s="1">
        <v>44848.523055555554</v>
      </c>
      <c r="L354" t="s">
        <v>4403</v>
      </c>
      <c r="S354">
        <v>5</v>
      </c>
      <c r="T354">
        <v>5</v>
      </c>
      <c r="U354">
        <v>1</v>
      </c>
      <c r="V354">
        <v>5</v>
      </c>
      <c r="W354">
        <v>1</v>
      </c>
      <c r="X354" t="s">
        <v>4404</v>
      </c>
      <c r="Y354" t="s">
        <v>4405</v>
      </c>
      <c r="Z354" t="s">
        <v>4406</v>
      </c>
      <c r="AB354">
        <f>COUNTIF(DATA!C:C,C354)</f>
        <v>0</v>
      </c>
      <c r="AC354" s="2">
        <f t="shared" si="43"/>
        <v>-1</v>
      </c>
      <c r="AE354" s="2">
        <f t="shared" si="44"/>
        <v>-1</v>
      </c>
      <c r="AF354" s="2">
        <f t="shared" si="45"/>
        <v>-1</v>
      </c>
      <c r="AG354" s="2">
        <f t="shared" si="45"/>
        <v>-1</v>
      </c>
      <c r="AH354" s="2">
        <f t="shared" si="45"/>
        <v>-1</v>
      </c>
      <c r="AI354" s="2">
        <f t="shared" si="46"/>
        <v>-1</v>
      </c>
      <c r="AK354" s="2">
        <f t="shared" si="47"/>
        <v>-1</v>
      </c>
      <c r="AL354" s="2">
        <f t="shared" si="47"/>
        <v>-1</v>
      </c>
      <c r="AM354" s="2">
        <f t="shared" si="47"/>
        <v>-1</v>
      </c>
      <c r="AN354" s="2">
        <f t="shared" si="41"/>
        <v>-1</v>
      </c>
      <c r="AP354" s="2">
        <f t="shared" si="48"/>
        <v>-1</v>
      </c>
      <c r="AQ354" s="2">
        <f t="shared" si="48"/>
        <v>-1</v>
      </c>
      <c r="AR354" s="2">
        <f t="shared" si="48"/>
        <v>-1</v>
      </c>
      <c r="AS354" s="2">
        <f t="shared" si="42"/>
        <v>-1</v>
      </c>
    </row>
    <row r="355" spans="1:45" x14ac:dyDescent="0.25">
      <c r="A355">
        <v>5</v>
      </c>
      <c r="B355" t="s">
        <v>4407</v>
      </c>
      <c r="C355" t="s">
        <v>2650</v>
      </c>
      <c r="D355">
        <v>2021</v>
      </c>
      <c r="E355" t="s">
        <v>991</v>
      </c>
      <c r="F355" t="s">
        <v>29</v>
      </c>
      <c r="G355" t="s">
        <v>2651</v>
      </c>
      <c r="H355" t="s">
        <v>2652</v>
      </c>
      <c r="I355">
        <v>373</v>
      </c>
      <c r="J355" s="1">
        <v>44848.523055555554</v>
      </c>
      <c r="S355">
        <v>5</v>
      </c>
      <c r="T355">
        <v>5</v>
      </c>
      <c r="U355">
        <v>1</v>
      </c>
      <c r="V355">
        <v>5</v>
      </c>
      <c r="W355">
        <v>1</v>
      </c>
      <c r="X355" t="s">
        <v>2653</v>
      </c>
      <c r="Z355" t="s">
        <v>2654</v>
      </c>
      <c r="AB355">
        <f>COUNTIF(DATA!C:C,C355)</f>
        <v>1</v>
      </c>
      <c r="AC355" s="2">
        <f t="shared" si="43"/>
        <v>-1</v>
      </c>
      <c r="AE355" s="2">
        <f t="shared" si="44"/>
        <v>-1</v>
      </c>
      <c r="AF355" s="2">
        <f t="shared" si="45"/>
        <v>-1</v>
      </c>
      <c r="AG355" s="2">
        <f t="shared" si="45"/>
        <v>-1</v>
      </c>
      <c r="AH355" s="2">
        <f t="shared" si="45"/>
        <v>-1</v>
      </c>
      <c r="AI355" s="2">
        <f t="shared" si="46"/>
        <v>-1</v>
      </c>
      <c r="AK355" s="2">
        <f t="shared" si="47"/>
        <v>-1</v>
      </c>
      <c r="AL355" s="2">
        <f t="shared" si="47"/>
        <v>-1</v>
      </c>
      <c r="AM355" s="2">
        <f t="shared" si="47"/>
        <v>-1</v>
      </c>
      <c r="AN355" s="2">
        <f t="shared" si="41"/>
        <v>-1</v>
      </c>
      <c r="AP355" s="2">
        <f t="shared" si="48"/>
        <v>-1</v>
      </c>
      <c r="AQ355" s="2">
        <f t="shared" si="48"/>
        <v>-1</v>
      </c>
      <c r="AR355" s="2">
        <f t="shared" si="48"/>
        <v>-1</v>
      </c>
      <c r="AS355" s="2">
        <f t="shared" si="42"/>
        <v>-1</v>
      </c>
    </row>
    <row r="356" spans="1:45" x14ac:dyDescent="0.25">
      <c r="A356">
        <v>5</v>
      </c>
      <c r="B356" t="s">
        <v>2721</v>
      </c>
      <c r="C356" t="s">
        <v>4408</v>
      </c>
      <c r="D356">
        <v>2022</v>
      </c>
      <c r="E356" t="s">
        <v>1205</v>
      </c>
      <c r="F356" t="s">
        <v>29</v>
      </c>
      <c r="G356" t="s">
        <v>4409</v>
      </c>
      <c r="H356" t="s">
        <v>4410</v>
      </c>
      <c r="I356">
        <v>379</v>
      </c>
      <c r="J356" s="1">
        <v>44848.523055555554</v>
      </c>
      <c r="S356">
        <v>5</v>
      </c>
      <c r="T356">
        <v>5</v>
      </c>
      <c r="U356">
        <v>2</v>
      </c>
      <c r="V356">
        <v>3</v>
      </c>
      <c r="W356">
        <v>1</v>
      </c>
      <c r="X356" t="s">
        <v>4411</v>
      </c>
      <c r="Z356" t="s">
        <v>4412</v>
      </c>
      <c r="AB356">
        <f>COUNTIF(DATA!C:C,C356)</f>
        <v>0</v>
      </c>
      <c r="AC356" s="2">
        <f t="shared" si="43"/>
        <v>-1</v>
      </c>
      <c r="AE356" s="2">
        <f t="shared" si="44"/>
        <v>-1</v>
      </c>
      <c r="AF356" s="2">
        <f t="shared" si="45"/>
        <v>-1</v>
      </c>
      <c r="AG356" s="2">
        <f t="shared" si="45"/>
        <v>-1</v>
      </c>
      <c r="AH356" s="2">
        <f t="shared" si="45"/>
        <v>-1</v>
      </c>
      <c r="AI356" s="2">
        <f t="shared" si="46"/>
        <v>-1</v>
      </c>
      <c r="AK356" s="2">
        <f t="shared" si="47"/>
        <v>-1</v>
      </c>
      <c r="AL356" s="2">
        <f t="shared" si="47"/>
        <v>-1</v>
      </c>
      <c r="AM356" s="2">
        <f t="shared" si="47"/>
        <v>-1</v>
      </c>
      <c r="AN356" s="2">
        <f t="shared" si="41"/>
        <v>-1</v>
      </c>
      <c r="AP356" s="2">
        <f t="shared" si="48"/>
        <v>-1</v>
      </c>
      <c r="AQ356" s="2">
        <f t="shared" si="48"/>
        <v>-1</v>
      </c>
      <c r="AR356" s="2">
        <f t="shared" si="48"/>
        <v>-1</v>
      </c>
      <c r="AS356" s="2">
        <f t="shared" si="42"/>
        <v>-1</v>
      </c>
    </row>
    <row r="357" spans="1:45" x14ac:dyDescent="0.25">
      <c r="A357">
        <v>5</v>
      </c>
      <c r="B357" t="s">
        <v>4413</v>
      </c>
      <c r="C357" t="s">
        <v>4414</v>
      </c>
      <c r="D357">
        <v>2019</v>
      </c>
      <c r="F357" t="s">
        <v>4415</v>
      </c>
      <c r="G357" t="s">
        <v>4416</v>
      </c>
      <c r="H357" t="s">
        <v>4417</v>
      </c>
      <c r="I357">
        <v>389</v>
      </c>
      <c r="J357" s="1">
        <v>44848.523055555554</v>
      </c>
      <c r="S357">
        <v>5</v>
      </c>
      <c r="T357">
        <v>1.67</v>
      </c>
      <c r="U357">
        <v>3</v>
      </c>
      <c r="V357">
        <v>2</v>
      </c>
      <c r="W357">
        <v>3</v>
      </c>
      <c r="X357" t="s">
        <v>4418</v>
      </c>
      <c r="Y357" t="s">
        <v>4419</v>
      </c>
      <c r="Z357" t="s">
        <v>4420</v>
      </c>
      <c r="AB357">
        <f>COUNTIF(DATA!C:C,C357)</f>
        <v>0</v>
      </c>
      <c r="AC357" s="2">
        <f t="shared" si="43"/>
        <v>-1</v>
      </c>
      <c r="AE357" s="2">
        <f t="shared" si="44"/>
        <v>-1</v>
      </c>
      <c r="AF357" s="2">
        <f t="shared" si="45"/>
        <v>-1</v>
      </c>
      <c r="AG357" s="2">
        <f t="shared" si="45"/>
        <v>-1</v>
      </c>
      <c r="AH357" s="2">
        <f t="shared" si="45"/>
        <v>-1</v>
      </c>
      <c r="AI357" s="2">
        <f t="shared" si="46"/>
        <v>-1</v>
      </c>
      <c r="AK357" s="2">
        <f t="shared" si="47"/>
        <v>-1</v>
      </c>
      <c r="AL357" s="2">
        <f t="shared" si="47"/>
        <v>-1</v>
      </c>
      <c r="AM357" s="2">
        <f t="shared" si="47"/>
        <v>-1</v>
      </c>
      <c r="AN357" s="2">
        <f t="shared" si="41"/>
        <v>-1</v>
      </c>
      <c r="AP357" s="2">
        <f t="shared" si="48"/>
        <v>-1</v>
      </c>
      <c r="AQ357" s="2">
        <f t="shared" si="48"/>
        <v>-1</v>
      </c>
      <c r="AR357" s="2">
        <f t="shared" si="48"/>
        <v>-1</v>
      </c>
      <c r="AS357" s="2">
        <f t="shared" si="42"/>
        <v>-1</v>
      </c>
    </row>
    <row r="358" spans="1:45" x14ac:dyDescent="0.25">
      <c r="A358">
        <v>5</v>
      </c>
      <c r="B358" t="s">
        <v>4421</v>
      </c>
      <c r="C358" t="s">
        <v>4422</v>
      </c>
      <c r="D358">
        <v>2014</v>
      </c>
      <c r="E358" t="s">
        <v>484</v>
      </c>
      <c r="F358" t="s">
        <v>485</v>
      </c>
      <c r="G358" t="s">
        <v>4423</v>
      </c>
      <c r="H358" t="s">
        <v>4424</v>
      </c>
      <c r="I358">
        <v>390</v>
      </c>
      <c r="J358" s="1">
        <v>44848.523055555554</v>
      </c>
      <c r="K358" t="s">
        <v>41</v>
      </c>
      <c r="S358">
        <v>5</v>
      </c>
      <c r="T358">
        <v>0.63</v>
      </c>
      <c r="U358">
        <v>1</v>
      </c>
      <c r="V358">
        <v>5</v>
      </c>
      <c r="W358">
        <v>8</v>
      </c>
      <c r="X358" t="s">
        <v>4425</v>
      </c>
      <c r="Y358" t="s">
        <v>4423</v>
      </c>
      <c r="Z358" t="s">
        <v>4426</v>
      </c>
      <c r="AB358">
        <f>COUNTIF(DATA!C:C,C358)</f>
        <v>0</v>
      </c>
      <c r="AC358" s="2">
        <f t="shared" si="43"/>
        <v>-1</v>
      </c>
      <c r="AE358" s="2">
        <f t="shared" si="44"/>
        <v>-1</v>
      </c>
      <c r="AF358" s="2">
        <f t="shared" si="45"/>
        <v>-1</v>
      </c>
      <c r="AG358" s="2">
        <f t="shared" si="45"/>
        <v>-1</v>
      </c>
      <c r="AH358" s="2">
        <f t="shared" si="45"/>
        <v>-1</v>
      </c>
      <c r="AI358" s="2">
        <f t="shared" si="46"/>
        <v>-1</v>
      </c>
      <c r="AK358" s="2">
        <f t="shared" si="47"/>
        <v>-1</v>
      </c>
      <c r="AL358" s="2">
        <f t="shared" si="47"/>
        <v>-1</v>
      </c>
      <c r="AM358" s="2">
        <f t="shared" si="47"/>
        <v>-1</v>
      </c>
      <c r="AN358" s="2">
        <f t="shared" si="41"/>
        <v>-1</v>
      </c>
      <c r="AP358" s="2">
        <f t="shared" si="48"/>
        <v>-1</v>
      </c>
      <c r="AQ358" s="2">
        <f t="shared" si="48"/>
        <v>-1</v>
      </c>
      <c r="AR358" s="2">
        <f t="shared" si="48"/>
        <v>-1</v>
      </c>
      <c r="AS358" s="2">
        <f t="shared" si="42"/>
        <v>-1</v>
      </c>
    </row>
    <row r="359" spans="1:45" x14ac:dyDescent="0.25">
      <c r="A359">
        <v>5</v>
      </c>
      <c r="B359" t="s">
        <v>4427</v>
      </c>
      <c r="C359" t="s">
        <v>4428</v>
      </c>
      <c r="D359">
        <v>2022</v>
      </c>
      <c r="E359" t="s">
        <v>960</v>
      </c>
      <c r="F359" t="s">
        <v>29</v>
      </c>
      <c r="G359" t="s">
        <v>4429</v>
      </c>
      <c r="H359" t="s">
        <v>4430</v>
      </c>
      <c r="I359">
        <v>395</v>
      </c>
      <c r="J359" s="1">
        <v>44848.523055555554</v>
      </c>
      <c r="S359">
        <v>5</v>
      </c>
      <c r="T359">
        <v>5</v>
      </c>
      <c r="U359">
        <v>1</v>
      </c>
      <c r="V359">
        <v>6</v>
      </c>
      <c r="W359">
        <v>1</v>
      </c>
      <c r="X359" t="s">
        <v>4431</v>
      </c>
      <c r="Y359" t="s">
        <v>4432</v>
      </c>
      <c r="Z359" t="s">
        <v>4433</v>
      </c>
      <c r="AB359">
        <f>COUNTIF(DATA!C:C,C359)</f>
        <v>0</v>
      </c>
      <c r="AC359" s="2">
        <f t="shared" si="43"/>
        <v>-1</v>
      </c>
      <c r="AE359" s="2">
        <f t="shared" si="44"/>
        <v>-1</v>
      </c>
      <c r="AF359" s="2">
        <f t="shared" si="45"/>
        <v>-1</v>
      </c>
      <c r="AG359" s="2">
        <f t="shared" si="45"/>
        <v>-1</v>
      </c>
      <c r="AH359" s="2">
        <f t="shared" si="45"/>
        <v>-1</v>
      </c>
      <c r="AI359" s="2">
        <f t="shared" si="46"/>
        <v>-1</v>
      </c>
      <c r="AK359" s="2">
        <f t="shared" si="47"/>
        <v>-1</v>
      </c>
      <c r="AL359" s="2">
        <f t="shared" si="47"/>
        <v>-1</v>
      </c>
      <c r="AM359" s="2">
        <f t="shared" si="47"/>
        <v>-1</v>
      </c>
      <c r="AN359" s="2">
        <f t="shared" si="41"/>
        <v>-1</v>
      </c>
      <c r="AP359" s="2">
        <f t="shared" si="48"/>
        <v>-1</v>
      </c>
      <c r="AQ359" s="2">
        <f t="shared" si="48"/>
        <v>-1</v>
      </c>
      <c r="AR359" s="2">
        <f t="shared" si="48"/>
        <v>-1</v>
      </c>
      <c r="AS359" s="2">
        <f t="shared" si="42"/>
        <v>-1</v>
      </c>
    </row>
    <row r="360" spans="1:45" x14ac:dyDescent="0.25">
      <c r="A360">
        <v>5</v>
      </c>
      <c r="B360" t="s">
        <v>2870</v>
      </c>
      <c r="C360" t="s">
        <v>2871</v>
      </c>
      <c r="D360">
        <v>2022</v>
      </c>
      <c r="E360" t="s">
        <v>2872</v>
      </c>
      <c r="F360" t="s">
        <v>224</v>
      </c>
      <c r="G360" t="s">
        <v>2873</v>
      </c>
      <c r="H360" t="s">
        <v>2874</v>
      </c>
      <c r="I360">
        <v>413</v>
      </c>
      <c r="J360" s="1">
        <v>44848.523055555554</v>
      </c>
      <c r="L360" t="s">
        <v>2875</v>
      </c>
      <c r="S360">
        <v>5</v>
      </c>
      <c r="T360">
        <v>5</v>
      </c>
      <c r="U360">
        <v>3</v>
      </c>
      <c r="V360">
        <v>2</v>
      </c>
      <c r="W360">
        <v>1</v>
      </c>
      <c r="X360" t="s">
        <v>2876</v>
      </c>
      <c r="Y360" t="s">
        <v>2877</v>
      </c>
      <c r="Z360" t="s">
        <v>2878</v>
      </c>
      <c r="AB360">
        <f>COUNTIF(DATA!C:C,C360)</f>
        <v>1</v>
      </c>
      <c r="AC360" s="2">
        <f t="shared" si="43"/>
        <v>-1</v>
      </c>
      <c r="AE360" s="2">
        <f t="shared" si="44"/>
        <v>-1</v>
      </c>
      <c r="AF360" s="2">
        <f t="shared" si="45"/>
        <v>-1</v>
      </c>
      <c r="AG360" s="2">
        <f t="shared" si="45"/>
        <v>-1</v>
      </c>
      <c r="AH360" s="2">
        <f t="shared" si="45"/>
        <v>-1</v>
      </c>
      <c r="AI360" s="2">
        <f t="shared" si="46"/>
        <v>-1</v>
      </c>
      <c r="AK360" s="2">
        <f t="shared" si="47"/>
        <v>-1</v>
      </c>
      <c r="AL360" s="2">
        <f t="shared" si="47"/>
        <v>-1</v>
      </c>
      <c r="AM360" s="2">
        <f t="shared" si="47"/>
        <v>-1</v>
      </c>
      <c r="AN360" s="2">
        <f t="shared" si="41"/>
        <v>-1</v>
      </c>
      <c r="AP360" s="2">
        <f t="shared" si="48"/>
        <v>-1</v>
      </c>
      <c r="AQ360" s="2">
        <f t="shared" si="48"/>
        <v>-1</v>
      </c>
      <c r="AR360" s="2">
        <f t="shared" si="48"/>
        <v>-1</v>
      </c>
      <c r="AS360" s="2">
        <f t="shared" si="42"/>
        <v>-1</v>
      </c>
    </row>
    <row r="361" spans="1:45" x14ac:dyDescent="0.25">
      <c r="A361">
        <v>5</v>
      </c>
      <c r="B361" t="s">
        <v>4434</v>
      </c>
      <c r="C361" t="s">
        <v>2671</v>
      </c>
      <c r="D361">
        <v>2021</v>
      </c>
      <c r="E361" t="s">
        <v>991</v>
      </c>
      <c r="F361" t="s">
        <v>29</v>
      </c>
      <c r="G361" t="s">
        <v>2672</v>
      </c>
      <c r="H361" t="s">
        <v>2673</v>
      </c>
      <c r="I361">
        <v>419</v>
      </c>
      <c r="J361" s="1">
        <v>44848.523055555554</v>
      </c>
      <c r="S361">
        <v>5</v>
      </c>
      <c r="T361">
        <v>5</v>
      </c>
      <c r="U361">
        <v>1</v>
      </c>
      <c r="V361">
        <v>6</v>
      </c>
      <c r="W361">
        <v>1</v>
      </c>
      <c r="X361" t="s">
        <v>2674</v>
      </c>
      <c r="Z361" t="s">
        <v>2675</v>
      </c>
      <c r="AB361">
        <f>COUNTIF(DATA!C:C,C361)</f>
        <v>1</v>
      </c>
      <c r="AC361" s="2">
        <f t="shared" si="43"/>
        <v>-1</v>
      </c>
      <c r="AE361" s="2">
        <f t="shared" si="44"/>
        <v>-1</v>
      </c>
      <c r="AF361" s="2">
        <f t="shared" si="45"/>
        <v>-1</v>
      </c>
      <c r="AG361" s="2">
        <f t="shared" si="45"/>
        <v>-1</v>
      </c>
      <c r="AH361" s="2">
        <f t="shared" si="45"/>
        <v>-1</v>
      </c>
      <c r="AI361" s="2">
        <f t="shared" si="46"/>
        <v>-1</v>
      </c>
      <c r="AK361" s="2">
        <f t="shared" si="47"/>
        <v>-1</v>
      </c>
      <c r="AL361" s="2">
        <f t="shared" si="47"/>
        <v>-1</v>
      </c>
      <c r="AM361" s="2">
        <f t="shared" si="47"/>
        <v>-1</v>
      </c>
      <c r="AN361" s="2">
        <f t="shared" si="41"/>
        <v>-1</v>
      </c>
      <c r="AP361" s="2">
        <f t="shared" si="48"/>
        <v>-1</v>
      </c>
      <c r="AQ361" s="2">
        <f t="shared" si="48"/>
        <v>-1</v>
      </c>
      <c r="AR361" s="2">
        <f t="shared" si="48"/>
        <v>-1</v>
      </c>
      <c r="AS361" s="2">
        <f t="shared" si="42"/>
        <v>-1</v>
      </c>
    </row>
    <row r="362" spans="1:45" x14ac:dyDescent="0.25">
      <c r="A362">
        <v>5</v>
      </c>
      <c r="B362" t="s">
        <v>4435</v>
      </c>
      <c r="C362" t="s">
        <v>4436</v>
      </c>
      <c r="D362">
        <v>2017</v>
      </c>
      <c r="E362" t="s">
        <v>4437</v>
      </c>
      <c r="F362" t="s">
        <v>4438</v>
      </c>
      <c r="G362" t="s">
        <v>4439</v>
      </c>
      <c r="H362" t="s">
        <v>4440</v>
      </c>
      <c r="I362">
        <v>427</v>
      </c>
      <c r="J362" s="1">
        <v>44848.523055555554</v>
      </c>
      <c r="K362" t="s">
        <v>41</v>
      </c>
      <c r="S362">
        <v>5</v>
      </c>
      <c r="T362">
        <v>1</v>
      </c>
      <c r="U362">
        <v>2</v>
      </c>
      <c r="V362">
        <v>3</v>
      </c>
      <c r="W362">
        <v>5</v>
      </c>
      <c r="X362" t="s">
        <v>4441</v>
      </c>
      <c r="Y362" t="s">
        <v>4439</v>
      </c>
      <c r="Z362" t="s">
        <v>4442</v>
      </c>
      <c r="AB362">
        <f>COUNTIF(DATA!C:C,C362)</f>
        <v>0</v>
      </c>
      <c r="AC362" s="2">
        <f t="shared" si="43"/>
        <v>-1</v>
      </c>
      <c r="AE362" s="2">
        <f t="shared" si="44"/>
        <v>-1</v>
      </c>
      <c r="AF362" s="2">
        <f t="shared" si="45"/>
        <v>-1</v>
      </c>
      <c r="AG362" s="2">
        <f t="shared" si="45"/>
        <v>-1</v>
      </c>
      <c r="AH362" s="2">
        <f t="shared" si="45"/>
        <v>-1</v>
      </c>
      <c r="AI362" s="2">
        <f t="shared" si="46"/>
        <v>-1</v>
      </c>
      <c r="AK362" s="2">
        <f t="shared" si="47"/>
        <v>-1</v>
      </c>
      <c r="AL362" s="2">
        <f t="shared" si="47"/>
        <v>-1</v>
      </c>
      <c r="AM362" s="2">
        <f t="shared" si="47"/>
        <v>-1</v>
      </c>
      <c r="AN362" s="2">
        <f t="shared" si="41"/>
        <v>-1</v>
      </c>
      <c r="AP362" s="2">
        <f t="shared" si="48"/>
        <v>-1</v>
      </c>
      <c r="AQ362" s="2">
        <f t="shared" si="48"/>
        <v>-1</v>
      </c>
      <c r="AR362" s="2">
        <f t="shared" si="48"/>
        <v>-1</v>
      </c>
      <c r="AS362" s="2">
        <f t="shared" si="42"/>
        <v>-1</v>
      </c>
    </row>
    <row r="363" spans="1:45" x14ac:dyDescent="0.25">
      <c r="A363">
        <v>5</v>
      </c>
      <c r="B363" t="s">
        <v>915</v>
      </c>
      <c r="C363" t="s">
        <v>916</v>
      </c>
      <c r="D363">
        <v>2014</v>
      </c>
      <c r="E363" t="s">
        <v>917</v>
      </c>
      <c r="F363" t="s">
        <v>658</v>
      </c>
      <c r="G363" t="s">
        <v>918</v>
      </c>
      <c r="H363" t="s">
        <v>919</v>
      </c>
      <c r="I363">
        <v>442</v>
      </c>
      <c r="J363" s="1">
        <v>44848.523055555554</v>
      </c>
      <c r="S363">
        <v>5</v>
      </c>
      <c r="T363">
        <v>0.63</v>
      </c>
      <c r="U363">
        <v>2</v>
      </c>
      <c r="V363">
        <v>3</v>
      </c>
      <c r="W363">
        <v>8</v>
      </c>
      <c r="X363" t="s">
        <v>920</v>
      </c>
      <c r="Z363" t="s">
        <v>921</v>
      </c>
      <c r="AB363">
        <f>COUNTIF(DATA!C:C,C363)</f>
        <v>1</v>
      </c>
      <c r="AC363" s="2">
        <f t="shared" si="43"/>
        <v>-1</v>
      </c>
      <c r="AE363" s="2">
        <f t="shared" si="44"/>
        <v>-1</v>
      </c>
      <c r="AF363" s="2">
        <f t="shared" si="45"/>
        <v>-1</v>
      </c>
      <c r="AG363" s="2">
        <f t="shared" si="45"/>
        <v>-1</v>
      </c>
      <c r="AH363" s="2">
        <f t="shared" si="45"/>
        <v>-1</v>
      </c>
      <c r="AI363" s="2">
        <f t="shared" si="46"/>
        <v>-1</v>
      </c>
      <c r="AK363" s="2">
        <f t="shared" si="47"/>
        <v>-1</v>
      </c>
      <c r="AL363" s="2">
        <f t="shared" si="47"/>
        <v>-1</v>
      </c>
      <c r="AM363" s="2">
        <f t="shared" si="47"/>
        <v>-1</v>
      </c>
      <c r="AN363" s="2">
        <f t="shared" si="41"/>
        <v>-1</v>
      </c>
      <c r="AP363" s="2">
        <f t="shared" si="48"/>
        <v>-1</v>
      </c>
      <c r="AQ363" s="2">
        <f t="shared" si="48"/>
        <v>-1</v>
      </c>
      <c r="AR363" s="2">
        <f t="shared" si="48"/>
        <v>-1</v>
      </c>
      <c r="AS363" s="2">
        <f t="shared" si="42"/>
        <v>-1</v>
      </c>
    </row>
    <row r="364" spans="1:45" x14ac:dyDescent="0.25">
      <c r="A364">
        <v>5</v>
      </c>
      <c r="B364" t="s">
        <v>2892</v>
      </c>
      <c r="C364" t="s">
        <v>2893</v>
      </c>
      <c r="D364">
        <v>2022</v>
      </c>
      <c r="E364" t="s">
        <v>960</v>
      </c>
      <c r="F364" t="s">
        <v>29</v>
      </c>
      <c r="G364" t="s">
        <v>2894</v>
      </c>
      <c r="H364" t="s">
        <v>2895</v>
      </c>
      <c r="I364">
        <v>450</v>
      </c>
      <c r="J364" s="1">
        <v>44848.523055555554</v>
      </c>
      <c r="K364" t="s">
        <v>157</v>
      </c>
      <c r="S364">
        <v>5</v>
      </c>
      <c r="T364">
        <v>5</v>
      </c>
      <c r="U364">
        <v>1</v>
      </c>
      <c r="V364">
        <v>5</v>
      </c>
      <c r="W364">
        <v>1</v>
      </c>
      <c r="X364" t="s">
        <v>2896</v>
      </c>
      <c r="Y364" t="s">
        <v>2894</v>
      </c>
      <c r="Z364" t="s">
        <v>2897</v>
      </c>
      <c r="AB364">
        <f>COUNTIF(DATA!C:C,C364)</f>
        <v>1</v>
      </c>
      <c r="AC364" s="2">
        <f t="shared" si="43"/>
        <v>-1</v>
      </c>
      <c r="AE364" s="2">
        <f t="shared" si="44"/>
        <v>-1</v>
      </c>
      <c r="AF364" s="2">
        <f t="shared" si="45"/>
        <v>45</v>
      </c>
      <c r="AG364" s="2">
        <f t="shared" si="45"/>
        <v>14</v>
      </c>
      <c r="AH364" s="2">
        <f t="shared" si="45"/>
        <v>-1</v>
      </c>
      <c r="AI364" s="2">
        <f t="shared" si="46"/>
        <v>1</v>
      </c>
      <c r="AK364" s="2">
        <f t="shared" si="47"/>
        <v>-1</v>
      </c>
      <c r="AL364" s="2">
        <f t="shared" si="47"/>
        <v>-1</v>
      </c>
      <c r="AM364" s="2">
        <f t="shared" si="47"/>
        <v>-1</v>
      </c>
      <c r="AN364" s="2">
        <f t="shared" si="41"/>
        <v>-1</v>
      </c>
      <c r="AP364" s="2">
        <f t="shared" si="48"/>
        <v>-1</v>
      </c>
      <c r="AQ364" s="2">
        <f t="shared" si="48"/>
        <v>-1</v>
      </c>
      <c r="AR364" s="2">
        <f t="shared" si="48"/>
        <v>-1</v>
      </c>
      <c r="AS364" s="2">
        <f t="shared" si="42"/>
        <v>-1</v>
      </c>
    </row>
    <row r="365" spans="1:45" x14ac:dyDescent="0.25">
      <c r="A365">
        <v>4</v>
      </c>
      <c r="B365" t="s">
        <v>202</v>
      </c>
      <c r="C365" t="s">
        <v>4443</v>
      </c>
      <c r="D365">
        <v>2009</v>
      </c>
      <c r="F365" t="s">
        <v>85</v>
      </c>
      <c r="G365" t="s">
        <v>4444</v>
      </c>
      <c r="H365" t="s">
        <v>4445</v>
      </c>
      <c r="I365">
        <v>332</v>
      </c>
      <c r="J365" s="1">
        <v>44848.523055555554</v>
      </c>
      <c r="K365" t="s">
        <v>41</v>
      </c>
      <c r="S365">
        <v>4</v>
      </c>
      <c r="T365">
        <v>0.31</v>
      </c>
      <c r="U365">
        <v>1</v>
      </c>
      <c r="V365">
        <v>3</v>
      </c>
      <c r="W365">
        <v>13</v>
      </c>
      <c r="X365" t="s">
        <v>4446</v>
      </c>
      <c r="Y365" t="s">
        <v>4444</v>
      </c>
      <c r="Z365" t="s">
        <v>4447</v>
      </c>
      <c r="AB365">
        <f>COUNTIF(DATA!C:C,C365)</f>
        <v>0</v>
      </c>
      <c r="AC365" s="2">
        <f t="shared" si="43"/>
        <v>-1</v>
      </c>
      <c r="AE365" s="2">
        <f t="shared" si="44"/>
        <v>-1</v>
      </c>
      <c r="AF365" s="2">
        <f t="shared" si="45"/>
        <v>-1</v>
      </c>
      <c r="AG365" s="2">
        <f t="shared" si="45"/>
        <v>-1</v>
      </c>
      <c r="AH365" s="2">
        <f t="shared" si="45"/>
        <v>-1</v>
      </c>
      <c r="AI365" s="2">
        <f t="shared" si="46"/>
        <v>-1</v>
      </c>
      <c r="AK365" s="2">
        <f t="shared" si="47"/>
        <v>-1</v>
      </c>
      <c r="AL365" s="2">
        <f t="shared" si="47"/>
        <v>-1</v>
      </c>
      <c r="AM365" s="2">
        <f t="shared" si="47"/>
        <v>-1</v>
      </c>
      <c r="AN365" s="2">
        <f t="shared" si="41"/>
        <v>-1</v>
      </c>
      <c r="AP365" s="2">
        <f t="shared" si="48"/>
        <v>-1</v>
      </c>
      <c r="AQ365" s="2">
        <f t="shared" si="48"/>
        <v>-1</v>
      </c>
      <c r="AR365" s="2">
        <f t="shared" si="48"/>
        <v>-1</v>
      </c>
      <c r="AS365" s="2">
        <f t="shared" si="42"/>
        <v>-1</v>
      </c>
    </row>
    <row r="366" spans="1:45" x14ac:dyDescent="0.25">
      <c r="A366">
        <v>4</v>
      </c>
      <c r="B366" t="s">
        <v>4448</v>
      </c>
      <c r="C366" t="s">
        <v>4449</v>
      </c>
      <c r="D366">
        <v>2020</v>
      </c>
      <c r="E366" t="s">
        <v>4450</v>
      </c>
      <c r="F366" t="s">
        <v>583</v>
      </c>
      <c r="G366" t="s">
        <v>4451</v>
      </c>
      <c r="H366" t="s">
        <v>4452</v>
      </c>
      <c r="I366">
        <v>334</v>
      </c>
      <c r="J366" s="1">
        <v>44848.523055555554</v>
      </c>
      <c r="K366" t="s">
        <v>93</v>
      </c>
      <c r="L366" t="s">
        <v>4453</v>
      </c>
      <c r="S366">
        <v>4</v>
      </c>
      <c r="T366">
        <v>2</v>
      </c>
      <c r="U366">
        <v>1</v>
      </c>
      <c r="V366">
        <v>5</v>
      </c>
      <c r="W366">
        <v>2</v>
      </c>
      <c r="X366" t="s">
        <v>4454</v>
      </c>
      <c r="Z366" t="s">
        <v>4455</v>
      </c>
      <c r="AB366">
        <f>COUNTIF(DATA!C:C,C366)</f>
        <v>0</v>
      </c>
      <c r="AC366" s="2">
        <f t="shared" si="43"/>
        <v>-1</v>
      </c>
      <c r="AE366" s="2">
        <f t="shared" si="44"/>
        <v>-1</v>
      </c>
      <c r="AF366" s="2">
        <f t="shared" si="45"/>
        <v>-1</v>
      </c>
      <c r="AG366" s="2">
        <f t="shared" si="45"/>
        <v>-1</v>
      </c>
      <c r="AH366" s="2">
        <f t="shared" si="45"/>
        <v>-1</v>
      </c>
      <c r="AI366" s="2">
        <f t="shared" si="46"/>
        <v>-1</v>
      </c>
      <c r="AK366" s="2">
        <f t="shared" si="47"/>
        <v>-1</v>
      </c>
      <c r="AL366" s="2">
        <f t="shared" si="47"/>
        <v>-1</v>
      </c>
      <c r="AM366" s="2">
        <f t="shared" si="47"/>
        <v>-1</v>
      </c>
      <c r="AN366" s="2">
        <f t="shared" si="41"/>
        <v>-1</v>
      </c>
      <c r="AP366" s="2">
        <f t="shared" si="48"/>
        <v>-1</v>
      </c>
      <c r="AQ366" s="2">
        <f t="shared" si="48"/>
        <v>-1</v>
      </c>
      <c r="AR366" s="2">
        <f t="shared" si="48"/>
        <v>-1</v>
      </c>
      <c r="AS366" s="2">
        <f t="shared" si="42"/>
        <v>-1</v>
      </c>
    </row>
    <row r="367" spans="1:45" x14ac:dyDescent="0.25">
      <c r="A367">
        <v>4</v>
      </c>
      <c r="B367" t="s">
        <v>4456</v>
      </c>
      <c r="C367" t="s">
        <v>4457</v>
      </c>
      <c r="D367">
        <v>2014</v>
      </c>
      <c r="F367" t="s">
        <v>417</v>
      </c>
      <c r="G367" t="s">
        <v>4458</v>
      </c>
      <c r="H367" t="s">
        <v>4459</v>
      </c>
      <c r="I367">
        <v>337</v>
      </c>
      <c r="J367" s="1">
        <v>44848.523055555554</v>
      </c>
      <c r="K367" t="s">
        <v>281</v>
      </c>
      <c r="S367">
        <v>4</v>
      </c>
      <c r="T367">
        <v>0.5</v>
      </c>
      <c r="U367">
        <v>4</v>
      </c>
      <c r="V367">
        <v>1</v>
      </c>
      <c r="W367">
        <v>8</v>
      </c>
      <c r="X367" t="s">
        <v>4460</v>
      </c>
      <c r="Y367" t="s">
        <v>4461</v>
      </c>
      <c r="Z367" t="s">
        <v>4462</v>
      </c>
      <c r="AB367">
        <f>COUNTIF(DATA!C:C,C367)</f>
        <v>0</v>
      </c>
      <c r="AC367" s="2">
        <f t="shared" si="43"/>
        <v>-1</v>
      </c>
      <c r="AE367" s="2">
        <f t="shared" si="44"/>
        <v>-1</v>
      </c>
      <c r="AF367" s="2">
        <f t="shared" si="45"/>
        <v>-1</v>
      </c>
      <c r="AG367" s="2">
        <f t="shared" si="45"/>
        <v>-1</v>
      </c>
      <c r="AH367" s="2">
        <f t="shared" si="45"/>
        <v>-1</v>
      </c>
      <c r="AI367" s="2">
        <f t="shared" si="46"/>
        <v>-1</v>
      </c>
      <c r="AK367" s="2">
        <f t="shared" si="47"/>
        <v>-1</v>
      </c>
      <c r="AL367" s="2">
        <f t="shared" si="47"/>
        <v>-1</v>
      </c>
      <c r="AM367" s="2">
        <f t="shared" si="47"/>
        <v>-1</v>
      </c>
      <c r="AN367" s="2">
        <f t="shared" si="41"/>
        <v>-1</v>
      </c>
      <c r="AP367" s="2">
        <f t="shared" si="48"/>
        <v>-1</v>
      </c>
      <c r="AQ367" s="2">
        <f t="shared" si="48"/>
        <v>-1</v>
      </c>
      <c r="AR367" s="2">
        <f t="shared" si="48"/>
        <v>-1</v>
      </c>
      <c r="AS367" s="2">
        <f t="shared" si="42"/>
        <v>-1</v>
      </c>
    </row>
    <row r="368" spans="1:45" x14ac:dyDescent="0.25">
      <c r="A368">
        <v>4</v>
      </c>
      <c r="B368" t="s">
        <v>334</v>
      </c>
      <c r="C368" t="s">
        <v>335</v>
      </c>
      <c r="D368">
        <v>2011</v>
      </c>
      <c r="F368" t="s">
        <v>336</v>
      </c>
      <c r="G368" t="s">
        <v>337</v>
      </c>
      <c r="H368" t="s">
        <v>338</v>
      </c>
      <c r="I368">
        <v>338</v>
      </c>
      <c r="J368" s="1">
        <v>44848.523055555554</v>
      </c>
      <c r="S368">
        <v>4</v>
      </c>
      <c r="T368">
        <v>0.36</v>
      </c>
      <c r="U368">
        <v>4</v>
      </c>
      <c r="V368">
        <v>1</v>
      </c>
      <c r="W368">
        <v>11</v>
      </c>
      <c r="X368" t="s">
        <v>339</v>
      </c>
      <c r="Y368" t="s">
        <v>340</v>
      </c>
      <c r="Z368" t="s">
        <v>341</v>
      </c>
      <c r="AB368">
        <f>COUNTIF(DATA!C:C,C368)</f>
        <v>1</v>
      </c>
      <c r="AC368" s="2">
        <f t="shared" si="43"/>
        <v>-1</v>
      </c>
      <c r="AE368" s="2">
        <f t="shared" si="44"/>
        <v>-1</v>
      </c>
      <c r="AF368" s="2">
        <f t="shared" si="45"/>
        <v>-1</v>
      </c>
      <c r="AG368" s="2">
        <f t="shared" si="45"/>
        <v>-1</v>
      </c>
      <c r="AH368" s="2">
        <f t="shared" si="45"/>
        <v>-1</v>
      </c>
      <c r="AI368" s="2">
        <f t="shared" si="46"/>
        <v>-1</v>
      </c>
      <c r="AK368" s="2">
        <f t="shared" si="47"/>
        <v>-1</v>
      </c>
      <c r="AL368" s="2">
        <f t="shared" si="47"/>
        <v>-1</v>
      </c>
      <c r="AM368" s="2">
        <f t="shared" si="47"/>
        <v>-1</v>
      </c>
      <c r="AN368" s="2">
        <f t="shared" si="41"/>
        <v>-1</v>
      </c>
      <c r="AP368" s="2">
        <f t="shared" si="48"/>
        <v>-1</v>
      </c>
      <c r="AQ368" s="2">
        <f t="shared" si="48"/>
        <v>-1</v>
      </c>
      <c r="AR368" s="2">
        <f t="shared" si="48"/>
        <v>-1</v>
      </c>
      <c r="AS368" s="2">
        <f t="shared" si="42"/>
        <v>-1</v>
      </c>
    </row>
    <row r="369" spans="1:45" x14ac:dyDescent="0.25">
      <c r="A369">
        <v>4</v>
      </c>
      <c r="B369" t="s">
        <v>1070</v>
      </c>
      <c r="C369" t="s">
        <v>1071</v>
      </c>
      <c r="D369">
        <v>2015</v>
      </c>
      <c r="E369" t="s">
        <v>1072</v>
      </c>
      <c r="F369" t="s">
        <v>1073</v>
      </c>
      <c r="G369" t="s">
        <v>1074</v>
      </c>
      <c r="H369" t="s">
        <v>1075</v>
      </c>
      <c r="I369">
        <v>341</v>
      </c>
      <c r="J369" s="1">
        <v>44848.523055555554</v>
      </c>
      <c r="K369" t="s">
        <v>41</v>
      </c>
      <c r="S369">
        <v>4</v>
      </c>
      <c r="T369">
        <v>0.56999999999999995</v>
      </c>
      <c r="U369">
        <v>1</v>
      </c>
      <c r="V369">
        <v>4</v>
      </c>
      <c r="W369">
        <v>7</v>
      </c>
      <c r="X369" t="s">
        <v>1076</v>
      </c>
      <c r="Y369" t="s">
        <v>1074</v>
      </c>
      <c r="Z369" t="s">
        <v>1077</v>
      </c>
      <c r="AB369">
        <f>COUNTIF(DATA!C:C,C369)</f>
        <v>1</v>
      </c>
      <c r="AC369" s="2">
        <f t="shared" si="43"/>
        <v>-1</v>
      </c>
      <c r="AE369" s="2">
        <f t="shared" si="44"/>
        <v>-1</v>
      </c>
      <c r="AF369" s="2">
        <f t="shared" si="45"/>
        <v>-1</v>
      </c>
      <c r="AG369" s="2">
        <f t="shared" si="45"/>
        <v>-1</v>
      </c>
      <c r="AH369" s="2">
        <f t="shared" si="45"/>
        <v>-1</v>
      </c>
      <c r="AI369" s="2">
        <f t="shared" si="46"/>
        <v>-1</v>
      </c>
      <c r="AK369" s="2">
        <f t="shared" si="47"/>
        <v>-1</v>
      </c>
      <c r="AL369" s="2">
        <f t="shared" si="47"/>
        <v>-1</v>
      </c>
      <c r="AM369" s="2">
        <f t="shared" si="47"/>
        <v>-1</v>
      </c>
      <c r="AN369" s="2">
        <f t="shared" si="41"/>
        <v>-1</v>
      </c>
      <c r="AP369" s="2">
        <f t="shared" si="48"/>
        <v>-1</v>
      </c>
      <c r="AQ369" s="2">
        <f t="shared" si="48"/>
        <v>-1</v>
      </c>
      <c r="AR369" s="2">
        <f t="shared" si="48"/>
        <v>-1</v>
      </c>
      <c r="AS369" s="2">
        <f t="shared" si="42"/>
        <v>-1</v>
      </c>
    </row>
    <row r="370" spans="1:45" x14ac:dyDescent="0.25">
      <c r="A370">
        <v>4</v>
      </c>
      <c r="B370" t="s">
        <v>869</v>
      </c>
      <c r="C370" t="s">
        <v>870</v>
      </c>
      <c r="D370">
        <v>2014</v>
      </c>
      <c r="E370" t="s">
        <v>871</v>
      </c>
      <c r="F370" t="s">
        <v>872</v>
      </c>
      <c r="G370" t="s">
        <v>873</v>
      </c>
      <c r="H370" t="s">
        <v>874</v>
      </c>
      <c r="I370">
        <v>344</v>
      </c>
      <c r="J370" s="1">
        <v>44848.523055555554</v>
      </c>
      <c r="S370">
        <v>4</v>
      </c>
      <c r="T370">
        <v>0.5</v>
      </c>
      <c r="U370">
        <v>1</v>
      </c>
      <c r="V370">
        <v>4</v>
      </c>
      <c r="W370">
        <v>8</v>
      </c>
      <c r="X370" t="s">
        <v>875</v>
      </c>
      <c r="Y370" t="s">
        <v>876</v>
      </c>
      <c r="Z370" t="s">
        <v>877</v>
      </c>
      <c r="AB370">
        <f>COUNTIF(DATA!C:C,C370)</f>
        <v>1</v>
      </c>
      <c r="AC370" s="2">
        <f t="shared" si="43"/>
        <v>-1</v>
      </c>
      <c r="AE370" s="2">
        <f t="shared" si="44"/>
        <v>-1</v>
      </c>
      <c r="AF370" s="2">
        <f t="shared" si="45"/>
        <v>-1</v>
      </c>
      <c r="AG370" s="2">
        <f t="shared" si="45"/>
        <v>-1</v>
      </c>
      <c r="AH370" s="2">
        <f t="shared" si="45"/>
        <v>-1</v>
      </c>
      <c r="AI370" s="2">
        <f t="shared" si="46"/>
        <v>-1</v>
      </c>
      <c r="AK370" s="2">
        <f t="shared" si="47"/>
        <v>-1</v>
      </c>
      <c r="AL370" s="2">
        <f t="shared" si="47"/>
        <v>-1</v>
      </c>
      <c r="AM370" s="2">
        <f t="shared" si="47"/>
        <v>-1</v>
      </c>
      <c r="AN370" s="2">
        <f t="shared" si="41"/>
        <v>-1</v>
      </c>
      <c r="AP370" s="2">
        <f t="shared" si="48"/>
        <v>-1</v>
      </c>
      <c r="AQ370" s="2">
        <f t="shared" si="48"/>
        <v>-1</v>
      </c>
      <c r="AR370" s="2">
        <f t="shared" si="48"/>
        <v>-1</v>
      </c>
      <c r="AS370" s="2">
        <f t="shared" si="42"/>
        <v>-1</v>
      </c>
    </row>
    <row r="371" spans="1:45" x14ac:dyDescent="0.25">
      <c r="A371">
        <v>4</v>
      </c>
      <c r="B371" t="s">
        <v>4463</v>
      </c>
      <c r="C371" t="s">
        <v>2584</v>
      </c>
      <c r="D371">
        <v>2021</v>
      </c>
      <c r="E371" t="s">
        <v>2585</v>
      </c>
      <c r="F371" t="s">
        <v>2586</v>
      </c>
      <c r="G371" t="s">
        <v>2587</v>
      </c>
      <c r="H371" t="s">
        <v>2588</v>
      </c>
      <c r="I371">
        <v>346</v>
      </c>
      <c r="J371" s="1">
        <v>44848.523055555554</v>
      </c>
      <c r="K371" t="s">
        <v>157</v>
      </c>
      <c r="S371">
        <v>4</v>
      </c>
      <c r="T371">
        <v>4</v>
      </c>
      <c r="U371">
        <v>1</v>
      </c>
      <c r="V371">
        <v>6</v>
      </c>
      <c r="W371">
        <v>1</v>
      </c>
      <c r="X371" t="s">
        <v>2589</v>
      </c>
      <c r="Y371" t="s">
        <v>2587</v>
      </c>
      <c r="Z371" t="s">
        <v>2590</v>
      </c>
      <c r="AB371">
        <f>COUNTIF(DATA!C:C,C371)</f>
        <v>1</v>
      </c>
      <c r="AC371" s="2">
        <f t="shared" si="43"/>
        <v>-1</v>
      </c>
      <c r="AE371" s="2">
        <f t="shared" si="44"/>
        <v>-1</v>
      </c>
      <c r="AF371" s="2">
        <f t="shared" si="45"/>
        <v>-1</v>
      </c>
      <c r="AG371" s="2">
        <f t="shared" si="45"/>
        <v>-1</v>
      </c>
      <c r="AH371" s="2">
        <f t="shared" si="45"/>
        <v>-1</v>
      </c>
      <c r="AI371" s="2">
        <f t="shared" si="46"/>
        <v>-1</v>
      </c>
      <c r="AK371" s="2">
        <f t="shared" si="47"/>
        <v>-1</v>
      </c>
      <c r="AL371" s="2">
        <f t="shared" si="47"/>
        <v>-1</v>
      </c>
      <c r="AM371" s="2">
        <f t="shared" si="47"/>
        <v>-1</v>
      </c>
      <c r="AN371" s="2">
        <f t="shared" si="41"/>
        <v>-1</v>
      </c>
      <c r="AP371" s="2">
        <f t="shared" si="48"/>
        <v>-1</v>
      </c>
      <c r="AQ371" s="2">
        <f t="shared" si="48"/>
        <v>-1</v>
      </c>
      <c r="AR371" s="2">
        <f t="shared" si="48"/>
        <v>-1</v>
      </c>
      <c r="AS371" s="2">
        <f t="shared" si="42"/>
        <v>-1</v>
      </c>
    </row>
    <row r="372" spans="1:45" x14ac:dyDescent="0.25">
      <c r="A372">
        <v>4</v>
      </c>
      <c r="B372" t="s">
        <v>4464</v>
      </c>
      <c r="C372" t="s">
        <v>4465</v>
      </c>
      <c r="D372">
        <v>2019</v>
      </c>
      <c r="E372" t="s">
        <v>1160</v>
      </c>
      <c r="F372" t="s">
        <v>322</v>
      </c>
      <c r="G372" t="s">
        <v>4466</v>
      </c>
      <c r="H372" t="s">
        <v>4467</v>
      </c>
      <c r="I372">
        <v>349</v>
      </c>
      <c r="J372" s="1">
        <v>44848.523055555554</v>
      </c>
      <c r="S372">
        <v>4</v>
      </c>
      <c r="T372">
        <v>1.33</v>
      </c>
      <c r="U372">
        <v>1</v>
      </c>
      <c r="V372">
        <v>4</v>
      </c>
      <c r="W372">
        <v>3</v>
      </c>
      <c r="X372" t="s">
        <v>4468</v>
      </c>
      <c r="Y372" t="s">
        <v>4469</v>
      </c>
      <c r="Z372" t="s">
        <v>4470</v>
      </c>
      <c r="AB372">
        <f>COUNTIF(DATA!C:C,C372)</f>
        <v>0</v>
      </c>
      <c r="AC372" s="2">
        <f t="shared" si="43"/>
        <v>-1</v>
      </c>
      <c r="AE372" s="2">
        <f t="shared" si="44"/>
        <v>-1</v>
      </c>
      <c r="AF372" s="2">
        <f t="shared" si="45"/>
        <v>-1</v>
      </c>
      <c r="AG372" s="2">
        <f t="shared" si="45"/>
        <v>-1</v>
      </c>
      <c r="AH372" s="2">
        <f t="shared" si="45"/>
        <v>-1</v>
      </c>
      <c r="AI372" s="2">
        <f t="shared" si="46"/>
        <v>-1</v>
      </c>
      <c r="AK372" s="2">
        <f t="shared" si="47"/>
        <v>-1</v>
      </c>
      <c r="AL372" s="2">
        <f t="shared" si="47"/>
        <v>-1</v>
      </c>
      <c r="AM372" s="2">
        <f t="shared" si="47"/>
        <v>-1</v>
      </c>
      <c r="AN372" s="2">
        <f t="shared" si="41"/>
        <v>-1</v>
      </c>
      <c r="AP372" s="2">
        <f t="shared" si="48"/>
        <v>-1</v>
      </c>
      <c r="AQ372" s="2">
        <f t="shared" si="48"/>
        <v>-1</v>
      </c>
      <c r="AR372" s="2">
        <f t="shared" si="48"/>
        <v>-1</v>
      </c>
      <c r="AS372" s="2">
        <f t="shared" si="42"/>
        <v>-1</v>
      </c>
    </row>
    <row r="373" spans="1:45" x14ac:dyDescent="0.25">
      <c r="A373">
        <v>4</v>
      </c>
      <c r="B373" t="s">
        <v>4471</v>
      </c>
      <c r="C373" t="s">
        <v>4472</v>
      </c>
      <c r="D373">
        <v>2018</v>
      </c>
      <c r="F373" t="s">
        <v>212</v>
      </c>
      <c r="G373" t="s">
        <v>4473</v>
      </c>
      <c r="H373" t="s">
        <v>4474</v>
      </c>
      <c r="I373">
        <v>352</v>
      </c>
      <c r="J373" s="1">
        <v>44848.523055555554</v>
      </c>
      <c r="K373" t="s">
        <v>281</v>
      </c>
      <c r="S373">
        <v>4</v>
      </c>
      <c r="T373">
        <v>1</v>
      </c>
      <c r="U373">
        <v>4</v>
      </c>
      <c r="V373">
        <v>1</v>
      </c>
      <c r="W373">
        <v>4</v>
      </c>
      <c r="X373" t="s">
        <v>4475</v>
      </c>
      <c r="Z373" t="s">
        <v>4476</v>
      </c>
      <c r="AB373">
        <f>COUNTIF(DATA!C:C,C373)</f>
        <v>0</v>
      </c>
      <c r="AC373" s="2">
        <f t="shared" si="43"/>
        <v>-1</v>
      </c>
      <c r="AE373" s="2">
        <f t="shared" si="44"/>
        <v>-1</v>
      </c>
      <c r="AF373" s="2">
        <f t="shared" si="45"/>
        <v>-1</v>
      </c>
      <c r="AG373" s="2">
        <f t="shared" si="45"/>
        <v>-1</v>
      </c>
      <c r="AH373" s="2">
        <f t="shared" si="45"/>
        <v>-1</v>
      </c>
      <c r="AI373" s="2">
        <f t="shared" si="46"/>
        <v>-1</v>
      </c>
      <c r="AK373" s="2">
        <f t="shared" si="47"/>
        <v>-1</v>
      </c>
      <c r="AL373" s="2">
        <f t="shared" si="47"/>
        <v>-1</v>
      </c>
      <c r="AM373" s="2">
        <f t="shared" si="47"/>
        <v>-1</v>
      </c>
      <c r="AN373" s="2">
        <f t="shared" si="41"/>
        <v>-1</v>
      </c>
      <c r="AP373" s="2">
        <f t="shared" si="48"/>
        <v>-1</v>
      </c>
      <c r="AQ373" s="2">
        <f t="shared" si="48"/>
        <v>-1</v>
      </c>
      <c r="AR373" s="2">
        <f t="shared" si="48"/>
        <v>-1</v>
      </c>
      <c r="AS373" s="2">
        <f t="shared" si="42"/>
        <v>-1</v>
      </c>
    </row>
    <row r="374" spans="1:45" x14ac:dyDescent="0.25">
      <c r="A374">
        <v>4</v>
      </c>
      <c r="B374" t="s">
        <v>648</v>
      </c>
      <c r="C374" t="s">
        <v>649</v>
      </c>
      <c r="D374">
        <v>2013</v>
      </c>
      <c r="E374" t="s">
        <v>650</v>
      </c>
      <c r="F374" t="s">
        <v>38</v>
      </c>
      <c r="G374" t="s">
        <v>651</v>
      </c>
      <c r="H374" t="s">
        <v>652</v>
      </c>
      <c r="I374">
        <v>353</v>
      </c>
      <c r="J374" s="1">
        <v>44848.523055555554</v>
      </c>
      <c r="K374" t="s">
        <v>41</v>
      </c>
      <c r="S374">
        <v>4</v>
      </c>
      <c r="T374">
        <v>0.44</v>
      </c>
      <c r="U374">
        <v>2</v>
      </c>
      <c r="V374">
        <v>2</v>
      </c>
      <c r="W374">
        <v>9</v>
      </c>
      <c r="X374" t="s">
        <v>653</v>
      </c>
      <c r="Y374" t="s">
        <v>651</v>
      </c>
      <c r="Z374" t="s">
        <v>654</v>
      </c>
      <c r="AB374">
        <f>COUNTIF(DATA!C:C,C374)</f>
        <v>1</v>
      </c>
      <c r="AC374" s="2">
        <f t="shared" si="43"/>
        <v>-1</v>
      </c>
      <c r="AE374" s="2">
        <f t="shared" si="44"/>
        <v>-1</v>
      </c>
      <c r="AF374" s="2">
        <f t="shared" si="45"/>
        <v>-1</v>
      </c>
      <c r="AG374" s="2">
        <f t="shared" si="45"/>
        <v>-1</v>
      </c>
      <c r="AH374" s="2">
        <f t="shared" si="45"/>
        <v>-1</v>
      </c>
      <c r="AI374" s="2">
        <f t="shared" si="46"/>
        <v>-1</v>
      </c>
      <c r="AK374" s="2">
        <f t="shared" si="47"/>
        <v>14</v>
      </c>
      <c r="AL374" s="2">
        <f t="shared" si="47"/>
        <v>-1</v>
      </c>
      <c r="AM374" s="2">
        <f t="shared" si="47"/>
        <v>4</v>
      </c>
      <c r="AN374" s="2">
        <f t="shared" si="41"/>
        <v>1</v>
      </c>
      <c r="AP374" s="2">
        <f t="shared" si="48"/>
        <v>-1</v>
      </c>
      <c r="AQ374" s="2">
        <f t="shared" si="48"/>
        <v>-1</v>
      </c>
      <c r="AR374" s="2">
        <f t="shared" si="48"/>
        <v>-1</v>
      </c>
      <c r="AS374" s="2">
        <f t="shared" si="42"/>
        <v>-1</v>
      </c>
    </row>
    <row r="375" spans="1:45" x14ac:dyDescent="0.25">
      <c r="A375">
        <v>4</v>
      </c>
      <c r="B375" t="s">
        <v>4477</v>
      </c>
      <c r="C375" t="s">
        <v>4478</v>
      </c>
      <c r="D375">
        <v>2022</v>
      </c>
      <c r="E375" t="s">
        <v>28</v>
      </c>
      <c r="F375" t="s">
        <v>29</v>
      </c>
      <c r="G375" t="s">
        <v>4479</v>
      </c>
      <c r="H375" t="s">
        <v>4480</v>
      </c>
      <c r="I375">
        <v>359</v>
      </c>
      <c r="J375" s="1">
        <v>44848.523055555554</v>
      </c>
      <c r="S375">
        <v>4</v>
      </c>
      <c r="T375">
        <v>4</v>
      </c>
      <c r="U375">
        <v>1</v>
      </c>
      <c r="V375">
        <v>3</v>
      </c>
      <c r="W375">
        <v>1</v>
      </c>
      <c r="X375" t="s">
        <v>4481</v>
      </c>
      <c r="Y375" t="s">
        <v>4482</v>
      </c>
      <c r="Z375" t="s">
        <v>4483</v>
      </c>
      <c r="AB375">
        <f>COUNTIF(DATA!C:C,C375)</f>
        <v>0</v>
      </c>
      <c r="AC375" s="2">
        <f t="shared" si="43"/>
        <v>-1</v>
      </c>
      <c r="AE375" s="2">
        <f t="shared" si="44"/>
        <v>-1</v>
      </c>
      <c r="AF375" s="2">
        <f t="shared" si="45"/>
        <v>-1</v>
      </c>
      <c r="AG375" s="2">
        <f t="shared" si="45"/>
        <v>-1</v>
      </c>
      <c r="AH375" s="2">
        <f t="shared" si="45"/>
        <v>-1</v>
      </c>
      <c r="AI375" s="2">
        <f t="shared" si="46"/>
        <v>-1</v>
      </c>
      <c r="AK375" s="2">
        <f t="shared" si="47"/>
        <v>-1</v>
      </c>
      <c r="AL375" s="2">
        <f t="shared" si="47"/>
        <v>-1</v>
      </c>
      <c r="AM375" s="2">
        <f t="shared" si="47"/>
        <v>-1</v>
      </c>
      <c r="AN375" s="2">
        <f t="shared" si="41"/>
        <v>-1</v>
      </c>
      <c r="AP375" s="2">
        <f t="shared" si="48"/>
        <v>-1</v>
      </c>
      <c r="AQ375" s="2">
        <f t="shared" si="48"/>
        <v>-1</v>
      </c>
      <c r="AR375" s="2">
        <f t="shared" si="48"/>
        <v>-1</v>
      </c>
      <c r="AS375" s="2">
        <f t="shared" si="42"/>
        <v>-1</v>
      </c>
    </row>
    <row r="376" spans="1:45" x14ac:dyDescent="0.25">
      <c r="A376">
        <v>4</v>
      </c>
      <c r="B376" t="s">
        <v>2384</v>
      </c>
      <c r="C376" t="s">
        <v>2385</v>
      </c>
      <c r="D376">
        <v>2020</v>
      </c>
      <c r="F376" t="s">
        <v>417</v>
      </c>
      <c r="G376" t="s">
        <v>4484</v>
      </c>
      <c r="H376" t="s">
        <v>2387</v>
      </c>
      <c r="I376">
        <v>372</v>
      </c>
      <c r="J376" s="1">
        <v>44848.523055555554</v>
      </c>
      <c r="K376" t="s">
        <v>281</v>
      </c>
      <c r="S376">
        <v>4</v>
      </c>
      <c r="T376">
        <v>2</v>
      </c>
      <c r="U376">
        <v>4</v>
      </c>
      <c r="V376">
        <v>1</v>
      </c>
      <c r="W376">
        <v>2</v>
      </c>
      <c r="X376" t="s">
        <v>2388</v>
      </c>
      <c r="Y376" t="s">
        <v>2389</v>
      </c>
      <c r="Z376" t="s">
        <v>2390</v>
      </c>
      <c r="AB376">
        <f>COUNTIF(DATA!C:C,C376)</f>
        <v>1</v>
      </c>
      <c r="AC376" s="2">
        <f t="shared" si="43"/>
        <v>-1</v>
      </c>
      <c r="AE376" s="2">
        <f t="shared" si="44"/>
        <v>-1</v>
      </c>
      <c r="AF376" s="2">
        <f t="shared" si="45"/>
        <v>-1</v>
      </c>
      <c r="AG376" s="2">
        <f t="shared" si="45"/>
        <v>-1</v>
      </c>
      <c r="AH376" s="2">
        <f t="shared" si="45"/>
        <v>-1</v>
      </c>
      <c r="AI376" s="2">
        <f t="shared" si="46"/>
        <v>-1</v>
      </c>
      <c r="AK376" s="2">
        <f t="shared" si="47"/>
        <v>-1</v>
      </c>
      <c r="AL376" s="2">
        <f t="shared" si="47"/>
        <v>-1</v>
      </c>
      <c r="AM376" s="2">
        <f t="shared" si="47"/>
        <v>-1</v>
      </c>
      <c r="AN376" s="2">
        <f t="shared" si="41"/>
        <v>-1</v>
      </c>
      <c r="AP376" s="2">
        <f t="shared" si="48"/>
        <v>-1</v>
      </c>
      <c r="AQ376" s="2">
        <f t="shared" si="48"/>
        <v>-1</v>
      </c>
      <c r="AR376" s="2">
        <f t="shared" si="48"/>
        <v>-1</v>
      </c>
      <c r="AS376" s="2">
        <f t="shared" si="42"/>
        <v>-1</v>
      </c>
    </row>
    <row r="377" spans="1:45" x14ac:dyDescent="0.25">
      <c r="A377">
        <v>4</v>
      </c>
      <c r="B377" t="s">
        <v>2655</v>
      </c>
      <c r="C377" t="s">
        <v>2656</v>
      </c>
      <c r="D377">
        <v>2021</v>
      </c>
      <c r="E377" t="s">
        <v>960</v>
      </c>
      <c r="F377" t="s">
        <v>29</v>
      </c>
      <c r="G377" t="s">
        <v>2657</v>
      </c>
      <c r="H377" t="s">
        <v>2658</v>
      </c>
      <c r="I377">
        <v>381</v>
      </c>
      <c r="J377" s="1">
        <v>44848.523055555554</v>
      </c>
      <c r="S377">
        <v>4</v>
      </c>
      <c r="T377">
        <v>4</v>
      </c>
      <c r="U377">
        <v>1</v>
      </c>
      <c r="V377">
        <v>3</v>
      </c>
      <c r="W377">
        <v>1</v>
      </c>
      <c r="X377" t="s">
        <v>2659</v>
      </c>
      <c r="Y377" t="s">
        <v>2660</v>
      </c>
      <c r="Z377" t="s">
        <v>2661</v>
      </c>
      <c r="AB377">
        <f>COUNTIF(DATA!C:C,C377)</f>
        <v>1</v>
      </c>
      <c r="AC377" s="2">
        <f t="shared" si="43"/>
        <v>-1</v>
      </c>
      <c r="AE377" s="2">
        <f t="shared" si="44"/>
        <v>-1</v>
      </c>
      <c r="AF377" s="2">
        <f t="shared" si="45"/>
        <v>-1</v>
      </c>
      <c r="AG377" s="2">
        <f t="shared" si="45"/>
        <v>-1</v>
      </c>
      <c r="AH377" s="2">
        <f t="shared" si="45"/>
        <v>-1</v>
      </c>
      <c r="AI377" s="2">
        <f t="shared" si="46"/>
        <v>-1</v>
      </c>
      <c r="AK377" s="2">
        <f t="shared" si="47"/>
        <v>-1</v>
      </c>
      <c r="AL377" s="2">
        <f t="shared" si="47"/>
        <v>-1</v>
      </c>
      <c r="AM377" s="2">
        <f t="shared" si="47"/>
        <v>-1</v>
      </c>
      <c r="AN377" s="2">
        <f t="shared" si="41"/>
        <v>-1</v>
      </c>
      <c r="AP377" s="2">
        <f t="shared" si="48"/>
        <v>-1</v>
      </c>
      <c r="AQ377" s="2">
        <f t="shared" si="48"/>
        <v>-1</v>
      </c>
      <c r="AR377" s="2">
        <f t="shared" si="48"/>
        <v>-1</v>
      </c>
      <c r="AS377" s="2">
        <f t="shared" si="42"/>
        <v>-1</v>
      </c>
    </row>
    <row r="378" spans="1:45" x14ac:dyDescent="0.25">
      <c r="A378">
        <v>4</v>
      </c>
      <c r="B378" t="s">
        <v>4485</v>
      </c>
      <c r="C378" t="s">
        <v>4486</v>
      </c>
      <c r="D378">
        <v>2016</v>
      </c>
      <c r="E378" t="s">
        <v>4487</v>
      </c>
      <c r="F378" t="s">
        <v>4488</v>
      </c>
      <c r="G378" t="s">
        <v>4489</v>
      </c>
      <c r="H378" t="s">
        <v>4490</v>
      </c>
      <c r="I378">
        <v>386</v>
      </c>
      <c r="J378" s="1">
        <v>44848.523055555554</v>
      </c>
      <c r="K378" t="s">
        <v>157</v>
      </c>
      <c r="S378">
        <v>4</v>
      </c>
      <c r="T378">
        <v>0.67</v>
      </c>
      <c r="U378">
        <v>1</v>
      </c>
      <c r="V378">
        <v>4</v>
      </c>
      <c r="W378">
        <v>6</v>
      </c>
      <c r="X378" t="s">
        <v>4491</v>
      </c>
      <c r="Y378" t="s">
        <v>4489</v>
      </c>
      <c r="Z378" t="s">
        <v>4492</v>
      </c>
      <c r="AB378">
        <f>COUNTIF(DATA!C:C,C378)</f>
        <v>0</v>
      </c>
      <c r="AC378" s="2">
        <f t="shared" si="43"/>
        <v>-1</v>
      </c>
      <c r="AE378" s="2">
        <f t="shared" si="44"/>
        <v>-1</v>
      </c>
      <c r="AF378" s="2">
        <f t="shared" si="45"/>
        <v>-1</v>
      </c>
      <c r="AG378" s="2">
        <f t="shared" si="45"/>
        <v>-1</v>
      </c>
      <c r="AH378" s="2">
        <f t="shared" si="45"/>
        <v>-1</v>
      </c>
      <c r="AI378" s="2">
        <f t="shared" si="46"/>
        <v>-1</v>
      </c>
      <c r="AK378" s="2">
        <f t="shared" si="47"/>
        <v>-1</v>
      </c>
      <c r="AL378" s="2">
        <f t="shared" si="47"/>
        <v>-1</v>
      </c>
      <c r="AM378" s="2">
        <f t="shared" si="47"/>
        <v>-1</v>
      </c>
      <c r="AN378" s="2">
        <f t="shared" si="41"/>
        <v>-1</v>
      </c>
      <c r="AP378" s="2">
        <f t="shared" si="48"/>
        <v>-1</v>
      </c>
      <c r="AQ378" s="2">
        <f t="shared" si="48"/>
        <v>-1</v>
      </c>
      <c r="AR378" s="2">
        <f t="shared" si="48"/>
        <v>-1</v>
      </c>
      <c r="AS378" s="2">
        <f t="shared" si="42"/>
        <v>-1</v>
      </c>
    </row>
    <row r="379" spans="1:45" x14ac:dyDescent="0.25">
      <c r="A379">
        <v>4</v>
      </c>
      <c r="B379" t="s">
        <v>4493</v>
      </c>
      <c r="C379" t="s">
        <v>4494</v>
      </c>
      <c r="D379">
        <v>2014</v>
      </c>
      <c r="E379" t="s">
        <v>4495</v>
      </c>
      <c r="F379" t="s">
        <v>4496</v>
      </c>
      <c r="G379" t="s">
        <v>4497</v>
      </c>
      <c r="H379" t="s">
        <v>4498</v>
      </c>
      <c r="I379">
        <v>391</v>
      </c>
      <c r="J379" s="1">
        <v>44848.523055555554</v>
      </c>
      <c r="S379">
        <v>4</v>
      </c>
      <c r="T379">
        <v>0.5</v>
      </c>
      <c r="U379">
        <v>1</v>
      </c>
      <c r="V379">
        <v>3</v>
      </c>
      <c r="W379">
        <v>8</v>
      </c>
      <c r="X379" t="s">
        <v>4499</v>
      </c>
      <c r="Z379" t="s">
        <v>4500</v>
      </c>
      <c r="AB379">
        <f>COUNTIF(DATA!C:C,C379)</f>
        <v>0</v>
      </c>
      <c r="AC379" s="2">
        <f t="shared" si="43"/>
        <v>-1</v>
      </c>
      <c r="AE379" s="2">
        <f t="shared" si="44"/>
        <v>-1</v>
      </c>
      <c r="AF379" s="2">
        <f t="shared" si="45"/>
        <v>-1</v>
      </c>
      <c r="AG379" s="2">
        <f t="shared" si="45"/>
        <v>-1</v>
      </c>
      <c r="AH379" s="2">
        <f t="shared" si="45"/>
        <v>-1</v>
      </c>
      <c r="AI379" s="2">
        <f t="shared" si="46"/>
        <v>-1</v>
      </c>
      <c r="AK379" s="2">
        <f t="shared" si="47"/>
        <v>-1</v>
      </c>
      <c r="AL379" s="2">
        <f t="shared" si="47"/>
        <v>-1</v>
      </c>
      <c r="AM379" s="2">
        <f t="shared" si="47"/>
        <v>-1</v>
      </c>
      <c r="AN379" s="2">
        <f t="shared" si="41"/>
        <v>-1</v>
      </c>
      <c r="AP379" s="2">
        <f t="shared" si="48"/>
        <v>-1</v>
      </c>
      <c r="AQ379" s="2">
        <f t="shared" si="48"/>
        <v>-1</v>
      </c>
      <c r="AR379" s="2">
        <f t="shared" si="48"/>
        <v>-1</v>
      </c>
      <c r="AS379" s="2">
        <f t="shared" si="42"/>
        <v>-1</v>
      </c>
    </row>
    <row r="380" spans="1:45" x14ac:dyDescent="0.25">
      <c r="A380">
        <v>4</v>
      </c>
      <c r="B380" t="s">
        <v>4501</v>
      </c>
      <c r="C380" t="s">
        <v>4502</v>
      </c>
      <c r="D380">
        <v>2013</v>
      </c>
      <c r="E380" t="s">
        <v>917</v>
      </c>
      <c r="F380" t="s">
        <v>658</v>
      </c>
      <c r="G380" t="s">
        <v>4503</v>
      </c>
      <c r="H380" t="s">
        <v>4504</v>
      </c>
      <c r="I380">
        <v>392</v>
      </c>
      <c r="J380" s="1">
        <v>44848.523055555554</v>
      </c>
      <c r="S380">
        <v>4</v>
      </c>
      <c r="T380">
        <v>0.44</v>
      </c>
      <c r="U380">
        <v>1</v>
      </c>
      <c r="V380">
        <v>4</v>
      </c>
      <c r="W380">
        <v>9</v>
      </c>
      <c r="X380" t="s">
        <v>4505</v>
      </c>
      <c r="Z380" t="s">
        <v>4506</v>
      </c>
      <c r="AB380">
        <f>COUNTIF(DATA!C:C,C380)</f>
        <v>0</v>
      </c>
      <c r="AC380" s="2">
        <f t="shared" si="43"/>
        <v>-1</v>
      </c>
      <c r="AE380" s="2">
        <f t="shared" si="44"/>
        <v>-1</v>
      </c>
      <c r="AF380" s="2">
        <f t="shared" si="45"/>
        <v>-1</v>
      </c>
      <c r="AG380" s="2">
        <f t="shared" si="45"/>
        <v>-1</v>
      </c>
      <c r="AH380" s="2">
        <f t="shared" si="45"/>
        <v>-1</v>
      </c>
      <c r="AI380" s="2">
        <f t="shared" si="46"/>
        <v>-1</v>
      </c>
      <c r="AK380" s="2">
        <f t="shared" si="47"/>
        <v>-1</v>
      </c>
      <c r="AL380" s="2">
        <f t="shared" si="47"/>
        <v>-1</v>
      </c>
      <c r="AM380" s="2">
        <f t="shared" si="47"/>
        <v>-1</v>
      </c>
      <c r="AN380" s="2">
        <f t="shared" si="41"/>
        <v>-1</v>
      </c>
      <c r="AP380" s="2">
        <f t="shared" si="48"/>
        <v>-1</v>
      </c>
      <c r="AQ380" s="2">
        <f t="shared" si="48"/>
        <v>-1</v>
      </c>
      <c r="AR380" s="2">
        <f t="shared" si="48"/>
        <v>-1</v>
      </c>
      <c r="AS380" s="2">
        <f t="shared" si="42"/>
        <v>-1</v>
      </c>
    </row>
    <row r="381" spans="1:45" x14ac:dyDescent="0.25">
      <c r="A381">
        <v>4</v>
      </c>
      <c r="B381" t="s">
        <v>2862</v>
      </c>
      <c r="C381" t="s">
        <v>2863</v>
      </c>
      <c r="D381">
        <v>2022</v>
      </c>
      <c r="E381" t="s">
        <v>2234</v>
      </c>
      <c r="F381" t="s">
        <v>131</v>
      </c>
      <c r="G381" t="s">
        <v>2864</v>
      </c>
      <c r="H381" t="s">
        <v>2865</v>
      </c>
      <c r="I381">
        <v>407</v>
      </c>
      <c r="J381" s="1">
        <v>44848.523055555554</v>
      </c>
      <c r="L381" t="s">
        <v>2866</v>
      </c>
      <c r="S381">
        <v>4</v>
      </c>
      <c r="T381">
        <v>4</v>
      </c>
      <c r="U381">
        <v>1</v>
      </c>
      <c r="V381">
        <v>5</v>
      </c>
      <c r="W381">
        <v>1</v>
      </c>
      <c r="X381" t="s">
        <v>2867</v>
      </c>
      <c r="Y381" t="s">
        <v>2868</v>
      </c>
      <c r="Z381" t="s">
        <v>2869</v>
      </c>
      <c r="AB381">
        <f>COUNTIF(DATA!C:C,C381)</f>
        <v>1</v>
      </c>
      <c r="AC381" s="2">
        <f t="shared" si="43"/>
        <v>-1</v>
      </c>
      <c r="AE381" s="2">
        <f t="shared" si="44"/>
        <v>-1</v>
      </c>
      <c r="AF381" s="2">
        <f t="shared" si="45"/>
        <v>-1</v>
      </c>
      <c r="AG381" s="2">
        <f t="shared" si="45"/>
        <v>-1</v>
      </c>
      <c r="AH381" s="2">
        <f t="shared" si="45"/>
        <v>-1</v>
      </c>
      <c r="AI381" s="2">
        <f t="shared" si="46"/>
        <v>-1</v>
      </c>
      <c r="AK381" s="2">
        <f t="shared" si="47"/>
        <v>-1</v>
      </c>
      <c r="AL381" s="2">
        <f t="shared" si="47"/>
        <v>-1</v>
      </c>
      <c r="AM381" s="2">
        <f t="shared" si="47"/>
        <v>-1</v>
      </c>
      <c r="AN381" s="2">
        <f t="shared" si="41"/>
        <v>-1</v>
      </c>
      <c r="AP381" s="2">
        <f t="shared" si="48"/>
        <v>-1</v>
      </c>
      <c r="AQ381" s="2">
        <f t="shared" si="48"/>
        <v>-1</v>
      </c>
      <c r="AR381" s="2">
        <f t="shared" si="48"/>
        <v>-1</v>
      </c>
      <c r="AS381" s="2">
        <f t="shared" si="42"/>
        <v>-1</v>
      </c>
    </row>
    <row r="382" spans="1:45" x14ac:dyDescent="0.25">
      <c r="A382">
        <v>4</v>
      </c>
      <c r="B382" t="s">
        <v>4507</v>
      </c>
      <c r="C382" t="s">
        <v>2102</v>
      </c>
      <c r="D382">
        <v>2019</v>
      </c>
      <c r="E382" t="s">
        <v>1747</v>
      </c>
      <c r="F382" t="s">
        <v>29</v>
      </c>
      <c r="G382" t="s">
        <v>2103</v>
      </c>
      <c r="H382" t="s">
        <v>2104</v>
      </c>
      <c r="I382">
        <v>416</v>
      </c>
      <c r="J382" s="1">
        <v>44848.523055555554</v>
      </c>
      <c r="S382">
        <v>4</v>
      </c>
      <c r="T382">
        <v>1.33</v>
      </c>
      <c r="U382">
        <v>1</v>
      </c>
      <c r="V382">
        <v>7</v>
      </c>
      <c r="W382">
        <v>3</v>
      </c>
      <c r="X382" t="s">
        <v>2105</v>
      </c>
      <c r="Z382" t="s">
        <v>2106</v>
      </c>
      <c r="AB382">
        <f>COUNTIF(DATA!C:C,C382)</f>
        <v>1</v>
      </c>
      <c r="AC382" s="2">
        <f t="shared" si="43"/>
        <v>-1</v>
      </c>
      <c r="AE382" s="2">
        <f t="shared" si="44"/>
        <v>-1</v>
      </c>
      <c r="AF382" s="2">
        <f t="shared" si="45"/>
        <v>-1</v>
      </c>
      <c r="AG382" s="2">
        <f t="shared" si="45"/>
        <v>-1</v>
      </c>
      <c r="AH382" s="2">
        <f t="shared" si="45"/>
        <v>-1</v>
      </c>
      <c r="AI382" s="2">
        <f t="shared" si="46"/>
        <v>-1</v>
      </c>
      <c r="AK382" s="2">
        <f t="shared" si="47"/>
        <v>-1</v>
      </c>
      <c r="AL382" s="2">
        <f t="shared" si="47"/>
        <v>-1</v>
      </c>
      <c r="AM382" s="2">
        <f t="shared" si="47"/>
        <v>-1</v>
      </c>
      <c r="AN382" s="2">
        <f t="shared" si="41"/>
        <v>-1</v>
      </c>
      <c r="AP382" s="2">
        <f t="shared" si="48"/>
        <v>-1</v>
      </c>
      <c r="AQ382" s="2">
        <f t="shared" si="48"/>
        <v>-1</v>
      </c>
      <c r="AR382" s="2">
        <f t="shared" si="48"/>
        <v>-1</v>
      </c>
      <c r="AS382" s="2">
        <f t="shared" si="42"/>
        <v>-1</v>
      </c>
    </row>
    <row r="383" spans="1:45" x14ac:dyDescent="0.25">
      <c r="A383">
        <v>4</v>
      </c>
      <c r="B383" t="s">
        <v>4508</v>
      </c>
      <c r="C383" t="s">
        <v>2880</v>
      </c>
      <c r="D383">
        <v>2022</v>
      </c>
      <c r="E383" t="s">
        <v>991</v>
      </c>
      <c r="F383" t="s">
        <v>29</v>
      </c>
      <c r="G383" t="s">
        <v>2881</v>
      </c>
      <c r="H383" t="s">
        <v>2882</v>
      </c>
      <c r="I383">
        <v>423</v>
      </c>
      <c r="J383" s="1">
        <v>44848.523055555554</v>
      </c>
      <c r="K383" t="s">
        <v>157</v>
      </c>
      <c r="S383">
        <v>4</v>
      </c>
      <c r="T383">
        <v>4</v>
      </c>
      <c r="U383">
        <v>1</v>
      </c>
      <c r="V383">
        <v>6</v>
      </c>
      <c r="W383">
        <v>1</v>
      </c>
      <c r="X383" t="s">
        <v>2883</v>
      </c>
      <c r="Y383" t="s">
        <v>2881</v>
      </c>
      <c r="Z383" t="s">
        <v>2884</v>
      </c>
      <c r="AB383">
        <f>COUNTIF(DATA!C:C,C383)</f>
        <v>1</v>
      </c>
      <c r="AC383" s="2">
        <f t="shared" si="43"/>
        <v>-1</v>
      </c>
      <c r="AE383" s="2">
        <f t="shared" si="44"/>
        <v>-1</v>
      </c>
      <c r="AF383" s="2">
        <f t="shared" si="45"/>
        <v>-1</v>
      </c>
      <c r="AG383" s="2">
        <f t="shared" si="45"/>
        <v>-1</v>
      </c>
      <c r="AH383" s="2">
        <f t="shared" si="45"/>
        <v>-1</v>
      </c>
      <c r="AI383" s="2">
        <f t="shared" si="46"/>
        <v>-1</v>
      </c>
      <c r="AK383" s="2">
        <f t="shared" si="47"/>
        <v>-1</v>
      </c>
      <c r="AL383" s="2">
        <f t="shared" si="47"/>
        <v>-1</v>
      </c>
      <c r="AM383" s="2">
        <f t="shared" si="47"/>
        <v>-1</v>
      </c>
      <c r="AN383" s="2">
        <f t="shared" si="41"/>
        <v>-1</v>
      </c>
      <c r="AP383" s="2">
        <f t="shared" si="48"/>
        <v>-1</v>
      </c>
      <c r="AQ383" s="2">
        <f t="shared" si="48"/>
        <v>-1</v>
      </c>
      <c r="AR383" s="2">
        <f t="shared" si="48"/>
        <v>-1</v>
      </c>
      <c r="AS383" s="2">
        <f t="shared" si="42"/>
        <v>-1</v>
      </c>
    </row>
    <row r="384" spans="1:45" x14ac:dyDescent="0.25">
      <c r="A384">
        <v>4</v>
      </c>
      <c r="B384" t="s">
        <v>2692</v>
      </c>
      <c r="C384" t="s">
        <v>2693</v>
      </c>
      <c r="D384">
        <v>2021</v>
      </c>
      <c r="E384" t="s">
        <v>28</v>
      </c>
      <c r="F384" t="s">
        <v>29</v>
      </c>
      <c r="G384" t="s">
        <v>2694</v>
      </c>
      <c r="H384" t="s">
        <v>2695</v>
      </c>
      <c r="I384">
        <v>424</v>
      </c>
      <c r="J384" s="1">
        <v>44848.523055555554</v>
      </c>
      <c r="S384">
        <v>4</v>
      </c>
      <c r="T384">
        <v>4</v>
      </c>
      <c r="U384">
        <v>1</v>
      </c>
      <c r="V384">
        <v>4</v>
      </c>
      <c r="W384">
        <v>1</v>
      </c>
      <c r="X384" t="s">
        <v>2696</v>
      </c>
      <c r="Y384" t="s">
        <v>2697</v>
      </c>
      <c r="Z384" t="s">
        <v>2698</v>
      </c>
      <c r="AB384">
        <f>COUNTIF(DATA!C:C,C384)</f>
        <v>1</v>
      </c>
      <c r="AC384" s="2">
        <f t="shared" si="43"/>
        <v>-1</v>
      </c>
      <c r="AE384" s="2">
        <f t="shared" si="44"/>
        <v>-1</v>
      </c>
      <c r="AF384" s="2">
        <f t="shared" si="45"/>
        <v>-1</v>
      </c>
      <c r="AG384" s="2">
        <f t="shared" si="45"/>
        <v>-1</v>
      </c>
      <c r="AH384" s="2">
        <f t="shared" si="45"/>
        <v>-1</v>
      </c>
      <c r="AI384" s="2">
        <f t="shared" si="46"/>
        <v>-1</v>
      </c>
      <c r="AK384" s="2">
        <f t="shared" si="47"/>
        <v>-1</v>
      </c>
      <c r="AL384" s="2">
        <f t="shared" si="47"/>
        <v>-1</v>
      </c>
      <c r="AM384" s="2">
        <f t="shared" si="47"/>
        <v>-1</v>
      </c>
      <c r="AN384" s="2">
        <f t="shared" si="41"/>
        <v>-1</v>
      </c>
      <c r="AP384" s="2">
        <f t="shared" si="48"/>
        <v>-1</v>
      </c>
      <c r="AQ384" s="2">
        <f t="shared" si="48"/>
        <v>-1</v>
      </c>
      <c r="AR384" s="2">
        <f t="shared" si="48"/>
        <v>-1</v>
      </c>
      <c r="AS384" s="2">
        <f t="shared" si="42"/>
        <v>-1</v>
      </c>
    </row>
    <row r="385" spans="1:45" x14ac:dyDescent="0.25">
      <c r="A385">
        <v>4</v>
      </c>
      <c r="B385" t="s">
        <v>4509</v>
      </c>
      <c r="C385" t="s">
        <v>4510</v>
      </c>
      <c r="D385">
        <v>2022</v>
      </c>
      <c r="E385" t="s">
        <v>4511</v>
      </c>
      <c r="F385" t="s">
        <v>131</v>
      </c>
      <c r="G385" t="s">
        <v>4512</v>
      </c>
      <c r="H385" t="s">
        <v>4513</v>
      </c>
      <c r="I385">
        <v>550</v>
      </c>
      <c r="J385" s="1">
        <v>44848.523055555554</v>
      </c>
      <c r="L385" t="s">
        <v>4514</v>
      </c>
      <c r="S385">
        <v>4</v>
      </c>
      <c r="T385">
        <v>4</v>
      </c>
      <c r="U385">
        <v>1</v>
      </c>
      <c r="V385">
        <v>6</v>
      </c>
      <c r="W385">
        <v>1</v>
      </c>
      <c r="X385" t="s">
        <v>4515</v>
      </c>
      <c r="Y385" t="s">
        <v>4516</v>
      </c>
      <c r="Z385" t="s">
        <v>4517</v>
      </c>
      <c r="AB385">
        <f>COUNTIF(DATA!C:C,C385)</f>
        <v>0</v>
      </c>
      <c r="AC385" s="2">
        <f t="shared" si="43"/>
        <v>-1</v>
      </c>
      <c r="AE385" s="2">
        <f t="shared" si="44"/>
        <v>-1</v>
      </c>
      <c r="AF385" s="2">
        <f t="shared" si="45"/>
        <v>-1</v>
      </c>
      <c r="AG385" s="2">
        <f t="shared" si="45"/>
        <v>-1</v>
      </c>
      <c r="AH385" s="2">
        <f t="shared" si="45"/>
        <v>-1</v>
      </c>
      <c r="AI385" s="2">
        <f t="shared" si="46"/>
        <v>-1</v>
      </c>
      <c r="AK385" s="2">
        <f t="shared" si="47"/>
        <v>-1</v>
      </c>
      <c r="AL385" s="2">
        <f t="shared" si="47"/>
        <v>-1</v>
      </c>
      <c r="AM385" s="2">
        <f t="shared" si="47"/>
        <v>-1</v>
      </c>
      <c r="AN385" s="2">
        <f t="shared" si="41"/>
        <v>-1</v>
      </c>
      <c r="AP385" s="2">
        <f t="shared" si="48"/>
        <v>-1</v>
      </c>
      <c r="AQ385" s="2">
        <f t="shared" si="48"/>
        <v>-1</v>
      </c>
      <c r="AR385" s="2">
        <f t="shared" si="48"/>
        <v>16</v>
      </c>
      <c r="AS385" s="2">
        <f t="shared" si="42"/>
        <v>0</v>
      </c>
    </row>
    <row r="386" spans="1:45" x14ac:dyDescent="0.25">
      <c r="A386">
        <v>4</v>
      </c>
      <c r="B386" t="s">
        <v>4518</v>
      </c>
      <c r="C386" t="s">
        <v>2954</v>
      </c>
      <c r="D386">
        <v>2022</v>
      </c>
      <c r="E386" t="s">
        <v>1923</v>
      </c>
      <c r="F386" t="s">
        <v>29</v>
      </c>
      <c r="G386" t="s">
        <v>2955</v>
      </c>
      <c r="H386" t="s">
        <v>2956</v>
      </c>
      <c r="I386">
        <v>558</v>
      </c>
      <c r="J386" s="1">
        <v>44848.523055555554</v>
      </c>
      <c r="S386">
        <v>4</v>
      </c>
      <c r="T386">
        <v>4</v>
      </c>
      <c r="U386">
        <v>1</v>
      </c>
      <c r="V386">
        <v>4</v>
      </c>
      <c r="W386">
        <v>1</v>
      </c>
      <c r="X386" t="s">
        <v>2957</v>
      </c>
      <c r="Y386" t="s">
        <v>2958</v>
      </c>
      <c r="Z386" t="s">
        <v>2959</v>
      </c>
      <c r="AB386">
        <f>COUNTIF(DATA!C:C,C386)</f>
        <v>1</v>
      </c>
      <c r="AC386" s="2">
        <f t="shared" si="43"/>
        <v>-1</v>
      </c>
      <c r="AE386" s="2">
        <f t="shared" si="44"/>
        <v>-1</v>
      </c>
      <c r="AF386" s="2">
        <f t="shared" si="45"/>
        <v>-1</v>
      </c>
      <c r="AG386" s="2">
        <f t="shared" si="45"/>
        <v>16</v>
      </c>
      <c r="AH386" s="2">
        <f t="shared" si="45"/>
        <v>-1</v>
      </c>
      <c r="AI386" s="2">
        <f t="shared" si="46"/>
        <v>0</v>
      </c>
      <c r="AK386" s="2">
        <f t="shared" si="47"/>
        <v>-1</v>
      </c>
      <c r="AL386" s="2">
        <f t="shared" si="47"/>
        <v>-1</v>
      </c>
      <c r="AM386" s="2">
        <f t="shared" si="47"/>
        <v>-1</v>
      </c>
      <c r="AN386" s="2">
        <f t="shared" ref="AN386:AN431" si="49">IF(AK386=-1, 0, 1) + IF(AL386=-1, 0, 1) + IF(AM386=-1, 0, 1) - 1</f>
        <v>-1</v>
      </c>
      <c r="AP386" s="2">
        <f t="shared" si="48"/>
        <v>-1</v>
      </c>
      <c r="AQ386" s="2">
        <f t="shared" si="48"/>
        <v>-1</v>
      </c>
      <c r="AR386" s="2">
        <f t="shared" si="48"/>
        <v>-1</v>
      </c>
      <c r="AS386" s="2">
        <f t="shared" ref="AS386:AS449" si="50">IF(AP386=-1, 0, 1) + IF(AQ386=-1, 0, 1) + IF(AR386=-1, 0, 1) - 1</f>
        <v>-1</v>
      </c>
    </row>
    <row r="387" spans="1:45" x14ac:dyDescent="0.25">
      <c r="A387">
        <v>3</v>
      </c>
      <c r="B387" t="s">
        <v>4519</v>
      </c>
      <c r="C387" t="s">
        <v>4520</v>
      </c>
      <c r="D387">
        <v>2017</v>
      </c>
      <c r="F387" t="s">
        <v>4521</v>
      </c>
      <c r="G387" t="s">
        <v>4522</v>
      </c>
      <c r="H387" t="s">
        <v>4523</v>
      </c>
      <c r="I387">
        <v>360</v>
      </c>
      <c r="J387" s="1">
        <v>44848.523055555554</v>
      </c>
      <c r="K387" t="s">
        <v>41</v>
      </c>
      <c r="S387">
        <v>3</v>
      </c>
      <c r="T387">
        <v>0.6</v>
      </c>
      <c r="U387">
        <v>3</v>
      </c>
      <c r="V387">
        <v>1</v>
      </c>
      <c r="W387">
        <v>5</v>
      </c>
      <c r="X387" t="s">
        <v>4524</v>
      </c>
      <c r="Y387" t="s">
        <v>4522</v>
      </c>
      <c r="Z387" t="s">
        <v>4525</v>
      </c>
      <c r="AB387">
        <f>COUNTIF(DATA!C:C,C387)</f>
        <v>0</v>
      </c>
      <c r="AC387" s="2">
        <f t="shared" ref="AC387:AC431" si="51">IFERROR(SEARCH($AC$1, B387), -1)</f>
        <v>-1</v>
      </c>
      <c r="AE387" s="2">
        <f t="shared" ref="AE387:AE450" si="52">IFERROR(SEARCH(AE$1, $B387), -1)</f>
        <v>-1</v>
      </c>
      <c r="AF387" s="2">
        <f t="shared" ref="AF387:AH432" si="53">IFERROR(SEARCH(AF$1, $B387), -1)</f>
        <v>-1</v>
      </c>
      <c r="AG387" s="2">
        <f t="shared" si="53"/>
        <v>-1</v>
      </c>
      <c r="AH387" s="2">
        <f t="shared" si="53"/>
        <v>-1</v>
      </c>
      <c r="AI387" s="2">
        <f t="shared" ref="AI387:AI450" si="54">IF(AE387=-1, 0, 1) + IF(AF387=-1, 0, 1) + IF(AG387=-1, 0, 1) + IF(AH387=-1, 0, 1) - 1</f>
        <v>-1</v>
      </c>
      <c r="AK387" s="2">
        <f t="shared" ref="AK387:AM432" si="55">IFERROR(SEARCH(AK$1, $B387), -1)</f>
        <v>-1</v>
      </c>
      <c r="AL387" s="2">
        <f t="shared" si="55"/>
        <v>-1</v>
      </c>
      <c r="AM387" s="2">
        <f t="shared" si="55"/>
        <v>-1</v>
      </c>
      <c r="AN387" s="2">
        <f t="shared" si="49"/>
        <v>-1</v>
      </c>
      <c r="AP387" s="2">
        <f t="shared" ref="AP387:AR432" si="56">IFERROR(SEARCH(AP$1, $B387), -1)</f>
        <v>-1</v>
      </c>
      <c r="AQ387" s="2">
        <f t="shared" si="56"/>
        <v>-1</v>
      </c>
      <c r="AR387" s="2">
        <f t="shared" si="56"/>
        <v>-1</v>
      </c>
      <c r="AS387" s="2">
        <f t="shared" si="50"/>
        <v>-1</v>
      </c>
    </row>
    <row r="388" spans="1:45" x14ac:dyDescent="0.25">
      <c r="A388">
        <v>3</v>
      </c>
      <c r="B388" t="s">
        <v>1303</v>
      </c>
      <c r="C388" t="s">
        <v>1304</v>
      </c>
      <c r="D388">
        <v>2016</v>
      </c>
      <c r="E388" t="s">
        <v>764</v>
      </c>
      <c r="F388" t="s">
        <v>29</v>
      </c>
      <c r="G388" t="s">
        <v>1305</v>
      </c>
      <c r="H388" t="s">
        <v>1306</v>
      </c>
      <c r="I388">
        <v>361</v>
      </c>
      <c r="J388" s="1">
        <v>44848.523055555554</v>
      </c>
      <c r="S388">
        <v>3</v>
      </c>
      <c r="T388">
        <v>0.5</v>
      </c>
      <c r="U388">
        <v>1</v>
      </c>
      <c r="V388">
        <v>3</v>
      </c>
      <c r="W388">
        <v>6</v>
      </c>
      <c r="X388" t="s">
        <v>1307</v>
      </c>
      <c r="Z388" t="s">
        <v>1308</v>
      </c>
      <c r="AB388">
        <f>COUNTIF(DATA!C:C,C388)</f>
        <v>1</v>
      </c>
      <c r="AC388" s="2">
        <f t="shared" si="51"/>
        <v>-1</v>
      </c>
      <c r="AE388" s="2">
        <f t="shared" si="52"/>
        <v>-1</v>
      </c>
      <c r="AF388" s="2">
        <f t="shared" si="53"/>
        <v>-1</v>
      </c>
      <c r="AG388" s="2">
        <f t="shared" si="53"/>
        <v>-1</v>
      </c>
      <c r="AH388" s="2">
        <f t="shared" si="53"/>
        <v>-1</v>
      </c>
      <c r="AI388" s="2">
        <f t="shared" si="54"/>
        <v>-1</v>
      </c>
      <c r="AK388" s="2">
        <f t="shared" si="55"/>
        <v>-1</v>
      </c>
      <c r="AL388" s="2">
        <f t="shared" si="55"/>
        <v>-1</v>
      </c>
      <c r="AM388" s="2">
        <f t="shared" si="55"/>
        <v>-1</v>
      </c>
      <c r="AN388" s="2">
        <f t="shared" si="49"/>
        <v>-1</v>
      </c>
      <c r="AP388" s="2">
        <f t="shared" si="56"/>
        <v>-1</v>
      </c>
      <c r="AQ388" s="2">
        <f t="shared" si="56"/>
        <v>-1</v>
      </c>
      <c r="AR388" s="2">
        <f t="shared" si="56"/>
        <v>-1</v>
      </c>
      <c r="AS388" s="2">
        <f t="shared" si="50"/>
        <v>-1</v>
      </c>
    </row>
    <row r="389" spans="1:45" x14ac:dyDescent="0.25">
      <c r="A389">
        <v>3</v>
      </c>
      <c r="B389" t="s">
        <v>4526</v>
      </c>
      <c r="C389" t="s">
        <v>4527</v>
      </c>
      <c r="D389">
        <v>2016</v>
      </c>
      <c r="E389" t="s">
        <v>4528</v>
      </c>
      <c r="F389" t="s">
        <v>417</v>
      </c>
      <c r="G389" t="s">
        <v>4529</v>
      </c>
      <c r="H389" t="s">
        <v>4530</v>
      </c>
      <c r="I389">
        <v>362</v>
      </c>
      <c r="J389" s="1">
        <v>44848.523055555554</v>
      </c>
      <c r="S389">
        <v>3</v>
      </c>
      <c r="T389">
        <v>0.5</v>
      </c>
      <c r="U389">
        <v>1</v>
      </c>
      <c r="V389">
        <v>4</v>
      </c>
      <c r="W389">
        <v>6</v>
      </c>
      <c r="X389" t="s">
        <v>4531</v>
      </c>
      <c r="Z389" t="s">
        <v>4532</v>
      </c>
      <c r="AB389">
        <f>COUNTIF(DATA!C:C,C389)</f>
        <v>0</v>
      </c>
      <c r="AC389" s="2">
        <f t="shared" si="51"/>
        <v>-1</v>
      </c>
      <c r="AE389" s="2">
        <f t="shared" si="52"/>
        <v>-1</v>
      </c>
      <c r="AF389" s="2">
        <f t="shared" si="53"/>
        <v>-1</v>
      </c>
      <c r="AG389" s="2">
        <f t="shared" si="53"/>
        <v>-1</v>
      </c>
      <c r="AH389" s="2">
        <f t="shared" si="53"/>
        <v>-1</v>
      </c>
      <c r="AI389" s="2">
        <f t="shared" si="54"/>
        <v>-1</v>
      </c>
      <c r="AK389" s="2">
        <f t="shared" si="55"/>
        <v>-1</v>
      </c>
      <c r="AL389" s="2">
        <f t="shared" si="55"/>
        <v>-1</v>
      </c>
      <c r="AM389" s="2">
        <f t="shared" si="55"/>
        <v>-1</v>
      </c>
      <c r="AN389" s="2">
        <f t="shared" si="49"/>
        <v>-1</v>
      </c>
      <c r="AP389" s="2">
        <f t="shared" si="56"/>
        <v>-1</v>
      </c>
      <c r="AQ389" s="2">
        <f t="shared" si="56"/>
        <v>-1</v>
      </c>
      <c r="AR389" s="2">
        <f t="shared" si="56"/>
        <v>-1</v>
      </c>
      <c r="AS389" s="2">
        <f t="shared" si="50"/>
        <v>-1</v>
      </c>
    </row>
    <row r="390" spans="1:45" x14ac:dyDescent="0.25">
      <c r="A390">
        <v>3</v>
      </c>
      <c r="B390" t="s">
        <v>4533</v>
      </c>
      <c r="C390" t="s">
        <v>4534</v>
      </c>
      <c r="D390">
        <v>2011</v>
      </c>
      <c r="E390" t="s">
        <v>4535</v>
      </c>
      <c r="F390" t="s">
        <v>131</v>
      </c>
      <c r="G390" t="s">
        <v>4536</v>
      </c>
      <c r="H390" t="s">
        <v>4537</v>
      </c>
      <c r="I390">
        <v>363</v>
      </c>
      <c r="J390" s="1">
        <v>44848.523055555554</v>
      </c>
      <c r="L390" t="s">
        <v>4538</v>
      </c>
      <c r="S390">
        <v>3</v>
      </c>
      <c r="T390">
        <v>0.27</v>
      </c>
      <c r="U390">
        <v>2</v>
      </c>
      <c r="V390">
        <v>2</v>
      </c>
      <c r="W390">
        <v>11</v>
      </c>
      <c r="X390" t="s">
        <v>4539</v>
      </c>
      <c r="Z390" t="s">
        <v>4540</v>
      </c>
      <c r="AB390">
        <f>COUNTIF(DATA!C:C,C390)</f>
        <v>0</v>
      </c>
      <c r="AC390" s="2">
        <f t="shared" si="51"/>
        <v>-1</v>
      </c>
      <c r="AE390" s="2">
        <f t="shared" si="52"/>
        <v>-1</v>
      </c>
      <c r="AF390" s="2">
        <f t="shared" si="53"/>
        <v>-1</v>
      </c>
      <c r="AG390" s="2">
        <f t="shared" si="53"/>
        <v>-1</v>
      </c>
      <c r="AH390" s="2">
        <f t="shared" si="53"/>
        <v>-1</v>
      </c>
      <c r="AI390" s="2">
        <f t="shared" si="54"/>
        <v>-1</v>
      </c>
      <c r="AK390" s="2">
        <f t="shared" si="55"/>
        <v>-1</v>
      </c>
      <c r="AL390" s="2">
        <f t="shared" si="55"/>
        <v>-1</v>
      </c>
      <c r="AM390" s="2">
        <f t="shared" si="55"/>
        <v>-1</v>
      </c>
      <c r="AN390" s="2">
        <f t="shared" si="49"/>
        <v>-1</v>
      </c>
      <c r="AP390" s="2">
        <f t="shared" si="56"/>
        <v>-1</v>
      </c>
      <c r="AQ390" s="2">
        <f t="shared" si="56"/>
        <v>-1</v>
      </c>
      <c r="AR390" s="2">
        <f t="shared" si="56"/>
        <v>-1</v>
      </c>
      <c r="AS390" s="2">
        <f t="shared" si="50"/>
        <v>-1</v>
      </c>
    </row>
    <row r="391" spans="1:45" x14ac:dyDescent="0.25">
      <c r="A391">
        <v>3</v>
      </c>
      <c r="B391" t="s">
        <v>1078</v>
      </c>
      <c r="C391" t="s">
        <v>1079</v>
      </c>
      <c r="D391">
        <v>2015</v>
      </c>
      <c r="E391" t="s">
        <v>1080</v>
      </c>
      <c r="F391" t="s">
        <v>85</v>
      </c>
      <c r="G391" t="s">
        <v>1081</v>
      </c>
      <c r="H391" t="s">
        <v>1082</v>
      </c>
      <c r="I391">
        <v>364</v>
      </c>
      <c r="J391" s="1">
        <v>44848.523055555554</v>
      </c>
      <c r="K391" t="s">
        <v>41</v>
      </c>
      <c r="S391">
        <v>3</v>
      </c>
      <c r="T391">
        <v>0.43</v>
      </c>
      <c r="U391">
        <v>1</v>
      </c>
      <c r="V391">
        <v>4</v>
      </c>
      <c r="W391">
        <v>7</v>
      </c>
      <c r="X391" t="s">
        <v>1083</v>
      </c>
      <c r="Y391" t="s">
        <v>1081</v>
      </c>
      <c r="Z391" t="s">
        <v>1084</v>
      </c>
      <c r="AB391">
        <f>COUNTIF(DATA!C:C,C391)</f>
        <v>1</v>
      </c>
      <c r="AC391" s="2">
        <f t="shared" si="51"/>
        <v>-1</v>
      </c>
      <c r="AE391" s="2">
        <f t="shared" si="52"/>
        <v>-1</v>
      </c>
      <c r="AF391" s="2">
        <f t="shared" si="53"/>
        <v>-1</v>
      </c>
      <c r="AG391" s="2">
        <f t="shared" si="53"/>
        <v>-1</v>
      </c>
      <c r="AH391" s="2">
        <f t="shared" si="53"/>
        <v>-1</v>
      </c>
      <c r="AI391" s="2">
        <f t="shared" si="54"/>
        <v>-1</v>
      </c>
      <c r="AK391" s="2">
        <f t="shared" si="55"/>
        <v>-1</v>
      </c>
      <c r="AL391" s="2">
        <f t="shared" si="55"/>
        <v>-1</v>
      </c>
      <c r="AM391" s="2">
        <f t="shared" si="55"/>
        <v>-1</v>
      </c>
      <c r="AN391" s="2">
        <f t="shared" si="49"/>
        <v>-1</v>
      </c>
      <c r="AP391" s="2">
        <f t="shared" si="56"/>
        <v>-1</v>
      </c>
      <c r="AQ391" s="2">
        <f t="shared" si="56"/>
        <v>-1</v>
      </c>
      <c r="AR391" s="2">
        <f t="shared" si="56"/>
        <v>-1</v>
      </c>
      <c r="AS391" s="2">
        <f t="shared" si="50"/>
        <v>-1</v>
      </c>
    </row>
    <row r="392" spans="1:45" x14ac:dyDescent="0.25">
      <c r="A392">
        <v>3</v>
      </c>
      <c r="B392" t="s">
        <v>663</v>
      </c>
      <c r="C392" t="s">
        <v>664</v>
      </c>
      <c r="D392">
        <v>2013</v>
      </c>
      <c r="E392" t="s">
        <v>665</v>
      </c>
      <c r="F392" t="s">
        <v>131</v>
      </c>
      <c r="G392" t="s">
        <v>666</v>
      </c>
      <c r="H392" t="s">
        <v>667</v>
      </c>
      <c r="I392">
        <v>365</v>
      </c>
      <c r="J392" s="1">
        <v>44848.523055555554</v>
      </c>
      <c r="L392" t="s">
        <v>668</v>
      </c>
      <c r="S392">
        <v>3</v>
      </c>
      <c r="T392">
        <v>0.33</v>
      </c>
      <c r="U392">
        <v>1</v>
      </c>
      <c r="V392">
        <v>6</v>
      </c>
      <c r="W392">
        <v>9</v>
      </c>
      <c r="X392" t="s">
        <v>669</v>
      </c>
      <c r="Z392" t="s">
        <v>670</v>
      </c>
      <c r="AB392">
        <f>COUNTIF(DATA!C:C,C392)</f>
        <v>1</v>
      </c>
      <c r="AC392" s="2">
        <f t="shared" si="51"/>
        <v>-1</v>
      </c>
      <c r="AE392" s="2">
        <f t="shared" si="52"/>
        <v>-1</v>
      </c>
      <c r="AF392" s="2">
        <f t="shared" si="53"/>
        <v>-1</v>
      </c>
      <c r="AG392" s="2">
        <f t="shared" si="53"/>
        <v>-1</v>
      </c>
      <c r="AH392" s="2">
        <f t="shared" si="53"/>
        <v>-1</v>
      </c>
      <c r="AI392" s="2">
        <f t="shared" si="54"/>
        <v>-1</v>
      </c>
      <c r="AK392" s="2">
        <f t="shared" si="55"/>
        <v>-1</v>
      </c>
      <c r="AL392" s="2">
        <f t="shared" si="55"/>
        <v>-1</v>
      </c>
      <c r="AM392" s="2">
        <f t="shared" si="55"/>
        <v>-1</v>
      </c>
      <c r="AN392" s="2">
        <f t="shared" si="49"/>
        <v>-1</v>
      </c>
      <c r="AP392" s="2">
        <f t="shared" si="56"/>
        <v>-1</v>
      </c>
      <c r="AQ392" s="2">
        <f t="shared" si="56"/>
        <v>-1</v>
      </c>
      <c r="AR392" s="2">
        <f t="shared" si="56"/>
        <v>-1</v>
      </c>
      <c r="AS392" s="2">
        <f t="shared" si="50"/>
        <v>-1</v>
      </c>
    </row>
    <row r="393" spans="1:45" x14ac:dyDescent="0.25">
      <c r="A393">
        <v>3</v>
      </c>
      <c r="B393" t="s">
        <v>2633</v>
      </c>
      <c r="C393" t="s">
        <v>2634</v>
      </c>
      <c r="D393">
        <v>2021</v>
      </c>
      <c r="E393" t="s">
        <v>2635</v>
      </c>
      <c r="F393" t="s">
        <v>2636</v>
      </c>
      <c r="G393" t="s">
        <v>2637</v>
      </c>
      <c r="H393" t="s">
        <v>2638</v>
      </c>
      <c r="I393">
        <v>366</v>
      </c>
      <c r="J393" s="1">
        <v>44848.523055555554</v>
      </c>
      <c r="S393">
        <v>3</v>
      </c>
      <c r="T393">
        <v>3</v>
      </c>
      <c r="U393">
        <v>1</v>
      </c>
      <c r="V393">
        <v>4</v>
      </c>
      <c r="W393">
        <v>1</v>
      </c>
      <c r="X393" t="s">
        <v>2639</v>
      </c>
      <c r="Y393" t="s">
        <v>2640</v>
      </c>
      <c r="Z393" t="s">
        <v>2641</v>
      </c>
      <c r="AB393">
        <f>COUNTIF(DATA!C:C,C393)</f>
        <v>1</v>
      </c>
      <c r="AC393" s="2">
        <f t="shared" si="51"/>
        <v>-1</v>
      </c>
      <c r="AE393" s="2">
        <f t="shared" si="52"/>
        <v>-1</v>
      </c>
      <c r="AF393" s="2">
        <f t="shared" si="53"/>
        <v>-1</v>
      </c>
      <c r="AG393" s="2">
        <f t="shared" si="53"/>
        <v>-1</v>
      </c>
      <c r="AH393" s="2">
        <f t="shared" si="53"/>
        <v>-1</v>
      </c>
      <c r="AI393" s="2">
        <f t="shared" si="54"/>
        <v>-1</v>
      </c>
      <c r="AK393" s="2">
        <f t="shared" si="55"/>
        <v>-1</v>
      </c>
      <c r="AL393" s="2">
        <f t="shared" si="55"/>
        <v>-1</v>
      </c>
      <c r="AM393" s="2">
        <f t="shared" si="55"/>
        <v>-1</v>
      </c>
      <c r="AN393" s="2">
        <f t="shared" si="49"/>
        <v>-1</v>
      </c>
      <c r="AP393" s="2">
        <f t="shared" si="56"/>
        <v>-1</v>
      </c>
      <c r="AQ393" s="2">
        <f t="shared" si="56"/>
        <v>-1</v>
      </c>
      <c r="AR393" s="2">
        <f t="shared" si="56"/>
        <v>-1</v>
      </c>
      <c r="AS393" s="2">
        <f t="shared" si="50"/>
        <v>-1</v>
      </c>
    </row>
    <row r="394" spans="1:45" x14ac:dyDescent="0.25">
      <c r="A394">
        <v>3</v>
      </c>
      <c r="B394" t="s">
        <v>4541</v>
      </c>
      <c r="C394" t="s">
        <v>4542</v>
      </c>
      <c r="D394">
        <v>2015</v>
      </c>
      <c r="E394" t="s">
        <v>4543</v>
      </c>
      <c r="F394" t="s">
        <v>510</v>
      </c>
      <c r="G394" t="s">
        <v>4544</v>
      </c>
      <c r="H394" t="s">
        <v>4545</v>
      </c>
      <c r="I394">
        <v>367</v>
      </c>
      <c r="J394" s="1">
        <v>44848.523055555554</v>
      </c>
      <c r="K394" t="s">
        <v>41</v>
      </c>
      <c r="S394">
        <v>3</v>
      </c>
      <c r="T394">
        <v>0.43</v>
      </c>
      <c r="U394">
        <v>1</v>
      </c>
      <c r="V394">
        <v>3</v>
      </c>
      <c r="W394">
        <v>7</v>
      </c>
      <c r="X394" t="s">
        <v>4546</v>
      </c>
      <c r="Y394" t="s">
        <v>4544</v>
      </c>
      <c r="Z394" t="s">
        <v>4547</v>
      </c>
      <c r="AB394">
        <f>COUNTIF(DATA!C:C,C394)</f>
        <v>0</v>
      </c>
      <c r="AC394" s="2">
        <f t="shared" si="51"/>
        <v>-1</v>
      </c>
      <c r="AE394" s="2">
        <f t="shared" si="52"/>
        <v>-1</v>
      </c>
      <c r="AF394" s="2">
        <f t="shared" si="53"/>
        <v>-1</v>
      </c>
      <c r="AG394" s="2">
        <f t="shared" si="53"/>
        <v>-1</v>
      </c>
      <c r="AH394" s="2">
        <f t="shared" si="53"/>
        <v>-1</v>
      </c>
      <c r="AI394" s="2">
        <f t="shared" si="54"/>
        <v>-1</v>
      </c>
      <c r="AK394" s="2">
        <f t="shared" si="55"/>
        <v>-1</v>
      </c>
      <c r="AL394" s="2">
        <f t="shared" si="55"/>
        <v>-1</v>
      </c>
      <c r="AM394" s="2">
        <f t="shared" si="55"/>
        <v>-1</v>
      </c>
      <c r="AN394" s="2">
        <f t="shared" si="49"/>
        <v>-1</v>
      </c>
      <c r="AP394" s="2">
        <f t="shared" si="56"/>
        <v>-1</v>
      </c>
      <c r="AQ394" s="2">
        <f t="shared" si="56"/>
        <v>-1</v>
      </c>
      <c r="AR394" s="2">
        <f t="shared" si="56"/>
        <v>-1</v>
      </c>
      <c r="AS394" s="2">
        <f t="shared" si="50"/>
        <v>-1</v>
      </c>
    </row>
    <row r="395" spans="1:45" x14ac:dyDescent="0.25">
      <c r="A395">
        <v>3</v>
      </c>
      <c r="B395" t="s">
        <v>1563</v>
      </c>
      <c r="C395" t="s">
        <v>1564</v>
      </c>
      <c r="D395">
        <v>2017</v>
      </c>
      <c r="E395" t="s">
        <v>1565</v>
      </c>
      <c r="F395" t="s">
        <v>131</v>
      </c>
      <c r="G395" t="s">
        <v>1566</v>
      </c>
      <c r="H395" t="s">
        <v>1567</v>
      </c>
      <c r="I395">
        <v>368</v>
      </c>
      <c r="J395" s="1">
        <v>44848.523055555554</v>
      </c>
      <c r="K395" t="s">
        <v>157</v>
      </c>
      <c r="L395" t="s">
        <v>1568</v>
      </c>
      <c r="S395">
        <v>3</v>
      </c>
      <c r="T395">
        <v>0.6</v>
      </c>
      <c r="U395">
        <v>1</v>
      </c>
      <c r="V395">
        <v>4</v>
      </c>
      <c r="W395">
        <v>5</v>
      </c>
      <c r="X395" t="s">
        <v>1569</v>
      </c>
      <c r="Y395" t="s">
        <v>1566</v>
      </c>
      <c r="Z395" t="s">
        <v>1570</v>
      </c>
      <c r="AB395">
        <f>COUNTIF(DATA!C:C,C395)</f>
        <v>1</v>
      </c>
      <c r="AC395" s="2">
        <f t="shared" si="51"/>
        <v>-1</v>
      </c>
      <c r="AE395" s="2">
        <f t="shared" si="52"/>
        <v>-1</v>
      </c>
      <c r="AF395" s="2">
        <f t="shared" si="53"/>
        <v>-1</v>
      </c>
      <c r="AG395" s="2">
        <f t="shared" si="53"/>
        <v>-1</v>
      </c>
      <c r="AH395" s="2">
        <f t="shared" si="53"/>
        <v>-1</v>
      </c>
      <c r="AI395" s="2">
        <f t="shared" si="54"/>
        <v>-1</v>
      </c>
      <c r="AK395" s="2">
        <f t="shared" si="55"/>
        <v>-1</v>
      </c>
      <c r="AL395" s="2">
        <f t="shared" si="55"/>
        <v>-1</v>
      </c>
      <c r="AM395" s="2">
        <f t="shared" si="55"/>
        <v>-1</v>
      </c>
      <c r="AN395" s="2">
        <f t="shared" si="49"/>
        <v>-1</v>
      </c>
      <c r="AP395" s="2">
        <f t="shared" si="56"/>
        <v>-1</v>
      </c>
      <c r="AQ395" s="2">
        <f t="shared" si="56"/>
        <v>-1</v>
      </c>
      <c r="AR395" s="2">
        <f t="shared" si="56"/>
        <v>-1</v>
      </c>
      <c r="AS395" s="2">
        <f t="shared" si="50"/>
        <v>-1</v>
      </c>
    </row>
    <row r="396" spans="1:45" x14ac:dyDescent="0.25">
      <c r="A396">
        <v>3</v>
      </c>
      <c r="B396" t="s">
        <v>4548</v>
      </c>
      <c r="C396" t="s">
        <v>4549</v>
      </c>
      <c r="D396">
        <v>2017</v>
      </c>
      <c r="E396" t="s">
        <v>1056</v>
      </c>
      <c r="F396" t="s">
        <v>131</v>
      </c>
      <c r="G396" t="s">
        <v>4550</v>
      </c>
      <c r="H396" t="s">
        <v>4551</v>
      </c>
      <c r="I396">
        <v>369</v>
      </c>
      <c r="J396" s="1">
        <v>44848.523055555554</v>
      </c>
      <c r="K396" t="s">
        <v>157</v>
      </c>
      <c r="L396" t="s">
        <v>4552</v>
      </c>
      <c r="S396">
        <v>3</v>
      </c>
      <c r="T396">
        <v>0.6</v>
      </c>
      <c r="U396">
        <v>1</v>
      </c>
      <c r="V396">
        <v>3</v>
      </c>
      <c r="W396">
        <v>5</v>
      </c>
      <c r="X396" t="s">
        <v>4553</v>
      </c>
      <c r="Y396" t="s">
        <v>4550</v>
      </c>
      <c r="Z396" t="s">
        <v>4554</v>
      </c>
      <c r="AB396">
        <f>COUNTIF(DATA!C:C,C396)</f>
        <v>0</v>
      </c>
      <c r="AC396" s="2">
        <f t="shared" si="51"/>
        <v>-1</v>
      </c>
      <c r="AE396" s="2">
        <f t="shared" si="52"/>
        <v>-1</v>
      </c>
      <c r="AF396" s="2">
        <f t="shared" si="53"/>
        <v>-1</v>
      </c>
      <c r="AG396" s="2">
        <f t="shared" si="53"/>
        <v>-1</v>
      </c>
      <c r="AH396" s="2">
        <f t="shared" si="53"/>
        <v>-1</v>
      </c>
      <c r="AI396" s="2">
        <f t="shared" si="54"/>
        <v>-1</v>
      </c>
      <c r="AK396" s="2">
        <f t="shared" si="55"/>
        <v>-1</v>
      </c>
      <c r="AL396" s="2">
        <f t="shared" si="55"/>
        <v>-1</v>
      </c>
      <c r="AM396" s="2">
        <f t="shared" si="55"/>
        <v>-1</v>
      </c>
      <c r="AN396" s="2">
        <f t="shared" si="49"/>
        <v>-1</v>
      </c>
      <c r="AP396" s="2">
        <f t="shared" si="56"/>
        <v>-1</v>
      </c>
      <c r="AQ396" s="2">
        <f t="shared" si="56"/>
        <v>-1</v>
      </c>
      <c r="AR396" s="2">
        <f t="shared" si="56"/>
        <v>-1</v>
      </c>
      <c r="AS396" s="2">
        <f t="shared" si="50"/>
        <v>-1</v>
      </c>
    </row>
    <row r="397" spans="1:45" x14ac:dyDescent="0.25">
      <c r="A397">
        <v>3</v>
      </c>
      <c r="B397" t="s">
        <v>2642</v>
      </c>
      <c r="C397" t="s">
        <v>2643</v>
      </c>
      <c r="D397">
        <v>2021</v>
      </c>
      <c r="E397" t="s">
        <v>1256</v>
      </c>
      <c r="F397" t="s">
        <v>1257</v>
      </c>
      <c r="G397" t="s">
        <v>2644</v>
      </c>
      <c r="H397" t="s">
        <v>2645</v>
      </c>
      <c r="I397">
        <v>371</v>
      </c>
      <c r="J397" s="1">
        <v>44848.523055555554</v>
      </c>
      <c r="S397">
        <v>3</v>
      </c>
      <c r="T397">
        <v>3</v>
      </c>
      <c r="U397">
        <v>1</v>
      </c>
      <c r="V397">
        <v>6</v>
      </c>
      <c r="W397">
        <v>1</v>
      </c>
      <c r="X397" t="s">
        <v>2646</v>
      </c>
      <c r="Y397" t="s">
        <v>2647</v>
      </c>
      <c r="Z397" t="s">
        <v>2648</v>
      </c>
      <c r="AB397">
        <f>COUNTIF(DATA!C:C,C397)</f>
        <v>1</v>
      </c>
      <c r="AC397" s="2">
        <f t="shared" si="51"/>
        <v>-1</v>
      </c>
      <c r="AE397" s="2">
        <f t="shared" si="52"/>
        <v>-1</v>
      </c>
      <c r="AF397" s="2">
        <f t="shared" si="53"/>
        <v>-1</v>
      </c>
      <c r="AG397" s="2">
        <f t="shared" si="53"/>
        <v>-1</v>
      </c>
      <c r="AH397" s="2">
        <f t="shared" si="53"/>
        <v>-1</v>
      </c>
      <c r="AI397" s="2">
        <f t="shared" si="54"/>
        <v>-1</v>
      </c>
      <c r="AK397" s="2">
        <f t="shared" si="55"/>
        <v>-1</v>
      </c>
      <c r="AL397" s="2">
        <f t="shared" si="55"/>
        <v>-1</v>
      </c>
      <c r="AM397" s="2">
        <f t="shared" si="55"/>
        <v>-1</v>
      </c>
      <c r="AN397" s="2">
        <f t="shared" si="49"/>
        <v>-1</v>
      </c>
      <c r="AP397" s="2">
        <f t="shared" si="56"/>
        <v>-1</v>
      </c>
      <c r="AQ397" s="2">
        <f t="shared" si="56"/>
        <v>-1</v>
      </c>
      <c r="AR397" s="2">
        <f t="shared" si="56"/>
        <v>-1</v>
      </c>
      <c r="AS397" s="2">
        <f t="shared" si="50"/>
        <v>-1</v>
      </c>
    </row>
    <row r="398" spans="1:45" x14ac:dyDescent="0.25">
      <c r="A398">
        <v>3</v>
      </c>
      <c r="B398" t="s">
        <v>4555</v>
      </c>
      <c r="C398" t="s">
        <v>4556</v>
      </c>
      <c r="D398">
        <v>2021</v>
      </c>
      <c r="E398" t="s">
        <v>4557</v>
      </c>
      <c r="F398" t="s">
        <v>1257</v>
      </c>
      <c r="G398" t="s">
        <v>4558</v>
      </c>
      <c r="H398" t="s">
        <v>4559</v>
      </c>
      <c r="I398">
        <v>374</v>
      </c>
      <c r="J398" s="1">
        <v>44848.523055555554</v>
      </c>
      <c r="S398">
        <v>3</v>
      </c>
      <c r="T398">
        <v>3</v>
      </c>
      <c r="U398">
        <v>1</v>
      </c>
      <c r="V398">
        <v>5</v>
      </c>
      <c r="W398">
        <v>1</v>
      </c>
      <c r="X398" t="s">
        <v>4560</v>
      </c>
      <c r="Y398" t="s">
        <v>4561</v>
      </c>
      <c r="Z398" t="s">
        <v>4562</v>
      </c>
      <c r="AB398">
        <f>COUNTIF(DATA!C:C,C398)</f>
        <v>0</v>
      </c>
      <c r="AC398" s="2">
        <f t="shared" si="51"/>
        <v>-1</v>
      </c>
      <c r="AE398" s="2">
        <f t="shared" si="52"/>
        <v>-1</v>
      </c>
      <c r="AF398" s="2">
        <f t="shared" si="53"/>
        <v>-1</v>
      </c>
      <c r="AG398" s="2">
        <f t="shared" si="53"/>
        <v>-1</v>
      </c>
      <c r="AH398" s="2">
        <f t="shared" si="53"/>
        <v>-1</v>
      </c>
      <c r="AI398" s="2">
        <f t="shared" si="54"/>
        <v>-1</v>
      </c>
      <c r="AK398" s="2">
        <f t="shared" si="55"/>
        <v>-1</v>
      </c>
      <c r="AL398" s="2">
        <f t="shared" si="55"/>
        <v>-1</v>
      </c>
      <c r="AM398" s="2">
        <f t="shared" si="55"/>
        <v>-1</v>
      </c>
      <c r="AN398" s="2">
        <f t="shared" si="49"/>
        <v>-1</v>
      </c>
      <c r="AP398" s="2">
        <f t="shared" si="56"/>
        <v>-1</v>
      </c>
      <c r="AQ398" s="2">
        <f t="shared" si="56"/>
        <v>-1</v>
      </c>
      <c r="AR398" s="2">
        <f t="shared" si="56"/>
        <v>-1</v>
      </c>
      <c r="AS398" s="2">
        <f t="shared" si="50"/>
        <v>-1</v>
      </c>
    </row>
    <row r="399" spans="1:45" x14ac:dyDescent="0.25">
      <c r="A399">
        <v>3</v>
      </c>
      <c r="B399" t="s">
        <v>4563</v>
      </c>
      <c r="C399" t="s">
        <v>4564</v>
      </c>
      <c r="D399">
        <v>2017</v>
      </c>
      <c r="E399" t="s">
        <v>4565</v>
      </c>
      <c r="F399" t="s">
        <v>4566</v>
      </c>
      <c r="G399" t="s">
        <v>4567</v>
      </c>
      <c r="H399" t="s">
        <v>4568</v>
      </c>
      <c r="I399">
        <v>375</v>
      </c>
      <c r="J399" s="1">
        <v>44848.523055555554</v>
      </c>
      <c r="K399" t="s">
        <v>41</v>
      </c>
      <c r="S399">
        <v>3</v>
      </c>
      <c r="T399">
        <v>0.6</v>
      </c>
      <c r="U399">
        <v>1</v>
      </c>
      <c r="V399">
        <v>4</v>
      </c>
      <c r="W399">
        <v>5</v>
      </c>
      <c r="X399" t="s">
        <v>4569</v>
      </c>
      <c r="Y399" t="s">
        <v>4567</v>
      </c>
      <c r="Z399" t="s">
        <v>4570</v>
      </c>
      <c r="AB399">
        <f>COUNTIF(DATA!C:C,C399)</f>
        <v>0</v>
      </c>
      <c r="AC399" s="2">
        <f t="shared" si="51"/>
        <v>-1</v>
      </c>
      <c r="AE399" s="2">
        <f t="shared" si="52"/>
        <v>-1</v>
      </c>
      <c r="AF399" s="2">
        <f t="shared" si="53"/>
        <v>-1</v>
      </c>
      <c r="AG399" s="2">
        <f t="shared" si="53"/>
        <v>-1</v>
      </c>
      <c r="AH399" s="2">
        <f t="shared" si="53"/>
        <v>-1</v>
      </c>
      <c r="AI399" s="2">
        <f t="shared" si="54"/>
        <v>-1</v>
      </c>
      <c r="AK399" s="2">
        <f t="shared" si="55"/>
        <v>-1</v>
      </c>
      <c r="AL399" s="2">
        <f t="shared" si="55"/>
        <v>-1</v>
      </c>
      <c r="AM399" s="2">
        <f t="shared" si="55"/>
        <v>-1</v>
      </c>
      <c r="AN399" s="2">
        <f t="shared" si="49"/>
        <v>-1</v>
      </c>
      <c r="AP399" s="2">
        <f t="shared" si="56"/>
        <v>-1</v>
      </c>
      <c r="AQ399" s="2">
        <f t="shared" si="56"/>
        <v>-1</v>
      </c>
      <c r="AR399" s="2">
        <f t="shared" si="56"/>
        <v>-1</v>
      </c>
      <c r="AS399" s="2">
        <f t="shared" si="50"/>
        <v>-1</v>
      </c>
    </row>
    <row r="400" spans="1:45" x14ac:dyDescent="0.25">
      <c r="A400">
        <v>3</v>
      </c>
      <c r="B400" t="s">
        <v>4571</v>
      </c>
      <c r="C400" t="s">
        <v>1086</v>
      </c>
      <c r="D400">
        <v>2015</v>
      </c>
      <c r="E400" t="s">
        <v>1087</v>
      </c>
      <c r="F400" t="s">
        <v>1088</v>
      </c>
      <c r="G400" t="s">
        <v>1089</v>
      </c>
      <c r="H400" t="s">
        <v>1090</v>
      </c>
      <c r="I400">
        <v>376</v>
      </c>
      <c r="J400" s="1">
        <v>44848.523055555554</v>
      </c>
      <c r="K400" t="s">
        <v>157</v>
      </c>
      <c r="S400">
        <v>3</v>
      </c>
      <c r="T400">
        <v>0.43</v>
      </c>
      <c r="U400">
        <v>1</v>
      </c>
      <c r="V400">
        <v>5</v>
      </c>
      <c r="W400">
        <v>7</v>
      </c>
      <c r="X400" t="s">
        <v>1091</v>
      </c>
      <c r="Y400" t="s">
        <v>1089</v>
      </c>
      <c r="Z400" t="s">
        <v>1092</v>
      </c>
      <c r="AB400">
        <f>COUNTIF(DATA!C:C,C400)</f>
        <v>1</v>
      </c>
      <c r="AC400" s="2">
        <f t="shared" si="51"/>
        <v>-1</v>
      </c>
      <c r="AE400" s="2">
        <f t="shared" si="52"/>
        <v>-1</v>
      </c>
      <c r="AF400" s="2">
        <f t="shared" si="53"/>
        <v>-1</v>
      </c>
      <c r="AG400" s="2">
        <f t="shared" si="53"/>
        <v>-1</v>
      </c>
      <c r="AH400" s="2">
        <f t="shared" si="53"/>
        <v>-1</v>
      </c>
      <c r="AI400" s="2">
        <f t="shared" si="54"/>
        <v>-1</v>
      </c>
      <c r="AK400" s="2">
        <f t="shared" si="55"/>
        <v>-1</v>
      </c>
      <c r="AL400" s="2">
        <f t="shared" si="55"/>
        <v>-1</v>
      </c>
      <c r="AM400" s="2">
        <f t="shared" si="55"/>
        <v>15</v>
      </c>
      <c r="AN400" s="2">
        <f t="shared" si="49"/>
        <v>0</v>
      </c>
      <c r="AP400" s="2">
        <f t="shared" si="56"/>
        <v>-1</v>
      </c>
      <c r="AQ400" s="2">
        <f t="shared" si="56"/>
        <v>-1</v>
      </c>
      <c r="AR400" s="2">
        <f t="shared" si="56"/>
        <v>-1</v>
      </c>
      <c r="AS400" s="2">
        <f t="shared" si="50"/>
        <v>-1</v>
      </c>
    </row>
    <row r="401" spans="1:45" x14ac:dyDescent="0.25">
      <c r="A401">
        <v>3</v>
      </c>
      <c r="B401" t="s">
        <v>4572</v>
      </c>
      <c r="C401" t="s">
        <v>4573</v>
      </c>
      <c r="D401">
        <v>2021</v>
      </c>
      <c r="E401" t="s">
        <v>1923</v>
      </c>
      <c r="F401" t="s">
        <v>29</v>
      </c>
      <c r="G401" t="s">
        <v>4574</v>
      </c>
      <c r="H401" t="s">
        <v>4575</v>
      </c>
      <c r="I401">
        <v>377</v>
      </c>
      <c r="J401" s="1">
        <v>44848.523055555554</v>
      </c>
      <c r="S401">
        <v>3</v>
      </c>
      <c r="T401">
        <v>3</v>
      </c>
      <c r="U401">
        <v>0</v>
      </c>
      <c r="V401">
        <v>7</v>
      </c>
      <c r="W401">
        <v>1</v>
      </c>
      <c r="X401" t="s">
        <v>4576</v>
      </c>
      <c r="Y401" t="s">
        <v>4577</v>
      </c>
      <c r="Z401" t="s">
        <v>4578</v>
      </c>
      <c r="AB401">
        <f>COUNTIF(DATA!C:C,C401)</f>
        <v>0</v>
      </c>
      <c r="AC401" s="2">
        <f t="shared" si="51"/>
        <v>-1</v>
      </c>
      <c r="AE401" s="2">
        <f t="shared" si="52"/>
        <v>-1</v>
      </c>
      <c r="AF401" s="2">
        <f t="shared" si="53"/>
        <v>-1</v>
      </c>
      <c r="AG401" s="2">
        <f t="shared" si="53"/>
        <v>-1</v>
      </c>
      <c r="AH401" s="2">
        <f t="shared" si="53"/>
        <v>-1</v>
      </c>
      <c r="AI401" s="2">
        <f t="shared" si="54"/>
        <v>-1</v>
      </c>
      <c r="AK401" s="2">
        <f t="shared" si="55"/>
        <v>-1</v>
      </c>
      <c r="AL401" s="2">
        <f t="shared" si="55"/>
        <v>-1</v>
      </c>
      <c r="AM401" s="2">
        <f t="shared" si="55"/>
        <v>-1</v>
      </c>
      <c r="AN401" s="2">
        <f t="shared" si="49"/>
        <v>-1</v>
      </c>
      <c r="AP401" s="2">
        <f t="shared" si="56"/>
        <v>-1</v>
      </c>
      <c r="AQ401" s="2">
        <f t="shared" si="56"/>
        <v>-1</v>
      </c>
      <c r="AR401" s="2">
        <f t="shared" si="56"/>
        <v>-1</v>
      </c>
      <c r="AS401" s="2">
        <f t="shared" si="50"/>
        <v>-1</v>
      </c>
    </row>
    <row r="402" spans="1:45" x14ac:dyDescent="0.25">
      <c r="A402">
        <v>3</v>
      </c>
      <c r="B402" t="s">
        <v>4579</v>
      </c>
      <c r="C402" t="s">
        <v>491</v>
      </c>
      <c r="D402">
        <v>2012</v>
      </c>
      <c r="E402" t="s">
        <v>492</v>
      </c>
      <c r="F402" t="s">
        <v>38</v>
      </c>
      <c r="G402" t="s">
        <v>493</v>
      </c>
      <c r="H402" t="s">
        <v>494</v>
      </c>
      <c r="I402">
        <v>378</v>
      </c>
      <c r="J402" s="1">
        <v>44848.523055555554</v>
      </c>
      <c r="K402" t="s">
        <v>41</v>
      </c>
      <c r="S402">
        <v>3</v>
      </c>
      <c r="T402">
        <v>0.3</v>
      </c>
      <c r="U402">
        <v>1</v>
      </c>
      <c r="V402">
        <v>5</v>
      </c>
      <c r="W402">
        <v>10</v>
      </c>
      <c r="X402" t="s">
        <v>495</v>
      </c>
      <c r="Y402" t="s">
        <v>493</v>
      </c>
      <c r="Z402" t="s">
        <v>496</v>
      </c>
      <c r="AB402">
        <f>COUNTIF(DATA!C:C,C402)</f>
        <v>1</v>
      </c>
      <c r="AC402" s="2">
        <f t="shared" si="51"/>
        <v>-1</v>
      </c>
      <c r="AE402" s="2">
        <f t="shared" si="52"/>
        <v>-1</v>
      </c>
      <c r="AF402" s="2">
        <f t="shared" si="53"/>
        <v>-1</v>
      </c>
      <c r="AG402" s="2">
        <f t="shared" si="53"/>
        <v>-1</v>
      </c>
      <c r="AH402" s="2">
        <f t="shared" si="53"/>
        <v>-1</v>
      </c>
      <c r="AI402" s="2">
        <f t="shared" si="54"/>
        <v>-1</v>
      </c>
      <c r="AK402" s="2">
        <f t="shared" si="55"/>
        <v>-1</v>
      </c>
      <c r="AL402" s="2">
        <f t="shared" si="55"/>
        <v>-1</v>
      </c>
      <c r="AM402" s="2">
        <f t="shared" si="55"/>
        <v>-1</v>
      </c>
      <c r="AN402" s="2">
        <f t="shared" si="49"/>
        <v>-1</v>
      </c>
      <c r="AP402" s="2">
        <f t="shared" si="56"/>
        <v>-1</v>
      </c>
      <c r="AQ402" s="2">
        <f t="shared" si="56"/>
        <v>-1</v>
      </c>
      <c r="AR402" s="2">
        <f t="shared" si="56"/>
        <v>-1</v>
      </c>
      <c r="AS402" s="2">
        <f t="shared" si="50"/>
        <v>-1</v>
      </c>
    </row>
    <row r="403" spans="1:45" x14ac:dyDescent="0.25">
      <c r="A403">
        <v>3</v>
      </c>
      <c r="B403" t="s">
        <v>887</v>
      </c>
      <c r="C403" t="s">
        <v>888</v>
      </c>
      <c r="D403">
        <v>2014</v>
      </c>
      <c r="E403" t="s">
        <v>889</v>
      </c>
      <c r="F403" t="s">
        <v>38</v>
      </c>
      <c r="G403" t="s">
        <v>890</v>
      </c>
      <c r="H403" t="s">
        <v>891</v>
      </c>
      <c r="I403">
        <v>380</v>
      </c>
      <c r="J403" s="1">
        <v>44848.523055555554</v>
      </c>
      <c r="K403" t="s">
        <v>41</v>
      </c>
      <c r="S403">
        <v>3</v>
      </c>
      <c r="T403">
        <v>0.38</v>
      </c>
      <c r="U403">
        <v>2</v>
      </c>
      <c r="V403">
        <v>2</v>
      </c>
      <c r="W403">
        <v>8</v>
      </c>
      <c r="X403" t="s">
        <v>892</v>
      </c>
      <c r="Y403" t="s">
        <v>890</v>
      </c>
      <c r="Z403" t="s">
        <v>893</v>
      </c>
      <c r="AB403">
        <f>COUNTIF(DATA!C:C,C403)</f>
        <v>1</v>
      </c>
      <c r="AC403" s="2">
        <f t="shared" si="51"/>
        <v>-1</v>
      </c>
      <c r="AE403" s="2">
        <f t="shared" si="52"/>
        <v>-1</v>
      </c>
      <c r="AF403" s="2">
        <f t="shared" si="53"/>
        <v>-1</v>
      </c>
      <c r="AG403" s="2">
        <f t="shared" si="53"/>
        <v>-1</v>
      </c>
      <c r="AH403" s="2">
        <f t="shared" si="53"/>
        <v>-1</v>
      </c>
      <c r="AI403" s="2">
        <f t="shared" si="54"/>
        <v>-1</v>
      </c>
      <c r="AK403" s="2">
        <f t="shared" si="55"/>
        <v>-1</v>
      </c>
      <c r="AL403" s="2">
        <f t="shared" si="55"/>
        <v>-1</v>
      </c>
      <c r="AM403" s="2">
        <f t="shared" si="55"/>
        <v>-1</v>
      </c>
      <c r="AN403" s="2">
        <f t="shared" si="49"/>
        <v>-1</v>
      </c>
      <c r="AP403" s="2">
        <f t="shared" si="56"/>
        <v>-1</v>
      </c>
      <c r="AQ403" s="2">
        <f t="shared" si="56"/>
        <v>-1</v>
      </c>
      <c r="AR403" s="2">
        <f t="shared" si="56"/>
        <v>-1</v>
      </c>
      <c r="AS403" s="2">
        <f t="shared" si="50"/>
        <v>-1</v>
      </c>
    </row>
    <row r="404" spans="1:45" x14ac:dyDescent="0.25">
      <c r="A404">
        <v>3</v>
      </c>
      <c r="B404" t="s">
        <v>1309</v>
      </c>
      <c r="C404" t="s">
        <v>1310</v>
      </c>
      <c r="D404">
        <v>2016</v>
      </c>
      <c r="E404" t="s">
        <v>1311</v>
      </c>
      <c r="F404" t="s">
        <v>131</v>
      </c>
      <c r="G404" t="s">
        <v>1312</v>
      </c>
      <c r="H404" t="s">
        <v>1313</v>
      </c>
      <c r="I404">
        <v>382</v>
      </c>
      <c r="J404" s="1">
        <v>44848.523055555554</v>
      </c>
      <c r="K404" t="s">
        <v>157</v>
      </c>
      <c r="L404" t="s">
        <v>1314</v>
      </c>
      <c r="S404">
        <v>3</v>
      </c>
      <c r="T404">
        <v>0.5</v>
      </c>
      <c r="U404">
        <v>1</v>
      </c>
      <c r="V404">
        <v>6</v>
      </c>
      <c r="W404">
        <v>6</v>
      </c>
      <c r="X404" t="s">
        <v>1315</v>
      </c>
      <c r="Y404" t="s">
        <v>1312</v>
      </c>
      <c r="Z404" t="s">
        <v>1316</v>
      </c>
      <c r="AB404">
        <f>COUNTIF(DATA!C:C,C404)</f>
        <v>1</v>
      </c>
      <c r="AC404" s="2">
        <f t="shared" si="51"/>
        <v>-1</v>
      </c>
      <c r="AE404" s="2">
        <f t="shared" si="52"/>
        <v>-1</v>
      </c>
      <c r="AF404" s="2">
        <f t="shared" si="53"/>
        <v>-1</v>
      </c>
      <c r="AG404" s="2">
        <f t="shared" si="53"/>
        <v>-1</v>
      </c>
      <c r="AH404" s="2">
        <f t="shared" si="53"/>
        <v>-1</v>
      </c>
      <c r="AI404" s="2">
        <f t="shared" si="54"/>
        <v>-1</v>
      </c>
      <c r="AK404" s="2">
        <f t="shared" si="55"/>
        <v>-1</v>
      </c>
      <c r="AL404" s="2">
        <f t="shared" si="55"/>
        <v>-1</v>
      </c>
      <c r="AM404" s="2">
        <f t="shared" si="55"/>
        <v>-1</v>
      </c>
      <c r="AN404" s="2">
        <f t="shared" si="49"/>
        <v>-1</v>
      </c>
      <c r="AP404" s="2">
        <f t="shared" si="56"/>
        <v>-1</v>
      </c>
      <c r="AQ404" s="2">
        <f t="shared" si="56"/>
        <v>-1</v>
      </c>
      <c r="AR404" s="2">
        <f t="shared" si="56"/>
        <v>-1</v>
      </c>
      <c r="AS404" s="2">
        <f t="shared" si="50"/>
        <v>-1</v>
      </c>
    </row>
    <row r="405" spans="1:45" x14ac:dyDescent="0.25">
      <c r="A405">
        <v>3</v>
      </c>
      <c r="B405" t="s">
        <v>671</v>
      </c>
      <c r="C405" t="s">
        <v>672</v>
      </c>
      <c r="D405">
        <v>2013</v>
      </c>
      <c r="E405" t="s">
        <v>673</v>
      </c>
      <c r="F405" t="s">
        <v>29</v>
      </c>
      <c r="G405" t="s">
        <v>674</v>
      </c>
      <c r="H405" t="s">
        <v>675</v>
      </c>
      <c r="I405">
        <v>383</v>
      </c>
      <c r="J405" s="1">
        <v>44848.523055555554</v>
      </c>
      <c r="S405">
        <v>3</v>
      </c>
      <c r="T405">
        <v>0.33</v>
      </c>
      <c r="U405">
        <v>2</v>
      </c>
      <c r="V405">
        <v>2</v>
      </c>
      <c r="W405">
        <v>9</v>
      </c>
      <c r="X405" t="s">
        <v>676</v>
      </c>
      <c r="Y405" t="s">
        <v>677</v>
      </c>
      <c r="Z405" t="s">
        <v>678</v>
      </c>
      <c r="AB405">
        <f>COUNTIF(DATA!C:C,C405)</f>
        <v>1</v>
      </c>
      <c r="AC405" s="2">
        <f t="shared" si="51"/>
        <v>-1</v>
      </c>
      <c r="AE405" s="2">
        <f t="shared" si="52"/>
        <v>-1</v>
      </c>
      <c r="AF405" s="2">
        <f t="shared" si="53"/>
        <v>-1</v>
      </c>
      <c r="AG405" s="2">
        <f t="shared" si="53"/>
        <v>-1</v>
      </c>
      <c r="AH405" s="2">
        <f t="shared" si="53"/>
        <v>-1</v>
      </c>
      <c r="AI405" s="2">
        <f t="shared" si="54"/>
        <v>-1</v>
      </c>
      <c r="AK405" s="2">
        <f t="shared" si="55"/>
        <v>-1</v>
      </c>
      <c r="AL405" s="2">
        <f t="shared" si="55"/>
        <v>-1</v>
      </c>
      <c r="AM405" s="2">
        <f t="shared" si="55"/>
        <v>-1</v>
      </c>
      <c r="AN405" s="2">
        <f t="shared" si="49"/>
        <v>-1</v>
      </c>
      <c r="AP405" s="2">
        <f t="shared" si="56"/>
        <v>-1</v>
      </c>
      <c r="AQ405" s="2">
        <f t="shared" si="56"/>
        <v>-1</v>
      </c>
      <c r="AR405" s="2">
        <f t="shared" si="56"/>
        <v>-1</v>
      </c>
      <c r="AS405" s="2">
        <f t="shared" si="50"/>
        <v>-1</v>
      </c>
    </row>
    <row r="406" spans="1:45" x14ac:dyDescent="0.25">
      <c r="A406">
        <v>3</v>
      </c>
      <c r="B406" t="s">
        <v>4580</v>
      </c>
      <c r="C406" t="s">
        <v>2663</v>
      </c>
      <c r="D406">
        <v>2021</v>
      </c>
      <c r="E406" t="s">
        <v>2664</v>
      </c>
      <c r="F406" t="s">
        <v>1257</v>
      </c>
      <c r="G406" t="s">
        <v>2665</v>
      </c>
      <c r="H406" t="s">
        <v>2666</v>
      </c>
      <c r="I406">
        <v>384</v>
      </c>
      <c r="J406" s="1">
        <v>44848.523055555554</v>
      </c>
      <c r="S406">
        <v>3</v>
      </c>
      <c r="T406">
        <v>3</v>
      </c>
      <c r="U406">
        <v>1</v>
      </c>
      <c r="V406">
        <v>5</v>
      </c>
      <c r="W406">
        <v>1</v>
      </c>
      <c r="X406" t="s">
        <v>2667</v>
      </c>
      <c r="Y406" t="s">
        <v>2668</v>
      </c>
      <c r="Z406" t="s">
        <v>2669</v>
      </c>
      <c r="AB406">
        <f>COUNTIF(DATA!C:C,C406)</f>
        <v>1</v>
      </c>
      <c r="AC406" s="2">
        <f t="shared" si="51"/>
        <v>-1</v>
      </c>
      <c r="AE406" s="2">
        <f t="shared" si="52"/>
        <v>-1</v>
      </c>
      <c r="AF406" s="2">
        <f t="shared" si="53"/>
        <v>-1</v>
      </c>
      <c r="AG406" s="2">
        <f t="shared" si="53"/>
        <v>-1</v>
      </c>
      <c r="AH406" s="2">
        <f t="shared" si="53"/>
        <v>-1</v>
      </c>
      <c r="AI406" s="2">
        <f t="shared" si="54"/>
        <v>-1</v>
      </c>
      <c r="AK406" s="2">
        <f t="shared" si="55"/>
        <v>-1</v>
      </c>
      <c r="AL406" s="2">
        <f t="shared" si="55"/>
        <v>-1</v>
      </c>
      <c r="AM406" s="2">
        <f t="shared" si="55"/>
        <v>-1</v>
      </c>
      <c r="AN406" s="2">
        <f t="shared" si="49"/>
        <v>-1</v>
      </c>
      <c r="AP406" s="2">
        <f t="shared" si="56"/>
        <v>-1</v>
      </c>
      <c r="AQ406" s="2">
        <f t="shared" si="56"/>
        <v>-1</v>
      </c>
      <c r="AR406" s="2">
        <f t="shared" si="56"/>
        <v>-1</v>
      </c>
      <c r="AS406" s="2">
        <f t="shared" si="50"/>
        <v>-1</v>
      </c>
    </row>
    <row r="407" spans="1:45" x14ac:dyDescent="0.25">
      <c r="A407">
        <v>3</v>
      </c>
      <c r="B407" t="s">
        <v>679</v>
      </c>
      <c r="C407" t="s">
        <v>680</v>
      </c>
      <c r="D407">
        <v>2013</v>
      </c>
      <c r="E407" t="s">
        <v>681</v>
      </c>
      <c r="F407" t="s">
        <v>272</v>
      </c>
      <c r="G407" t="s">
        <v>682</v>
      </c>
      <c r="H407" t="s">
        <v>683</v>
      </c>
      <c r="I407">
        <v>385</v>
      </c>
      <c r="J407" s="1">
        <v>44848.523055555554</v>
      </c>
      <c r="S407">
        <v>3</v>
      </c>
      <c r="T407">
        <v>0.33</v>
      </c>
      <c r="U407">
        <v>2</v>
      </c>
      <c r="V407">
        <v>2</v>
      </c>
      <c r="W407">
        <v>9</v>
      </c>
      <c r="X407" t="s">
        <v>684</v>
      </c>
      <c r="Z407" t="s">
        <v>685</v>
      </c>
      <c r="AB407">
        <f>COUNTIF(DATA!C:C,C407)</f>
        <v>1</v>
      </c>
      <c r="AC407" s="2">
        <f t="shared" si="51"/>
        <v>-1</v>
      </c>
      <c r="AE407" s="2">
        <f t="shared" si="52"/>
        <v>-1</v>
      </c>
      <c r="AF407" s="2">
        <f t="shared" si="53"/>
        <v>-1</v>
      </c>
      <c r="AG407" s="2">
        <f t="shared" si="53"/>
        <v>-1</v>
      </c>
      <c r="AH407" s="2">
        <f t="shared" si="53"/>
        <v>-1</v>
      </c>
      <c r="AI407" s="2">
        <f t="shared" si="54"/>
        <v>-1</v>
      </c>
      <c r="AK407" s="2">
        <f t="shared" si="55"/>
        <v>-1</v>
      </c>
      <c r="AL407" s="2">
        <f t="shared" si="55"/>
        <v>-1</v>
      </c>
      <c r="AM407" s="2">
        <f t="shared" si="55"/>
        <v>-1</v>
      </c>
      <c r="AN407" s="2">
        <f t="shared" si="49"/>
        <v>-1</v>
      </c>
      <c r="AP407" s="2">
        <f t="shared" si="56"/>
        <v>-1</v>
      </c>
      <c r="AQ407" s="2">
        <f t="shared" si="56"/>
        <v>-1</v>
      </c>
      <c r="AR407" s="2">
        <f t="shared" si="56"/>
        <v>-1</v>
      </c>
      <c r="AS407" s="2">
        <f t="shared" si="50"/>
        <v>-1</v>
      </c>
    </row>
    <row r="408" spans="1:45" x14ac:dyDescent="0.25">
      <c r="A408">
        <v>3</v>
      </c>
      <c r="B408" t="s">
        <v>4581</v>
      </c>
      <c r="C408" t="s">
        <v>4582</v>
      </c>
      <c r="D408">
        <v>2021</v>
      </c>
      <c r="E408" t="s">
        <v>4583</v>
      </c>
      <c r="F408" t="s">
        <v>224</v>
      </c>
      <c r="G408" t="s">
        <v>4584</v>
      </c>
      <c r="H408" t="s">
        <v>4585</v>
      </c>
      <c r="I408">
        <v>394</v>
      </c>
      <c r="J408" s="1">
        <v>44848.523055555554</v>
      </c>
      <c r="L408" t="s">
        <v>4586</v>
      </c>
      <c r="S408">
        <v>3</v>
      </c>
      <c r="T408">
        <v>3</v>
      </c>
      <c r="U408">
        <v>1</v>
      </c>
      <c r="V408">
        <v>4</v>
      </c>
      <c r="W408">
        <v>1</v>
      </c>
      <c r="X408" t="s">
        <v>4587</v>
      </c>
      <c r="Y408" t="s">
        <v>4588</v>
      </c>
      <c r="Z408" t="s">
        <v>4589</v>
      </c>
      <c r="AB408">
        <f>COUNTIF(DATA!C:C,C408)</f>
        <v>0</v>
      </c>
      <c r="AC408" s="2">
        <f t="shared" si="51"/>
        <v>-1</v>
      </c>
      <c r="AE408" s="2">
        <f t="shared" si="52"/>
        <v>-1</v>
      </c>
      <c r="AF408" s="2">
        <f t="shared" si="53"/>
        <v>-1</v>
      </c>
      <c r="AG408" s="2">
        <f t="shared" si="53"/>
        <v>-1</v>
      </c>
      <c r="AH408" s="2">
        <f t="shared" si="53"/>
        <v>-1</v>
      </c>
      <c r="AI408" s="2">
        <f t="shared" si="54"/>
        <v>-1</v>
      </c>
      <c r="AK408" s="2">
        <f t="shared" si="55"/>
        <v>-1</v>
      </c>
      <c r="AL408" s="2">
        <f t="shared" si="55"/>
        <v>-1</v>
      </c>
      <c r="AM408" s="2">
        <f t="shared" si="55"/>
        <v>-1</v>
      </c>
      <c r="AN408" s="2">
        <f t="shared" si="49"/>
        <v>-1</v>
      </c>
      <c r="AP408" s="2">
        <f t="shared" si="56"/>
        <v>-1</v>
      </c>
      <c r="AQ408" s="2">
        <f t="shared" si="56"/>
        <v>-1</v>
      </c>
      <c r="AR408" s="2">
        <f t="shared" si="56"/>
        <v>-1</v>
      </c>
      <c r="AS408" s="2">
        <f t="shared" si="50"/>
        <v>-1</v>
      </c>
    </row>
    <row r="409" spans="1:45" x14ac:dyDescent="0.25">
      <c r="A409">
        <v>3</v>
      </c>
      <c r="B409" t="s">
        <v>4590</v>
      </c>
      <c r="C409" t="s">
        <v>4591</v>
      </c>
      <c r="D409">
        <v>2011</v>
      </c>
      <c r="E409" t="s">
        <v>4592</v>
      </c>
      <c r="F409" t="s">
        <v>272</v>
      </c>
      <c r="G409" t="s">
        <v>4593</v>
      </c>
      <c r="H409" t="s">
        <v>4594</v>
      </c>
      <c r="I409">
        <v>400</v>
      </c>
      <c r="J409" s="1">
        <v>44848.523055555554</v>
      </c>
      <c r="S409">
        <v>3</v>
      </c>
      <c r="T409">
        <v>0.27</v>
      </c>
      <c r="U409">
        <v>1</v>
      </c>
      <c r="V409">
        <v>4</v>
      </c>
      <c r="W409">
        <v>11</v>
      </c>
      <c r="X409" t="s">
        <v>4595</v>
      </c>
      <c r="Z409" t="s">
        <v>4596</v>
      </c>
      <c r="AB409">
        <f>COUNTIF(DATA!C:C,C409)</f>
        <v>0</v>
      </c>
      <c r="AC409" s="2">
        <f t="shared" si="51"/>
        <v>-1</v>
      </c>
      <c r="AE409" s="2">
        <f t="shared" si="52"/>
        <v>-1</v>
      </c>
      <c r="AF409" s="2">
        <f t="shared" si="53"/>
        <v>-1</v>
      </c>
      <c r="AG409" s="2">
        <f t="shared" si="53"/>
        <v>-1</v>
      </c>
      <c r="AH409" s="2">
        <f t="shared" si="53"/>
        <v>-1</v>
      </c>
      <c r="AI409" s="2">
        <f t="shared" si="54"/>
        <v>-1</v>
      </c>
      <c r="AK409" s="2">
        <f t="shared" si="55"/>
        <v>-1</v>
      </c>
      <c r="AL409" s="2">
        <f t="shared" si="55"/>
        <v>-1</v>
      </c>
      <c r="AM409" s="2">
        <f t="shared" si="55"/>
        <v>-1</v>
      </c>
      <c r="AN409" s="2">
        <f t="shared" si="49"/>
        <v>-1</v>
      </c>
      <c r="AP409" s="2">
        <f t="shared" si="56"/>
        <v>-1</v>
      </c>
      <c r="AQ409" s="2">
        <f t="shared" si="56"/>
        <v>-1</v>
      </c>
      <c r="AR409" s="2">
        <f t="shared" si="56"/>
        <v>-1</v>
      </c>
      <c r="AS409" s="2">
        <f t="shared" si="50"/>
        <v>-1</v>
      </c>
    </row>
    <row r="410" spans="1:45" x14ac:dyDescent="0.25">
      <c r="A410">
        <v>3</v>
      </c>
      <c r="B410" t="s">
        <v>2400</v>
      </c>
      <c r="C410" t="s">
        <v>2401</v>
      </c>
      <c r="D410">
        <v>2020</v>
      </c>
      <c r="E410" t="s">
        <v>744</v>
      </c>
      <c r="F410" t="s">
        <v>29</v>
      </c>
      <c r="G410" t="s">
        <v>2402</v>
      </c>
      <c r="H410" t="s">
        <v>2403</v>
      </c>
      <c r="I410">
        <v>405</v>
      </c>
      <c r="J410" s="1">
        <v>44848.523055555554</v>
      </c>
      <c r="S410">
        <v>3</v>
      </c>
      <c r="T410">
        <v>1.5</v>
      </c>
      <c r="U410">
        <v>1</v>
      </c>
      <c r="V410">
        <v>3</v>
      </c>
      <c r="W410">
        <v>2</v>
      </c>
      <c r="X410" t="s">
        <v>2404</v>
      </c>
      <c r="Y410" t="s">
        <v>2405</v>
      </c>
      <c r="Z410" t="s">
        <v>2406</v>
      </c>
      <c r="AB410">
        <f>COUNTIF(DATA!C:C,C410)</f>
        <v>1</v>
      </c>
      <c r="AC410" s="2">
        <f t="shared" si="51"/>
        <v>-1</v>
      </c>
      <c r="AE410" s="2">
        <f t="shared" si="52"/>
        <v>-1</v>
      </c>
      <c r="AF410" s="2">
        <f t="shared" si="53"/>
        <v>-1</v>
      </c>
      <c r="AG410" s="2">
        <f t="shared" si="53"/>
        <v>-1</v>
      </c>
      <c r="AH410" s="2">
        <f t="shared" si="53"/>
        <v>-1</v>
      </c>
      <c r="AI410" s="2">
        <f t="shared" si="54"/>
        <v>-1</v>
      </c>
      <c r="AK410" s="2">
        <f t="shared" si="55"/>
        <v>-1</v>
      </c>
      <c r="AL410" s="2">
        <f t="shared" si="55"/>
        <v>-1</v>
      </c>
      <c r="AM410" s="2">
        <f t="shared" si="55"/>
        <v>-1</v>
      </c>
      <c r="AN410" s="2">
        <f t="shared" si="49"/>
        <v>-1</v>
      </c>
      <c r="AP410" s="2">
        <f t="shared" si="56"/>
        <v>-1</v>
      </c>
      <c r="AQ410" s="2">
        <f t="shared" si="56"/>
        <v>-1</v>
      </c>
      <c r="AR410" s="2">
        <f t="shared" si="56"/>
        <v>-1</v>
      </c>
      <c r="AS410" s="2">
        <f t="shared" si="50"/>
        <v>-1</v>
      </c>
    </row>
    <row r="411" spans="1:45" x14ac:dyDescent="0.25">
      <c r="A411">
        <v>3</v>
      </c>
      <c r="B411" t="s">
        <v>813</v>
      </c>
      <c r="C411" t="s">
        <v>1093</v>
      </c>
      <c r="D411">
        <v>2015</v>
      </c>
      <c r="E411" t="s">
        <v>1094</v>
      </c>
      <c r="F411" t="s">
        <v>205</v>
      </c>
      <c r="G411" t="s">
        <v>1095</v>
      </c>
      <c r="H411" t="s">
        <v>1096</v>
      </c>
      <c r="I411">
        <v>410</v>
      </c>
      <c r="J411" s="1">
        <v>44848.523055555554</v>
      </c>
      <c r="K411" t="s">
        <v>41</v>
      </c>
      <c r="S411">
        <v>3</v>
      </c>
      <c r="T411">
        <v>0.43</v>
      </c>
      <c r="U411">
        <v>1</v>
      </c>
      <c r="V411">
        <v>3</v>
      </c>
      <c r="W411">
        <v>7</v>
      </c>
      <c r="X411" t="s">
        <v>1097</v>
      </c>
      <c r="Y411" t="s">
        <v>1095</v>
      </c>
      <c r="Z411" t="s">
        <v>1098</v>
      </c>
      <c r="AB411">
        <f>COUNTIF(DATA!C:C,C411)</f>
        <v>1</v>
      </c>
      <c r="AC411" s="2">
        <f t="shared" si="51"/>
        <v>-1</v>
      </c>
      <c r="AE411" s="2">
        <f t="shared" si="52"/>
        <v>13</v>
      </c>
      <c r="AF411" s="2">
        <f t="shared" si="53"/>
        <v>29</v>
      </c>
      <c r="AG411" s="2">
        <f t="shared" si="53"/>
        <v>-1</v>
      </c>
      <c r="AH411" s="2">
        <f t="shared" si="53"/>
        <v>-1</v>
      </c>
      <c r="AI411" s="2">
        <f t="shared" si="54"/>
        <v>1</v>
      </c>
      <c r="AK411" s="2">
        <f t="shared" si="55"/>
        <v>-1</v>
      </c>
      <c r="AL411" s="2">
        <f t="shared" si="55"/>
        <v>-1</v>
      </c>
      <c r="AM411" s="2">
        <f t="shared" si="55"/>
        <v>-1</v>
      </c>
      <c r="AN411" s="2">
        <f t="shared" si="49"/>
        <v>-1</v>
      </c>
      <c r="AP411" s="2">
        <f t="shared" si="56"/>
        <v>-1</v>
      </c>
      <c r="AQ411" s="2">
        <f t="shared" si="56"/>
        <v>-1</v>
      </c>
      <c r="AR411" s="2">
        <f t="shared" si="56"/>
        <v>-1</v>
      </c>
      <c r="AS411" s="2">
        <f t="shared" si="50"/>
        <v>-1</v>
      </c>
    </row>
    <row r="412" spans="1:45" x14ac:dyDescent="0.25">
      <c r="A412">
        <v>3</v>
      </c>
      <c r="B412" t="s">
        <v>4597</v>
      </c>
      <c r="C412" t="s">
        <v>4598</v>
      </c>
      <c r="D412">
        <v>2021</v>
      </c>
      <c r="E412" t="s">
        <v>1256</v>
      </c>
      <c r="F412" t="s">
        <v>1257</v>
      </c>
      <c r="G412" t="s">
        <v>4599</v>
      </c>
      <c r="H412" t="s">
        <v>4600</v>
      </c>
      <c r="I412">
        <v>415</v>
      </c>
      <c r="J412" s="1">
        <v>44848.523055555554</v>
      </c>
      <c r="S412">
        <v>3</v>
      </c>
      <c r="T412">
        <v>3</v>
      </c>
      <c r="U412">
        <v>2</v>
      </c>
      <c r="V412">
        <v>2</v>
      </c>
      <c r="W412">
        <v>1</v>
      </c>
      <c r="X412" t="s">
        <v>4601</v>
      </c>
      <c r="Y412" t="s">
        <v>4602</v>
      </c>
      <c r="Z412" t="s">
        <v>4603</v>
      </c>
      <c r="AB412">
        <f>COUNTIF(DATA!C:C,C412)</f>
        <v>0</v>
      </c>
      <c r="AC412" s="2">
        <f t="shared" si="51"/>
        <v>-1</v>
      </c>
      <c r="AE412" s="2">
        <f t="shared" si="52"/>
        <v>-1</v>
      </c>
      <c r="AF412" s="2">
        <f t="shared" si="53"/>
        <v>-1</v>
      </c>
      <c r="AG412" s="2">
        <f t="shared" si="53"/>
        <v>-1</v>
      </c>
      <c r="AH412" s="2">
        <f t="shared" si="53"/>
        <v>-1</v>
      </c>
      <c r="AI412" s="2">
        <f t="shared" si="54"/>
        <v>-1</v>
      </c>
      <c r="AK412" s="2">
        <f t="shared" si="55"/>
        <v>-1</v>
      </c>
      <c r="AL412" s="2">
        <f t="shared" si="55"/>
        <v>-1</v>
      </c>
      <c r="AM412" s="2">
        <f t="shared" si="55"/>
        <v>-1</v>
      </c>
      <c r="AN412" s="2">
        <f t="shared" si="49"/>
        <v>-1</v>
      </c>
      <c r="AP412" s="2">
        <f t="shared" si="56"/>
        <v>-1</v>
      </c>
      <c r="AQ412" s="2">
        <f t="shared" si="56"/>
        <v>-1</v>
      </c>
      <c r="AR412" s="2">
        <f t="shared" si="56"/>
        <v>-1</v>
      </c>
      <c r="AS412" s="2">
        <f t="shared" si="50"/>
        <v>-1</v>
      </c>
    </row>
    <row r="413" spans="1:45" x14ac:dyDescent="0.25">
      <c r="A413">
        <v>3</v>
      </c>
      <c r="B413" t="s">
        <v>4604</v>
      </c>
      <c r="C413" t="s">
        <v>4605</v>
      </c>
      <c r="D413">
        <v>2018</v>
      </c>
      <c r="E413" t="s">
        <v>1538</v>
      </c>
      <c r="F413" t="s">
        <v>131</v>
      </c>
      <c r="G413" t="s">
        <v>4606</v>
      </c>
      <c r="H413" t="s">
        <v>4607</v>
      </c>
      <c r="I413">
        <v>422</v>
      </c>
      <c r="J413" s="1">
        <v>44848.523055555554</v>
      </c>
      <c r="K413" t="s">
        <v>157</v>
      </c>
      <c r="L413" t="s">
        <v>4608</v>
      </c>
      <c r="S413">
        <v>3</v>
      </c>
      <c r="T413">
        <v>0.75</v>
      </c>
      <c r="U413">
        <v>1</v>
      </c>
      <c r="V413">
        <v>4</v>
      </c>
      <c r="W413">
        <v>4</v>
      </c>
      <c r="X413" t="s">
        <v>4609</v>
      </c>
      <c r="Y413" t="s">
        <v>4606</v>
      </c>
      <c r="Z413" t="s">
        <v>4610</v>
      </c>
      <c r="AB413">
        <f>COUNTIF(DATA!C:C,C413)</f>
        <v>0</v>
      </c>
      <c r="AC413" s="2">
        <f t="shared" si="51"/>
        <v>-1</v>
      </c>
      <c r="AE413" s="2">
        <f t="shared" si="52"/>
        <v>-1</v>
      </c>
      <c r="AF413" s="2">
        <f t="shared" si="53"/>
        <v>-1</v>
      </c>
      <c r="AG413" s="2">
        <f t="shared" si="53"/>
        <v>-1</v>
      </c>
      <c r="AH413" s="2">
        <f t="shared" si="53"/>
        <v>-1</v>
      </c>
      <c r="AI413" s="2">
        <f t="shared" si="54"/>
        <v>-1</v>
      </c>
      <c r="AK413" s="2">
        <f t="shared" si="55"/>
        <v>-1</v>
      </c>
      <c r="AL413" s="2">
        <f t="shared" si="55"/>
        <v>-1</v>
      </c>
      <c r="AM413" s="2">
        <f t="shared" si="55"/>
        <v>-1</v>
      </c>
      <c r="AN413" s="2">
        <f t="shared" si="49"/>
        <v>-1</v>
      </c>
      <c r="AP413" s="2">
        <f t="shared" si="56"/>
        <v>-1</v>
      </c>
      <c r="AQ413" s="2">
        <f t="shared" si="56"/>
        <v>-1</v>
      </c>
      <c r="AR413" s="2">
        <f t="shared" si="56"/>
        <v>-1</v>
      </c>
      <c r="AS413" s="2">
        <f t="shared" si="50"/>
        <v>-1</v>
      </c>
    </row>
    <row r="414" spans="1:45" x14ac:dyDescent="0.25">
      <c r="A414">
        <v>3</v>
      </c>
      <c r="B414" t="s">
        <v>4611</v>
      </c>
      <c r="C414" t="s">
        <v>4612</v>
      </c>
      <c r="D414">
        <v>2014</v>
      </c>
      <c r="E414" t="s">
        <v>700</v>
      </c>
      <c r="F414" t="s">
        <v>658</v>
      </c>
      <c r="G414" t="s">
        <v>4613</v>
      </c>
      <c r="H414" t="s">
        <v>4614</v>
      </c>
      <c r="I414">
        <v>428</v>
      </c>
      <c r="J414" s="1">
        <v>44848.523055555554</v>
      </c>
      <c r="S414">
        <v>3</v>
      </c>
      <c r="T414">
        <v>0.38</v>
      </c>
      <c r="U414">
        <v>1</v>
      </c>
      <c r="V414">
        <v>3</v>
      </c>
      <c r="W414">
        <v>8</v>
      </c>
      <c r="X414" t="s">
        <v>4615</v>
      </c>
      <c r="Z414" t="s">
        <v>4616</v>
      </c>
      <c r="AB414">
        <f>COUNTIF(DATA!C:C,C414)</f>
        <v>0</v>
      </c>
      <c r="AC414" s="2">
        <f t="shared" si="51"/>
        <v>-1</v>
      </c>
      <c r="AE414" s="2">
        <f t="shared" si="52"/>
        <v>-1</v>
      </c>
      <c r="AF414" s="2">
        <f t="shared" si="53"/>
        <v>-1</v>
      </c>
      <c r="AG414" s="2">
        <f t="shared" si="53"/>
        <v>-1</v>
      </c>
      <c r="AH414" s="2">
        <f t="shared" si="53"/>
        <v>-1</v>
      </c>
      <c r="AI414" s="2">
        <f t="shared" si="54"/>
        <v>-1</v>
      </c>
      <c r="AK414" s="2">
        <f t="shared" si="55"/>
        <v>-1</v>
      </c>
      <c r="AL414" s="2">
        <f t="shared" si="55"/>
        <v>-1</v>
      </c>
      <c r="AM414" s="2">
        <f t="shared" si="55"/>
        <v>-1</v>
      </c>
      <c r="AN414" s="2">
        <f t="shared" si="49"/>
        <v>-1</v>
      </c>
      <c r="AP414" s="2">
        <f t="shared" si="56"/>
        <v>-1</v>
      </c>
      <c r="AQ414" s="2">
        <f t="shared" si="56"/>
        <v>-1</v>
      </c>
      <c r="AR414" s="2">
        <f t="shared" si="56"/>
        <v>-1</v>
      </c>
      <c r="AS414" s="2">
        <f t="shared" si="50"/>
        <v>-1</v>
      </c>
    </row>
    <row r="415" spans="1:45" x14ac:dyDescent="0.25">
      <c r="A415">
        <v>3</v>
      </c>
      <c r="B415" t="s">
        <v>4617</v>
      </c>
      <c r="C415" t="s">
        <v>4618</v>
      </c>
      <c r="D415">
        <v>2018</v>
      </c>
      <c r="E415" t="s">
        <v>1613</v>
      </c>
      <c r="F415" t="s">
        <v>1614</v>
      </c>
      <c r="G415" t="s">
        <v>4619</v>
      </c>
      <c r="H415" t="s">
        <v>4620</v>
      </c>
      <c r="I415">
        <v>429</v>
      </c>
      <c r="J415" s="1">
        <v>44848.523055555554</v>
      </c>
      <c r="S415">
        <v>3</v>
      </c>
      <c r="T415">
        <v>0.75</v>
      </c>
      <c r="U415">
        <v>1</v>
      </c>
      <c r="V415">
        <v>4</v>
      </c>
      <c r="W415">
        <v>4</v>
      </c>
      <c r="X415" t="s">
        <v>4621</v>
      </c>
      <c r="Z415" t="s">
        <v>4622</v>
      </c>
      <c r="AB415">
        <f>COUNTIF(DATA!C:C,C415)</f>
        <v>0</v>
      </c>
      <c r="AC415" s="2">
        <f t="shared" si="51"/>
        <v>-1</v>
      </c>
      <c r="AE415" s="2">
        <f t="shared" si="52"/>
        <v>-1</v>
      </c>
      <c r="AF415" s="2">
        <f t="shared" si="53"/>
        <v>-1</v>
      </c>
      <c r="AG415" s="2">
        <f t="shared" si="53"/>
        <v>-1</v>
      </c>
      <c r="AH415" s="2">
        <f t="shared" si="53"/>
        <v>-1</v>
      </c>
      <c r="AI415" s="2">
        <f t="shared" si="54"/>
        <v>-1</v>
      </c>
      <c r="AK415" s="2">
        <f t="shared" si="55"/>
        <v>-1</v>
      </c>
      <c r="AL415" s="2">
        <f t="shared" si="55"/>
        <v>-1</v>
      </c>
      <c r="AM415" s="2">
        <f t="shared" si="55"/>
        <v>-1</v>
      </c>
      <c r="AN415" s="2">
        <f t="shared" si="49"/>
        <v>-1</v>
      </c>
      <c r="AP415" s="2">
        <f t="shared" si="56"/>
        <v>-1</v>
      </c>
      <c r="AQ415" s="2">
        <f t="shared" si="56"/>
        <v>-1</v>
      </c>
      <c r="AR415" s="2">
        <f t="shared" si="56"/>
        <v>-1</v>
      </c>
      <c r="AS415" s="2">
        <f t="shared" si="50"/>
        <v>-1</v>
      </c>
    </row>
    <row r="416" spans="1:45" x14ac:dyDescent="0.25">
      <c r="A416">
        <v>3</v>
      </c>
      <c r="B416" t="s">
        <v>4623</v>
      </c>
      <c r="C416" t="s">
        <v>4624</v>
      </c>
      <c r="D416">
        <v>2015</v>
      </c>
      <c r="E416" t="s">
        <v>4625</v>
      </c>
      <c r="F416" t="s">
        <v>658</v>
      </c>
      <c r="G416" t="s">
        <v>4626</v>
      </c>
      <c r="H416" t="s">
        <v>4627</v>
      </c>
      <c r="I416">
        <v>430</v>
      </c>
      <c r="J416" s="1">
        <v>44848.523055555554</v>
      </c>
      <c r="S416">
        <v>3</v>
      </c>
      <c r="T416">
        <v>0.43</v>
      </c>
      <c r="U416">
        <v>1</v>
      </c>
      <c r="V416">
        <v>4</v>
      </c>
      <c r="W416">
        <v>7</v>
      </c>
      <c r="X416" t="s">
        <v>4628</v>
      </c>
      <c r="Z416" t="s">
        <v>4629</v>
      </c>
      <c r="AB416">
        <f>COUNTIF(DATA!C:C,C416)</f>
        <v>0</v>
      </c>
      <c r="AC416" s="2">
        <f t="shared" si="51"/>
        <v>-1</v>
      </c>
      <c r="AE416" s="2">
        <f t="shared" si="52"/>
        <v>-1</v>
      </c>
      <c r="AF416" s="2">
        <f t="shared" si="53"/>
        <v>-1</v>
      </c>
      <c r="AG416" s="2">
        <f t="shared" si="53"/>
        <v>-1</v>
      </c>
      <c r="AH416" s="2">
        <f t="shared" si="53"/>
        <v>-1</v>
      </c>
      <c r="AI416" s="2">
        <f t="shared" si="54"/>
        <v>-1</v>
      </c>
      <c r="AK416" s="2">
        <f t="shared" si="55"/>
        <v>-1</v>
      </c>
      <c r="AL416" s="2">
        <f t="shared" si="55"/>
        <v>-1</v>
      </c>
      <c r="AM416" s="2">
        <f t="shared" si="55"/>
        <v>-1</v>
      </c>
      <c r="AN416" s="2">
        <f t="shared" si="49"/>
        <v>-1</v>
      </c>
      <c r="AP416" s="2">
        <f t="shared" si="56"/>
        <v>-1</v>
      </c>
      <c r="AQ416" s="2">
        <f t="shared" si="56"/>
        <v>-1</v>
      </c>
      <c r="AR416" s="2">
        <f t="shared" si="56"/>
        <v>-1</v>
      </c>
      <c r="AS416" s="2">
        <f t="shared" si="50"/>
        <v>-1</v>
      </c>
    </row>
    <row r="417" spans="1:45" x14ac:dyDescent="0.25">
      <c r="A417">
        <v>3</v>
      </c>
      <c r="B417" t="s">
        <v>4630</v>
      </c>
      <c r="C417" t="s">
        <v>4631</v>
      </c>
      <c r="D417">
        <v>2014</v>
      </c>
      <c r="E417" t="s">
        <v>4632</v>
      </c>
      <c r="F417" t="s">
        <v>2515</v>
      </c>
      <c r="G417" t="s">
        <v>4633</v>
      </c>
      <c r="H417" t="s">
        <v>4634</v>
      </c>
      <c r="I417">
        <v>431</v>
      </c>
      <c r="J417" s="1">
        <v>44848.523055555554</v>
      </c>
      <c r="K417" t="s">
        <v>157</v>
      </c>
      <c r="S417">
        <v>3</v>
      </c>
      <c r="T417">
        <v>0.38</v>
      </c>
      <c r="U417">
        <v>3</v>
      </c>
      <c r="V417">
        <v>1</v>
      </c>
      <c r="W417">
        <v>8</v>
      </c>
      <c r="X417" t="s">
        <v>4635</v>
      </c>
      <c r="Y417" t="s">
        <v>4633</v>
      </c>
      <c r="Z417" t="s">
        <v>4636</v>
      </c>
      <c r="AB417">
        <f>COUNTIF(DATA!C:C,C417)</f>
        <v>0</v>
      </c>
      <c r="AC417" s="2">
        <f t="shared" si="51"/>
        <v>-1</v>
      </c>
      <c r="AE417" s="2">
        <f t="shared" si="52"/>
        <v>-1</v>
      </c>
      <c r="AF417" s="2">
        <f t="shared" si="53"/>
        <v>-1</v>
      </c>
      <c r="AG417" s="2">
        <f t="shared" si="53"/>
        <v>-1</v>
      </c>
      <c r="AH417" s="2">
        <f t="shared" si="53"/>
        <v>-1</v>
      </c>
      <c r="AI417" s="2">
        <f t="shared" si="54"/>
        <v>-1</v>
      </c>
      <c r="AK417" s="2">
        <f t="shared" si="55"/>
        <v>-1</v>
      </c>
      <c r="AL417" s="2">
        <f t="shared" si="55"/>
        <v>-1</v>
      </c>
      <c r="AM417" s="2">
        <f t="shared" si="55"/>
        <v>-1</v>
      </c>
      <c r="AN417" s="2">
        <f t="shared" si="49"/>
        <v>-1</v>
      </c>
      <c r="AP417" s="2">
        <f t="shared" si="56"/>
        <v>-1</v>
      </c>
      <c r="AQ417" s="2">
        <f t="shared" si="56"/>
        <v>-1</v>
      </c>
      <c r="AR417" s="2">
        <f t="shared" si="56"/>
        <v>-1</v>
      </c>
      <c r="AS417" s="2">
        <f t="shared" si="50"/>
        <v>-1</v>
      </c>
    </row>
    <row r="418" spans="1:45" x14ac:dyDescent="0.25">
      <c r="A418">
        <v>3</v>
      </c>
      <c r="B418" t="s">
        <v>4637</v>
      </c>
      <c r="C418" t="s">
        <v>4638</v>
      </c>
      <c r="D418">
        <v>2016</v>
      </c>
      <c r="E418" t="s">
        <v>4639</v>
      </c>
      <c r="F418" t="s">
        <v>4640</v>
      </c>
      <c r="G418" t="s">
        <v>4641</v>
      </c>
      <c r="H418" t="s">
        <v>4642</v>
      </c>
      <c r="I418">
        <v>432</v>
      </c>
      <c r="J418" s="1">
        <v>44848.523055555554</v>
      </c>
      <c r="K418" t="s">
        <v>41</v>
      </c>
      <c r="S418">
        <v>3</v>
      </c>
      <c r="T418">
        <v>0.5</v>
      </c>
      <c r="U418">
        <v>1</v>
      </c>
      <c r="V418">
        <v>3</v>
      </c>
      <c r="W418">
        <v>6</v>
      </c>
      <c r="X418" t="s">
        <v>4643</v>
      </c>
      <c r="Y418" t="s">
        <v>4641</v>
      </c>
      <c r="Z418" t="s">
        <v>4644</v>
      </c>
      <c r="AB418">
        <f>COUNTIF(DATA!C:C,C418)</f>
        <v>0</v>
      </c>
      <c r="AC418" s="2">
        <f t="shared" si="51"/>
        <v>-1</v>
      </c>
      <c r="AE418" s="2">
        <f t="shared" si="52"/>
        <v>-1</v>
      </c>
      <c r="AF418" s="2">
        <f t="shared" si="53"/>
        <v>-1</v>
      </c>
      <c r="AG418" s="2">
        <f t="shared" si="53"/>
        <v>-1</v>
      </c>
      <c r="AH418" s="2">
        <f t="shared" si="53"/>
        <v>-1</v>
      </c>
      <c r="AI418" s="2">
        <f t="shared" si="54"/>
        <v>-1</v>
      </c>
      <c r="AK418" s="2">
        <f t="shared" si="55"/>
        <v>-1</v>
      </c>
      <c r="AL418" s="2">
        <f t="shared" si="55"/>
        <v>-1</v>
      </c>
      <c r="AM418" s="2">
        <f t="shared" si="55"/>
        <v>-1</v>
      </c>
      <c r="AN418" s="2">
        <f t="shared" si="49"/>
        <v>-1</v>
      </c>
      <c r="AP418" s="2">
        <f t="shared" si="56"/>
        <v>-1</v>
      </c>
      <c r="AQ418" s="2">
        <f t="shared" si="56"/>
        <v>-1</v>
      </c>
      <c r="AR418" s="2">
        <f t="shared" si="56"/>
        <v>-1</v>
      </c>
      <c r="AS418" s="2">
        <f t="shared" si="50"/>
        <v>-1</v>
      </c>
    </row>
    <row r="419" spans="1:45" x14ac:dyDescent="0.25">
      <c r="A419">
        <v>3</v>
      </c>
      <c r="B419" t="s">
        <v>698</v>
      </c>
      <c r="C419" t="s">
        <v>699</v>
      </c>
      <c r="D419">
        <v>2013</v>
      </c>
      <c r="E419" t="s">
        <v>700</v>
      </c>
      <c r="F419" t="s">
        <v>658</v>
      </c>
      <c r="G419" t="s">
        <v>701</v>
      </c>
      <c r="H419" t="s">
        <v>702</v>
      </c>
      <c r="I419">
        <v>438</v>
      </c>
      <c r="J419" s="1">
        <v>44848.523055555554</v>
      </c>
      <c r="S419">
        <v>3</v>
      </c>
      <c r="T419">
        <v>0.33</v>
      </c>
      <c r="U419">
        <v>1</v>
      </c>
      <c r="V419">
        <v>4</v>
      </c>
      <c r="W419">
        <v>9</v>
      </c>
      <c r="X419" t="s">
        <v>703</v>
      </c>
      <c r="Y419" t="s">
        <v>704</v>
      </c>
      <c r="Z419" t="s">
        <v>705</v>
      </c>
      <c r="AB419">
        <f>COUNTIF(DATA!C:C,C419)</f>
        <v>1</v>
      </c>
      <c r="AC419" s="2">
        <f t="shared" si="51"/>
        <v>-1</v>
      </c>
      <c r="AE419" s="2">
        <f t="shared" si="52"/>
        <v>-1</v>
      </c>
      <c r="AF419" s="2">
        <f t="shared" si="53"/>
        <v>-1</v>
      </c>
      <c r="AG419" s="2">
        <f t="shared" si="53"/>
        <v>-1</v>
      </c>
      <c r="AH419" s="2">
        <f t="shared" si="53"/>
        <v>-1</v>
      </c>
      <c r="AI419" s="2">
        <f t="shared" si="54"/>
        <v>-1</v>
      </c>
      <c r="AK419" s="2">
        <f t="shared" si="55"/>
        <v>-1</v>
      </c>
      <c r="AL419" s="2">
        <f t="shared" si="55"/>
        <v>-1</v>
      </c>
      <c r="AM419" s="2">
        <f t="shared" si="55"/>
        <v>-1</v>
      </c>
      <c r="AN419" s="2">
        <f t="shared" si="49"/>
        <v>-1</v>
      </c>
      <c r="AP419" s="2">
        <f t="shared" si="56"/>
        <v>-1</v>
      </c>
      <c r="AQ419" s="2">
        <f t="shared" si="56"/>
        <v>-1</v>
      </c>
      <c r="AR419" s="2">
        <f t="shared" si="56"/>
        <v>-1</v>
      </c>
      <c r="AS419" s="2">
        <f t="shared" si="50"/>
        <v>-1</v>
      </c>
    </row>
    <row r="420" spans="1:45" x14ac:dyDescent="0.25">
      <c r="A420">
        <v>3</v>
      </c>
      <c r="B420" t="s">
        <v>4645</v>
      </c>
      <c r="C420" t="s">
        <v>4646</v>
      </c>
      <c r="D420">
        <v>2022</v>
      </c>
      <c r="E420" t="s">
        <v>1429</v>
      </c>
      <c r="F420" t="s">
        <v>29</v>
      </c>
      <c r="G420" t="s">
        <v>4647</v>
      </c>
      <c r="H420" t="s">
        <v>4648</v>
      </c>
      <c r="I420">
        <v>452</v>
      </c>
      <c r="J420" s="1">
        <v>44848.523055555554</v>
      </c>
      <c r="S420">
        <v>3</v>
      </c>
      <c r="T420">
        <v>3</v>
      </c>
      <c r="U420">
        <v>1</v>
      </c>
      <c r="V420">
        <v>5</v>
      </c>
      <c r="W420">
        <v>1</v>
      </c>
      <c r="X420" t="s">
        <v>4649</v>
      </c>
      <c r="Z420" t="s">
        <v>4650</v>
      </c>
      <c r="AB420">
        <f>COUNTIF(DATA!C:C,C420)</f>
        <v>0</v>
      </c>
      <c r="AC420" s="2">
        <f t="shared" si="51"/>
        <v>-1</v>
      </c>
      <c r="AE420" s="2">
        <f t="shared" si="52"/>
        <v>-1</v>
      </c>
      <c r="AF420" s="2">
        <f t="shared" si="53"/>
        <v>-1</v>
      </c>
      <c r="AG420" s="2">
        <f t="shared" si="53"/>
        <v>-1</v>
      </c>
      <c r="AH420" s="2">
        <f t="shared" si="53"/>
        <v>-1</v>
      </c>
      <c r="AI420" s="2">
        <f t="shared" si="54"/>
        <v>-1</v>
      </c>
      <c r="AK420" s="2">
        <f t="shared" si="55"/>
        <v>-1</v>
      </c>
      <c r="AL420" s="2">
        <f t="shared" si="55"/>
        <v>-1</v>
      </c>
      <c r="AM420" s="2">
        <f t="shared" si="55"/>
        <v>-1</v>
      </c>
      <c r="AN420" s="2">
        <f t="shared" si="49"/>
        <v>-1</v>
      </c>
      <c r="AP420" s="2">
        <f t="shared" si="56"/>
        <v>-1</v>
      </c>
      <c r="AQ420" s="2">
        <f t="shared" si="56"/>
        <v>-1</v>
      </c>
      <c r="AR420" s="2">
        <f t="shared" si="56"/>
        <v>-1</v>
      </c>
      <c r="AS420" s="2">
        <f t="shared" si="50"/>
        <v>-1</v>
      </c>
    </row>
    <row r="421" spans="1:45" x14ac:dyDescent="0.25">
      <c r="A421">
        <v>3</v>
      </c>
      <c r="B421" t="s">
        <v>4651</v>
      </c>
      <c r="C421" t="s">
        <v>4652</v>
      </c>
      <c r="D421">
        <v>2022</v>
      </c>
      <c r="E421" t="s">
        <v>1788</v>
      </c>
      <c r="F421" t="s">
        <v>29</v>
      </c>
      <c r="G421" t="s">
        <v>4653</v>
      </c>
      <c r="H421" t="s">
        <v>4654</v>
      </c>
      <c r="I421">
        <v>456</v>
      </c>
      <c r="J421" s="1">
        <v>44848.523055555554</v>
      </c>
      <c r="S421">
        <v>3</v>
      </c>
      <c r="T421">
        <v>3</v>
      </c>
      <c r="U421">
        <v>0</v>
      </c>
      <c r="V421">
        <v>7</v>
      </c>
      <c r="W421">
        <v>1</v>
      </c>
      <c r="X421" t="s">
        <v>4655</v>
      </c>
      <c r="Z421" t="s">
        <v>4656</v>
      </c>
      <c r="AB421">
        <f>COUNTIF(DATA!C:C,C421)</f>
        <v>0</v>
      </c>
      <c r="AC421" s="2">
        <f t="shared" si="51"/>
        <v>-1</v>
      </c>
      <c r="AE421" s="2">
        <f t="shared" si="52"/>
        <v>-1</v>
      </c>
      <c r="AF421" s="2">
        <f t="shared" si="53"/>
        <v>-1</v>
      </c>
      <c r="AG421" s="2">
        <f t="shared" si="53"/>
        <v>-1</v>
      </c>
      <c r="AH421" s="2">
        <f t="shared" si="53"/>
        <v>-1</v>
      </c>
      <c r="AI421" s="2">
        <f t="shared" si="54"/>
        <v>-1</v>
      </c>
      <c r="AK421" s="2">
        <f t="shared" si="55"/>
        <v>-1</v>
      </c>
      <c r="AL421" s="2">
        <f t="shared" si="55"/>
        <v>-1</v>
      </c>
      <c r="AM421" s="2">
        <f t="shared" si="55"/>
        <v>-1</v>
      </c>
      <c r="AN421" s="2">
        <f t="shared" si="49"/>
        <v>-1</v>
      </c>
      <c r="AP421" s="2">
        <f t="shared" si="56"/>
        <v>-1</v>
      </c>
      <c r="AQ421" s="2">
        <f t="shared" si="56"/>
        <v>-1</v>
      </c>
      <c r="AR421" s="2">
        <f t="shared" si="56"/>
        <v>-1</v>
      </c>
      <c r="AS421" s="2">
        <f t="shared" si="50"/>
        <v>-1</v>
      </c>
    </row>
    <row r="422" spans="1:45" x14ac:dyDescent="0.25">
      <c r="A422">
        <v>3</v>
      </c>
      <c r="B422" t="s">
        <v>4657</v>
      </c>
      <c r="C422" t="s">
        <v>4658</v>
      </c>
      <c r="D422">
        <v>2022</v>
      </c>
      <c r="E422" t="s">
        <v>1256</v>
      </c>
      <c r="F422" t="s">
        <v>1257</v>
      </c>
      <c r="G422" t="s">
        <v>4659</v>
      </c>
      <c r="H422" t="s">
        <v>4660</v>
      </c>
      <c r="I422">
        <v>461</v>
      </c>
      <c r="J422" s="1">
        <v>44848.523055555554</v>
      </c>
      <c r="S422">
        <v>3</v>
      </c>
      <c r="T422">
        <v>3</v>
      </c>
      <c r="U422">
        <v>1</v>
      </c>
      <c r="V422">
        <v>5</v>
      </c>
      <c r="W422">
        <v>1</v>
      </c>
      <c r="X422" t="s">
        <v>4661</v>
      </c>
      <c r="Y422" t="s">
        <v>4662</v>
      </c>
      <c r="Z422" t="s">
        <v>4663</v>
      </c>
      <c r="AB422">
        <f>COUNTIF(DATA!C:C,C422)</f>
        <v>0</v>
      </c>
      <c r="AC422" s="2">
        <f t="shared" si="51"/>
        <v>-1</v>
      </c>
      <c r="AE422" s="2">
        <f t="shared" si="52"/>
        <v>-1</v>
      </c>
      <c r="AF422" s="2">
        <f t="shared" si="53"/>
        <v>-1</v>
      </c>
      <c r="AG422" s="2">
        <f t="shared" si="53"/>
        <v>-1</v>
      </c>
      <c r="AH422" s="2">
        <f t="shared" si="53"/>
        <v>-1</v>
      </c>
      <c r="AI422" s="2">
        <f t="shared" si="54"/>
        <v>-1</v>
      </c>
      <c r="AK422" s="2">
        <f t="shared" si="55"/>
        <v>-1</v>
      </c>
      <c r="AL422" s="2">
        <f t="shared" si="55"/>
        <v>-1</v>
      </c>
      <c r="AM422" s="2">
        <f t="shared" si="55"/>
        <v>-1</v>
      </c>
      <c r="AN422" s="2">
        <f t="shared" si="49"/>
        <v>-1</v>
      </c>
      <c r="AP422" s="2">
        <f t="shared" si="56"/>
        <v>-1</v>
      </c>
      <c r="AQ422" s="2">
        <f t="shared" si="56"/>
        <v>-1</v>
      </c>
      <c r="AR422" s="2">
        <f t="shared" si="56"/>
        <v>-1</v>
      </c>
      <c r="AS422" s="2">
        <f t="shared" si="50"/>
        <v>-1</v>
      </c>
    </row>
    <row r="423" spans="1:45" x14ac:dyDescent="0.25">
      <c r="A423">
        <v>3</v>
      </c>
      <c r="B423" t="s">
        <v>4664</v>
      </c>
      <c r="C423" t="s">
        <v>4665</v>
      </c>
      <c r="D423">
        <v>2021</v>
      </c>
      <c r="E423" t="s">
        <v>461</v>
      </c>
      <c r="F423" t="s">
        <v>4666</v>
      </c>
      <c r="G423" t="s">
        <v>4667</v>
      </c>
      <c r="H423" t="s">
        <v>4668</v>
      </c>
      <c r="I423">
        <v>477</v>
      </c>
      <c r="J423" s="1">
        <v>44848.523055555554</v>
      </c>
      <c r="S423">
        <v>3</v>
      </c>
      <c r="T423">
        <v>3</v>
      </c>
      <c r="U423">
        <v>1</v>
      </c>
      <c r="V423">
        <v>4</v>
      </c>
      <c r="W423">
        <v>1</v>
      </c>
      <c r="X423" t="s">
        <v>4669</v>
      </c>
      <c r="Y423" t="s">
        <v>4670</v>
      </c>
      <c r="Z423" t="s">
        <v>4671</v>
      </c>
      <c r="AB423">
        <f>COUNTIF(DATA!C:C,C423)</f>
        <v>0</v>
      </c>
      <c r="AC423" s="2">
        <f t="shared" si="51"/>
        <v>-1</v>
      </c>
      <c r="AE423" s="2">
        <f t="shared" si="52"/>
        <v>-1</v>
      </c>
      <c r="AF423" s="2">
        <f t="shared" si="53"/>
        <v>-1</v>
      </c>
      <c r="AG423" s="2">
        <f t="shared" si="53"/>
        <v>-1</v>
      </c>
      <c r="AH423" s="2">
        <f t="shared" si="53"/>
        <v>-1</v>
      </c>
      <c r="AI423" s="2">
        <f t="shared" si="54"/>
        <v>-1</v>
      </c>
      <c r="AK423" s="2">
        <f t="shared" si="55"/>
        <v>-1</v>
      </c>
      <c r="AL423" s="2">
        <f t="shared" si="55"/>
        <v>-1</v>
      </c>
      <c r="AM423" s="2">
        <f t="shared" si="55"/>
        <v>-1</v>
      </c>
      <c r="AN423" s="2">
        <f t="shared" si="49"/>
        <v>-1</v>
      </c>
      <c r="AP423" s="2">
        <f t="shared" si="56"/>
        <v>-1</v>
      </c>
      <c r="AQ423" s="2">
        <f t="shared" si="56"/>
        <v>-1</v>
      </c>
      <c r="AR423" s="2">
        <f t="shared" si="56"/>
        <v>-1</v>
      </c>
      <c r="AS423" s="2">
        <f t="shared" si="50"/>
        <v>-1</v>
      </c>
    </row>
    <row r="424" spans="1:45" x14ac:dyDescent="0.25">
      <c r="A424">
        <v>3</v>
      </c>
      <c r="B424" t="s">
        <v>4672</v>
      </c>
      <c r="C424" t="s">
        <v>4673</v>
      </c>
      <c r="D424">
        <v>2021</v>
      </c>
      <c r="E424" t="s">
        <v>28</v>
      </c>
      <c r="F424" t="s">
        <v>29</v>
      </c>
      <c r="G424" t="s">
        <v>4674</v>
      </c>
      <c r="H424" t="s">
        <v>4675</v>
      </c>
      <c r="I424">
        <v>531</v>
      </c>
      <c r="J424" s="1">
        <v>44848.523055555554</v>
      </c>
      <c r="S424">
        <v>3</v>
      </c>
      <c r="T424">
        <v>3</v>
      </c>
      <c r="U424">
        <v>1</v>
      </c>
      <c r="V424">
        <v>6</v>
      </c>
      <c r="W424">
        <v>1</v>
      </c>
      <c r="X424" t="s">
        <v>4676</v>
      </c>
      <c r="Y424" t="s">
        <v>4677</v>
      </c>
      <c r="Z424" t="s">
        <v>4678</v>
      </c>
      <c r="AB424">
        <f>COUNTIF(DATA!C:C,C424)</f>
        <v>0</v>
      </c>
      <c r="AC424" s="2">
        <f t="shared" si="51"/>
        <v>-1</v>
      </c>
      <c r="AE424" s="2">
        <f t="shared" si="52"/>
        <v>-1</v>
      </c>
      <c r="AF424" s="2">
        <f t="shared" si="53"/>
        <v>-1</v>
      </c>
      <c r="AG424" s="2">
        <f t="shared" si="53"/>
        <v>-1</v>
      </c>
      <c r="AH424" s="2">
        <f t="shared" si="53"/>
        <v>-1</v>
      </c>
      <c r="AI424" s="2">
        <f t="shared" si="54"/>
        <v>-1</v>
      </c>
      <c r="AK424" s="2">
        <f t="shared" si="55"/>
        <v>-1</v>
      </c>
      <c r="AL424" s="2">
        <f t="shared" si="55"/>
        <v>-1</v>
      </c>
      <c r="AM424" s="2">
        <f t="shared" si="55"/>
        <v>-1</v>
      </c>
      <c r="AN424" s="2">
        <f t="shared" si="49"/>
        <v>-1</v>
      </c>
      <c r="AP424" s="2">
        <f t="shared" si="56"/>
        <v>-1</v>
      </c>
      <c r="AQ424" s="2">
        <f t="shared" si="56"/>
        <v>-1</v>
      </c>
      <c r="AR424" s="2">
        <f t="shared" si="56"/>
        <v>-1</v>
      </c>
      <c r="AS424" s="2">
        <f t="shared" si="50"/>
        <v>-1</v>
      </c>
    </row>
    <row r="425" spans="1:45" x14ac:dyDescent="0.25">
      <c r="A425">
        <v>2</v>
      </c>
      <c r="B425" t="s">
        <v>4679</v>
      </c>
      <c r="C425" t="s">
        <v>196</v>
      </c>
      <c r="D425">
        <v>2010</v>
      </c>
      <c r="F425" t="s">
        <v>197</v>
      </c>
      <c r="G425" t="s">
        <v>198</v>
      </c>
      <c r="H425" t="s">
        <v>199</v>
      </c>
      <c r="I425">
        <v>393</v>
      </c>
      <c r="J425" s="1">
        <v>44848.523055555554</v>
      </c>
      <c r="K425" t="s">
        <v>41</v>
      </c>
      <c r="S425">
        <v>2</v>
      </c>
      <c r="T425">
        <v>0.17</v>
      </c>
      <c r="U425">
        <v>1</v>
      </c>
      <c r="V425">
        <v>4</v>
      </c>
      <c r="W425">
        <v>12</v>
      </c>
      <c r="X425" t="s">
        <v>200</v>
      </c>
      <c r="Y425" t="s">
        <v>198</v>
      </c>
      <c r="Z425" t="s">
        <v>201</v>
      </c>
      <c r="AB425">
        <f>COUNTIF(DATA!C:C,C425)</f>
        <v>1</v>
      </c>
      <c r="AC425" s="2">
        <f t="shared" si="51"/>
        <v>-1</v>
      </c>
      <c r="AE425" s="2">
        <f t="shared" si="52"/>
        <v>-1</v>
      </c>
      <c r="AF425" s="2">
        <f t="shared" si="53"/>
        <v>-1</v>
      </c>
      <c r="AG425" s="2">
        <f t="shared" si="53"/>
        <v>-1</v>
      </c>
      <c r="AH425" s="2">
        <f t="shared" si="53"/>
        <v>-1</v>
      </c>
      <c r="AI425" s="2">
        <f t="shared" si="54"/>
        <v>-1</v>
      </c>
      <c r="AK425" s="2">
        <f t="shared" si="55"/>
        <v>-1</v>
      </c>
      <c r="AL425" s="2">
        <f t="shared" si="55"/>
        <v>-1</v>
      </c>
      <c r="AM425" s="2">
        <f t="shared" si="55"/>
        <v>-1</v>
      </c>
      <c r="AN425" s="2">
        <f t="shared" si="49"/>
        <v>-1</v>
      </c>
      <c r="AP425" s="2">
        <f t="shared" si="56"/>
        <v>-1</v>
      </c>
      <c r="AQ425" s="2">
        <f t="shared" si="56"/>
        <v>-1</v>
      </c>
      <c r="AR425" s="2">
        <f t="shared" si="56"/>
        <v>-1</v>
      </c>
      <c r="AS425" s="2">
        <f t="shared" si="50"/>
        <v>-1</v>
      </c>
    </row>
    <row r="426" spans="1:45" x14ac:dyDescent="0.25">
      <c r="A426">
        <v>2</v>
      </c>
      <c r="B426" t="s">
        <v>4680</v>
      </c>
      <c r="C426" t="s">
        <v>4681</v>
      </c>
      <c r="D426">
        <v>2019</v>
      </c>
      <c r="E426" t="s">
        <v>4682</v>
      </c>
      <c r="F426" t="s">
        <v>38</v>
      </c>
      <c r="G426" t="s">
        <v>4683</v>
      </c>
      <c r="H426" t="s">
        <v>4684</v>
      </c>
      <c r="I426">
        <v>397</v>
      </c>
      <c r="J426" s="1">
        <v>44848.523055555554</v>
      </c>
      <c r="K426" t="s">
        <v>41</v>
      </c>
      <c r="S426">
        <v>2</v>
      </c>
      <c r="T426">
        <v>0.67</v>
      </c>
      <c r="U426">
        <v>1</v>
      </c>
      <c r="V426">
        <v>4</v>
      </c>
      <c r="W426">
        <v>3</v>
      </c>
      <c r="X426" t="s">
        <v>4685</v>
      </c>
      <c r="Y426" t="s">
        <v>4683</v>
      </c>
      <c r="Z426" t="s">
        <v>4686</v>
      </c>
      <c r="AB426">
        <f>COUNTIF(DATA!C:C,C426)</f>
        <v>0</v>
      </c>
      <c r="AC426" s="2">
        <f t="shared" si="51"/>
        <v>-1</v>
      </c>
      <c r="AE426" s="2">
        <f t="shared" si="52"/>
        <v>-1</v>
      </c>
      <c r="AF426" s="2">
        <f t="shared" si="53"/>
        <v>-1</v>
      </c>
      <c r="AG426" s="2">
        <f t="shared" si="53"/>
        <v>15</v>
      </c>
      <c r="AH426" s="2">
        <f t="shared" si="53"/>
        <v>-1</v>
      </c>
      <c r="AI426" s="2">
        <f t="shared" si="54"/>
        <v>0</v>
      </c>
      <c r="AK426" s="2">
        <f t="shared" si="55"/>
        <v>-1</v>
      </c>
      <c r="AL426" s="2">
        <f t="shared" si="55"/>
        <v>-1</v>
      </c>
      <c r="AM426" s="2">
        <f t="shared" si="55"/>
        <v>-1</v>
      </c>
      <c r="AN426" s="2">
        <f t="shared" si="49"/>
        <v>-1</v>
      </c>
      <c r="AP426" s="2">
        <f t="shared" si="56"/>
        <v>-1</v>
      </c>
      <c r="AQ426" s="2">
        <f t="shared" si="56"/>
        <v>-1</v>
      </c>
      <c r="AR426" s="2">
        <f t="shared" si="56"/>
        <v>-1</v>
      </c>
      <c r="AS426" s="2">
        <f t="shared" si="50"/>
        <v>-1</v>
      </c>
    </row>
    <row r="427" spans="1:45" x14ac:dyDescent="0.25">
      <c r="A427">
        <v>2</v>
      </c>
      <c r="B427" t="s">
        <v>1822</v>
      </c>
      <c r="C427" t="s">
        <v>1823</v>
      </c>
      <c r="D427">
        <v>2018</v>
      </c>
      <c r="E427" t="s">
        <v>1824</v>
      </c>
      <c r="F427" t="s">
        <v>417</v>
      </c>
      <c r="G427" t="s">
        <v>4687</v>
      </c>
      <c r="H427" t="s">
        <v>1826</v>
      </c>
      <c r="I427">
        <v>398</v>
      </c>
      <c r="J427" s="1">
        <v>44848.523055555554</v>
      </c>
      <c r="S427">
        <v>2</v>
      </c>
      <c r="T427">
        <v>0.5</v>
      </c>
      <c r="U427">
        <v>1</v>
      </c>
      <c r="V427">
        <v>3</v>
      </c>
      <c r="W427">
        <v>4</v>
      </c>
      <c r="X427" t="s">
        <v>1827</v>
      </c>
      <c r="Z427" t="s">
        <v>1828</v>
      </c>
      <c r="AB427">
        <f>COUNTIF(DATA!C:C,C427)</f>
        <v>1</v>
      </c>
      <c r="AC427" s="2">
        <f t="shared" si="51"/>
        <v>-1</v>
      </c>
      <c r="AE427" s="2">
        <f t="shared" si="52"/>
        <v>-1</v>
      </c>
      <c r="AF427" s="2">
        <f t="shared" si="53"/>
        <v>-1</v>
      </c>
      <c r="AG427" s="2">
        <f t="shared" si="53"/>
        <v>-1</v>
      </c>
      <c r="AH427" s="2">
        <f t="shared" si="53"/>
        <v>-1</v>
      </c>
      <c r="AI427" s="2">
        <f t="shared" si="54"/>
        <v>-1</v>
      </c>
      <c r="AK427" s="2">
        <f t="shared" si="55"/>
        <v>-1</v>
      </c>
      <c r="AL427" s="2">
        <f t="shared" si="55"/>
        <v>-1</v>
      </c>
      <c r="AM427" s="2">
        <f t="shared" si="55"/>
        <v>-1</v>
      </c>
      <c r="AN427" s="2">
        <f t="shared" si="49"/>
        <v>-1</v>
      </c>
      <c r="AP427" s="2">
        <f t="shared" si="56"/>
        <v>-1</v>
      </c>
      <c r="AQ427" s="2">
        <f t="shared" si="56"/>
        <v>-1</v>
      </c>
      <c r="AR427" s="2">
        <f t="shared" si="56"/>
        <v>-1</v>
      </c>
      <c r="AS427" s="2">
        <f t="shared" si="50"/>
        <v>-1</v>
      </c>
    </row>
    <row r="428" spans="1:45" x14ac:dyDescent="0.25">
      <c r="A428">
        <v>2</v>
      </c>
      <c r="B428" t="s">
        <v>4688</v>
      </c>
      <c r="C428" t="s">
        <v>2088</v>
      </c>
      <c r="D428">
        <v>2019</v>
      </c>
      <c r="E428" t="s">
        <v>477</v>
      </c>
      <c r="F428" t="s">
        <v>205</v>
      </c>
      <c r="G428" t="s">
        <v>2089</v>
      </c>
      <c r="H428" t="s">
        <v>2090</v>
      </c>
      <c r="I428">
        <v>399</v>
      </c>
      <c r="J428" s="1">
        <v>44848.523055555554</v>
      </c>
      <c r="K428" t="s">
        <v>41</v>
      </c>
      <c r="S428">
        <v>2</v>
      </c>
      <c r="T428">
        <v>0.67</v>
      </c>
      <c r="U428">
        <v>1</v>
      </c>
      <c r="V428">
        <v>4</v>
      </c>
      <c r="W428">
        <v>3</v>
      </c>
      <c r="X428" t="s">
        <v>2091</v>
      </c>
      <c r="Y428" t="s">
        <v>2089</v>
      </c>
      <c r="Z428" t="s">
        <v>2092</v>
      </c>
      <c r="AB428">
        <f>COUNTIF(DATA!C:C,C428)</f>
        <v>1</v>
      </c>
      <c r="AC428" s="2">
        <f t="shared" si="51"/>
        <v>-1</v>
      </c>
      <c r="AE428" s="2">
        <f t="shared" si="52"/>
        <v>-1</v>
      </c>
      <c r="AF428" s="2">
        <f t="shared" si="53"/>
        <v>-1</v>
      </c>
      <c r="AG428" s="2">
        <f t="shared" si="53"/>
        <v>-1</v>
      </c>
      <c r="AH428" s="2">
        <f t="shared" si="53"/>
        <v>-1</v>
      </c>
      <c r="AI428" s="2">
        <f t="shared" si="54"/>
        <v>-1</v>
      </c>
      <c r="AK428" s="2">
        <f t="shared" si="55"/>
        <v>-1</v>
      </c>
      <c r="AL428" s="2">
        <f t="shared" si="55"/>
        <v>-1</v>
      </c>
      <c r="AM428" s="2">
        <f t="shared" si="55"/>
        <v>-1</v>
      </c>
      <c r="AN428" s="2">
        <f t="shared" si="49"/>
        <v>-1</v>
      </c>
      <c r="AP428" s="2">
        <f t="shared" si="56"/>
        <v>-1</v>
      </c>
      <c r="AQ428" s="2">
        <f t="shared" si="56"/>
        <v>-1</v>
      </c>
      <c r="AR428" s="2">
        <f t="shared" si="56"/>
        <v>-1</v>
      </c>
      <c r="AS428" s="2">
        <f t="shared" si="50"/>
        <v>-1</v>
      </c>
    </row>
    <row r="429" spans="1:45" x14ac:dyDescent="0.25">
      <c r="A429">
        <v>2</v>
      </c>
      <c r="B429" t="s">
        <v>1317</v>
      </c>
      <c r="C429" t="s">
        <v>1318</v>
      </c>
      <c r="D429">
        <v>2016</v>
      </c>
      <c r="E429" t="s">
        <v>1319</v>
      </c>
      <c r="F429" t="s">
        <v>1320</v>
      </c>
      <c r="G429" t="s">
        <v>1321</v>
      </c>
      <c r="H429" t="s">
        <v>1322</v>
      </c>
      <c r="I429">
        <v>401</v>
      </c>
      <c r="J429" s="1">
        <v>44848.523055555554</v>
      </c>
      <c r="K429" t="s">
        <v>41</v>
      </c>
      <c r="S429">
        <v>2</v>
      </c>
      <c r="T429">
        <v>0.33</v>
      </c>
      <c r="U429">
        <v>1</v>
      </c>
      <c r="V429">
        <v>3</v>
      </c>
      <c r="W429">
        <v>6</v>
      </c>
      <c r="X429" t="s">
        <v>1323</v>
      </c>
      <c r="Y429" t="s">
        <v>1321</v>
      </c>
      <c r="Z429" t="s">
        <v>1324</v>
      </c>
      <c r="AB429">
        <f>COUNTIF(DATA!C:C,C429)</f>
        <v>1</v>
      </c>
      <c r="AC429" s="2">
        <f t="shared" si="51"/>
        <v>-1</v>
      </c>
      <c r="AE429" s="2">
        <f t="shared" si="52"/>
        <v>-1</v>
      </c>
      <c r="AF429" s="2">
        <f t="shared" si="53"/>
        <v>-1</v>
      </c>
      <c r="AG429" s="2">
        <f t="shared" si="53"/>
        <v>-1</v>
      </c>
      <c r="AH429" s="2">
        <f t="shared" si="53"/>
        <v>-1</v>
      </c>
      <c r="AI429" s="2">
        <f t="shared" si="54"/>
        <v>-1</v>
      </c>
      <c r="AK429" s="2">
        <f t="shared" si="55"/>
        <v>-1</v>
      </c>
      <c r="AL429" s="2">
        <f t="shared" si="55"/>
        <v>-1</v>
      </c>
      <c r="AM429" s="2">
        <f t="shared" si="55"/>
        <v>-1</v>
      </c>
      <c r="AN429" s="2">
        <f t="shared" si="49"/>
        <v>-1</v>
      </c>
      <c r="AP429" s="2">
        <f t="shared" si="56"/>
        <v>-1</v>
      </c>
      <c r="AQ429" s="2">
        <f t="shared" si="56"/>
        <v>-1</v>
      </c>
      <c r="AR429" s="2">
        <f t="shared" si="56"/>
        <v>-1</v>
      </c>
      <c r="AS429" s="2">
        <f t="shared" si="50"/>
        <v>-1</v>
      </c>
    </row>
    <row r="430" spans="1:45" x14ac:dyDescent="0.25">
      <c r="A430">
        <v>2</v>
      </c>
      <c r="B430" t="s">
        <v>4689</v>
      </c>
      <c r="C430" t="s">
        <v>4690</v>
      </c>
      <c r="D430">
        <v>2019</v>
      </c>
      <c r="E430" t="s">
        <v>4691</v>
      </c>
      <c r="F430" t="s">
        <v>4692</v>
      </c>
      <c r="G430" t="s">
        <v>4693</v>
      </c>
      <c r="H430" t="s">
        <v>4694</v>
      </c>
      <c r="I430">
        <v>402</v>
      </c>
      <c r="J430" s="1">
        <v>44848.523055555554</v>
      </c>
      <c r="L430" t="s">
        <v>4695</v>
      </c>
      <c r="S430">
        <v>2</v>
      </c>
      <c r="T430">
        <v>0.67</v>
      </c>
      <c r="U430">
        <v>1</v>
      </c>
      <c r="V430">
        <v>3</v>
      </c>
      <c r="W430">
        <v>3</v>
      </c>
      <c r="X430" t="s">
        <v>4696</v>
      </c>
      <c r="Y430" t="s">
        <v>4697</v>
      </c>
      <c r="Z430" t="s">
        <v>4698</v>
      </c>
      <c r="AB430">
        <f>COUNTIF(DATA!C:C,C430)</f>
        <v>0</v>
      </c>
      <c r="AC430" s="2">
        <f t="shared" si="51"/>
        <v>-1</v>
      </c>
      <c r="AE430" s="2">
        <f t="shared" si="52"/>
        <v>-1</v>
      </c>
      <c r="AF430" s="2">
        <f t="shared" si="53"/>
        <v>-1</v>
      </c>
      <c r="AG430" s="2">
        <f t="shared" si="53"/>
        <v>-1</v>
      </c>
      <c r="AH430" s="2">
        <f t="shared" si="53"/>
        <v>-1</v>
      </c>
      <c r="AI430" s="2">
        <f t="shared" si="54"/>
        <v>-1</v>
      </c>
      <c r="AK430" s="2">
        <f t="shared" si="55"/>
        <v>-1</v>
      </c>
      <c r="AL430" s="2">
        <f t="shared" si="55"/>
        <v>-1</v>
      </c>
      <c r="AM430" s="2">
        <f t="shared" si="55"/>
        <v>-1</v>
      </c>
      <c r="AN430" s="2">
        <f t="shared" si="49"/>
        <v>-1</v>
      </c>
      <c r="AP430" s="2">
        <f t="shared" si="56"/>
        <v>-1</v>
      </c>
      <c r="AQ430" s="2">
        <f t="shared" si="56"/>
        <v>-1</v>
      </c>
      <c r="AR430" s="2">
        <f t="shared" si="56"/>
        <v>-1</v>
      </c>
      <c r="AS430" s="2">
        <f t="shared" si="50"/>
        <v>-1</v>
      </c>
    </row>
    <row r="431" spans="1:45" x14ac:dyDescent="0.25">
      <c r="A431">
        <v>2</v>
      </c>
      <c r="B431" t="s">
        <v>4699</v>
      </c>
      <c r="C431" t="s">
        <v>4700</v>
      </c>
      <c r="D431">
        <v>2021</v>
      </c>
      <c r="E431" t="s">
        <v>4701</v>
      </c>
      <c r="F431" t="s">
        <v>401</v>
      </c>
      <c r="G431" t="s">
        <v>4702</v>
      </c>
      <c r="H431" t="s">
        <v>4703</v>
      </c>
      <c r="I431">
        <v>403</v>
      </c>
      <c r="J431" s="1">
        <v>44848.523055555554</v>
      </c>
      <c r="L431" t="s">
        <v>4704</v>
      </c>
      <c r="S431">
        <v>2</v>
      </c>
      <c r="T431">
        <v>2</v>
      </c>
      <c r="U431">
        <v>2</v>
      </c>
      <c r="V431">
        <v>1</v>
      </c>
      <c r="W431">
        <v>1</v>
      </c>
      <c r="X431" t="s">
        <v>4705</v>
      </c>
      <c r="Y431" t="s">
        <v>4706</v>
      </c>
      <c r="Z431" t="s">
        <v>4707</v>
      </c>
      <c r="AB431">
        <f>COUNTIF(DATA!C:C,C431)</f>
        <v>0</v>
      </c>
      <c r="AC431" s="2">
        <f t="shared" si="51"/>
        <v>-1</v>
      </c>
      <c r="AE431" s="2">
        <f t="shared" si="52"/>
        <v>-1</v>
      </c>
      <c r="AF431" s="2">
        <f t="shared" si="53"/>
        <v>-1</v>
      </c>
      <c r="AG431" s="2">
        <f t="shared" si="53"/>
        <v>-1</v>
      </c>
      <c r="AH431" s="2">
        <f t="shared" si="53"/>
        <v>-1</v>
      </c>
      <c r="AI431" s="2">
        <f t="shared" si="54"/>
        <v>-1</v>
      </c>
      <c r="AK431" s="2">
        <f t="shared" si="55"/>
        <v>-1</v>
      </c>
      <c r="AL431" s="2">
        <f t="shared" si="55"/>
        <v>-1</v>
      </c>
      <c r="AM431" s="2">
        <f t="shared" si="55"/>
        <v>-1</v>
      </c>
      <c r="AN431" s="2">
        <f t="shared" si="49"/>
        <v>-1</v>
      </c>
      <c r="AP431" s="2">
        <f t="shared" si="56"/>
        <v>-1</v>
      </c>
      <c r="AQ431" s="2">
        <f t="shared" si="56"/>
        <v>-1</v>
      </c>
      <c r="AR431" s="2">
        <f t="shared" si="56"/>
        <v>-1</v>
      </c>
      <c r="AS431" s="2">
        <f t="shared" si="50"/>
        <v>-1</v>
      </c>
    </row>
    <row r="432" spans="1:45" x14ac:dyDescent="0.25">
      <c r="A432">
        <v>2</v>
      </c>
      <c r="B432" t="s">
        <v>4708</v>
      </c>
      <c r="C432" t="s">
        <v>4709</v>
      </c>
      <c r="D432">
        <v>2015</v>
      </c>
      <c r="E432" t="s">
        <v>4710</v>
      </c>
      <c r="F432" t="s">
        <v>510</v>
      </c>
      <c r="G432" t="s">
        <v>4711</v>
      </c>
      <c r="H432" t="s">
        <v>4712</v>
      </c>
      <c r="I432">
        <v>404</v>
      </c>
      <c r="J432" s="1">
        <v>44848.523055555554</v>
      </c>
      <c r="K432" t="s">
        <v>41</v>
      </c>
      <c r="S432">
        <v>2</v>
      </c>
      <c r="T432">
        <v>0.28999999999999998</v>
      </c>
      <c r="U432">
        <v>0</v>
      </c>
      <c r="V432">
        <v>5</v>
      </c>
      <c r="W432">
        <v>7</v>
      </c>
      <c r="X432" t="s">
        <v>4713</v>
      </c>
      <c r="Y432" t="s">
        <v>4711</v>
      </c>
      <c r="Z432" t="s">
        <v>4714</v>
      </c>
      <c r="AB432">
        <f>COUNTIF(DATA!C:C,C432)</f>
        <v>0</v>
      </c>
      <c r="AC432" s="2">
        <f t="shared" ref="AC432:AC495" si="57">IFERROR(SEARCH($AC$1, B432), -1)</f>
        <v>-1</v>
      </c>
      <c r="AE432" s="2">
        <f t="shared" si="52"/>
        <v>-1</v>
      </c>
      <c r="AF432" s="2">
        <f t="shared" si="53"/>
        <v>-1</v>
      </c>
      <c r="AG432" s="2">
        <f t="shared" si="53"/>
        <v>-1</v>
      </c>
      <c r="AH432" s="2">
        <f t="shared" si="53"/>
        <v>-1</v>
      </c>
      <c r="AI432" s="2">
        <f t="shared" si="54"/>
        <v>-1</v>
      </c>
      <c r="AK432" s="2">
        <f t="shared" si="55"/>
        <v>-1</v>
      </c>
      <c r="AL432" s="2">
        <f t="shared" si="55"/>
        <v>-1</v>
      </c>
      <c r="AM432" s="2">
        <f t="shared" si="55"/>
        <v>-1</v>
      </c>
      <c r="AN432" s="2">
        <f t="shared" ref="AN432:AN495" si="58">IF(AK432=-1, 0, 1) + IF(AL432=-1, 0, 1) + IF(AM432=-1, 0, 1) - 1</f>
        <v>-1</v>
      </c>
      <c r="AP432" s="2">
        <f t="shared" si="56"/>
        <v>-1</v>
      </c>
      <c r="AQ432" s="2">
        <f t="shared" si="56"/>
        <v>-1</v>
      </c>
      <c r="AR432" s="2">
        <f t="shared" si="56"/>
        <v>-1</v>
      </c>
      <c r="AS432" s="2">
        <f t="shared" si="50"/>
        <v>-1</v>
      </c>
    </row>
    <row r="433" spans="1:45" x14ac:dyDescent="0.25">
      <c r="A433">
        <v>2</v>
      </c>
      <c r="B433" t="s">
        <v>2093</v>
      </c>
      <c r="C433" t="s">
        <v>2094</v>
      </c>
      <c r="D433">
        <v>2019</v>
      </c>
      <c r="F433" t="s">
        <v>2095</v>
      </c>
      <c r="G433" t="s">
        <v>2096</v>
      </c>
      <c r="H433" t="s">
        <v>2097</v>
      </c>
      <c r="I433">
        <v>406</v>
      </c>
      <c r="J433" s="1">
        <v>44848.523055555554</v>
      </c>
      <c r="S433">
        <v>2</v>
      </c>
      <c r="T433">
        <v>0.67</v>
      </c>
      <c r="U433">
        <v>2</v>
      </c>
      <c r="V433">
        <v>1</v>
      </c>
      <c r="W433">
        <v>3</v>
      </c>
      <c r="X433" t="s">
        <v>2098</v>
      </c>
      <c r="Y433" t="s">
        <v>2099</v>
      </c>
      <c r="Z433" t="s">
        <v>2100</v>
      </c>
      <c r="AB433">
        <f>COUNTIF(DATA!C:C,C433)</f>
        <v>1</v>
      </c>
      <c r="AC433" s="2">
        <f t="shared" si="57"/>
        <v>-1</v>
      </c>
      <c r="AE433" s="2">
        <f t="shared" si="52"/>
        <v>-1</v>
      </c>
      <c r="AF433" s="2">
        <f t="shared" ref="AF433:AH496" si="59">IFERROR(SEARCH(AF$1, $B433), -1)</f>
        <v>-1</v>
      </c>
      <c r="AG433" s="2">
        <f t="shared" si="59"/>
        <v>-1</v>
      </c>
      <c r="AH433" s="2">
        <f t="shared" si="59"/>
        <v>-1</v>
      </c>
      <c r="AI433" s="2">
        <f t="shared" si="54"/>
        <v>-1</v>
      </c>
      <c r="AK433" s="2">
        <f t="shared" ref="AK433:AM496" si="60">IFERROR(SEARCH(AK$1, $B433), -1)</f>
        <v>-1</v>
      </c>
      <c r="AL433" s="2">
        <f t="shared" si="60"/>
        <v>-1</v>
      </c>
      <c r="AM433" s="2">
        <f t="shared" si="60"/>
        <v>-1</v>
      </c>
      <c r="AN433" s="2">
        <f t="shared" si="58"/>
        <v>-1</v>
      </c>
      <c r="AP433" s="2">
        <f t="shared" ref="AP433:AR496" si="61">IFERROR(SEARCH(AP$1, $B433), -1)</f>
        <v>-1</v>
      </c>
      <c r="AQ433" s="2">
        <f t="shared" si="61"/>
        <v>-1</v>
      </c>
      <c r="AR433" s="2">
        <f t="shared" si="61"/>
        <v>-1</v>
      </c>
      <c r="AS433" s="2">
        <f t="shared" si="50"/>
        <v>-1</v>
      </c>
    </row>
    <row r="434" spans="1:45" x14ac:dyDescent="0.25">
      <c r="A434">
        <v>2</v>
      </c>
      <c r="B434" t="s">
        <v>4715</v>
      </c>
      <c r="C434" t="s">
        <v>694</v>
      </c>
      <c r="D434">
        <v>2013</v>
      </c>
      <c r="E434" t="s">
        <v>695</v>
      </c>
      <c r="H434" t="s">
        <v>696</v>
      </c>
      <c r="I434">
        <v>408</v>
      </c>
      <c r="J434" s="1">
        <v>44848.523055555554</v>
      </c>
      <c r="K434" t="s">
        <v>93</v>
      </c>
      <c r="S434">
        <v>2</v>
      </c>
      <c r="T434">
        <v>0.22</v>
      </c>
      <c r="U434">
        <v>0</v>
      </c>
      <c r="V434">
        <v>6</v>
      </c>
      <c r="W434">
        <v>9</v>
      </c>
      <c r="Z434" t="s">
        <v>697</v>
      </c>
      <c r="AB434">
        <f>COUNTIF(DATA!C:C,C434)</f>
        <v>1</v>
      </c>
      <c r="AC434" s="2">
        <f t="shared" si="57"/>
        <v>-1</v>
      </c>
      <c r="AE434" s="2">
        <f t="shared" si="52"/>
        <v>-1</v>
      </c>
      <c r="AF434" s="2">
        <f t="shared" si="59"/>
        <v>-1</v>
      </c>
      <c r="AG434" s="2">
        <f t="shared" si="59"/>
        <v>-1</v>
      </c>
      <c r="AH434" s="2">
        <f t="shared" si="59"/>
        <v>-1</v>
      </c>
      <c r="AI434" s="2">
        <f t="shared" si="54"/>
        <v>-1</v>
      </c>
      <c r="AK434" s="2">
        <f t="shared" si="60"/>
        <v>-1</v>
      </c>
      <c r="AL434" s="2">
        <f t="shared" si="60"/>
        <v>-1</v>
      </c>
      <c r="AM434" s="2">
        <f t="shared" si="60"/>
        <v>-1</v>
      </c>
      <c r="AN434" s="2">
        <f t="shared" si="58"/>
        <v>-1</v>
      </c>
      <c r="AP434" s="2">
        <f t="shared" si="61"/>
        <v>-1</v>
      </c>
      <c r="AQ434" s="2">
        <f t="shared" si="61"/>
        <v>-1</v>
      </c>
      <c r="AR434" s="2">
        <f t="shared" si="61"/>
        <v>-1</v>
      </c>
      <c r="AS434" s="2">
        <f t="shared" si="50"/>
        <v>-1</v>
      </c>
    </row>
    <row r="435" spans="1:45" x14ac:dyDescent="0.25">
      <c r="A435">
        <v>2</v>
      </c>
      <c r="B435" t="s">
        <v>4716</v>
      </c>
      <c r="C435" t="s">
        <v>4717</v>
      </c>
      <c r="D435">
        <v>2020</v>
      </c>
      <c r="E435" t="s">
        <v>4718</v>
      </c>
      <c r="F435" t="s">
        <v>3013</v>
      </c>
      <c r="G435" t="s">
        <v>4719</v>
      </c>
      <c r="H435" t="s">
        <v>4720</v>
      </c>
      <c r="I435">
        <v>409</v>
      </c>
      <c r="J435" s="1">
        <v>44848.523055555554</v>
      </c>
      <c r="S435">
        <v>2</v>
      </c>
      <c r="T435">
        <v>1</v>
      </c>
      <c r="U435">
        <v>0</v>
      </c>
      <c r="V435">
        <v>6</v>
      </c>
      <c r="W435">
        <v>2</v>
      </c>
      <c r="X435" t="s">
        <v>4721</v>
      </c>
      <c r="Z435" t="s">
        <v>4722</v>
      </c>
      <c r="AB435">
        <f>COUNTIF(DATA!C:C,C435)</f>
        <v>0</v>
      </c>
      <c r="AC435" s="2">
        <f t="shared" si="57"/>
        <v>-1</v>
      </c>
      <c r="AE435" s="2">
        <f t="shared" si="52"/>
        <v>-1</v>
      </c>
      <c r="AF435" s="2">
        <f t="shared" si="59"/>
        <v>-1</v>
      </c>
      <c r="AG435" s="2">
        <f t="shared" si="59"/>
        <v>-1</v>
      </c>
      <c r="AH435" s="2">
        <f t="shared" si="59"/>
        <v>-1</v>
      </c>
      <c r="AI435" s="2">
        <f t="shared" si="54"/>
        <v>-1</v>
      </c>
      <c r="AK435" s="2">
        <f t="shared" si="60"/>
        <v>-1</v>
      </c>
      <c r="AL435" s="2">
        <f t="shared" si="60"/>
        <v>-1</v>
      </c>
      <c r="AM435" s="2">
        <f t="shared" si="60"/>
        <v>-1</v>
      </c>
      <c r="AN435" s="2">
        <f t="shared" si="58"/>
        <v>-1</v>
      </c>
      <c r="AP435" s="2">
        <f t="shared" si="61"/>
        <v>12</v>
      </c>
      <c r="AQ435" s="2">
        <f t="shared" si="61"/>
        <v>-1</v>
      </c>
      <c r="AR435" s="2">
        <f t="shared" si="61"/>
        <v>-1</v>
      </c>
      <c r="AS435" s="2">
        <f t="shared" si="50"/>
        <v>0</v>
      </c>
    </row>
    <row r="436" spans="1:45" x14ac:dyDescent="0.25">
      <c r="A436">
        <v>2</v>
      </c>
      <c r="B436" t="s">
        <v>4723</v>
      </c>
      <c r="C436" t="s">
        <v>2408</v>
      </c>
      <c r="D436">
        <v>2020</v>
      </c>
      <c r="E436" t="s">
        <v>2409</v>
      </c>
      <c r="F436" t="s">
        <v>2410</v>
      </c>
      <c r="G436" t="s">
        <v>2411</v>
      </c>
      <c r="H436" t="s">
        <v>2412</v>
      </c>
      <c r="I436">
        <v>411</v>
      </c>
      <c r="J436" s="1">
        <v>44848.523055555554</v>
      </c>
      <c r="S436">
        <v>2</v>
      </c>
      <c r="T436">
        <v>1</v>
      </c>
      <c r="U436">
        <v>0</v>
      </c>
      <c r="V436">
        <v>5</v>
      </c>
      <c r="W436">
        <v>2</v>
      </c>
      <c r="X436" t="s">
        <v>2413</v>
      </c>
      <c r="Y436" t="s">
        <v>2414</v>
      </c>
      <c r="Z436" t="s">
        <v>2415</v>
      </c>
      <c r="AB436">
        <f>COUNTIF(DATA!C:C,C436)</f>
        <v>1</v>
      </c>
      <c r="AC436" s="2">
        <f t="shared" si="57"/>
        <v>-1</v>
      </c>
      <c r="AE436" s="2">
        <f t="shared" si="52"/>
        <v>-1</v>
      </c>
      <c r="AF436" s="2">
        <f t="shared" si="59"/>
        <v>-1</v>
      </c>
      <c r="AG436" s="2">
        <f t="shared" si="59"/>
        <v>-1</v>
      </c>
      <c r="AH436" s="2">
        <f t="shared" si="59"/>
        <v>-1</v>
      </c>
      <c r="AI436" s="2">
        <f t="shared" si="54"/>
        <v>-1</v>
      </c>
      <c r="AK436" s="2">
        <f t="shared" si="60"/>
        <v>-1</v>
      </c>
      <c r="AL436" s="2">
        <f t="shared" si="60"/>
        <v>-1</v>
      </c>
      <c r="AM436" s="2">
        <f t="shared" si="60"/>
        <v>-1</v>
      </c>
      <c r="AN436" s="2">
        <f t="shared" si="58"/>
        <v>-1</v>
      </c>
      <c r="AP436" s="2">
        <f t="shared" si="61"/>
        <v>-1</v>
      </c>
      <c r="AQ436" s="2">
        <f t="shared" si="61"/>
        <v>-1</v>
      </c>
      <c r="AR436" s="2">
        <f t="shared" si="61"/>
        <v>-1</v>
      </c>
      <c r="AS436" s="2">
        <f t="shared" si="50"/>
        <v>-1</v>
      </c>
    </row>
    <row r="437" spans="1:45" x14ac:dyDescent="0.25">
      <c r="A437">
        <v>2</v>
      </c>
      <c r="B437" t="s">
        <v>4724</v>
      </c>
      <c r="C437" t="s">
        <v>4725</v>
      </c>
      <c r="D437">
        <v>2020</v>
      </c>
      <c r="E437" t="s">
        <v>61</v>
      </c>
      <c r="F437" t="s">
        <v>29</v>
      </c>
      <c r="G437" t="s">
        <v>4726</v>
      </c>
      <c r="H437" t="s">
        <v>4727</v>
      </c>
      <c r="I437">
        <v>412</v>
      </c>
      <c r="J437" s="1">
        <v>44848.523055555554</v>
      </c>
      <c r="S437">
        <v>2</v>
      </c>
      <c r="T437">
        <v>1</v>
      </c>
      <c r="U437">
        <v>1</v>
      </c>
      <c r="V437">
        <v>4</v>
      </c>
      <c r="W437">
        <v>2</v>
      </c>
      <c r="X437" t="s">
        <v>4728</v>
      </c>
      <c r="Y437" t="s">
        <v>4729</v>
      </c>
      <c r="Z437" t="s">
        <v>4730</v>
      </c>
      <c r="AB437">
        <f>COUNTIF(DATA!C:C,C437)</f>
        <v>0</v>
      </c>
      <c r="AC437" s="2">
        <f t="shared" si="57"/>
        <v>-1</v>
      </c>
      <c r="AE437" s="2">
        <f t="shared" si="52"/>
        <v>-1</v>
      </c>
      <c r="AF437" s="2">
        <f t="shared" si="59"/>
        <v>-1</v>
      </c>
      <c r="AG437" s="2">
        <f t="shared" si="59"/>
        <v>-1</v>
      </c>
      <c r="AH437" s="2">
        <f t="shared" si="59"/>
        <v>-1</v>
      </c>
      <c r="AI437" s="2">
        <f t="shared" si="54"/>
        <v>-1</v>
      </c>
      <c r="AK437" s="2">
        <f t="shared" si="60"/>
        <v>-1</v>
      </c>
      <c r="AL437" s="2">
        <f t="shared" si="60"/>
        <v>-1</v>
      </c>
      <c r="AM437" s="2">
        <f t="shared" si="60"/>
        <v>-1</v>
      </c>
      <c r="AN437" s="2">
        <f t="shared" si="58"/>
        <v>-1</v>
      </c>
      <c r="AP437" s="2">
        <f t="shared" si="61"/>
        <v>-1</v>
      </c>
      <c r="AQ437" s="2">
        <f t="shared" si="61"/>
        <v>-1</v>
      </c>
      <c r="AR437" s="2">
        <f t="shared" si="61"/>
        <v>-1</v>
      </c>
      <c r="AS437" s="2">
        <f t="shared" si="50"/>
        <v>-1</v>
      </c>
    </row>
    <row r="438" spans="1:45" x14ac:dyDescent="0.25">
      <c r="A438">
        <v>2</v>
      </c>
      <c r="B438" t="s">
        <v>2416</v>
      </c>
      <c r="C438" t="s">
        <v>2417</v>
      </c>
      <c r="D438">
        <v>2020</v>
      </c>
      <c r="F438" t="s">
        <v>2418</v>
      </c>
      <c r="G438" t="s">
        <v>2419</v>
      </c>
      <c r="H438" t="s">
        <v>2420</v>
      </c>
      <c r="I438">
        <v>414</v>
      </c>
      <c r="J438" s="1">
        <v>44848.523055555554</v>
      </c>
      <c r="K438" t="s">
        <v>41</v>
      </c>
      <c r="S438">
        <v>2</v>
      </c>
      <c r="T438">
        <v>1</v>
      </c>
      <c r="U438">
        <v>2</v>
      </c>
      <c r="V438">
        <v>1</v>
      </c>
      <c r="W438">
        <v>2</v>
      </c>
      <c r="X438" t="s">
        <v>2421</v>
      </c>
      <c r="Y438" t="s">
        <v>2419</v>
      </c>
      <c r="Z438" t="s">
        <v>2422</v>
      </c>
      <c r="AB438">
        <f>COUNTIF(DATA!C:C,C438)</f>
        <v>1</v>
      </c>
      <c r="AC438" s="2">
        <f t="shared" si="57"/>
        <v>-1</v>
      </c>
      <c r="AE438" s="2">
        <f t="shared" si="52"/>
        <v>-1</v>
      </c>
      <c r="AF438" s="2">
        <f t="shared" si="59"/>
        <v>-1</v>
      </c>
      <c r="AG438" s="2">
        <f t="shared" si="59"/>
        <v>-1</v>
      </c>
      <c r="AH438" s="2">
        <f t="shared" si="59"/>
        <v>-1</v>
      </c>
      <c r="AI438" s="2">
        <f t="shared" si="54"/>
        <v>-1</v>
      </c>
      <c r="AK438" s="2">
        <f t="shared" si="60"/>
        <v>-1</v>
      </c>
      <c r="AL438" s="2">
        <f t="shared" si="60"/>
        <v>-1</v>
      </c>
      <c r="AM438" s="2">
        <f t="shared" si="60"/>
        <v>-1</v>
      </c>
      <c r="AN438" s="2">
        <f t="shared" si="58"/>
        <v>-1</v>
      </c>
      <c r="AP438" s="2">
        <f t="shared" si="61"/>
        <v>-1</v>
      </c>
      <c r="AQ438" s="2">
        <f t="shared" si="61"/>
        <v>-1</v>
      </c>
      <c r="AR438" s="2">
        <f t="shared" si="61"/>
        <v>-1</v>
      </c>
      <c r="AS438" s="2">
        <f t="shared" si="50"/>
        <v>-1</v>
      </c>
    </row>
    <row r="439" spans="1:45" x14ac:dyDescent="0.25">
      <c r="A439">
        <v>2</v>
      </c>
      <c r="B439" t="s">
        <v>894</v>
      </c>
      <c r="C439" t="s">
        <v>895</v>
      </c>
      <c r="D439">
        <v>2014</v>
      </c>
      <c r="F439" t="s">
        <v>896</v>
      </c>
      <c r="G439" t="s">
        <v>897</v>
      </c>
      <c r="H439" t="s">
        <v>898</v>
      </c>
      <c r="I439">
        <v>417</v>
      </c>
      <c r="J439" s="1">
        <v>44848.523055555554</v>
      </c>
      <c r="S439">
        <v>2</v>
      </c>
      <c r="T439">
        <v>0.25</v>
      </c>
      <c r="U439">
        <v>2</v>
      </c>
      <c r="V439">
        <v>1</v>
      </c>
      <c r="W439">
        <v>8</v>
      </c>
      <c r="X439" t="s">
        <v>899</v>
      </c>
      <c r="Y439" t="s">
        <v>900</v>
      </c>
      <c r="Z439" t="s">
        <v>901</v>
      </c>
      <c r="AB439">
        <f>COUNTIF(DATA!C:C,C439)</f>
        <v>1</v>
      </c>
      <c r="AC439" s="2">
        <f t="shared" si="57"/>
        <v>-1</v>
      </c>
      <c r="AE439" s="2">
        <f t="shared" si="52"/>
        <v>-1</v>
      </c>
      <c r="AF439" s="2">
        <f t="shared" si="59"/>
        <v>-1</v>
      </c>
      <c r="AG439" s="2">
        <f t="shared" si="59"/>
        <v>-1</v>
      </c>
      <c r="AH439" s="2">
        <f t="shared" si="59"/>
        <v>-1</v>
      </c>
      <c r="AI439" s="2">
        <f t="shared" si="54"/>
        <v>-1</v>
      </c>
      <c r="AK439" s="2">
        <f t="shared" si="60"/>
        <v>-1</v>
      </c>
      <c r="AL439" s="2">
        <f t="shared" si="60"/>
        <v>-1</v>
      </c>
      <c r="AM439" s="2">
        <f t="shared" si="60"/>
        <v>-1</v>
      </c>
      <c r="AN439" s="2">
        <f t="shared" si="58"/>
        <v>-1</v>
      </c>
      <c r="AP439" s="2">
        <f t="shared" si="61"/>
        <v>-1</v>
      </c>
      <c r="AQ439" s="2">
        <f t="shared" si="61"/>
        <v>-1</v>
      </c>
      <c r="AR439" s="2">
        <f t="shared" si="61"/>
        <v>-1</v>
      </c>
      <c r="AS439" s="2">
        <f t="shared" si="50"/>
        <v>-1</v>
      </c>
    </row>
    <row r="440" spans="1:45" x14ac:dyDescent="0.25">
      <c r="A440">
        <v>2</v>
      </c>
      <c r="B440" t="s">
        <v>4731</v>
      </c>
      <c r="C440" t="s">
        <v>1604</v>
      </c>
      <c r="D440">
        <v>2017</v>
      </c>
      <c r="E440" t="s">
        <v>1605</v>
      </c>
      <c r="F440" t="s">
        <v>322</v>
      </c>
      <c r="G440" t="s">
        <v>1606</v>
      </c>
      <c r="H440" t="s">
        <v>1607</v>
      </c>
      <c r="I440">
        <v>418</v>
      </c>
      <c r="J440" s="1">
        <v>44848.523055555554</v>
      </c>
      <c r="S440">
        <v>2</v>
      </c>
      <c r="T440">
        <v>0.4</v>
      </c>
      <c r="U440">
        <v>1</v>
      </c>
      <c r="V440">
        <v>2</v>
      </c>
      <c r="W440">
        <v>5</v>
      </c>
      <c r="X440" t="s">
        <v>1608</v>
      </c>
      <c r="Y440" t="s">
        <v>1609</v>
      </c>
      <c r="Z440" t="s">
        <v>1610</v>
      </c>
      <c r="AB440">
        <f>COUNTIF(DATA!C:C,C440)</f>
        <v>1</v>
      </c>
      <c r="AC440" s="2">
        <f t="shared" si="57"/>
        <v>-1</v>
      </c>
      <c r="AE440" s="2">
        <f t="shared" si="52"/>
        <v>-1</v>
      </c>
      <c r="AF440" s="2">
        <f t="shared" si="59"/>
        <v>-1</v>
      </c>
      <c r="AG440" s="2">
        <f t="shared" si="59"/>
        <v>-1</v>
      </c>
      <c r="AH440" s="2">
        <f t="shared" si="59"/>
        <v>-1</v>
      </c>
      <c r="AI440" s="2">
        <f t="shared" si="54"/>
        <v>-1</v>
      </c>
      <c r="AK440" s="2">
        <f t="shared" si="60"/>
        <v>-1</v>
      </c>
      <c r="AL440" s="2">
        <f t="shared" si="60"/>
        <v>-1</v>
      </c>
      <c r="AM440" s="2">
        <f t="shared" si="60"/>
        <v>-1</v>
      </c>
      <c r="AN440" s="2">
        <f t="shared" si="58"/>
        <v>-1</v>
      </c>
      <c r="AP440" s="2">
        <f t="shared" si="61"/>
        <v>-1</v>
      </c>
      <c r="AQ440" s="2">
        <f t="shared" si="61"/>
        <v>-1</v>
      </c>
      <c r="AR440" s="2">
        <f t="shared" si="61"/>
        <v>-1</v>
      </c>
      <c r="AS440" s="2">
        <f t="shared" si="50"/>
        <v>-1</v>
      </c>
    </row>
    <row r="441" spans="1:45" x14ac:dyDescent="0.25">
      <c r="A441">
        <v>2</v>
      </c>
      <c r="B441" t="s">
        <v>615</v>
      </c>
      <c r="C441" t="s">
        <v>902</v>
      </c>
      <c r="D441">
        <v>2014</v>
      </c>
      <c r="E441" t="s">
        <v>461</v>
      </c>
      <c r="F441" t="s">
        <v>322</v>
      </c>
      <c r="G441" t="s">
        <v>903</v>
      </c>
      <c r="H441" t="s">
        <v>904</v>
      </c>
      <c r="I441">
        <v>420</v>
      </c>
      <c r="J441" s="1">
        <v>44848.523055555554</v>
      </c>
      <c r="S441">
        <v>2</v>
      </c>
      <c r="T441">
        <v>0.25</v>
      </c>
      <c r="U441">
        <v>1</v>
      </c>
      <c r="V441">
        <v>3</v>
      </c>
      <c r="W441">
        <v>8</v>
      </c>
      <c r="X441" t="s">
        <v>905</v>
      </c>
      <c r="Y441" t="s">
        <v>906</v>
      </c>
      <c r="Z441" t="s">
        <v>907</v>
      </c>
      <c r="AB441">
        <f>COUNTIF(DATA!C:C,C441)</f>
        <v>1</v>
      </c>
      <c r="AC441" s="2">
        <f t="shared" si="57"/>
        <v>-1</v>
      </c>
      <c r="AE441" s="2">
        <f t="shared" si="52"/>
        <v>-1</v>
      </c>
      <c r="AF441" s="2">
        <f t="shared" si="59"/>
        <v>-1</v>
      </c>
      <c r="AG441" s="2">
        <f t="shared" si="59"/>
        <v>-1</v>
      </c>
      <c r="AH441" s="2">
        <f t="shared" si="59"/>
        <v>-1</v>
      </c>
      <c r="AI441" s="2">
        <f t="shared" si="54"/>
        <v>-1</v>
      </c>
      <c r="AK441" s="2">
        <f t="shared" si="60"/>
        <v>-1</v>
      </c>
      <c r="AL441" s="2">
        <f t="shared" si="60"/>
        <v>-1</v>
      </c>
      <c r="AM441" s="2">
        <f t="shared" si="60"/>
        <v>-1</v>
      </c>
      <c r="AN441" s="2">
        <f t="shared" si="58"/>
        <v>-1</v>
      </c>
      <c r="AP441" s="2">
        <f t="shared" si="61"/>
        <v>-1</v>
      </c>
      <c r="AQ441" s="2">
        <f t="shared" si="61"/>
        <v>-1</v>
      </c>
      <c r="AR441" s="2">
        <f t="shared" si="61"/>
        <v>-1</v>
      </c>
      <c r="AS441" s="2">
        <f t="shared" si="50"/>
        <v>-1</v>
      </c>
    </row>
    <row r="442" spans="1:45" x14ac:dyDescent="0.25">
      <c r="A442">
        <v>2</v>
      </c>
      <c r="B442" t="s">
        <v>2429</v>
      </c>
      <c r="C442" t="s">
        <v>2430</v>
      </c>
      <c r="D442">
        <v>2020</v>
      </c>
      <c r="E442" t="s">
        <v>1455</v>
      </c>
      <c r="F442" t="s">
        <v>1088</v>
      </c>
      <c r="G442" t="s">
        <v>2431</v>
      </c>
      <c r="H442" t="s">
        <v>2432</v>
      </c>
      <c r="I442">
        <v>421</v>
      </c>
      <c r="J442" s="1">
        <v>44848.523055555554</v>
      </c>
      <c r="K442" t="s">
        <v>157</v>
      </c>
      <c r="S442">
        <v>2</v>
      </c>
      <c r="T442">
        <v>1</v>
      </c>
      <c r="U442">
        <v>1</v>
      </c>
      <c r="V442">
        <v>3</v>
      </c>
      <c r="W442">
        <v>2</v>
      </c>
      <c r="X442" t="s">
        <v>2433</v>
      </c>
      <c r="Y442" t="s">
        <v>2431</v>
      </c>
      <c r="Z442" t="s">
        <v>2434</v>
      </c>
      <c r="AB442">
        <f>COUNTIF(DATA!C:C,C442)</f>
        <v>1</v>
      </c>
      <c r="AC442" s="2">
        <f t="shared" si="57"/>
        <v>-1</v>
      </c>
      <c r="AE442" s="2">
        <f t="shared" si="52"/>
        <v>-1</v>
      </c>
      <c r="AF442" s="2">
        <f t="shared" si="59"/>
        <v>-1</v>
      </c>
      <c r="AG442" s="2">
        <f t="shared" si="59"/>
        <v>-1</v>
      </c>
      <c r="AH442" s="2">
        <f t="shared" si="59"/>
        <v>-1</v>
      </c>
      <c r="AI442" s="2">
        <f t="shared" si="54"/>
        <v>-1</v>
      </c>
      <c r="AK442" s="2">
        <f t="shared" si="60"/>
        <v>-1</v>
      </c>
      <c r="AL442" s="2">
        <f t="shared" si="60"/>
        <v>-1</v>
      </c>
      <c r="AM442" s="2">
        <f t="shared" si="60"/>
        <v>-1</v>
      </c>
      <c r="AN442" s="2">
        <f t="shared" si="58"/>
        <v>-1</v>
      </c>
      <c r="AP442" s="2">
        <f t="shared" si="61"/>
        <v>-1</v>
      </c>
      <c r="AQ442" s="2">
        <f t="shared" si="61"/>
        <v>-1</v>
      </c>
      <c r="AR442" s="2">
        <f t="shared" si="61"/>
        <v>-1</v>
      </c>
      <c r="AS442" s="2">
        <f t="shared" si="50"/>
        <v>-1</v>
      </c>
    </row>
    <row r="443" spans="1:45" x14ac:dyDescent="0.25">
      <c r="A443">
        <v>2</v>
      </c>
      <c r="B443" t="s">
        <v>4732</v>
      </c>
      <c r="C443" t="s">
        <v>4733</v>
      </c>
      <c r="D443">
        <v>2018</v>
      </c>
      <c r="E443" t="s">
        <v>1847</v>
      </c>
      <c r="F443" t="s">
        <v>1848</v>
      </c>
      <c r="G443" t="s">
        <v>4734</v>
      </c>
      <c r="H443" t="s">
        <v>4735</v>
      </c>
      <c r="I443">
        <v>425</v>
      </c>
      <c r="J443" s="1">
        <v>44848.523055555554</v>
      </c>
      <c r="S443">
        <v>2</v>
      </c>
      <c r="T443">
        <v>0.5</v>
      </c>
      <c r="U443">
        <v>1</v>
      </c>
      <c r="V443">
        <v>2</v>
      </c>
      <c r="W443">
        <v>4</v>
      </c>
      <c r="X443" t="s">
        <v>4736</v>
      </c>
      <c r="Z443" t="s">
        <v>4737</v>
      </c>
      <c r="AB443">
        <f>COUNTIF(DATA!C:C,C443)</f>
        <v>0</v>
      </c>
      <c r="AC443" s="2">
        <f t="shared" si="57"/>
        <v>-1</v>
      </c>
      <c r="AE443" s="2">
        <f t="shared" si="52"/>
        <v>-1</v>
      </c>
      <c r="AF443" s="2">
        <f t="shared" si="59"/>
        <v>-1</v>
      </c>
      <c r="AG443" s="2">
        <f t="shared" si="59"/>
        <v>-1</v>
      </c>
      <c r="AH443" s="2">
        <f t="shared" si="59"/>
        <v>-1</v>
      </c>
      <c r="AI443" s="2">
        <f t="shared" si="54"/>
        <v>-1</v>
      </c>
      <c r="AK443" s="2">
        <f t="shared" si="60"/>
        <v>-1</v>
      </c>
      <c r="AL443" s="2">
        <f t="shared" si="60"/>
        <v>-1</v>
      </c>
      <c r="AM443" s="2">
        <f t="shared" si="60"/>
        <v>-1</v>
      </c>
      <c r="AN443" s="2">
        <f t="shared" si="58"/>
        <v>-1</v>
      </c>
      <c r="AP443" s="2">
        <f t="shared" si="61"/>
        <v>-1</v>
      </c>
      <c r="AQ443" s="2">
        <f t="shared" si="61"/>
        <v>-1</v>
      </c>
      <c r="AR443" s="2">
        <f t="shared" si="61"/>
        <v>-1</v>
      </c>
      <c r="AS443" s="2">
        <f t="shared" si="50"/>
        <v>-1</v>
      </c>
    </row>
    <row r="444" spans="1:45" x14ac:dyDescent="0.25">
      <c r="A444">
        <v>2</v>
      </c>
      <c r="B444" t="s">
        <v>4738</v>
      </c>
      <c r="C444" t="s">
        <v>4739</v>
      </c>
      <c r="D444">
        <v>2020</v>
      </c>
      <c r="E444" t="s">
        <v>28</v>
      </c>
      <c r="F444" t="s">
        <v>29</v>
      </c>
      <c r="G444" t="s">
        <v>4740</v>
      </c>
      <c r="H444" t="s">
        <v>4741</v>
      </c>
      <c r="I444">
        <v>426</v>
      </c>
      <c r="J444" s="1">
        <v>44848.523055555554</v>
      </c>
      <c r="S444">
        <v>2</v>
      </c>
      <c r="T444">
        <v>1</v>
      </c>
      <c r="U444">
        <v>1</v>
      </c>
      <c r="V444">
        <v>3</v>
      </c>
      <c r="W444">
        <v>2</v>
      </c>
      <c r="X444" t="s">
        <v>4742</v>
      </c>
      <c r="Y444" t="s">
        <v>4743</v>
      </c>
      <c r="Z444" t="s">
        <v>4744</v>
      </c>
      <c r="AB444">
        <f>COUNTIF(DATA!C:C,C444)</f>
        <v>0</v>
      </c>
      <c r="AC444" s="2">
        <f t="shared" si="57"/>
        <v>-1</v>
      </c>
      <c r="AE444" s="2">
        <f t="shared" si="52"/>
        <v>-1</v>
      </c>
      <c r="AF444" s="2">
        <f t="shared" si="59"/>
        <v>-1</v>
      </c>
      <c r="AG444" s="2">
        <f t="shared" si="59"/>
        <v>-1</v>
      </c>
      <c r="AH444" s="2">
        <f t="shared" si="59"/>
        <v>-1</v>
      </c>
      <c r="AI444" s="2">
        <f t="shared" si="54"/>
        <v>-1</v>
      </c>
      <c r="AK444" s="2">
        <f t="shared" si="60"/>
        <v>-1</v>
      </c>
      <c r="AL444" s="2">
        <f t="shared" si="60"/>
        <v>-1</v>
      </c>
      <c r="AM444" s="2">
        <f t="shared" si="60"/>
        <v>-1</v>
      </c>
      <c r="AN444" s="2">
        <f t="shared" si="58"/>
        <v>-1</v>
      </c>
      <c r="AP444" s="2">
        <f t="shared" si="61"/>
        <v>-1</v>
      </c>
      <c r="AQ444" s="2">
        <f t="shared" si="61"/>
        <v>-1</v>
      </c>
      <c r="AR444" s="2">
        <f t="shared" si="61"/>
        <v>-1</v>
      </c>
      <c r="AS444" s="2">
        <f t="shared" si="50"/>
        <v>-1</v>
      </c>
    </row>
    <row r="445" spans="1:45" x14ac:dyDescent="0.25">
      <c r="A445">
        <v>2</v>
      </c>
      <c r="B445" t="s">
        <v>4745</v>
      </c>
      <c r="C445" t="s">
        <v>1838</v>
      </c>
      <c r="D445">
        <v>2018</v>
      </c>
      <c r="E445" t="s">
        <v>1839</v>
      </c>
      <c r="F445" t="s">
        <v>1840</v>
      </c>
      <c r="G445" t="s">
        <v>1841</v>
      </c>
      <c r="H445" t="s">
        <v>1842</v>
      </c>
      <c r="I445">
        <v>433</v>
      </c>
      <c r="J445" s="1">
        <v>44848.523055555554</v>
      </c>
      <c r="K445" t="s">
        <v>41</v>
      </c>
      <c r="S445">
        <v>2</v>
      </c>
      <c r="T445">
        <v>0.5</v>
      </c>
      <c r="U445">
        <v>0</v>
      </c>
      <c r="V445">
        <v>6</v>
      </c>
      <c r="W445">
        <v>4</v>
      </c>
      <c r="X445" t="s">
        <v>1843</v>
      </c>
      <c r="Y445" t="s">
        <v>1841</v>
      </c>
      <c r="Z445" t="s">
        <v>1844</v>
      </c>
      <c r="AB445">
        <f>COUNTIF(DATA!C:C,C445)</f>
        <v>1</v>
      </c>
      <c r="AC445" s="2">
        <f t="shared" si="57"/>
        <v>-1</v>
      </c>
      <c r="AE445" s="2">
        <f t="shared" si="52"/>
        <v>-1</v>
      </c>
      <c r="AF445" s="2">
        <f t="shared" si="59"/>
        <v>-1</v>
      </c>
      <c r="AG445" s="2">
        <f t="shared" si="59"/>
        <v>-1</v>
      </c>
      <c r="AH445" s="2">
        <f t="shared" si="59"/>
        <v>-1</v>
      </c>
      <c r="AI445" s="2">
        <f t="shared" si="54"/>
        <v>-1</v>
      </c>
      <c r="AK445" s="2">
        <f t="shared" si="60"/>
        <v>-1</v>
      </c>
      <c r="AL445" s="2">
        <f t="shared" si="60"/>
        <v>-1</v>
      </c>
      <c r="AM445" s="2">
        <f t="shared" si="60"/>
        <v>-1</v>
      </c>
      <c r="AN445" s="2">
        <f t="shared" si="58"/>
        <v>-1</v>
      </c>
      <c r="AP445" s="2">
        <f t="shared" si="61"/>
        <v>-1</v>
      </c>
      <c r="AQ445" s="2">
        <f t="shared" si="61"/>
        <v>-1</v>
      </c>
      <c r="AR445" s="2">
        <f t="shared" si="61"/>
        <v>-1</v>
      </c>
      <c r="AS445" s="2">
        <f t="shared" si="50"/>
        <v>-1</v>
      </c>
    </row>
    <row r="446" spans="1:45" x14ac:dyDescent="0.25">
      <c r="A446">
        <v>2</v>
      </c>
      <c r="B446" t="s">
        <v>1099</v>
      </c>
      <c r="C446" t="s">
        <v>1100</v>
      </c>
      <c r="D446">
        <v>2015</v>
      </c>
      <c r="E446" t="s">
        <v>657</v>
      </c>
      <c r="F446" t="s">
        <v>1101</v>
      </c>
      <c r="G446" t="s">
        <v>1102</v>
      </c>
      <c r="H446" t="s">
        <v>1103</v>
      </c>
      <c r="I446">
        <v>434</v>
      </c>
      <c r="J446" s="1">
        <v>44848.523055555554</v>
      </c>
      <c r="S446">
        <v>2</v>
      </c>
      <c r="T446">
        <v>0.28999999999999998</v>
      </c>
      <c r="U446">
        <v>0</v>
      </c>
      <c r="V446">
        <v>6</v>
      </c>
      <c r="W446">
        <v>7</v>
      </c>
      <c r="X446" t="s">
        <v>1104</v>
      </c>
      <c r="Z446" t="s">
        <v>1105</v>
      </c>
      <c r="AB446">
        <f>COUNTIF(DATA!C:C,C446)</f>
        <v>1</v>
      </c>
      <c r="AC446" s="2">
        <f t="shared" si="57"/>
        <v>-1</v>
      </c>
      <c r="AE446" s="2">
        <f t="shared" si="52"/>
        <v>-1</v>
      </c>
      <c r="AF446" s="2">
        <f t="shared" si="59"/>
        <v>-1</v>
      </c>
      <c r="AG446" s="2">
        <f t="shared" si="59"/>
        <v>-1</v>
      </c>
      <c r="AH446" s="2">
        <f t="shared" si="59"/>
        <v>-1</v>
      </c>
      <c r="AI446" s="2">
        <f t="shared" si="54"/>
        <v>-1</v>
      </c>
      <c r="AK446" s="2">
        <f t="shared" si="60"/>
        <v>-1</v>
      </c>
      <c r="AL446" s="2">
        <f t="shared" si="60"/>
        <v>-1</v>
      </c>
      <c r="AM446" s="2">
        <f t="shared" si="60"/>
        <v>-1</v>
      </c>
      <c r="AN446" s="2">
        <f t="shared" si="58"/>
        <v>-1</v>
      </c>
      <c r="AP446" s="2">
        <f t="shared" si="61"/>
        <v>-1</v>
      </c>
      <c r="AQ446" s="2">
        <f t="shared" si="61"/>
        <v>-1</v>
      </c>
      <c r="AR446" s="2">
        <f t="shared" si="61"/>
        <v>-1</v>
      </c>
      <c r="AS446" s="2">
        <f t="shared" si="50"/>
        <v>-1</v>
      </c>
    </row>
    <row r="447" spans="1:45" x14ac:dyDescent="0.25">
      <c r="A447">
        <v>2</v>
      </c>
      <c r="B447" t="s">
        <v>4746</v>
      </c>
      <c r="C447" t="s">
        <v>4747</v>
      </c>
      <c r="D447">
        <v>2013</v>
      </c>
      <c r="E447" t="s">
        <v>4748</v>
      </c>
      <c r="F447" t="s">
        <v>658</v>
      </c>
      <c r="G447" t="s">
        <v>4749</v>
      </c>
      <c r="H447" t="s">
        <v>4750</v>
      </c>
      <c r="I447">
        <v>435</v>
      </c>
      <c r="J447" s="1">
        <v>44848.523055555554</v>
      </c>
      <c r="S447">
        <v>2</v>
      </c>
      <c r="T447">
        <v>0.22</v>
      </c>
      <c r="U447">
        <v>1</v>
      </c>
      <c r="V447">
        <v>3</v>
      </c>
      <c r="W447">
        <v>9</v>
      </c>
      <c r="X447" t="s">
        <v>4751</v>
      </c>
      <c r="Z447" t="s">
        <v>4752</v>
      </c>
      <c r="AB447">
        <f>COUNTIF(DATA!C:C,C447)</f>
        <v>0</v>
      </c>
      <c r="AC447" s="2">
        <f t="shared" si="57"/>
        <v>-1</v>
      </c>
      <c r="AE447" s="2">
        <f t="shared" si="52"/>
        <v>-1</v>
      </c>
      <c r="AF447" s="2">
        <f t="shared" si="59"/>
        <v>-1</v>
      </c>
      <c r="AG447" s="2">
        <f t="shared" si="59"/>
        <v>-1</v>
      </c>
      <c r="AH447" s="2">
        <f t="shared" si="59"/>
        <v>-1</v>
      </c>
      <c r="AI447" s="2">
        <f t="shared" si="54"/>
        <v>-1</v>
      </c>
      <c r="AK447" s="2">
        <f t="shared" si="60"/>
        <v>-1</v>
      </c>
      <c r="AL447" s="2">
        <f t="shared" si="60"/>
        <v>-1</v>
      </c>
      <c r="AM447" s="2">
        <f t="shared" si="60"/>
        <v>-1</v>
      </c>
      <c r="AN447" s="2">
        <f t="shared" si="58"/>
        <v>-1</v>
      </c>
      <c r="AP447" s="2">
        <f t="shared" si="61"/>
        <v>-1</v>
      </c>
      <c r="AQ447" s="2">
        <f t="shared" si="61"/>
        <v>-1</v>
      </c>
      <c r="AR447" s="2">
        <f t="shared" si="61"/>
        <v>-1</v>
      </c>
      <c r="AS447" s="2">
        <f t="shared" si="50"/>
        <v>-1</v>
      </c>
    </row>
    <row r="448" spans="1:45" x14ac:dyDescent="0.25">
      <c r="A448">
        <v>2</v>
      </c>
      <c r="B448" t="s">
        <v>4753</v>
      </c>
      <c r="C448" t="s">
        <v>4754</v>
      </c>
      <c r="D448">
        <v>2009</v>
      </c>
      <c r="F448" t="s">
        <v>4755</v>
      </c>
      <c r="H448" t="s">
        <v>4756</v>
      </c>
      <c r="I448">
        <v>436</v>
      </c>
      <c r="J448" s="1">
        <v>44848.523055555554</v>
      </c>
      <c r="K448" t="s">
        <v>93</v>
      </c>
      <c r="S448">
        <v>2</v>
      </c>
      <c r="T448">
        <v>0.15</v>
      </c>
      <c r="U448">
        <v>2</v>
      </c>
      <c r="V448">
        <v>1</v>
      </c>
      <c r="W448">
        <v>13</v>
      </c>
      <c r="Z448" t="s">
        <v>4757</v>
      </c>
      <c r="AB448">
        <f>COUNTIF(DATA!C:C,C448)</f>
        <v>0</v>
      </c>
      <c r="AC448" s="2">
        <f t="shared" si="57"/>
        <v>-1</v>
      </c>
      <c r="AE448" s="2">
        <f t="shared" si="52"/>
        <v>-1</v>
      </c>
      <c r="AF448" s="2">
        <f t="shared" si="59"/>
        <v>-1</v>
      </c>
      <c r="AG448" s="2">
        <f t="shared" si="59"/>
        <v>-1</v>
      </c>
      <c r="AH448" s="2">
        <f t="shared" si="59"/>
        <v>-1</v>
      </c>
      <c r="AI448" s="2">
        <f t="shared" si="54"/>
        <v>-1</v>
      </c>
      <c r="AK448" s="2">
        <f t="shared" si="60"/>
        <v>-1</v>
      </c>
      <c r="AL448" s="2">
        <f t="shared" si="60"/>
        <v>-1</v>
      </c>
      <c r="AM448" s="2">
        <f t="shared" si="60"/>
        <v>-1</v>
      </c>
      <c r="AN448" s="2">
        <f t="shared" si="58"/>
        <v>-1</v>
      </c>
      <c r="AP448" s="2">
        <f t="shared" si="61"/>
        <v>-1</v>
      </c>
      <c r="AQ448" s="2">
        <f t="shared" si="61"/>
        <v>-1</v>
      </c>
      <c r="AR448" s="2">
        <f t="shared" si="61"/>
        <v>-1</v>
      </c>
      <c r="AS448" s="2">
        <f t="shared" si="50"/>
        <v>-1</v>
      </c>
    </row>
    <row r="449" spans="1:45" x14ac:dyDescent="0.25">
      <c r="A449">
        <v>2</v>
      </c>
      <c r="B449" t="s">
        <v>4758</v>
      </c>
      <c r="C449" t="s">
        <v>4759</v>
      </c>
      <c r="D449">
        <v>2018</v>
      </c>
      <c r="E449" t="s">
        <v>1831</v>
      </c>
      <c r="F449" t="s">
        <v>1832</v>
      </c>
      <c r="G449" t="s">
        <v>4760</v>
      </c>
      <c r="H449" t="s">
        <v>4761</v>
      </c>
      <c r="I449">
        <v>437</v>
      </c>
      <c r="J449" s="1">
        <v>44848.523055555554</v>
      </c>
      <c r="S449">
        <v>2</v>
      </c>
      <c r="T449">
        <v>0.5</v>
      </c>
      <c r="U449">
        <v>1</v>
      </c>
      <c r="V449">
        <v>2</v>
      </c>
      <c r="W449">
        <v>4</v>
      </c>
      <c r="X449" t="s">
        <v>4762</v>
      </c>
      <c r="Z449" t="s">
        <v>4763</v>
      </c>
      <c r="AB449">
        <f>COUNTIF(DATA!C:C,C449)</f>
        <v>0</v>
      </c>
      <c r="AC449" s="2">
        <f t="shared" si="57"/>
        <v>-1</v>
      </c>
      <c r="AE449" s="2">
        <f t="shared" si="52"/>
        <v>-1</v>
      </c>
      <c r="AF449" s="2">
        <f t="shared" si="59"/>
        <v>-1</v>
      </c>
      <c r="AG449" s="2">
        <f t="shared" si="59"/>
        <v>-1</v>
      </c>
      <c r="AH449" s="2">
        <f t="shared" si="59"/>
        <v>-1</v>
      </c>
      <c r="AI449" s="2">
        <f t="shared" si="54"/>
        <v>-1</v>
      </c>
      <c r="AK449" s="2">
        <f t="shared" si="60"/>
        <v>-1</v>
      </c>
      <c r="AL449" s="2">
        <f t="shared" si="60"/>
        <v>-1</v>
      </c>
      <c r="AM449" s="2">
        <f t="shared" si="60"/>
        <v>-1</v>
      </c>
      <c r="AN449" s="2">
        <f t="shared" si="58"/>
        <v>-1</v>
      </c>
      <c r="AP449" s="2">
        <f t="shared" si="61"/>
        <v>-1</v>
      </c>
      <c r="AQ449" s="2">
        <f t="shared" si="61"/>
        <v>-1</v>
      </c>
      <c r="AR449" s="2">
        <f t="shared" si="61"/>
        <v>-1</v>
      </c>
      <c r="AS449" s="2">
        <f t="shared" si="50"/>
        <v>-1</v>
      </c>
    </row>
    <row r="450" spans="1:45" x14ac:dyDescent="0.25">
      <c r="A450">
        <v>2</v>
      </c>
      <c r="B450" t="s">
        <v>1611</v>
      </c>
      <c r="C450" t="s">
        <v>1612</v>
      </c>
      <c r="D450">
        <v>2017</v>
      </c>
      <c r="E450" t="s">
        <v>1613</v>
      </c>
      <c r="F450" t="s">
        <v>1614</v>
      </c>
      <c r="G450" t="s">
        <v>1615</v>
      </c>
      <c r="H450" t="s">
        <v>1616</v>
      </c>
      <c r="I450">
        <v>439</v>
      </c>
      <c r="J450" s="1">
        <v>44848.523055555554</v>
      </c>
      <c r="S450">
        <v>2</v>
      </c>
      <c r="T450">
        <v>0.4</v>
      </c>
      <c r="U450">
        <v>1</v>
      </c>
      <c r="V450">
        <v>4</v>
      </c>
      <c r="W450">
        <v>5</v>
      </c>
      <c r="X450" t="s">
        <v>1617</v>
      </c>
      <c r="Z450" t="s">
        <v>1618</v>
      </c>
      <c r="AB450">
        <f>COUNTIF(DATA!C:C,C450)</f>
        <v>1</v>
      </c>
      <c r="AC450" s="2">
        <f t="shared" si="57"/>
        <v>-1</v>
      </c>
      <c r="AE450" s="2">
        <f t="shared" si="52"/>
        <v>-1</v>
      </c>
      <c r="AF450" s="2">
        <f t="shared" si="59"/>
        <v>-1</v>
      </c>
      <c r="AG450" s="2">
        <f t="shared" si="59"/>
        <v>-1</v>
      </c>
      <c r="AH450" s="2">
        <f t="shared" si="59"/>
        <v>-1</v>
      </c>
      <c r="AI450" s="2">
        <f t="shared" si="54"/>
        <v>-1</v>
      </c>
      <c r="AK450" s="2">
        <f t="shared" si="60"/>
        <v>-1</v>
      </c>
      <c r="AL450" s="2">
        <f t="shared" si="60"/>
        <v>-1</v>
      </c>
      <c r="AM450" s="2">
        <f t="shared" si="60"/>
        <v>-1</v>
      </c>
      <c r="AN450" s="2">
        <f t="shared" si="58"/>
        <v>-1</v>
      </c>
      <c r="AP450" s="2">
        <f t="shared" si="61"/>
        <v>-1</v>
      </c>
      <c r="AQ450" s="2">
        <f t="shared" si="61"/>
        <v>-1</v>
      </c>
      <c r="AR450" s="2">
        <f t="shared" si="61"/>
        <v>-1</v>
      </c>
      <c r="AS450" s="2">
        <f t="shared" ref="AS450:AS513" si="62">IF(AP450=-1, 0, 1) + IF(AQ450=-1, 0, 1) + IF(AR450=-1, 0, 1) - 1</f>
        <v>-1</v>
      </c>
    </row>
    <row r="451" spans="1:45" x14ac:dyDescent="0.25">
      <c r="A451">
        <v>2</v>
      </c>
      <c r="B451" t="s">
        <v>4764</v>
      </c>
      <c r="C451" t="s">
        <v>4765</v>
      </c>
      <c r="D451">
        <v>2015</v>
      </c>
      <c r="E451" t="s">
        <v>3824</v>
      </c>
      <c r="F451" t="s">
        <v>658</v>
      </c>
      <c r="G451" t="s">
        <v>4766</v>
      </c>
      <c r="H451" t="s">
        <v>4767</v>
      </c>
      <c r="I451">
        <v>440</v>
      </c>
      <c r="J451" s="1">
        <v>44848.523055555554</v>
      </c>
      <c r="S451">
        <v>2</v>
      </c>
      <c r="T451">
        <v>0.28999999999999998</v>
      </c>
      <c r="U451">
        <v>1</v>
      </c>
      <c r="V451">
        <v>4</v>
      </c>
      <c r="W451">
        <v>7</v>
      </c>
      <c r="X451" t="s">
        <v>4768</v>
      </c>
      <c r="Z451" t="s">
        <v>4769</v>
      </c>
      <c r="AB451">
        <f>COUNTIF(DATA!C:C,C451)</f>
        <v>0</v>
      </c>
      <c r="AC451" s="2">
        <f t="shared" si="57"/>
        <v>-1</v>
      </c>
      <c r="AE451" s="2">
        <f t="shared" ref="AE451:AE514" si="63">IFERROR(SEARCH(AE$1, $B451), -1)</f>
        <v>-1</v>
      </c>
      <c r="AF451" s="2">
        <f t="shared" si="59"/>
        <v>-1</v>
      </c>
      <c r="AG451" s="2">
        <f t="shared" si="59"/>
        <v>-1</v>
      </c>
      <c r="AH451" s="2">
        <f t="shared" si="59"/>
        <v>-1</v>
      </c>
      <c r="AI451" s="2">
        <f t="shared" ref="AI451:AI514" si="64">IF(AE451=-1, 0, 1) + IF(AF451=-1, 0, 1) + IF(AG451=-1, 0, 1) + IF(AH451=-1, 0, 1) - 1</f>
        <v>-1</v>
      </c>
      <c r="AK451" s="2">
        <f t="shared" si="60"/>
        <v>-1</v>
      </c>
      <c r="AL451" s="2">
        <f t="shared" si="60"/>
        <v>-1</v>
      </c>
      <c r="AM451" s="2">
        <f t="shared" si="60"/>
        <v>-1</v>
      </c>
      <c r="AN451" s="2">
        <f t="shared" si="58"/>
        <v>-1</v>
      </c>
      <c r="AP451" s="2">
        <f t="shared" si="61"/>
        <v>-1</v>
      </c>
      <c r="AQ451" s="2">
        <f t="shared" si="61"/>
        <v>-1</v>
      </c>
      <c r="AR451" s="2">
        <f t="shared" si="61"/>
        <v>-1</v>
      </c>
      <c r="AS451" s="2">
        <f t="shared" si="62"/>
        <v>-1</v>
      </c>
    </row>
    <row r="452" spans="1:45" x14ac:dyDescent="0.25">
      <c r="A452">
        <v>2</v>
      </c>
      <c r="B452" t="s">
        <v>4770</v>
      </c>
      <c r="C452" t="s">
        <v>4771</v>
      </c>
      <c r="D452">
        <v>2014</v>
      </c>
      <c r="E452" t="s">
        <v>4772</v>
      </c>
      <c r="F452" t="s">
        <v>658</v>
      </c>
      <c r="G452" t="s">
        <v>4773</v>
      </c>
      <c r="H452" t="s">
        <v>4774</v>
      </c>
      <c r="I452">
        <v>441</v>
      </c>
      <c r="J452" s="1">
        <v>44848.523055555554</v>
      </c>
      <c r="S452">
        <v>2</v>
      </c>
      <c r="T452">
        <v>0.25</v>
      </c>
      <c r="U452">
        <v>0</v>
      </c>
      <c r="V452">
        <v>7</v>
      </c>
      <c r="W452">
        <v>8</v>
      </c>
      <c r="X452" t="s">
        <v>4775</v>
      </c>
      <c r="Z452" t="s">
        <v>4776</v>
      </c>
      <c r="AB452">
        <f>COUNTIF(DATA!C:C,C452)</f>
        <v>0</v>
      </c>
      <c r="AC452" s="2">
        <f t="shared" si="57"/>
        <v>-1</v>
      </c>
      <c r="AE452" s="2">
        <f t="shared" si="63"/>
        <v>-1</v>
      </c>
      <c r="AF452" s="2">
        <f t="shared" si="59"/>
        <v>-1</v>
      </c>
      <c r="AG452" s="2">
        <f t="shared" si="59"/>
        <v>-1</v>
      </c>
      <c r="AH452" s="2">
        <f t="shared" si="59"/>
        <v>-1</v>
      </c>
      <c r="AI452" s="2">
        <f t="shared" si="64"/>
        <v>-1</v>
      </c>
      <c r="AK452" s="2">
        <f t="shared" si="60"/>
        <v>-1</v>
      </c>
      <c r="AL452" s="2">
        <f t="shared" si="60"/>
        <v>-1</v>
      </c>
      <c r="AM452" s="2">
        <f t="shared" si="60"/>
        <v>-1</v>
      </c>
      <c r="AN452" s="2">
        <f t="shared" si="58"/>
        <v>-1</v>
      </c>
      <c r="AP452" s="2">
        <f t="shared" si="61"/>
        <v>-1</v>
      </c>
      <c r="AQ452" s="2">
        <f t="shared" si="61"/>
        <v>-1</v>
      </c>
      <c r="AR452" s="2">
        <f t="shared" si="61"/>
        <v>-1</v>
      </c>
      <c r="AS452" s="2">
        <f t="shared" si="62"/>
        <v>-1</v>
      </c>
    </row>
    <row r="453" spans="1:45" x14ac:dyDescent="0.25">
      <c r="A453">
        <v>2</v>
      </c>
      <c r="B453" t="s">
        <v>4777</v>
      </c>
      <c r="C453" t="s">
        <v>4778</v>
      </c>
      <c r="D453">
        <v>2021</v>
      </c>
      <c r="E453" t="s">
        <v>4779</v>
      </c>
      <c r="F453" t="s">
        <v>4780</v>
      </c>
      <c r="G453" t="s">
        <v>4781</v>
      </c>
      <c r="H453" t="s">
        <v>4782</v>
      </c>
      <c r="I453">
        <v>454</v>
      </c>
      <c r="J453" s="1">
        <v>44848.523055555554</v>
      </c>
      <c r="K453" t="s">
        <v>157</v>
      </c>
      <c r="L453" t="s">
        <v>4783</v>
      </c>
      <c r="S453">
        <v>2</v>
      </c>
      <c r="T453">
        <v>2</v>
      </c>
      <c r="U453">
        <v>1</v>
      </c>
      <c r="V453">
        <v>4</v>
      </c>
      <c r="W453">
        <v>1</v>
      </c>
      <c r="X453" t="s">
        <v>4784</v>
      </c>
      <c r="Y453" t="s">
        <v>4781</v>
      </c>
      <c r="Z453" t="s">
        <v>4785</v>
      </c>
      <c r="AB453">
        <f>COUNTIF(DATA!C:C,C453)</f>
        <v>0</v>
      </c>
      <c r="AC453" s="2">
        <f t="shared" si="57"/>
        <v>-1</v>
      </c>
      <c r="AE453" s="2">
        <f t="shared" si="63"/>
        <v>-1</v>
      </c>
      <c r="AF453" s="2">
        <f t="shared" si="59"/>
        <v>-1</v>
      </c>
      <c r="AG453" s="2">
        <f t="shared" si="59"/>
        <v>-1</v>
      </c>
      <c r="AH453" s="2">
        <f t="shared" si="59"/>
        <v>-1</v>
      </c>
      <c r="AI453" s="2">
        <f t="shared" si="64"/>
        <v>-1</v>
      </c>
      <c r="AK453" s="2">
        <f t="shared" si="60"/>
        <v>-1</v>
      </c>
      <c r="AL453" s="2">
        <f t="shared" si="60"/>
        <v>-1</v>
      </c>
      <c r="AM453" s="2">
        <f t="shared" si="60"/>
        <v>-1</v>
      </c>
      <c r="AN453" s="2">
        <f t="shared" si="58"/>
        <v>-1</v>
      </c>
      <c r="AP453" s="2">
        <f t="shared" si="61"/>
        <v>-1</v>
      </c>
      <c r="AQ453" s="2">
        <f t="shared" si="61"/>
        <v>-1</v>
      </c>
      <c r="AR453" s="2">
        <f t="shared" si="61"/>
        <v>-1</v>
      </c>
      <c r="AS453" s="2">
        <f t="shared" si="62"/>
        <v>-1</v>
      </c>
    </row>
    <row r="454" spans="1:45" x14ac:dyDescent="0.25">
      <c r="A454">
        <v>2</v>
      </c>
      <c r="B454" t="s">
        <v>4786</v>
      </c>
      <c r="C454" t="s">
        <v>4787</v>
      </c>
      <c r="D454">
        <v>2021</v>
      </c>
      <c r="E454" t="s">
        <v>2927</v>
      </c>
      <c r="F454" t="s">
        <v>29</v>
      </c>
      <c r="G454" t="s">
        <v>4788</v>
      </c>
      <c r="H454" t="s">
        <v>4789</v>
      </c>
      <c r="I454">
        <v>455</v>
      </c>
      <c r="J454" s="1">
        <v>44848.523055555554</v>
      </c>
      <c r="K454" t="s">
        <v>157</v>
      </c>
      <c r="S454">
        <v>2</v>
      </c>
      <c r="T454">
        <v>2</v>
      </c>
      <c r="U454">
        <v>1</v>
      </c>
      <c r="V454">
        <v>2</v>
      </c>
      <c r="W454">
        <v>1</v>
      </c>
      <c r="X454" t="s">
        <v>4790</v>
      </c>
      <c r="Y454" t="s">
        <v>4788</v>
      </c>
      <c r="Z454" t="s">
        <v>4791</v>
      </c>
      <c r="AB454">
        <f>COUNTIF(DATA!C:C,C454)</f>
        <v>0</v>
      </c>
      <c r="AC454" s="2">
        <f t="shared" si="57"/>
        <v>-1</v>
      </c>
      <c r="AE454" s="2">
        <f t="shared" si="63"/>
        <v>-1</v>
      </c>
      <c r="AF454" s="2">
        <f t="shared" si="59"/>
        <v>-1</v>
      </c>
      <c r="AG454" s="2">
        <f t="shared" si="59"/>
        <v>-1</v>
      </c>
      <c r="AH454" s="2">
        <f t="shared" si="59"/>
        <v>-1</v>
      </c>
      <c r="AI454" s="2">
        <f t="shared" si="64"/>
        <v>-1</v>
      </c>
      <c r="AK454" s="2">
        <f t="shared" si="60"/>
        <v>-1</v>
      </c>
      <c r="AL454" s="2">
        <f t="shared" si="60"/>
        <v>-1</v>
      </c>
      <c r="AM454" s="2">
        <f t="shared" si="60"/>
        <v>-1</v>
      </c>
      <c r="AN454" s="2">
        <f t="shared" si="58"/>
        <v>-1</v>
      </c>
      <c r="AP454" s="2">
        <f t="shared" si="61"/>
        <v>-1</v>
      </c>
      <c r="AQ454" s="2">
        <f t="shared" si="61"/>
        <v>-1</v>
      </c>
      <c r="AR454" s="2">
        <f t="shared" si="61"/>
        <v>-1</v>
      </c>
      <c r="AS454" s="2">
        <f t="shared" si="62"/>
        <v>-1</v>
      </c>
    </row>
    <row r="455" spans="1:45" x14ac:dyDescent="0.25">
      <c r="A455">
        <v>2</v>
      </c>
      <c r="B455" t="s">
        <v>4792</v>
      </c>
      <c r="C455" t="s">
        <v>4793</v>
      </c>
      <c r="D455">
        <v>2022</v>
      </c>
      <c r="E455" t="s">
        <v>378</v>
      </c>
      <c r="F455" t="s">
        <v>224</v>
      </c>
      <c r="G455" t="s">
        <v>4794</v>
      </c>
      <c r="H455" t="s">
        <v>4795</v>
      </c>
      <c r="I455">
        <v>466</v>
      </c>
      <c r="J455" s="1">
        <v>44848.523055555554</v>
      </c>
      <c r="L455" t="s">
        <v>4796</v>
      </c>
      <c r="S455">
        <v>2</v>
      </c>
      <c r="T455">
        <v>2</v>
      </c>
      <c r="U455">
        <v>0</v>
      </c>
      <c r="V455">
        <v>5</v>
      </c>
      <c r="W455">
        <v>1</v>
      </c>
      <c r="X455" t="s">
        <v>4797</v>
      </c>
      <c r="Y455" t="s">
        <v>4798</v>
      </c>
      <c r="Z455" t="s">
        <v>4799</v>
      </c>
      <c r="AB455">
        <f>COUNTIF(DATA!C:C,C455)</f>
        <v>0</v>
      </c>
      <c r="AC455" s="2">
        <f t="shared" si="57"/>
        <v>-1</v>
      </c>
      <c r="AE455" s="2">
        <f t="shared" si="63"/>
        <v>-1</v>
      </c>
      <c r="AF455" s="2">
        <f t="shared" si="59"/>
        <v>-1</v>
      </c>
      <c r="AG455" s="2">
        <f t="shared" si="59"/>
        <v>-1</v>
      </c>
      <c r="AH455" s="2">
        <f t="shared" si="59"/>
        <v>-1</v>
      </c>
      <c r="AI455" s="2">
        <f t="shared" si="64"/>
        <v>-1</v>
      </c>
      <c r="AK455" s="2">
        <f t="shared" si="60"/>
        <v>-1</v>
      </c>
      <c r="AL455" s="2">
        <f t="shared" si="60"/>
        <v>-1</v>
      </c>
      <c r="AM455" s="2">
        <f t="shared" si="60"/>
        <v>-1</v>
      </c>
      <c r="AN455" s="2">
        <f t="shared" si="58"/>
        <v>-1</v>
      </c>
      <c r="AP455" s="2">
        <f t="shared" si="61"/>
        <v>-1</v>
      </c>
      <c r="AQ455" s="2">
        <f t="shared" si="61"/>
        <v>-1</v>
      </c>
      <c r="AR455" s="2">
        <f t="shared" si="61"/>
        <v>-1</v>
      </c>
      <c r="AS455" s="2">
        <f t="shared" si="62"/>
        <v>-1</v>
      </c>
    </row>
    <row r="456" spans="1:45" x14ac:dyDescent="0.25">
      <c r="A456">
        <v>2</v>
      </c>
      <c r="B456" t="s">
        <v>1808</v>
      </c>
      <c r="C456" t="s">
        <v>1854</v>
      </c>
      <c r="D456">
        <v>2018</v>
      </c>
      <c r="F456" t="s">
        <v>54</v>
      </c>
      <c r="G456" t="s">
        <v>1855</v>
      </c>
      <c r="H456" t="s">
        <v>1856</v>
      </c>
      <c r="I456">
        <v>476</v>
      </c>
      <c r="J456" s="1">
        <v>44848.523055555554</v>
      </c>
      <c r="S456">
        <v>2</v>
      </c>
      <c r="T456">
        <v>0.5</v>
      </c>
      <c r="U456">
        <v>0</v>
      </c>
      <c r="V456">
        <v>5</v>
      </c>
      <c r="W456">
        <v>4</v>
      </c>
      <c r="X456" t="s">
        <v>1812</v>
      </c>
      <c r="Y456" t="s">
        <v>1857</v>
      </c>
      <c r="Z456" t="s">
        <v>1858</v>
      </c>
      <c r="AB456">
        <f>COUNTIF(DATA!C:C,C456)</f>
        <v>1</v>
      </c>
      <c r="AC456" s="2">
        <f t="shared" si="57"/>
        <v>-1</v>
      </c>
      <c r="AE456" s="2">
        <f t="shared" si="63"/>
        <v>-1</v>
      </c>
      <c r="AF456" s="2">
        <f t="shared" si="59"/>
        <v>-1</v>
      </c>
      <c r="AG456" s="2">
        <f t="shared" si="59"/>
        <v>-1</v>
      </c>
      <c r="AH456" s="2">
        <f t="shared" si="59"/>
        <v>-1</v>
      </c>
      <c r="AI456" s="2">
        <f t="shared" si="64"/>
        <v>-1</v>
      </c>
      <c r="AK456" s="2">
        <f t="shared" si="60"/>
        <v>-1</v>
      </c>
      <c r="AL456" s="2">
        <f t="shared" si="60"/>
        <v>-1</v>
      </c>
      <c r="AM456" s="2">
        <f t="shared" si="60"/>
        <v>-1</v>
      </c>
      <c r="AN456" s="2">
        <f t="shared" si="58"/>
        <v>-1</v>
      </c>
      <c r="AP456" s="2">
        <f t="shared" si="61"/>
        <v>-1</v>
      </c>
      <c r="AQ456" s="2">
        <f t="shared" si="61"/>
        <v>-1</v>
      </c>
      <c r="AR456" s="2">
        <f t="shared" si="61"/>
        <v>-1</v>
      </c>
      <c r="AS456" s="2">
        <f t="shared" si="62"/>
        <v>-1</v>
      </c>
    </row>
    <row r="457" spans="1:45" x14ac:dyDescent="0.25">
      <c r="A457">
        <v>2</v>
      </c>
      <c r="B457" t="s">
        <v>4800</v>
      </c>
      <c r="C457" t="s">
        <v>4801</v>
      </c>
      <c r="D457">
        <v>2019</v>
      </c>
      <c r="E457" t="s">
        <v>2886</v>
      </c>
      <c r="F457" t="s">
        <v>1257</v>
      </c>
      <c r="G457" t="s">
        <v>4802</v>
      </c>
      <c r="H457" t="s">
        <v>4803</v>
      </c>
      <c r="I457">
        <v>487</v>
      </c>
      <c r="J457" s="1">
        <v>44848.523055555554</v>
      </c>
      <c r="S457">
        <v>2</v>
      </c>
      <c r="T457">
        <v>0.67</v>
      </c>
      <c r="U457">
        <v>1</v>
      </c>
      <c r="V457">
        <v>2</v>
      </c>
      <c r="W457">
        <v>3</v>
      </c>
      <c r="X457" t="s">
        <v>4804</v>
      </c>
      <c r="Y457" t="s">
        <v>4805</v>
      </c>
      <c r="Z457" t="s">
        <v>4806</v>
      </c>
      <c r="AB457">
        <f>COUNTIF(DATA!C:C,C457)</f>
        <v>0</v>
      </c>
      <c r="AC457" s="2">
        <f t="shared" si="57"/>
        <v>-1</v>
      </c>
      <c r="AE457" s="2">
        <f t="shared" si="63"/>
        <v>-1</v>
      </c>
      <c r="AF457" s="2">
        <f t="shared" si="59"/>
        <v>-1</v>
      </c>
      <c r="AG457" s="2">
        <f t="shared" si="59"/>
        <v>-1</v>
      </c>
      <c r="AH457" s="2">
        <f t="shared" si="59"/>
        <v>-1</v>
      </c>
      <c r="AI457" s="2">
        <f t="shared" si="64"/>
        <v>-1</v>
      </c>
      <c r="AK457" s="2">
        <f t="shared" si="60"/>
        <v>-1</v>
      </c>
      <c r="AL457" s="2">
        <f t="shared" si="60"/>
        <v>-1</v>
      </c>
      <c r="AM457" s="2">
        <f t="shared" si="60"/>
        <v>-1</v>
      </c>
      <c r="AN457" s="2">
        <f t="shared" si="58"/>
        <v>-1</v>
      </c>
      <c r="AP457" s="2">
        <f t="shared" si="61"/>
        <v>-1</v>
      </c>
      <c r="AQ457" s="2">
        <f t="shared" si="61"/>
        <v>-1</v>
      </c>
      <c r="AR457" s="2">
        <f t="shared" si="61"/>
        <v>-1</v>
      </c>
      <c r="AS457" s="2">
        <f t="shared" si="62"/>
        <v>-1</v>
      </c>
    </row>
    <row r="458" spans="1:45" x14ac:dyDescent="0.25">
      <c r="A458">
        <v>2</v>
      </c>
      <c r="B458" t="s">
        <v>4807</v>
      </c>
      <c r="C458" t="s">
        <v>2743</v>
      </c>
      <c r="D458">
        <v>2021</v>
      </c>
      <c r="F458" t="s">
        <v>38</v>
      </c>
      <c r="G458" t="s">
        <v>2744</v>
      </c>
      <c r="H458" t="s">
        <v>2745</v>
      </c>
      <c r="I458">
        <v>488</v>
      </c>
      <c r="J458" s="1">
        <v>44848.523055555554</v>
      </c>
      <c r="K458" t="s">
        <v>41</v>
      </c>
      <c r="S458">
        <v>2</v>
      </c>
      <c r="T458">
        <v>2</v>
      </c>
      <c r="U458">
        <v>1</v>
      </c>
      <c r="V458">
        <v>4</v>
      </c>
      <c r="W458">
        <v>1</v>
      </c>
      <c r="X458" t="s">
        <v>2746</v>
      </c>
      <c r="Y458" t="s">
        <v>2744</v>
      </c>
      <c r="Z458" t="s">
        <v>2747</v>
      </c>
      <c r="AB458">
        <f>COUNTIF(DATA!C:C,C458)</f>
        <v>1</v>
      </c>
      <c r="AC458" s="2">
        <f t="shared" si="57"/>
        <v>-1</v>
      </c>
      <c r="AE458" s="2">
        <f t="shared" si="63"/>
        <v>-1</v>
      </c>
      <c r="AF458" s="2">
        <f t="shared" si="59"/>
        <v>-1</v>
      </c>
      <c r="AG458" s="2">
        <f t="shared" si="59"/>
        <v>-1</v>
      </c>
      <c r="AH458" s="2">
        <f t="shared" si="59"/>
        <v>-1</v>
      </c>
      <c r="AI458" s="2">
        <f t="shared" si="64"/>
        <v>-1</v>
      </c>
      <c r="AK458" s="2">
        <f t="shared" si="60"/>
        <v>-1</v>
      </c>
      <c r="AL458" s="2">
        <f t="shared" si="60"/>
        <v>-1</v>
      </c>
      <c r="AM458" s="2">
        <f t="shared" si="60"/>
        <v>-1</v>
      </c>
      <c r="AN458" s="2">
        <f t="shared" si="58"/>
        <v>-1</v>
      </c>
      <c r="AP458" s="2">
        <f t="shared" si="61"/>
        <v>-1</v>
      </c>
      <c r="AQ458" s="2">
        <f t="shared" si="61"/>
        <v>-1</v>
      </c>
      <c r="AR458" s="2">
        <f t="shared" si="61"/>
        <v>-1</v>
      </c>
      <c r="AS458" s="2">
        <f t="shared" si="62"/>
        <v>-1</v>
      </c>
    </row>
    <row r="459" spans="1:45" x14ac:dyDescent="0.25">
      <c r="A459">
        <v>2</v>
      </c>
      <c r="B459" t="s">
        <v>4808</v>
      </c>
      <c r="C459" t="s">
        <v>2749</v>
      </c>
      <c r="D459">
        <v>2021</v>
      </c>
      <c r="E459" t="s">
        <v>2139</v>
      </c>
      <c r="F459" t="s">
        <v>401</v>
      </c>
      <c r="G459" t="s">
        <v>2750</v>
      </c>
      <c r="H459" t="s">
        <v>2751</v>
      </c>
      <c r="I459">
        <v>492</v>
      </c>
      <c r="J459" s="1">
        <v>44848.523055555554</v>
      </c>
      <c r="L459" t="s">
        <v>2752</v>
      </c>
      <c r="S459">
        <v>2</v>
      </c>
      <c r="T459">
        <v>2</v>
      </c>
      <c r="U459">
        <v>0</v>
      </c>
      <c r="V459">
        <v>6</v>
      </c>
      <c r="W459">
        <v>1</v>
      </c>
      <c r="X459" t="s">
        <v>2753</v>
      </c>
      <c r="Y459" t="s">
        <v>2754</v>
      </c>
      <c r="Z459" t="s">
        <v>2755</v>
      </c>
      <c r="AB459">
        <f>COUNTIF(DATA!C:C,C459)</f>
        <v>1</v>
      </c>
      <c r="AC459" s="2">
        <f t="shared" si="57"/>
        <v>-1</v>
      </c>
      <c r="AE459" s="2">
        <f t="shared" si="63"/>
        <v>-1</v>
      </c>
      <c r="AF459" s="2">
        <f t="shared" si="59"/>
        <v>-1</v>
      </c>
      <c r="AG459" s="2">
        <f t="shared" si="59"/>
        <v>-1</v>
      </c>
      <c r="AH459" s="2">
        <f t="shared" si="59"/>
        <v>-1</v>
      </c>
      <c r="AI459" s="2">
        <f t="shared" si="64"/>
        <v>-1</v>
      </c>
      <c r="AK459" s="2">
        <f t="shared" si="60"/>
        <v>-1</v>
      </c>
      <c r="AL459" s="2">
        <f t="shared" si="60"/>
        <v>-1</v>
      </c>
      <c r="AM459" s="2">
        <f t="shared" si="60"/>
        <v>-1</v>
      </c>
      <c r="AN459" s="2">
        <f t="shared" si="58"/>
        <v>-1</v>
      </c>
      <c r="AP459" s="2">
        <f t="shared" si="61"/>
        <v>-1</v>
      </c>
      <c r="AQ459" s="2">
        <f t="shared" si="61"/>
        <v>-1</v>
      </c>
      <c r="AR459" s="2">
        <f t="shared" si="61"/>
        <v>-1</v>
      </c>
      <c r="AS459" s="2">
        <f t="shared" si="62"/>
        <v>-1</v>
      </c>
    </row>
    <row r="460" spans="1:45" x14ac:dyDescent="0.25">
      <c r="A460">
        <v>2</v>
      </c>
      <c r="B460" t="s">
        <v>4699</v>
      </c>
      <c r="C460" t="s">
        <v>4809</v>
      </c>
      <c r="D460">
        <v>2022</v>
      </c>
      <c r="E460" t="s">
        <v>4810</v>
      </c>
      <c r="F460" t="s">
        <v>224</v>
      </c>
      <c r="G460" t="s">
        <v>4811</v>
      </c>
      <c r="H460" t="s">
        <v>4812</v>
      </c>
      <c r="I460">
        <v>493</v>
      </c>
      <c r="J460" s="1">
        <v>44848.523055555554</v>
      </c>
      <c r="L460" t="s">
        <v>4813</v>
      </c>
      <c r="S460">
        <v>2</v>
      </c>
      <c r="T460">
        <v>2</v>
      </c>
      <c r="U460">
        <v>2</v>
      </c>
      <c r="V460">
        <v>1</v>
      </c>
      <c r="W460">
        <v>1</v>
      </c>
      <c r="X460" t="s">
        <v>4814</v>
      </c>
      <c r="Y460" t="s">
        <v>4815</v>
      </c>
      <c r="Z460" t="s">
        <v>4816</v>
      </c>
      <c r="AB460">
        <f>COUNTIF(DATA!C:C,C460)</f>
        <v>0</v>
      </c>
      <c r="AC460" s="2">
        <f t="shared" si="57"/>
        <v>-1</v>
      </c>
      <c r="AE460" s="2">
        <f t="shared" si="63"/>
        <v>-1</v>
      </c>
      <c r="AF460" s="2">
        <f t="shared" si="59"/>
        <v>-1</v>
      </c>
      <c r="AG460" s="2">
        <f t="shared" si="59"/>
        <v>-1</v>
      </c>
      <c r="AH460" s="2">
        <f t="shared" si="59"/>
        <v>-1</v>
      </c>
      <c r="AI460" s="2">
        <f t="shared" si="64"/>
        <v>-1</v>
      </c>
      <c r="AK460" s="2">
        <f t="shared" si="60"/>
        <v>-1</v>
      </c>
      <c r="AL460" s="2">
        <f t="shared" si="60"/>
        <v>-1</v>
      </c>
      <c r="AM460" s="2">
        <f t="shared" si="60"/>
        <v>-1</v>
      </c>
      <c r="AN460" s="2">
        <f t="shared" si="58"/>
        <v>-1</v>
      </c>
      <c r="AP460" s="2">
        <f t="shared" si="61"/>
        <v>-1</v>
      </c>
      <c r="AQ460" s="2">
        <f t="shared" si="61"/>
        <v>-1</v>
      </c>
      <c r="AR460" s="2">
        <f t="shared" si="61"/>
        <v>-1</v>
      </c>
      <c r="AS460" s="2">
        <f t="shared" si="62"/>
        <v>-1</v>
      </c>
    </row>
    <row r="461" spans="1:45" x14ac:dyDescent="0.25">
      <c r="A461">
        <v>2</v>
      </c>
      <c r="B461" t="s">
        <v>2941</v>
      </c>
      <c r="C461" t="s">
        <v>2942</v>
      </c>
      <c r="D461">
        <v>2022</v>
      </c>
      <c r="E461" t="s">
        <v>28</v>
      </c>
      <c r="F461" t="s">
        <v>29</v>
      </c>
      <c r="G461" t="s">
        <v>2943</v>
      </c>
      <c r="H461" t="s">
        <v>2944</v>
      </c>
      <c r="I461">
        <v>552</v>
      </c>
      <c r="J461" s="1">
        <v>44848.523055555554</v>
      </c>
      <c r="S461">
        <v>2</v>
      </c>
      <c r="T461">
        <v>2</v>
      </c>
      <c r="U461">
        <v>1</v>
      </c>
      <c r="V461">
        <v>3</v>
      </c>
      <c r="W461">
        <v>1</v>
      </c>
      <c r="X461" t="s">
        <v>2945</v>
      </c>
      <c r="Y461" t="s">
        <v>2946</v>
      </c>
      <c r="Z461" t="s">
        <v>2947</v>
      </c>
      <c r="AB461">
        <f>COUNTIF(DATA!C:C,C461)</f>
        <v>1</v>
      </c>
      <c r="AC461" s="2">
        <f t="shared" si="57"/>
        <v>-1</v>
      </c>
      <c r="AE461" s="2">
        <f t="shared" si="63"/>
        <v>-1</v>
      </c>
      <c r="AF461" s="2">
        <f t="shared" si="59"/>
        <v>-1</v>
      </c>
      <c r="AG461" s="2">
        <f t="shared" si="59"/>
        <v>-1</v>
      </c>
      <c r="AH461" s="2">
        <f t="shared" si="59"/>
        <v>-1</v>
      </c>
      <c r="AI461" s="2">
        <f t="shared" si="64"/>
        <v>-1</v>
      </c>
      <c r="AK461" s="2">
        <f t="shared" si="60"/>
        <v>-1</v>
      </c>
      <c r="AL461" s="2">
        <f t="shared" si="60"/>
        <v>-1</v>
      </c>
      <c r="AM461" s="2">
        <f t="shared" si="60"/>
        <v>-1</v>
      </c>
      <c r="AN461" s="2">
        <f t="shared" si="58"/>
        <v>-1</v>
      </c>
      <c r="AP461" s="2">
        <f t="shared" si="61"/>
        <v>-1</v>
      </c>
      <c r="AQ461" s="2">
        <f t="shared" si="61"/>
        <v>-1</v>
      </c>
      <c r="AR461" s="2">
        <f t="shared" si="61"/>
        <v>-1</v>
      </c>
      <c r="AS461" s="2">
        <f t="shared" si="62"/>
        <v>-1</v>
      </c>
    </row>
    <row r="462" spans="1:45" x14ac:dyDescent="0.25">
      <c r="A462">
        <v>2</v>
      </c>
      <c r="B462" t="s">
        <v>2960</v>
      </c>
      <c r="C462" t="s">
        <v>2961</v>
      </c>
      <c r="D462">
        <v>2022</v>
      </c>
      <c r="E462" t="s">
        <v>2962</v>
      </c>
      <c r="F462" t="s">
        <v>29</v>
      </c>
      <c r="G462" t="s">
        <v>2963</v>
      </c>
      <c r="H462" t="s">
        <v>2964</v>
      </c>
      <c r="I462">
        <v>561</v>
      </c>
      <c r="J462" s="1">
        <v>44848.523055555554</v>
      </c>
      <c r="S462">
        <v>2</v>
      </c>
      <c r="T462">
        <v>2</v>
      </c>
      <c r="U462">
        <v>1</v>
      </c>
      <c r="V462">
        <v>4</v>
      </c>
      <c r="W462">
        <v>1</v>
      </c>
      <c r="X462" t="s">
        <v>2965</v>
      </c>
      <c r="Z462" t="s">
        <v>2966</v>
      </c>
      <c r="AB462">
        <f>COUNTIF(DATA!C:C,C462)</f>
        <v>1</v>
      </c>
      <c r="AC462" s="2">
        <f t="shared" si="57"/>
        <v>-1</v>
      </c>
      <c r="AE462" s="2">
        <f t="shared" si="63"/>
        <v>-1</v>
      </c>
      <c r="AF462" s="2">
        <f t="shared" si="59"/>
        <v>-1</v>
      </c>
      <c r="AG462" s="2">
        <f t="shared" si="59"/>
        <v>-1</v>
      </c>
      <c r="AH462" s="2">
        <f t="shared" si="59"/>
        <v>-1</v>
      </c>
      <c r="AI462" s="2">
        <f t="shared" si="64"/>
        <v>-1</v>
      </c>
      <c r="AK462" s="2">
        <f t="shared" si="60"/>
        <v>-1</v>
      </c>
      <c r="AL462" s="2">
        <f t="shared" si="60"/>
        <v>-1</v>
      </c>
      <c r="AM462" s="2">
        <f t="shared" si="60"/>
        <v>-1</v>
      </c>
      <c r="AN462" s="2">
        <f t="shared" si="58"/>
        <v>-1</v>
      </c>
      <c r="AP462" s="2">
        <f t="shared" si="61"/>
        <v>-1</v>
      </c>
      <c r="AQ462" s="2">
        <f t="shared" si="61"/>
        <v>-1</v>
      </c>
      <c r="AR462" s="2">
        <f t="shared" si="61"/>
        <v>-1</v>
      </c>
      <c r="AS462" s="2">
        <f t="shared" si="62"/>
        <v>-1</v>
      </c>
    </row>
    <row r="463" spans="1:45" x14ac:dyDescent="0.25">
      <c r="A463">
        <v>2</v>
      </c>
      <c r="B463" t="s">
        <v>2633</v>
      </c>
      <c r="C463" t="s">
        <v>2974</v>
      </c>
      <c r="D463">
        <v>2022</v>
      </c>
      <c r="E463" t="s">
        <v>744</v>
      </c>
      <c r="F463" t="s">
        <v>29</v>
      </c>
      <c r="G463" t="s">
        <v>2975</v>
      </c>
      <c r="H463" t="s">
        <v>2976</v>
      </c>
      <c r="I463">
        <v>573</v>
      </c>
      <c r="J463" s="1">
        <v>44848.523055555554</v>
      </c>
      <c r="S463">
        <v>2</v>
      </c>
      <c r="T463">
        <v>2</v>
      </c>
      <c r="U463">
        <v>1</v>
      </c>
      <c r="V463">
        <v>4</v>
      </c>
      <c r="W463">
        <v>1</v>
      </c>
      <c r="X463" t="s">
        <v>2977</v>
      </c>
      <c r="Y463" t="s">
        <v>2978</v>
      </c>
      <c r="Z463" t="s">
        <v>2979</v>
      </c>
      <c r="AB463">
        <f>COUNTIF(DATA!C:C,C463)</f>
        <v>1</v>
      </c>
      <c r="AC463" s="2">
        <f t="shared" si="57"/>
        <v>-1</v>
      </c>
      <c r="AE463" s="2">
        <f t="shared" si="63"/>
        <v>-1</v>
      </c>
      <c r="AF463" s="2">
        <f t="shared" si="59"/>
        <v>-1</v>
      </c>
      <c r="AG463" s="2">
        <f t="shared" si="59"/>
        <v>-1</v>
      </c>
      <c r="AH463" s="2">
        <f t="shared" si="59"/>
        <v>-1</v>
      </c>
      <c r="AI463" s="2">
        <f t="shared" si="64"/>
        <v>-1</v>
      </c>
      <c r="AK463" s="2">
        <f t="shared" si="60"/>
        <v>-1</v>
      </c>
      <c r="AL463" s="2">
        <f t="shared" si="60"/>
        <v>-1</v>
      </c>
      <c r="AM463" s="2">
        <f t="shared" si="60"/>
        <v>-1</v>
      </c>
      <c r="AN463" s="2">
        <f t="shared" si="58"/>
        <v>-1</v>
      </c>
      <c r="AP463" s="2">
        <f t="shared" si="61"/>
        <v>-1</v>
      </c>
      <c r="AQ463" s="2">
        <f t="shared" si="61"/>
        <v>-1</v>
      </c>
      <c r="AR463" s="2">
        <f t="shared" si="61"/>
        <v>-1</v>
      </c>
      <c r="AS463" s="2">
        <f t="shared" si="62"/>
        <v>-1</v>
      </c>
    </row>
    <row r="464" spans="1:45" x14ac:dyDescent="0.25">
      <c r="A464">
        <v>2</v>
      </c>
      <c r="B464" t="s">
        <v>3003</v>
      </c>
      <c r="C464" t="s">
        <v>3004</v>
      </c>
      <c r="D464">
        <v>2022</v>
      </c>
      <c r="E464" t="s">
        <v>3005</v>
      </c>
      <c r="F464" t="s">
        <v>218</v>
      </c>
      <c r="G464" t="s">
        <v>3006</v>
      </c>
      <c r="H464" t="s">
        <v>3007</v>
      </c>
      <c r="I464">
        <v>605</v>
      </c>
      <c r="J464" s="1">
        <v>44848.523055555554</v>
      </c>
      <c r="K464" t="s">
        <v>41</v>
      </c>
      <c r="S464">
        <v>2</v>
      </c>
      <c r="T464">
        <v>2</v>
      </c>
      <c r="U464">
        <v>1</v>
      </c>
      <c r="V464">
        <v>4</v>
      </c>
      <c r="W464">
        <v>1</v>
      </c>
      <c r="X464" t="s">
        <v>3008</v>
      </c>
      <c r="Y464" t="s">
        <v>3006</v>
      </c>
      <c r="Z464" t="s">
        <v>3009</v>
      </c>
      <c r="AB464">
        <f>COUNTIF(DATA!C:C,C464)</f>
        <v>1</v>
      </c>
      <c r="AC464" s="2">
        <f t="shared" si="57"/>
        <v>-1</v>
      </c>
      <c r="AE464" s="2">
        <f t="shared" si="63"/>
        <v>-1</v>
      </c>
      <c r="AF464" s="2">
        <f t="shared" si="59"/>
        <v>-1</v>
      </c>
      <c r="AG464" s="2">
        <f t="shared" si="59"/>
        <v>-1</v>
      </c>
      <c r="AH464" s="2">
        <f t="shared" si="59"/>
        <v>-1</v>
      </c>
      <c r="AI464" s="2">
        <f t="shared" si="64"/>
        <v>-1</v>
      </c>
      <c r="AK464" s="2">
        <f t="shared" si="60"/>
        <v>-1</v>
      </c>
      <c r="AL464" s="2">
        <f t="shared" si="60"/>
        <v>-1</v>
      </c>
      <c r="AM464" s="2">
        <f t="shared" si="60"/>
        <v>-1</v>
      </c>
      <c r="AN464" s="2">
        <f t="shared" si="58"/>
        <v>-1</v>
      </c>
      <c r="AP464" s="2">
        <f t="shared" si="61"/>
        <v>-1</v>
      </c>
      <c r="AQ464" s="2">
        <f t="shared" si="61"/>
        <v>-1</v>
      </c>
      <c r="AR464" s="2">
        <f t="shared" si="61"/>
        <v>-1</v>
      </c>
      <c r="AS464" s="2">
        <f t="shared" si="62"/>
        <v>-1</v>
      </c>
    </row>
    <row r="465" spans="1:45" x14ac:dyDescent="0.25">
      <c r="A465">
        <v>2</v>
      </c>
      <c r="B465" t="s">
        <v>4817</v>
      </c>
      <c r="C465" t="s">
        <v>4818</v>
      </c>
      <c r="D465">
        <v>2021</v>
      </c>
      <c r="E465" t="s">
        <v>4819</v>
      </c>
      <c r="F465" t="s">
        <v>272</v>
      </c>
      <c r="G465" t="s">
        <v>4820</v>
      </c>
      <c r="H465" t="s">
        <v>4821</v>
      </c>
      <c r="I465">
        <v>622</v>
      </c>
      <c r="J465" s="1">
        <v>44848.523055555554</v>
      </c>
      <c r="S465">
        <v>2</v>
      </c>
      <c r="T465">
        <v>2</v>
      </c>
      <c r="U465">
        <v>1</v>
      </c>
      <c r="V465">
        <v>4</v>
      </c>
      <c r="W465">
        <v>1</v>
      </c>
      <c r="X465" t="s">
        <v>4822</v>
      </c>
      <c r="Z465" t="s">
        <v>4823</v>
      </c>
      <c r="AB465">
        <f>COUNTIF(DATA!C:C,C465)</f>
        <v>0</v>
      </c>
      <c r="AC465" s="2">
        <f t="shared" si="57"/>
        <v>-1</v>
      </c>
      <c r="AE465" s="2">
        <f t="shared" si="63"/>
        <v>-1</v>
      </c>
      <c r="AF465" s="2">
        <f t="shared" si="59"/>
        <v>-1</v>
      </c>
      <c r="AG465" s="2">
        <f t="shared" si="59"/>
        <v>-1</v>
      </c>
      <c r="AH465" s="2">
        <f t="shared" si="59"/>
        <v>-1</v>
      </c>
      <c r="AI465" s="2">
        <f t="shared" si="64"/>
        <v>-1</v>
      </c>
      <c r="AK465" s="2">
        <f t="shared" si="60"/>
        <v>-1</v>
      </c>
      <c r="AL465" s="2">
        <f t="shared" si="60"/>
        <v>-1</v>
      </c>
      <c r="AM465" s="2">
        <f t="shared" si="60"/>
        <v>-1</v>
      </c>
      <c r="AN465" s="2">
        <f t="shared" si="58"/>
        <v>-1</v>
      </c>
      <c r="AP465" s="2">
        <f t="shared" si="61"/>
        <v>-1</v>
      </c>
      <c r="AQ465" s="2">
        <f t="shared" si="61"/>
        <v>-1</v>
      </c>
      <c r="AR465" s="2">
        <f t="shared" si="61"/>
        <v>-1</v>
      </c>
      <c r="AS465" s="2">
        <f t="shared" si="62"/>
        <v>-1</v>
      </c>
    </row>
    <row r="466" spans="1:45" x14ac:dyDescent="0.25">
      <c r="A466">
        <v>2</v>
      </c>
      <c r="B466" t="s">
        <v>4824</v>
      </c>
      <c r="C466" t="s">
        <v>4825</v>
      </c>
      <c r="D466">
        <v>2022</v>
      </c>
      <c r="E466" t="s">
        <v>1788</v>
      </c>
      <c r="F466" t="s">
        <v>29</v>
      </c>
      <c r="G466" t="s">
        <v>4826</v>
      </c>
      <c r="H466" t="s">
        <v>4827</v>
      </c>
      <c r="I466">
        <v>623</v>
      </c>
      <c r="J466" s="1">
        <v>44848.523055555554</v>
      </c>
      <c r="S466">
        <v>2</v>
      </c>
      <c r="T466">
        <v>2</v>
      </c>
      <c r="U466">
        <v>0</v>
      </c>
      <c r="V466">
        <v>6</v>
      </c>
      <c r="W466">
        <v>1</v>
      </c>
      <c r="X466" t="s">
        <v>4828</v>
      </c>
      <c r="Z466" t="s">
        <v>4829</v>
      </c>
      <c r="AB466">
        <f>COUNTIF(DATA!C:C,C466)</f>
        <v>0</v>
      </c>
      <c r="AC466" s="2">
        <f t="shared" si="57"/>
        <v>-1</v>
      </c>
      <c r="AE466" s="2">
        <f t="shared" si="63"/>
        <v>-1</v>
      </c>
      <c r="AF466" s="2">
        <f t="shared" si="59"/>
        <v>-1</v>
      </c>
      <c r="AG466" s="2">
        <f t="shared" si="59"/>
        <v>-1</v>
      </c>
      <c r="AH466" s="2">
        <f t="shared" si="59"/>
        <v>-1</v>
      </c>
      <c r="AI466" s="2">
        <f t="shared" si="64"/>
        <v>-1</v>
      </c>
      <c r="AK466" s="2">
        <f t="shared" si="60"/>
        <v>-1</v>
      </c>
      <c r="AL466" s="2">
        <f t="shared" si="60"/>
        <v>-1</v>
      </c>
      <c r="AM466" s="2">
        <f t="shared" si="60"/>
        <v>-1</v>
      </c>
      <c r="AN466" s="2">
        <f t="shared" si="58"/>
        <v>-1</v>
      </c>
      <c r="AP466" s="2">
        <f t="shared" si="61"/>
        <v>26</v>
      </c>
      <c r="AQ466" s="2">
        <f t="shared" si="61"/>
        <v>-1</v>
      </c>
      <c r="AR466" s="2">
        <f t="shared" si="61"/>
        <v>1</v>
      </c>
      <c r="AS466" s="2">
        <f t="shared" si="62"/>
        <v>1</v>
      </c>
    </row>
    <row r="467" spans="1:45" x14ac:dyDescent="0.25">
      <c r="A467">
        <v>2</v>
      </c>
      <c r="B467" t="s">
        <v>4830</v>
      </c>
      <c r="C467" t="s">
        <v>4831</v>
      </c>
      <c r="D467">
        <v>2021</v>
      </c>
      <c r="F467" t="s">
        <v>4832</v>
      </c>
      <c r="G467" t="s">
        <v>4833</v>
      </c>
      <c r="H467" t="s">
        <v>4834</v>
      </c>
      <c r="I467">
        <v>658</v>
      </c>
      <c r="J467" s="1">
        <v>44848.523055555554</v>
      </c>
      <c r="K467" t="s">
        <v>157</v>
      </c>
      <c r="S467">
        <v>2</v>
      </c>
      <c r="T467">
        <v>2</v>
      </c>
      <c r="U467">
        <v>0</v>
      </c>
      <c r="V467">
        <v>7</v>
      </c>
      <c r="W467">
        <v>1</v>
      </c>
      <c r="X467" t="s">
        <v>4835</v>
      </c>
      <c r="Y467" t="s">
        <v>4833</v>
      </c>
      <c r="Z467" t="s">
        <v>4836</v>
      </c>
      <c r="AB467">
        <f>COUNTIF(DATA!C:C,C467)</f>
        <v>0</v>
      </c>
      <c r="AC467" s="2">
        <f t="shared" si="57"/>
        <v>-1</v>
      </c>
      <c r="AE467" s="2">
        <f t="shared" si="63"/>
        <v>-1</v>
      </c>
      <c r="AF467" s="2">
        <f t="shared" si="59"/>
        <v>-1</v>
      </c>
      <c r="AG467" s="2">
        <f t="shared" si="59"/>
        <v>-1</v>
      </c>
      <c r="AH467" s="2">
        <f t="shared" si="59"/>
        <v>-1</v>
      </c>
      <c r="AI467" s="2">
        <f t="shared" si="64"/>
        <v>-1</v>
      </c>
      <c r="AK467" s="2">
        <f t="shared" si="60"/>
        <v>-1</v>
      </c>
      <c r="AL467" s="2">
        <f t="shared" si="60"/>
        <v>-1</v>
      </c>
      <c r="AM467" s="2">
        <f t="shared" si="60"/>
        <v>-1</v>
      </c>
      <c r="AN467" s="2">
        <f t="shared" si="58"/>
        <v>-1</v>
      </c>
      <c r="AP467" s="2">
        <f t="shared" si="61"/>
        <v>-1</v>
      </c>
      <c r="AQ467" s="2">
        <f t="shared" si="61"/>
        <v>-1</v>
      </c>
      <c r="AR467" s="2">
        <f t="shared" si="61"/>
        <v>-1</v>
      </c>
      <c r="AS467" s="2">
        <f t="shared" si="62"/>
        <v>-1</v>
      </c>
    </row>
    <row r="468" spans="1:45" x14ac:dyDescent="0.25">
      <c r="A468">
        <v>1</v>
      </c>
      <c r="B468" t="s">
        <v>4837</v>
      </c>
      <c r="C468" t="s">
        <v>4838</v>
      </c>
      <c r="D468">
        <v>2014</v>
      </c>
      <c r="F468" t="s">
        <v>3952</v>
      </c>
      <c r="G468" t="s">
        <v>4839</v>
      </c>
      <c r="H468" t="s">
        <v>4840</v>
      </c>
      <c r="I468">
        <v>443</v>
      </c>
      <c r="J468" s="1">
        <v>44848.523055555554</v>
      </c>
      <c r="S468">
        <v>1</v>
      </c>
      <c r="T468">
        <v>0.13</v>
      </c>
      <c r="U468">
        <v>1</v>
      </c>
      <c r="V468">
        <v>1</v>
      </c>
      <c r="W468">
        <v>8</v>
      </c>
      <c r="X468" t="s">
        <v>4841</v>
      </c>
      <c r="Y468" t="s">
        <v>4842</v>
      </c>
      <c r="Z468" t="s">
        <v>4843</v>
      </c>
      <c r="AB468">
        <f>COUNTIF(DATA!C:C,C468)</f>
        <v>0</v>
      </c>
      <c r="AC468" s="2">
        <f t="shared" si="57"/>
        <v>-1</v>
      </c>
      <c r="AE468" s="2">
        <f t="shared" si="63"/>
        <v>-1</v>
      </c>
      <c r="AF468" s="2">
        <f t="shared" si="59"/>
        <v>-1</v>
      </c>
      <c r="AG468" s="2">
        <f t="shared" si="59"/>
        <v>-1</v>
      </c>
      <c r="AH468" s="2">
        <f t="shared" si="59"/>
        <v>-1</v>
      </c>
      <c r="AI468" s="2">
        <f t="shared" si="64"/>
        <v>-1</v>
      </c>
      <c r="AK468" s="2">
        <f t="shared" si="60"/>
        <v>-1</v>
      </c>
      <c r="AL468" s="2">
        <f t="shared" si="60"/>
        <v>-1</v>
      </c>
      <c r="AM468" s="2">
        <f t="shared" si="60"/>
        <v>-1</v>
      </c>
      <c r="AN468" s="2">
        <f t="shared" si="58"/>
        <v>-1</v>
      </c>
      <c r="AP468" s="2">
        <f t="shared" si="61"/>
        <v>-1</v>
      </c>
      <c r="AQ468" s="2">
        <f t="shared" si="61"/>
        <v>-1</v>
      </c>
      <c r="AR468" s="2">
        <f t="shared" si="61"/>
        <v>-1</v>
      </c>
      <c r="AS468" s="2">
        <f t="shared" si="62"/>
        <v>-1</v>
      </c>
    </row>
    <row r="469" spans="1:45" x14ac:dyDescent="0.25">
      <c r="A469">
        <v>1</v>
      </c>
      <c r="B469" t="s">
        <v>4844</v>
      </c>
      <c r="C469" t="s">
        <v>4845</v>
      </c>
      <c r="D469">
        <v>2022</v>
      </c>
      <c r="E469" t="s">
        <v>28</v>
      </c>
      <c r="F469" t="s">
        <v>29</v>
      </c>
      <c r="G469" t="s">
        <v>4846</v>
      </c>
      <c r="H469" t="s">
        <v>4847</v>
      </c>
      <c r="I469">
        <v>444</v>
      </c>
      <c r="J469" s="1">
        <v>44848.523055555554</v>
      </c>
      <c r="S469">
        <v>1</v>
      </c>
      <c r="T469">
        <v>1</v>
      </c>
      <c r="U469">
        <v>0</v>
      </c>
      <c r="V469">
        <v>5</v>
      </c>
      <c r="W469">
        <v>1</v>
      </c>
      <c r="X469" t="s">
        <v>4848</v>
      </c>
      <c r="Y469" t="s">
        <v>4849</v>
      </c>
      <c r="AB469">
        <f>COUNTIF(DATA!C:C,C469)</f>
        <v>0</v>
      </c>
      <c r="AC469" s="2">
        <f t="shared" si="57"/>
        <v>-1</v>
      </c>
      <c r="AE469" s="2">
        <f t="shared" si="63"/>
        <v>-1</v>
      </c>
      <c r="AF469" s="2">
        <f t="shared" si="59"/>
        <v>-1</v>
      </c>
      <c r="AG469" s="2">
        <f t="shared" si="59"/>
        <v>-1</v>
      </c>
      <c r="AH469" s="2">
        <f t="shared" si="59"/>
        <v>-1</v>
      </c>
      <c r="AI469" s="2">
        <f t="shared" si="64"/>
        <v>-1</v>
      </c>
      <c r="AK469" s="2">
        <f t="shared" si="60"/>
        <v>-1</v>
      </c>
      <c r="AL469" s="2">
        <f t="shared" si="60"/>
        <v>-1</v>
      </c>
      <c r="AM469" s="2">
        <f t="shared" si="60"/>
        <v>-1</v>
      </c>
      <c r="AN469" s="2">
        <f t="shared" si="58"/>
        <v>-1</v>
      </c>
      <c r="AP469" s="2">
        <f t="shared" si="61"/>
        <v>-1</v>
      </c>
      <c r="AQ469" s="2">
        <f t="shared" si="61"/>
        <v>-1</v>
      </c>
      <c r="AR469" s="2">
        <f t="shared" si="61"/>
        <v>-1</v>
      </c>
      <c r="AS469" s="2">
        <f t="shared" si="62"/>
        <v>-1</v>
      </c>
    </row>
    <row r="470" spans="1:45" x14ac:dyDescent="0.25">
      <c r="A470">
        <v>1</v>
      </c>
      <c r="B470" t="s">
        <v>4850</v>
      </c>
      <c r="C470" t="s">
        <v>4851</v>
      </c>
      <c r="D470">
        <v>2016</v>
      </c>
      <c r="E470" t="s">
        <v>4852</v>
      </c>
      <c r="F470" t="s">
        <v>1574</v>
      </c>
      <c r="G470" t="s">
        <v>4853</v>
      </c>
      <c r="H470" t="s">
        <v>4854</v>
      </c>
      <c r="I470">
        <v>445</v>
      </c>
      <c r="J470" s="1">
        <v>44848.523055555554</v>
      </c>
      <c r="S470">
        <v>1</v>
      </c>
      <c r="T470">
        <v>0.17</v>
      </c>
      <c r="U470">
        <v>0</v>
      </c>
      <c r="V470">
        <v>4</v>
      </c>
      <c r="W470">
        <v>6</v>
      </c>
      <c r="X470" t="s">
        <v>4855</v>
      </c>
      <c r="Y470" t="s">
        <v>4856</v>
      </c>
      <c r="Z470" t="s">
        <v>4857</v>
      </c>
      <c r="AB470">
        <f>COUNTIF(DATA!C:C,C470)</f>
        <v>0</v>
      </c>
      <c r="AC470" s="2">
        <f t="shared" si="57"/>
        <v>-1</v>
      </c>
      <c r="AE470" s="2">
        <f t="shared" si="63"/>
        <v>-1</v>
      </c>
      <c r="AF470" s="2">
        <f t="shared" si="59"/>
        <v>-1</v>
      </c>
      <c r="AG470" s="2">
        <f t="shared" si="59"/>
        <v>-1</v>
      </c>
      <c r="AH470" s="2">
        <f t="shared" si="59"/>
        <v>-1</v>
      </c>
      <c r="AI470" s="2">
        <f t="shared" si="64"/>
        <v>-1</v>
      </c>
      <c r="AK470" s="2">
        <f t="shared" si="60"/>
        <v>-1</v>
      </c>
      <c r="AL470" s="2">
        <f t="shared" si="60"/>
        <v>-1</v>
      </c>
      <c r="AM470" s="2">
        <f t="shared" si="60"/>
        <v>-1</v>
      </c>
      <c r="AN470" s="2">
        <f t="shared" si="58"/>
        <v>-1</v>
      </c>
      <c r="AP470" s="2">
        <f t="shared" si="61"/>
        <v>-1</v>
      </c>
      <c r="AQ470" s="2">
        <f t="shared" si="61"/>
        <v>-1</v>
      </c>
      <c r="AR470" s="2">
        <f t="shared" si="61"/>
        <v>-1</v>
      </c>
      <c r="AS470" s="2">
        <f t="shared" si="62"/>
        <v>-1</v>
      </c>
    </row>
    <row r="471" spans="1:45" x14ac:dyDescent="0.25">
      <c r="A471">
        <v>1</v>
      </c>
      <c r="B471" t="s">
        <v>4858</v>
      </c>
      <c r="C471" t="s">
        <v>707</v>
      </c>
      <c r="D471">
        <v>2013</v>
      </c>
      <c r="E471" t="s">
        <v>708</v>
      </c>
      <c r="F471" t="s">
        <v>38</v>
      </c>
      <c r="G471" t="s">
        <v>709</v>
      </c>
      <c r="H471" t="s">
        <v>710</v>
      </c>
      <c r="I471">
        <v>446</v>
      </c>
      <c r="J471" s="1">
        <v>44848.523055555554</v>
      </c>
      <c r="K471" t="s">
        <v>41</v>
      </c>
      <c r="S471">
        <v>1</v>
      </c>
      <c r="T471">
        <v>0.11</v>
      </c>
      <c r="U471">
        <v>0</v>
      </c>
      <c r="V471">
        <v>3</v>
      </c>
      <c r="W471">
        <v>9</v>
      </c>
      <c r="X471" t="s">
        <v>711</v>
      </c>
      <c r="Y471" t="s">
        <v>709</v>
      </c>
      <c r="Z471" t="s">
        <v>712</v>
      </c>
      <c r="AB471">
        <f>COUNTIF(DATA!C:C,C471)</f>
        <v>1</v>
      </c>
      <c r="AC471" s="2">
        <f t="shared" si="57"/>
        <v>-1</v>
      </c>
      <c r="AE471" s="2">
        <f t="shared" si="63"/>
        <v>-1</v>
      </c>
      <c r="AF471" s="2">
        <f t="shared" si="59"/>
        <v>-1</v>
      </c>
      <c r="AG471" s="2">
        <f t="shared" si="59"/>
        <v>-1</v>
      </c>
      <c r="AH471" s="2">
        <f t="shared" si="59"/>
        <v>-1</v>
      </c>
      <c r="AI471" s="2">
        <f t="shared" si="64"/>
        <v>-1</v>
      </c>
      <c r="AK471" s="2">
        <f t="shared" si="60"/>
        <v>-1</v>
      </c>
      <c r="AL471" s="2">
        <f t="shared" si="60"/>
        <v>-1</v>
      </c>
      <c r="AM471" s="2">
        <f t="shared" si="60"/>
        <v>-1</v>
      </c>
      <c r="AN471" s="2">
        <f t="shared" si="58"/>
        <v>-1</v>
      </c>
      <c r="AP471" s="2">
        <f t="shared" si="61"/>
        <v>-1</v>
      </c>
      <c r="AQ471" s="2">
        <f t="shared" si="61"/>
        <v>-1</v>
      </c>
      <c r="AR471" s="2">
        <f t="shared" si="61"/>
        <v>-1</v>
      </c>
      <c r="AS471" s="2">
        <f t="shared" si="62"/>
        <v>-1</v>
      </c>
    </row>
    <row r="472" spans="1:45" x14ac:dyDescent="0.25">
      <c r="A472">
        <v>1</v>
      </c>
      <c r="B472" t="s">
        <v>4859</v>
      </c>
      <c r="C472" t="s">
        <v>4860</v>
      </c>
      <c r="D472">
        <v>2019</v>
      </c>
      <c r="E472" t="s">
        <v>4861</v>
      </c>
      <c r="F472" t="s">
        <v>322</v>
      </c>
      <c r="G472" t="s">
        <v>4862</v>
      </c>
      <c r="H472" t="s">
        <v>4863</v>
      </c>
      <c r="I472">
        <v>447</v>
      </c>
      <c r="J472" s="1">
        <v>44848.523055555554</v>
      </c>
      <c r="S472">
        <v>1</v>
      </c>
      <c r="T472">
        <v>0.33</v>
      </c>
      <c r="U472">
        <v>0</v>
      </c>
      <c r="V472">
        <v>3</v>
      </c>
      <c r="W472">
        <v>3</v>
      </c>
      <c r="X472" t="s">
        <v>4864</v>
      </c>
      <c r="Y472" t="s">
        <v>4865</v>
      </c>
      <c r="Z472" t="s">
        <v>4866</v>
      </c>
      <c r="AB472">
        <f>COUNTIF(DATA!C:C,C472)</f>
        <v>0</v>
      </c>
      <c r="AC472" s="2">
        <f t="shared" si="57"/>
        <v>-1</v>
      </c>
      <c r="AE472" s="2">
        <f t="shared" si="63"/>
        <v>-1</v>
      </c>
      <c r="AF472" s="2">
        <f t="shared" si="59"/>
        <v>-1</v>
      </c>
      <c r="AG472" s="2">
        <f t="shared" si="59"/>
        <v>-1</v>
      </c>
      <c r="AH472" s="2">
        <f t="shared" si="59"/>
        <v>-1</v>
      </c>
      <c r="AI472" s="2">
        <f t="shared" si="64"/>
        <v>-1</v>
      </c>
      <c r="AK472" s="2">
        <f t="shared" si="60"/>
        <v>-1</v>
      </c>
      <c r="AL472" s="2">
        <f t="shared" si="60"/>
        <v>-1</v>
      </c>
      <c r="AM472" s="2">
        <f t="shared" si="60"/>
        <v>-1</v>
      </c>
      <c r="AN472" s="2">
        <f t="shared" si="58"/>
        <v>-1</v>
      </c>
      <c r="AP472" s="2">
        <f t="shared" si="61"/>
        <v>-1</v>
      </c>
      <c r="AQ472" s="2">
        <f t="shared" si="61"/>
        <v>-1</v>
      </c>
      <c r="AR472" s="2">
        <f t="shared" si="61"/>
        <v>-1</v>
      </c>
      <c r="AS472" s="2">
        <f t="shared" si="62"/>
        <v>-1</v>
      </c>
    </row>
    <row r="473" spans="1:45" x14ac:dyDescent="0.25">
      <c r="A473">
        <v>1</v>
      </c>
      <c r="B473" t="s">
        <v>1845</v>
      </c>
      <c r="C473" t="s">
        <v>1846</v>
      </c>
      <c r="D473">
        <v>2018</v>
      </c>
      <c r="E473" t="s">
        <v>1847</v>
      </c>
      <c r="F473" t="s">
        <v>1848</v>
      </c>
      <c r="G473" t="s">
        <v>1849</v>
      </c>
      <c r="H473" t="s">
        <v>1850</v>
      </c>
      <c r="I473">
        <v>448</v>
      </c>
      <c r="J473" s="1">
        <v>44848.523055555554</v>
      </c>
      <c r="S473">
        <v>1</v>
      </c>
      <c r="T473">
        <v>0.25</v>
      </c>
      <c r="U473">
        <v>1</v>
      </c>
      <c r="V473">
        <v>2</v>
      </c>
      <c r="W473">
        <v>4</v>
      </c>
      <c r="X473" t="s">
        <v>1851</v>
      </c>
      <c r="Y473" t="s">
        <v>1852</v>
      </c>
      <c r="Z473" t="s">
        <v>1853</v>
      </c>
      <c r="AB473">
        <f>COUNTIF(DATA!C:C,C473)</f>
        <v>1</v>
      </c>
      <c r="AC473" s="2">
        <f t="shared" si="57"/>
        <v>-1</v>
      </c>
      <c r="AE473" s="2">
        <f t="shared" si="63"/>
        <v>-1</v>
      </c>
      <c r="AF473" s="2">
        <f t="shared" si="59"/>
        <v>-1</v>
      </c>
      <c r="AG473" s="2">
        <f t="shared" si="59"/>
        <v>-1</v>
      </c>
      <c r="AH473" s="2">
        <f t="shared" si="59"/>
        <v>-1</v>
      </c>
      <c r="AI473" s="2">
        <f t="shared" si="64"/>
        <v>-1</v>
      </c>
      <c r="AK473" s="2">
        <f t="shared" si="60"/>
        <v>-1</v>
      </c>
      <c r="AL473" s="2">
        <f t="shared" si="60"/>
        <v>-1</v>
      </c>
      <c r="AM473" s="2">
        <f t="shared" si="60"/>
        <v>-1</v>
      </c>
      <c r="AN473" s="2">
        <f t="shared" si="58"/>
        <v>-1</v>
      </c>
      <c r="AP473" s="2">
        <f t="shared" si="61"/>
        <v>-1</v>
      </c>
      <c r="AQ473" s="2">
        <f t="shared" si="61"/>
        <v>-1</v>
      </c>
      <c r="AR473" s="2">
        <f t="shared" si="61"/>
        <v>-1</v>
      </c>
      <c r="AS473" s="2">
        <f t="shared" si="62"/>
        <v>-1</v>
      </c>
    </row>
    <row r="474" spans="1:45" x14ac:dyDescent="0.25">
      <c r="A474">
        <v>1</v>
      </c>
      <c r="B474" t="s">
        <v>1859</v>
      </c>
      <c r="C474" t="s">
        <v>4867</v>
      </c>
      <c r="D474">
        <v>2020</v>
      </c>
      <c r="E474" t="s">
        <v>4868</v>
      </c>
      <c r="F474" t="s">
        <v>272</v>
      </c>
      <c r="G474" t="s">
        <v>4869</v>
      </c>
      <c r="H474" t="s">
        <v>4870</v>
      </c>
      <c r="I474">
        <v>449</v>
      </c>
      <c r="J474" s="1">
        <v>44848.523055555554</v>
      </c>
      <c r="S474">
        <v>1</v>
      </c>
      <c r="T474">
        <v>0.5</v>
      </c>
      <c r="U474">
        <v>1</v>
      </c>
      <c r="V474">
        <v>1</v>
      </c>
      <c r="W474">
        <v>2</v>
      </c>
      <c r="X474" t="s">
        <v>4871</v>
      </c>
      <c r="Z474" t="s">
        <v>4872</v>
      </c>
      <c r="AB474">
        <f>COUNTIF(DATA!C:C,C474)</f>
        <v>0</v>
      </c>
      <c r="AC474" s="2">
        <f t="shared" si="57"/>
        <v>-1</v>
      </c>
      <c r="AE474" s="2">
        <f t="shared" si="63"/>
        <v>-1</v>
      </c>
      <c r="AF474" s="2">
        <f t="shared" si="59"/>
        <v>-1</v>
      </c>
      <c r="AG474" s="2">
        <f t="shared" si="59"/>
        <v>-1</v>
      </c>
      <c r="AH474" s="2">
        <f t="shared" si="59"/>
        <v>-1</v>
      </c>
      <c r="AI474" s="2">
        <f t="shared" si="64"/>
        <v>-1</v>
      </c>
      <c r="AK474" s="2">
        <f t="shared" si="60"/>
        <v>-1</v>
      </c>
      <c r="AL474" s="2">
        <f t="shared" si="60"/>
        <v>-1</v>
      </c>
      <c r="AM474" s="2">
        <f t="shared" si="60"/>
        <v>-1</v>
      </c>
      <c r="AN474" s="2">
        <f t="shared" si="58"/>
        <v>-1</v>
      </c>
      <c r="AP474" s="2">
        <f t="shared" si="61"/>
        <v>-1</v>
      </c>
      <c r="AQ474" s="2">
        <f t="shared" si="61"/>
        <v>-1</v>
      </c>
      <c r="AR474" s="2">
        <f t="shared" si="61"/>
        <v>-1</v>
      </c>
      <c r="AS474" s="2">
        <f t="shared" si="62"/>
        <v>-1</v>
      </c>
    </row>
    <row r="475" spans="1:45" x14ac:dyDescent="0.25">
      <c r="A475">
        <v>1</v>
      </c>
      <c r="B475" t="s">
        <v>4873</v>
      </c>
      <c r="C475" t="s">
        <v>4874</v>
      </c>
      <c r="D475">
        <v>2016</v>
      </c>
      <c r="E475" t="s">
        <v>4875</v>
      </c>
      <c r="F475" t="s">
        <v>4876</v>
      </c>
      <c r="G475" t="s">
        <v>4877</v>
      </c>
      <c r="H475" t="s">
        <v>4878</v>
      </c>
      <c r="I475">
        <v>451</v>
      </c>
      <c r="J475" s="1">
        <v>44848.523055555554</v>
      </c>
      <c r="S475">
        <v>1</v>
      </c>
      <c r="T475">
        <v>0.17</v>
      </c>
      <c r="U475">
        <v>1</v>
      </c>
      <c r="V475">
        <v>2</v>
      </c>
      <c r="W475">
        <v>6</v>
      </c>
      <c r="X475" t="s">
        <v>4879</v>
      </c>
      <c r="Y475" t="s">
        <v>4880</v>
      </c>
      <c r="Z475" t="s">
        <v>4881</v>
      </c>
      <c r="AB475">
        <f>COUNTIF(DATA!C:C,C475)</f>
        <v>0</v>
      </c>
      <c r="AC475" s="2">
        <f t="shared" si="57"/>
        <v>-1</v>
      </c>
      <c r="AE475" s="2">
        <f t="shared" si="63"/>
        <v>-1</v>
      </c>
      <c r="AF475" s="2">
        <f t="shared" si="59"/>
        <v>-1</v>
      </c>
      <c r="AG475" s="2">
        <f t="shared" si="59"/>
        <v>-1</v>
      </c>
      <c r="AH475" s="2">
        <f t="shared" si="59"/>
        <v>-1</v>
      </c>
      <c r="AI475" s="2">
        <f t="shared" si="64"/>
        <v>-1</v>
      </c>
      <c r="AK475" s="2">
        <f t="shared" si="60"/>
        <v>-1</v>
      </c>
      <c r="AL475" s="2">
        <f t="shared" si="60"/>
        <v>-1</v>
      </c>
      <c r="AM475" s="2">
        <f t="shared" si="60"/>
        <v>-1</v>
      </c>
      <c r="AN475" s="2">
        <f t="shared" si="58"/>
        <v>-1</v>
      </c>
      <c r="AP475" s="2">
        <f t="shared" si="61"/>
        <v>-1</v>
      </c>
      <c r="AQ475" s="2">
        <f t="shared" si="61"/>
        <v>-1</v>
      </c>
      <c r="AR475" s="2">
        <f t="shared" si="61"/>
        <v>-1</v>
      </c>
      <c r="AS475" s="2">
        <f t="shared" si="62"/>
        <v>-1</v>
      </c>
    </row>
    <row r="476" spans="1:45" x14ac:dyDescent="0.25">
      <c r="A476">
        <v>1</v>
      </c>
      <c r="B476" t="s">
        <v>4882</v>
      </c>
      <c r="C476" t="s">
        <v>349</v>
      </c>
      <c r="D476">
        <v>2011</v>
      </c>
      <c r="E476" t="s">
        <v>350</v>
      </c>
      <c r="F476" t="s">
        <v>248</v>
      </c>
      <c r="G476" t="s">
        <v>351</v>
      </c>
      <c r="H476" t="s">
        <v>352</v>
      </c>
      <c r="I476">
        <v>453</v>
      </c>
      <c r="J476" s="1">
        <v>44848.523055555554</v>
      </c>
      <c r="K476" t="s">
        <v>41</v>
      </c>
      <c r="S476">
        <v>1</v>
      </c>
      <c r="T476">
        <v>0.09</v>
      </c>
      <c r="U476">
        <v>0</v>
      </c>
      <c r="V476">
        <v>3</v>
      </c>
      <c r="W476">
        <v>11</v>
      </c>
      <c r="X476" t="s">
        <v>353</v>
      </c>
      <c r="Y476" t="s">
        <v>351</v>
      </c>
      <c r="Z476" t="s">
        <v>354</v>
      </c>
      <c r="AB476">
        <f>COUNTIF(DATA!C:C,C476)</f>
        <v>1</v>
      </c>
      <c r="AC476" s="2">
        <f t="shared" si="57"/>
        <v>-1</v>
      </c>
      <c r="AE476" s="2">
        <f t="shared" si="63"/>
        <v>-1</v>
      </c>
      <c r="AF476" s="2">
        <f t="shared" si="59"/>
        <v>-1</v>
      </c>
      <c r="AG476" s="2">
        <f t="shared" si="59"/>
        <v>-1</v>
      </c>
      <c r="AH476" s="2">
        <f t="shared" si="59"/>
        <v>-1</v>
      </c>
      <c r="AI476" s="2">
        <f t="shared" si="64"/>
        <v>-1</v>
      </c>
      <c r="AK476" s="2">
        <f t="shared" si="60"/>
        <v>-1</v>
      </c>
      <c r="AL476" s="2">
        <f t="shared" si="60"/>
        <v>-1</v>
      </c>
      <c r="AM476" s="2">
        <f t="shared" si="60"/>
        <v>-1</v>
      </c>
      <c r="AN476" s="2">
        <f t="shared" si="58"/>
        <v>-1</v>
      </c>
      <c r="AP476" s="2">
        <f t="shared" si="61"/>
        <v>-1</v>
      </c>
      <c r="AQ476" s="2">
        <f t="shared" si="61"/>
        <v>-1</v>
      </c>
      <c r="AR476" s="2">
        <f t="shared" si="61"/>
        <v>-1</v>
      </c>
      <c r="AS476" s="2">
        <f t="shared" si="62"/>
        <v>-1</v>
      </c>
    </row>
    <row r="477" spans="1:45" x14ac:dyDescent="0.25">
      <c r="A477">
        <v>1</v>
      </c>
      <c r="B477" t="s">
        <v>2706</v>
      </c>
      <c r="C477" t="s">
        <v>2707</v>
      </c>
      <c r="D477">
        <v>2021</v>
      </c>
      <c r="E477" t="s">
        <v>61</v>
      </c>
      <c r="F477" t="s">
        <v>29</v>
      </c>
      <c r="G477" t="s">
        <v>2708</v>
      </c>
      <c r="H477" t="s">
        <v>2709</v>
      </c>
      <c r="I477">
        <v>457</v>
      </c>
      <c r="J477" s="1">
        <v>44848.523055555554</v>
      </c>
      <c r="S477">
        <v>1</v>
      </c>
      <c r="T477">
        <v>1</v>
      </c>
      <c r="U477">
        <v>0</v>
      </c>
      <c r="V477">
        <v>4</v>
      </c>
      <c r="W477">
        <v>1</v>
      </c>
      <c r="X477" t="s">
        <v>2710</v>
      </c>
      <c r="Y477" t="s">
        <v>2711</v>
      </c>
      <c r="Z477" t="s">
        <v>2712</v>
      </c>
      <c r="AB477">
        <f>COUNTIF(DATA!C:C,C477)</f>
        <v>1</v>
      </c>
      <c r="AC477" s="2">
        <f t="shared" si="57"/>
        <v>-1</v>
      </c>
      <c r="AE477" s="2">
        <f t="shared" si="63"/>
        <v>-1</v>
      </c>
      <c r="AF477" s="2">
        <f t="shared" si="59"/>
        <v>-1</v>
      </c>
      <c r="AG477" s="2">
        <f t="shared" si="59"/>
        <v>-1</v>
      </c>
      <c r="AH477" s="2">
        <f t="shared" si="59"/>
        <v>-1</v>
      </c>
      <c r="AI477" s="2">
        <f t="shared" si="64"/>
        <v>-1</v>
      </c>
      <c r="AK477" s="2">
        <f t="shared" si="60"/>
        <v>-1</v>
      </c>
      <c r="AL477" s="2">
        <f t="shared" si="60"/>
        <v>-1</v>
      </c>
      <c r="AM477" s="2">
        <f t="shared" si="60"/>
        <v>-1</v>
      </c>
      <c r="AN477" s="2">
        <f t="shared" si="58"/>
        <v>-1</v>
      </c>
      <c r="AP477" s="2">
        <f t="shared" si="61"/>
        <v>-1</v>
      </c>
      <c r="AQ477" s="2">
        <f t="shared" si="61"/>
        <v>-1</v>
      </c>
      <c r="AR477" s="2">
        <f t="shared" si="61"/>
        <v>-1</v>
      </c>
      <c r="AS477" s="2">
        <f t="shared" si="62"/>
        <v>-1</v>
      </c>
    </row>
    <row r="478" spans="1:45" x14ac:dyDescent="0.25">
      <c r="A478">
        <v>1</v>
      </c>
      <c r="B478" t="s">
        <v>4883</v>
      </c>
      <c r="C478" t="s">
        <v>4884</v>
      </c>
      <c r="D478">
        <v>2019</v>
      </c>
      <c r="E478" t="s">
        <v>4885</v>
      </c>
      <c r="F478" t="s">
        <v>29</v>
      </c>
      <c r="G478" t="s">
        <v>4886</v>
      </c>
      <c r="H478" t="s">
        <v>4887</v>
      </c>
      <c r="I478">
        <v>458</v>
      </c>
      <c r="J478" s="1">
        <v>44848.523055555554</v>
      </c>
      <c r="S478">
        <v>1</v>
      </c>
      <c r="T478">
        <v>0.33</v>
      </c>
      <c r="U478">
        <v>0</v>
      </c>
      <c r="V478">
        <v>4</v>
      </c>
      <c r="W478">
        <v>3</v>
      </c>
      <c r="X478" t="s">
        <v>4888</v>
      </c>
      <c r="Z478" t="s">
        <v>4889</v>
      </c>
      <c r="AB478">
        <f>COUNTIF(DATA!C:C,C478)</f>
        <v>0</v>
      </c>
      <c r="AC478" s="2">
        <f t="shared" si="57"/>
        <v>-1</v>
      </c>
      <c r="AE478" s="2">
        <f t="shared" si="63"/>
        <v>-1</v>
      </c>
      <c r="AF478" s="2">
        <f t="shared" si="59"/>
        <v>-1</v>
      </c>
      <c r="AG478" s="2">
        <f t="shared" si="59"/>
        <v>-1</v>
      </c>
      <c r="AH478" s="2">
        <f t="shared" si="59"/>
        <v>-1</v>
      </c>
      <c r="AI478" s="2">
        <f t="shared" si="64"/>
        <v>-1</v>
      </c>
      <c r="AK478" s="2">
        <f t="shared" si="60"/>
        <v>-1</v>
      </c>
      <c r="AL478" s="2">
        <f t="shared" si="60"/>
        <v>-1</v>
      </c>
      <c r="AM478" s="2">
        <f t="shared" si="60"/>
        <v>-1</v>
      </c>
      <c r="AN478" s="2">
        <f t="shared" si="58"/>
        <v>-1</v>
      </c>
      <c r="AP478" s="2">
        <f t="shared" si="61"/>
        <v>-1</v>
      </c>
      <c r="AQ478" s="2">
        <f t="shared" si="61"/>
        <v>-1</v>
      </c>
      <c r="AR478" s="2">
        <f t="shared" si="61"/>
        <v>-1</v>
      </c>
      <c r="AS478" s="2">
        <f t="shared" si="62"/>
        <v>-1</v>
      </c>
    </row>
    <row r="479" spans="1:45" x14ac:dyDescent="0.25">
      <c r="A479">
        <v>1</v>
      </c>
      <c r="B479" t="s">
        <v>1619</v>
      </c>
      <c r="C479" t="s">
        <v>1620</v>
      </c>
      <c r="D479">
        <v>2017</v>
      </c>
      <c r="F479" t="s">
        <v>1621</v>
      </c>
      <c r="G479" t="s">
        <v>1622</v>
      </c>
      <c r="H479" t="s">
        <v>1623</v>
      </c>
      <c r="I479">
        <v>459</v>
      </c>
      <c r="J479" s="1">
        <v>44848.523055555554</v>
      </c>
      <c r="S479">
        <v>1</v>
      </c>
      <c r="T479">
        <v>0.2</v>
      </c>
      <c r="U479">
        <v>1</v>
      </c>
      <c r="V479">
        <v>1</v>
      </c>
      <c r="W479">
        <v>5</v>
      </c>
      <c r="X479" t="s">
        <v>1624</v>
      </c>
      <c r="Y479" t="s">
        <v>1625</v>
      </c>
      <c r="Z479" t="s">
        <v>1626</v>
      </c>
      <c r="AB479">
        <f>COUNTIF(DATA!C:C,C479)</f>
        <v>1</v>
      </c>
      <c r="AC479" s="2">
        <f t="shared" si="57"/>
        <v>-1</v>
      </c>
      <c r="AE479" s="2">
        <f t="shared" si="63"/>
        <v>-1</v>
      </c>
      <c r="AF479" s="2">
        <f t="shared" si="59"/>
        <v>-1</v>
      </c>
      <c r="AG479" s="2">
        <f t="shared" si="59"/>
        <v>-1</v>
      </c>
      <c r="AH479" s="2">
        <f t="shared" si="59"/>
        <v>-1</v>
      </c>
      <c r="AI479" s="2">
        <f t="shared" si="64"/>
        <v>-1</v>
      </c>
      <c r="AK479" s="2">
        <f t="shared" si="60"/>
        <v>-1</v>
      </c>
      <c r="AL479" s="2">
        <f t="shared" si="60"/>
        <v>-1</v>
      </c>
      <c r="AM479" s="2">
        <f t="shared" si="60"/>
        <v>-1</v>
      </c>
      <c r="AN479" s="2">
        <f t="shared" si="58"/>
        <v>-1</v>
      </c>
      <c r="AP479" s="2">
        <f t="shared" si="61"/>
        <v>-1</v>
      </c>
      <c r="AQ479" s="2">
        <f t="shared" si="61"/>
        <v>-1</v>
      </c>
      <c r="AR479" s="2">
        <f t="shared" si="61"/>
        <v>-1</v>
      </c>
      <c r="AS479" s="2">
        <f t="shared" si="62"/>
        <v>-1</v>
      </c>
    </row>
    <row r="480" spans="1:45" x14ac:dyDescent="0.25">
      <c r="A480">
        <v>1</v>
      </c>
      <c r="B480" t="s">
        <v>4890</v>
      </c>
      <c r="C480" t="s">
        <v>4891</v>
      </c>
      <c r="D480">
        <v>2019</v>
      </c>
      <c r="E480" t="s">
        <v>4892</v>
      </c>
      <c r="F480" t="s">
        <v>131</v>
      </c>
      <c r="G480" t="s">
        <v>4893</v>
      </c>
      <c r="H480" t="s">
        <v>4894</v>
      </c>
      <c r="I480">
        <v>460</v>
      </c>
      <c r="J480" s="1">
        <v>44848.523055555554</v>
      </c>
      <c r="L480" t="s">
        <v>4895</v>
      </c>
      <c r="S480">
        <v>1</v>
      </c>
      <c r="T480">
        <v>0.33</v>
      </c>
      <c r="U480">
        <v>0</v>
      </c>
      <c r="V480">
        <v>3</v>
      </c>
      <c r="W480">
        <v>3</v>
      </c>
      <c r="X480" t="s">
        <v>4896</v>
      </c>
      <c r="Y480" t="s">
        <v>4897</v>
      </c>
      <c r="Z480" t="s">
        <v>4898</v>
      </c>
      <c r="AB480">
        <f>COUNTIF(DATA!C:C,C480)</f>
        <v>0</v>
      </c>
      <c r="AC480" s="2">
        <f t="shared" si="57"/>
        <v>-1</v>
      </c>
      <c r="AE480" s="2">
        <f t="shared" si="63"/>
        <v>-1</v>
      </c>
      <c r="AF480" s="2">
        <f t="shared" si="59"/>
        <v>-1</v>
      </c>
      <c r="AG480" s="2">
        <f t="shared" si="59"/>
        <v>-1</v>
      </c>
      <c r="AH480" s="2">
        <f t="shared" si="59"/>
        <v>-1</v>
      </c>
      <c r="AI480" s="2">
        <f t="shared" si="64"/>
        <v>-1</v>
      </c>
      <c r="AK480" s="2">
        <f t="shared" si="60"/>
        <v>-1</v>
      </c>
      <c r="AL480" s="2">
        <f t="shared" si="60"/>
        <v>-1</v>
      </c>
      <c r="AM480" s="2">
        <f t="shared" si="60"/>
        <v>-1</v>
      </c>
      <c r="AN480" s="2">
        <f t="shared" si="58"/>
        <v>-1</v>
      </c>
      <c r="AP480" s="2">
        <f t="shared" si="61"/>
        <v>-1</v>
      </c>
      <c r="AQ480" s="2">
        <f t="shared" si="61"/>
        <v>-1</v>
      </c>
      <c r="AR480" s="2">
        <f t="shared" si="61"/>
        <v>-1</v>
      </c>
      <c r="AS480" s="2">
        <f t="shared" si="62"/>
        <v>-1</v>
      </c>
    </row>
    <row r="481" spans="1:45" x14ac:dyDescent="0.25">
      <c r="A481">
        <v>1</v>
      </c>
      <c r="B481" t="s">
        <v>2898</v>
      </c>
      <c r="C481" t="s">
        <v>2899</v>
      </c>
      <c r="D481">
        <v>2022</v>
      </c>
      <c r="E481" t="s">
        <v>960</v>
      </c>
      <c r="F481" t="s">
        <v>29</v>
      </c>
      <c r="G481" t="s">
        <v>2900</v>
      </c>
      <c r="H481" t="s">
        <v>2901</v>
      </c>
      <c r="I481">
        <v>463</v>
      </c>
      <c r="J481" s="1">
        <v>44848.523055555554</v>
      </c>
      <c r="S481">
        <v>1</v>
      </c>
      <c r="T481">
        <v>1</v>
      </c>
      <c r="U481">
        <v>0</v>
      </c>
      <c r="V481">
        <v>4</v>
      </c>
      <c r="W481">
        <v>1</v>
      </c>
      <c r="X481" t="s">
        <v>2902</v>
      </c>
      <c r="Y481" t="s">
        <v>2903</v>
      </c>
      <c r="AB481">
        <f>COUNTIF(DATA!C:C,C481)</f>
        <v>1</v>
      </c>
      <c r="AC481" s="2">
        <f t="shared" si="57"/>
        <v>-1</v>
      </c>
      <c r="AE481" s="2">
        <f t="shared" si="63"/>
        <v>-1</v>
      </c>
      <c r="AF481" s="2">
        <f t="shared" si="59"/>
        <v>-1</v>
      </c>
      <c r="AG481" s="2">
        <f t="shared" si="59"/>
        <v>-1</v>
      </c>
      <c r="AH481" s="2">
        <f t="shared" si="59"/>
        <v>-1</v>
      </c>
      <c r="AI481" s="2">
        <f t="shared" si="64"/>
        <v>-1</v>
      </c>
      <c r="AK481" s="2">
        <f t="shared" si="60"/>
        <v>-1</v>
      </c>
      <c r="AL481" s="2">
        <f t="shared" si="60"/>
        <v>-1</v>
      </c>
      <c r="AM481" s="2">
        <f t="shared" si="60"/>
        <v>-1</v>
      </c>
      <c r="AN481" s="2">
        <f t="shared" si="58"/>
        <v>-1</v>
      </c>
      <c r="AP481" s="2">
        <f t="shared" si="61"/>
        <v>-1</v>
      </c>
      <c r="AQ481" s="2">
        <f t="shared" si="61"/>
        <v>-1</v>
      </c>
      <c r="AR481" s="2">
        <f t="shared" si="61"/>
        <v>-1</v>
      </c>
      <c r="AS481" s="2">
        <f t="shared" si="62"/>
        <v>-1</v>
      </c>
    </row>
    <row r="482" spans="1:45" x14ac:dyDescent="0.25">
      <c r="A482">
        <v>1</v>
      </c>
      <c r="B482" t="s">
        <v>4899</v>
      </c>
      <c r="C482" t="s">
        <v>4900</v>
      </c>
      <c r="D482">
        <v>2022</v>
      </c>
      <c r="E482" t="s">
        <v>1788</v>
      </c>
      <c r="F482" t="s">
        <v>29</v>
      </c>
      <c r="G482" t="s">
        <v>4901</v>
      </c>
      <c r="H482" t="s">
        <v>4902</v>
      </c>
      <c r="I482">
        <v>464</v>
      </c>
      <c r="J482" s="1">
        <v>44848.523055555554</v>
      </c>
      <c r="S482">
        <v>1</v>
      </c>
      <c r="T482">
        <v>1</v>
      </c>
      <c r="U482">
        <v>0</v>
      </c>
      <c r="V482">
        <v>5</v>
      </c>
      <c r="W482">
        <v>1</v>
      </c>
      <c r="X482" t="s">
        <v>4903</v>
      </c>
      <c r="AB482">
        <f>COUNTIF(DATA!C:C,C482)</f>
        <v>0</v>
      </c>
      <c r="AC482" s="2">
        <f t="shared" si="57"/>
        <v>-1</v>
      </c>
      <c r="AE482" s="2">
        <f t="shared" si="63"/>
        <v>-1</v>
      </c>
      <c r="AF482" s="2">
        <f t="shared" si="59"/>
        <v>-1</v>
      </c>
      <c r="AG482" s="2">
        <f t="shared" si="59"/>
        <v>-1</v>
      </c>
      <c r="AH482" s="2">
        <f t="shared" si="59"/>
        <v>-1</v>
      </c>
      <c r="AI482" s="2">
        <f t="shared" si="64"/>
        <v>-1</v>
      </c>
      <c r="AK482" s="2">
        <f t="shared" si="60"/>
        <v>-1</v>
      </c>
      <c r="AL482" s="2">
        <f t="shared" si="60"/>
        <v>-1</v>
      </c>
      <c r="AM482" s="2">
        <f t="shared" si="60"/>
        <v>-1</v>
      </c>
      <c r="AN482" s="2">
        <f t="shared" si="58"/>
        <v>-1</v>
      </c>
      <c r="AP482" s="2">
        <f t="shared" si="61"/>
        <v>-1</v>
      </c>
      <c r="AQ482" s="2">
        <f t="shared" si="61"/>
        <v>-1</v>
      </c>
      <c r="AR482" s="2">
        <f t="shared" si="61"/>
        <v>-1</v>
      </c>
      <c r="AS482" s="2">
        <f t="shared" si="62"/>
        <v>-1</v>
      </c>
    </row>
    <row r="483" spans="1:45" x14ac:dyDescent="0.25">
      <c r="A483">
        <v>1</v>
      </c>
      <c r="B483" t="s">
        <v>2115</v>
      </c>
      <c r="C483" t="s">
        <v>2116</v>
      </c>
      <c r="D483">
        <v>2019</v>
      </c>
      <c r="E483" t="s">
        <v>2117</v>
      </c>
      <c r="F483" t="s">
        <v>131</v>
      </c>
      <c r="G483" t="s">
        <v>2118</v>
      </c>
      <c r="H483" t="s">
        <v>2119</v>
      </c>
      <c r="I483">
        <v>465</v>
      </c>
      <c r="J483" s="1">
        <v>44848.523055555554</v>
      </c>
      <c r="L483" t="s">
        <v>2120</v>
      </c>
      <c r="S483">
        <v>1</v>
      </c>
      <c r="T483">
        <v>0.33</v>
      </c>
      <c r="U483">
        <v>1</v>
      </c>
      <c r="V483">
        <v>1</v>
      </c>
      <c r="W483">
        <v>3</v>
      </c>
      <c r="X483" t="s">
        <v>2121</v>
      </c>
      <c r="Y483" t="s">
        <v>2122</v>
      </c>
      <c r="Z483" t="s">
        <v>2123</v>
      </c>
      <c r="AB483">
        <f>COUNTIF(DATA!C:C,C483)</f>
        <v>1</v>
      </c>
      <c r="AC483" s="2">
        <f t="shared" si="57"/>
        <v>-1</v>
      </c>
      <c r="AE483" s="2">
        <f t="shared" si="63"/>
        <v>-1</v>
      </c>
      <c r="AF483" s="2">
        <f t="shared" si="59"/>
        <v>-1</v>
      </c>
      <c r="AG483" s="2">
        <f t="shared" si="59"/>
        <v>-1</v>
      </c>
      <c r="AH483" s="2">
        <f t="shared" si="59"/>
        <v>-1</v>
      </c>
      <c r="AI483" s="2">
        <f t="shared" si="64"/>
        <v>-1</v>
      </c>
      <c r="AK483" s="2">
        <f t="shared" si="60"/>
        <v>-1</v>
      </c>
      <c r="AL483" s="2">
        <f t="shared" si="60"/>
        <v>-1</v>
      </c>
      <c r="AM483" s="2">
        <f t="shared" si="60"/>
        <v>-1</v>
      </c>
      <c r="AN483" s="2">
        <f t="shared" si="58"/>
        <v>-1</v>
      </c>
      <c r="AP483" s="2">
        <f t="shared" si="61"/>
        <v>-1</v>
      </c>
      <c r="AQ483" s="2">
        <f t="shared" si="61"/>
        <v>-1</v>
      </c>
      <c r="AR483" s="2">
        <f t="shared" si="61"/>
        <v>-1</v>
      </c>
      <c r="AS483" s="2">
        <f t="shared" si="62"/>
        <v>-1</v>
      </c>
    </row>
    <row r="484" spans="1:45" x14ac:dyDescent="0.25">
      <c r="A484">
        <v>1</v>
      </c>
      <c r="B484" t="s">
        <v>4904</v>
      </c>
      <c r="C484" t="s">
        <v>4905</v>
      </c>
      <c r="D484">
        <v>2015</v>
      </c>
      <c r="E484" t="s">
        <v>4906</v>
      </c>
      <c r="F484" t="s">
        <v>224</v>
      </c>
      <c r="G484" t="s">
        <v>4907</v>
      </c>
      <c r="H484" t="s">
        <v>4908</v>
      </c>
      <c r="I484">
        <v>467</v>
      </c>
      <c r="J484" s="1">
        <v>44848.523055555554</v>
      </c>
      <c r="L484" t="s">
        <v>4909</v>
      </c>
      <c r="S484">
        <v>1</v>
      </c>
      <c r="T484">
        <v>0.14000000000000001</v>
      </c>
      <c r="U484">
        <v>1</v>
      </c>
      <c r="V484">
        <v>1</v>
      </c>
      <c r="W484">
        <v>7</v>
      </c>
      <c r="X484" t="s">
        <v>4910</v>
      </c>
      <c r="Z484" t="s">
        <v>4911</v>
      </c>
      <c r="AB484">
        <f>COUNTIF(DATA!C:C,C484)</f>
        <v>0</v>
      </c>
      <c r="AC484" s="2">
        <f t="shared" si="57"/>
        <v>-1</v>
      </c>
      <c r="AE484" s="2">
        <f t="shared" si="63"/>
        <v>-1</v>
      </c>
      <c r="AF484" s="2">
        <f t="shared" si="59"/>
        <v>-1</v>
      </c>
      <c r="AG484" s="2">
        <f t="shared" si="59"/>
        <v>-1</v>
      </c>
      <c r="AH484" s="2">
        <f t="shared" si="59"/>
        <v>-1</v>
      </c>
      <c r="AI484" s="2">
        <f t="shared" si="64"/>
        <v>-1</v>
      </c>
      <c r="AK484" s="2">
        <f t="shared" si="60"/>
        <v>-1</v>
      </c>
      <c r="AL484" s="2">
        <f t="shared" si="60"/>
        <v>-1</v>
      </c>
      <c r="AM484" s="2">
        <f t="shared" si="60"/>
        <v>-1</v>
      </c>
      <c r="AN484" s="2">
        <f t="shared" si="58"/>
        <v>-1</v>
      </c>
      <c r="AP484" s="2">
        <f t="shared" si="61"/>
        <v>-1</v>
      </c>
      <c r="AQ484" s="2">
        <f t="shared" si="61"/>
        <v>-1</v>
      </c>
      <c r="AR484" s="2">
        <f t="shared" si="61"/>
        <v>-1</v>
      </c>
      <c r="AS484" s="2">
        <f t="shared" si="62"/>
        <v>-1</v>
      </c>
    </row>
    <row r="485" spans="1:45" x14ac:dyDescent="0.25">
      <c r="A485">
        <v>1</v>
      </c>
      <c r="B485" t="s">
        <v>107</v>
      </c>
      <c r="C485" t="s">
        <v>108</v>
      </c>
      <c r="D485">
        <v>2009</v>
      </c>
      <c r="F485" t="s">
        <v>85</v>
      </c>
      <c r="G485" t="s">
        <v>109</v>
      </c>
      <c r="H485" t="s">
        <v>110</v>
      </c>
      <c r="I485">
        <v>468</v>
      </c>
      <c r="J485" s="1">
        <v>44848.523055555554</v>
      </c>
      <c r="K485" t="s">
        <v>41</v>
      </c>
      <c r="S485">
        <v>1</v>
      </c>
      <c r="T485">
        <v>0.08</v>
      </c>
      <c r="U485">
        <v>1</v>
      </c>
      <c r="V485">
        <v>1</v>
      </c>
      <c r="W485">
        <v>13</v>
      </c>
      <c r="X485" t="s">
        <v>111</v>
      </c>
      <c r="Y485" t="s">
        <v>109</v>
      </c>
      <c r="Z485" t="s">
        <v>112</v>
      </c>
      <c r="AB485">
        <f>COUNTIF(DATA!C:C,C485)</f>
        <v>1</v>
      </c>
      <c r="AC485" s="2">
        <f t="shared" si="57"/>
        <v>-1</v>
      </c>
      <c r="AE485" s="2">
        <f t="shared" si="63"/>
        <v>-1</v>
      </c>
      <c r="AF485" s="2">
        <f t="shared" si="59"/>
        <v>-1</v>
      </c>
      <c r="AG485" s="2">
        <f t="shared" si="59"/>
        <v>-1</v>
      </c>
      <c r="AH485" s="2">
        <f t="shared" si="59"/>
        <v>-1</v>
      </c>
      <c r="AI485" s="2">
        <f t="shared" si="64"/>
        <v>-1</v>
      </c>
      <c r="AK485" s="2">
        <f t="shared" si="60"/>
        <v>-1</v>
      </c>
      <c r="AL485" s="2">
        <f t="shared" si="60"/>
        <v>-1</v>
      </c>
      <c r="AM485" s="2">
        <f t="shared" si="60"/>
        <v>-1</v>
      </c>
      <c r="AN485" s="2">
        <f t="shared" si="58"/>
        <v>-1</v>
      </c>
      <c r="AP485" s="2">
        <f t="shared" si="61"/>
        <v>-1</v>
      </c>
      <c r="AQ485" s="2">
        <f t="shared" si="61"/>
        <v>-1</v>
      </c>
      <c r="AR485" s="2">
        <f t="shared" si="61"/>
        <v>-1</v>
      </c>
      <c r="AS485" s="2">
        <f t="shared" si="62"/>
        <v>-1</v>
      </c>
    </row>
    <row r="486" spans="1:45" x14ac:dyDescent="0.25">
      <c r="A486">
        <v>1</v>
      </c>
      <c r="B486" t="s">
        <v>4912</v>
      </c>
      <c r="C486" t="s">
        <v>2905</v>
      </c>
      <c r="D486">
        <v>2022</v>
      </c>
      <c r="E486" t="s">
        <v>2906</v>
      </c>
      <c r="F486" t="s">
        <v>29</v>
      </c>
      <c r="G486" t="s">
        <v>2907</v>
      </c>
      <c r="H486" t="s">
        <v>2908</v>
      </c>
      <c r="I486">
        <v>469</v>
      </c>
      <c r="J486" s="1">
        <v>44848.523055555554</v>
      </c>
      <c r="S486">
        <v>1</v>
      </c>
      <c r="T486">
        <v>1</v>
      </c>
      <c r="U486">
        <v>0</v>
      </c>
      <c r="V486">
        <v>5</v>
      </c>
      <c r="W486">
        <v>1</v>
      </c>
      <c r="X486" t="s">
        <v>2909</v>
      </c>
      <c r="Y486" t="s">
        <v>2910</v>
      </c>
      <c r="Z486" t="s">
        <v>2911</v>
      </c>
      <c r="AB486">
        <f>COUNTIF(DATA!C:C,C486)</f>
        <v>1</v>
      </c>
      <c r="AC486" s="2">
        <f t="shared" si="57"/>
        <v>-1</v>
      </c>
      <c r="AE486" s="2">
        <f t="shared" si="63"/>
        <v>-1</v>
      </c>
      <c r="AF486" s="2">
        <f t="shared" si="59"/>
        <v>-1</v>
      </c>
      <c r="AG486" s="2">
        <f t="shared" si="59"/>
        <v>-1</v>
      </c>
      <c r="AH486" s="2">
        <f t="shared" si="59"/>
        <v>-1</v>
      </c>
      <c r="AI486" s="2">
        <f t="shared" si="64"/>
        <v>-1</v>
      </c>
      <c r="AK486" s="2">
        <f t="shared" si="60"/>
        <v>-1</v>
      </c>
      <c r="AL486" s="2">
        <f t="shared" si="60"/>
        <v>-1</v>
      </c>
      <c r="AM486" s="2">
        <f t="shared" si="60"/>
        <v>-1</v>
      </c>
      <c r="AN486" s="2">
        <f t="shared" si="58"/>
        <v>-1</v>
      </c>
      <c r="AP486" s="2">
        <f t="shared" si="61"/>
        <v>-1</v>
      </c>
      <c r="AQ486" s="2">
        <f t="shared" si="61"/>
        <v>-1</v>
      </c>
      <c r="AR486" s="2">
        <f t="shared" si="61"/>
        <v>-1</v>
      </c>
      <c r="AS486" s="2">
        <f t="shared" si="62"/>
        <v>-1</v>
      </c>
    </row>
    <row r="487" spans="1:45" x14ac:dyDescent="0.25">
      <c r="A487">
        <v>1</v>
      </c>
      <c r="B487" t="s">
        <v>4913</v>
      </c>
      <c r="C487" t="s">
        <v>4914</v>
      </c>
      <c r="D487">
        <v>2017</v>
      </c>
      <c r="E487" t="s">
        <v>4915</v>
      </c>
      <c r="F487" t="s">
        <v>583</v>
      </c>
      <c r="G487" t="s">
        <v>4916</v>
      </c>
      <c r="H487" t="s">
        <v>4917</v>
      </c>
      <c r="I487">
        <v>470</v>
      </c>
      <c r="J487" s="1">
        <v>44848.523055555554</v>
      </c>
      <c r="L487" t="s">
        <v>4918</v>
      </c>
      <c r="S487">
        <v>1</v>
      </c>
      <c r="T487">
        <v>0.2</v>
      </c>
      <c r="U487">
        <v>1</v>
      </c>
      <c r="V487">
        <v>2</v>
      </c>
      <c r="W487">
        <v>5</v>
      </c>
      <c r="X487" t="s">
        <v>4919</v>
      </c>
      <c r="Z487" t="s">
        <v>4920</v>
      </c>
      <c r="AB487">
        <f>COUNTIF(DATA!C:C,C487)</f>
        <v>0</v>
      </c>
      <c r="AC487" s="2">
        <f t="shared" si="57"/>
        <v>-1</v>
      </c>
      <c r="AE487" s="2">
        <f t="shared" si="63"/>
        <v>-1</v>
      </c>
      <c r="AF487" s="2">
        <f t="shared" si="59"/>
        <v>-1</v>
      </c>
      <c r="AG487" s="2">
        <f t="shared" si="59"/>
        <v>-1</v>
      </c>
      <c r="AH487" s="2">
        <f t="shared" si="59"/>
        <v>-1</v>
      </c>
      <c r="AI487" s="2">
        <f t="shared" si="64"/>
        <v>-1</v>
      </c>
      <c r="AK487" s="2">
        <f t="shared" si="60"/>
        <v>-1</v>
      </c>
      <c r="AL487" s="2">
        <f t="shared" si="60"/>
        <v>-1</v>
      </c>
      <c r="AM487" s="2">
        <f t="shared" si="60"/>
        <v>-1</v>
      </c>
      <c r="AN487" s="2">
        <f t="shared" si="58"/>
        <v>-1</v>
      </c>
      <c r="AP487" s="2">
        <f t="shared" si="61"/>
        <v>-1</v>
      </c>
      <c r="AQ487" s="2">
        <f t="shared" si="61"/>
        <v>-1</v>
      </c>
      <c r="AR487" s="2">
        <f t="shared" si="61"/>
        <v>-1</v>
      </c>
      <c r="AS487" s="2">
        <f t="shared" si="62"/>
        <v>-1</v>
      </c>
    </row>
    <row r="488" spans="1:45" x14ac:dyDescent="0.25">
      <c r="A488">
        <v>1</v>
      </c>
      <c r="B488" t="s">
        <v>1333</v>
      </c>
      <c r="C488" t="s">
        <v>1334</v>
      </c>
      <c r="D488">
        <v>2016</v>
      </c>
      <c r="E488" t="s">
        <v>1335</v>
      </c>
      <c r="F488" t="s">
        <v>1336</v>
      </c>
      <c r="G488" t="s">
        <v>1337</v>
      </c>
      <c r="H488" t="s">
        <v>1338</v>
      </c>
      <c r="I488">
        <v>471</v>
      </c>
      <c r="J488" s="1">
        <v>44848.523055555554</v>
      </c>
      <c r="S488">
        <v>1</v>
      </c>
      <c r="T488">
        <v>0.17</v>
      </c>
      <c r="U488">
        <v>0</v>
      </c>
      <c r="V488">
        <v>3</v>
      </c>
      <c r="W488">
        <v>6</v>
      </c>
      <c r="X488" t="s">
        <v>1339</v>
      </c>
      <c r="Y488" t="s">
        <v>1340</v>
      </c>
      <c r="Z488" t="s">
        <v>1341</v>
      </c>
      <c r="AB488">
        <f>COUNTIF(DATA!C:C,C488)</f>
        <v>1</v>
      </c>
      <c r="AC488" s="2">
        <f t="shared" si="57"/>
        <v>-1</v>
      </c>
      <c r="AE488" s="2">
        <f t="shared" si="63"/>
        <v>-1</v>
      </c>
      <c r="AF488" s="2">
        <f t="shared" si="59"/>
        <v>-1</v>
      </c>
      <c r="AG488" s="2">
        <f t="shared" si="59"/>
        <v>-1</v>
      </c>
      <c r="AH488" s="2">
        <f t="shared" si="59"/>
        <v>-1</v>
      </c>
      <c r="AI488" s="2">
        <f t="shared" si="64"/>
        <v>-1</v>
      </c>
      <c r="AK488" s="2">
        <f t="shared" si="60"/>
        <v>-1</v>
      </c>
      <c r="AL488" s="2">
        <f t="shared" si="60"/>
        <v>-1</v>
      </c>
      <c r="AM488" s="2">
        <f t="shared" si="60"/>
        <v>-1</v>
      </c>
      <c r="AN488" s="2">
        <f t="shared" si="58"/>
        <v>-1</v>
      </c>
      <c r="AP488" s="2">
        <f t="shared" si="61"/>
        <v>-1</v>
      </c>
      <c r="AQ488" s="2">
        <f t="shared" si="61"/>
        <v>-1</v>
      </c>
      <c r="AR488" s="2">
        <f t="shared" si="61"/>
        <v>-1</v>
      </c>
      <c r="AS488" s="2">
        <f t="shared" si="62"/>
        <v>-1</v>
      </c>
    </row>
    <row r="489" spans="1:45" x14ac:dyDescent="0.25">
      <c r="A489">
        <v>1</v>
      </c>
      <c r="B489" t="s">
        <v>4921</v>
      </c>
      <c r="C489" t="s">
        <v>4922</v>
      </c>
      <c r="D489">
        <v>2022</v>
      </c>
      <c r="E489" t="s">
        <v>744</v>
      </c>
      <c r="F489" t="s">
        <v>29</v>
      </c>
      <c r="G489" t="s">
        <v>4923</v>
      </c>
      <c r="H489" t="s">
        <v>4924</v>
      </c>
      <c r="I489">
        <v>472</v>
      </c>
      <c r="J489" s="1">
        <v>44848.523055555554</v>
      </c>
      <c r="S489">
        <v>1</v>
      </c>
      <c r="T489">
        <v>1</v>
      </c>
      <c r="U489">
        <v>0</v>
      </c>
      <c r="V489">
        <v>5</v>
      </c>
      <c r="W489">
        <v>1</v>
      </c>
      <c r="X489" t="s">
        <v>4925</v>
      </c>
      <c r="Y489" t="s">
        <v>4926</v>
      </c>
      <c r="AB489">
        <f>COUNTIF(DATA!C:C,C489)</f>
        <v>0</v>
      </c>
      <c r="AC489" s="2">
        <f t="shared" si="57"/>
        <v>-1</v>
      </c>
      <c r="AE489" s="2">
        <f t="shared" si="63"/>
        <v>-1</v>
      </c>
      <c r="AF489" s="2">
        <f t="shared" si="59"/>
        <v>-1</v>
      </c>
      <c r="AG489" s="2">
        <f t="shared" si="59"/>
        <v>-1</v>
      </c>
      <c r="AH489" s="2">
        <f t="shared" si="59"/>
        <v>-1</v>
      </c>
      <c r="AI489" s="2">
        <f t="shared" si="64"/>
        <v>-1</v>
      </c>
      <c r="AK489" s="2">
        <f t="shared" si="60"/>
        <v>-1</v>
      </c>
      <c r="AL489" s="2">
        <f t="shared" si="60"/>
        <v>-1</v>
      </c>
      <c r="AM489" s="2">
        <f t="shared" si="60"/>
        <v>-1</v>
      </c>
      <c r="AN489" s="2">
        <f t="shared" si="58"/>
        <v>-1</v>
      </c>
      <c r="AP489" s="2">
        <f t="shared" si="61"/>
        <v>-1</v>
      </c>
      <c r="AQ489" s="2">
        <f t="shared" si="61"/>
        <v>-1</v>
      </c>
      <c r="AR489" s="2">
        <f t="shared" si="61"/>
        <v>28</v>
      </c>
      <c r="AS489" s="2">
        <f t="shared" si="62"/>
        <v>0</v>
      </c>
    </row>
    <row r="490" spans="1:45" x14ac:dyDescent="0.25">
      <c r="A490">
        <v>1</v>
      </c>
      <c r="B490" t="s">
        <v>2131</v>
      </c>
      <c r="C490" t="s">
        <v>2132</v>
      </c>
      <c r="D490">
        <v>2019</v>
      </c>
      <c r="F490" t="s">
        <v>38</v>
      </c>
      <c r="G490" t="s">
        <v>2133</v>
      </c>
      <c r="H490" t="s">
        <v>2134</v>
      </c>
      <c r="I490">
        <v>473</v>
      </c>
      <c r="J490" s="1">
        <v>44848.523055555554</v>
      </c>
      <c r="K490" t="s">
        <v>41</v>
      </c>
      <c r="S490">
        <v>1</v>
      </c>
      <c r="T490">
        <v>0.33</v>
      </c>
      <c r="U490">
        <v>0</v>
      </c>
      <c r="V490">
        <v>5</v>
      </c>
      <c r="W490">
        <v>3</v>
      </c>
      <c r="X490" t="s">
        <v>2135</v>
      </c>
      <c r="Y490" t="s">
        <v>2133</v>
      </c>
      <c r="Z490" t="s">
        <v>2136</v>
      </c>
      <c r="AB490">
        <f>COUNTIF(DATA!C:C,C490)</f>
        <v>1</v>
      </c>
      <c r="AC490" s="2">
        <f t="shared" si="57"/>
        <v>-1</v>
      </c>
      <c r="AE490" s="2">
        <f t="shared" si="63"/>
        <v>-1</v>
      </c>
      <c r="AF490" s="2">
        <f t="shared" si="59"/>
        <v>-1</v>
      </c>
      <c r="AG490" s="2">
        <f t="shared" si="59"/>
        <v>-1</v>
      </c>
      <c r="AH490" s="2">
        <f t="shared" si="59"/>
        <v>-1</v>
      </c>
      <c r="AI490" s="2">
        <f t="shared" si="64"/>
        <v>-1</v>
      </c>
      <c r="AK490" s="2">
        <f t="shared" si="60"/>
        <v>-1</v>
      </c>
      <c r="AL490" s="2">
        <f t="shared" si="60"/>
        <v>-1</v>
      </c>
      <c r="AM490" s="2">
        <f t="shared" si="60"/>
        <v>-1</v>
      </c>
      <c r="AN490" s="2">
        <f t="shared" si="58"/>
        <v>-1</v>
      </c>
      <c r="AP490" s="2">
        <f t="shared" si="61"/>
        <v>-1</v>
      </c>
      <c r="AQ490" s="2">
        <f t="shared" si="61"/>
        <v>-1</v>
      </c>
      <c r="AR490" s="2">
        <f t="shared" si="61"/>
        <v>-1</v>
      </c>
      <c r="AS490" s="2">
        <f t="shared" si="62"/>
        <v>-1</v>
      </c>
    </row>
    <row r="491" spans="1:45" x14ac:dyDescent="0.25">
      <c r="A491">
        <v>1</v>
      </c>
      <c r="B491" t="s">
        <v>4927</v>
      </c>
      <c r="C491" t="s">
        <v>4928</v>
      </c>
      <c r="D491">
        <v>2019</v>
      </c>
      <c r="F491" t="s">
        <v>4929</v>
      </c>
      <c r="G491" t="s">
        <v>4930</v>
      </c>
      <c r="H491" t="s">
        <v>4931</v>
      </c>
      <c r="I491">
        <v>474</v>
      </c>
      <c r="J491" s="1">
        <v>44848.523055555554</v>
      </c>
      <c r="K491" t="s">
        <v>41</v>
      </c>
      <c r="S491">
        <v>1</v>
      </c>
      <c r="T491">
        <v>0.33</v>
      </c>
      <c r="U491">
        <v>1</v>
      </c>
      <c r="V491">
        <v>1</v>
      </c>
      <c r="W491">
        <v>3</v>
      </c>
      <c r="X491" t="s">
        <v>4932</v>
      </c>
      <c r="Y491" t="s">
        <v>4930</v>
      </c>
      <c r="Z491" t="s">
        <v>4933</v>
      </c>
      <c r="AB491">
        <f>COUNTIF(DATA!C:C,C491)</f>
        <v>0</v>
      </c>
      <c r="AC491" s="2">
        <f t="shared" si="57"/>
        <v>-1</v>
      </c>
      <c r="AE491" s="2">
        <f t="shared" si="63"/>
        <v>-1</v>
      </c>
      <c r="AF491" s="2">
        <f t="shared" si="59"/>
        <v>-1</v>
      </c>
      <c r="AG491" s="2">
        <f t="shared" si="59"/>
        <v>-1</v>
      </c>
      <c r="AH491" s="2">
        <f t="shared" si="59"/>
        <v>-1</v>
      </c>
      <c r="AI491" s="2">
        <f t="shared" si="64"/>
        <v>-1</v>
      </c>
      <c r="AK491" s="2">
        <f t="shared" si="60"/>
        <v>-1</v>
      </c>
      <c r="AL491" s="2">
        <f t="shared" si="60"/>
        <v>-1</v>
      </c>
      <c r="AM491" s="2">
        <f t="shared" si="60"/>
        <v>-1</v>
      </c>
      <c r="AN491" s="2">
        <f t="shared" si="58"/>
        <v>-1</v>
      </c>
      <c r="AP491" s="2">
        <f t="shared" si="61"/>
        <v>-1</v>
      </c>
      <c r="AQ491" s="2">
        <f t="shared" si="61"/>
        <v>-1</v>
      </c>
      <c r="AR491" s="2">
        <f t="shared" si="61"/>
        <v>-1</v>
      </c>
      <c r="AS491" s="2">
        <f t="shared" si="62"/>
        <v>-1</v>
      </c>
    </row>
    <row r="492" spans="1:45" x14ac:dyDescent="0.25">
      <c r="A492">
        <v>1</v>
      </c>
      <c r="B492" t="s">
        <v>4934</v>
      </c>
      <c r="C492" t="s">
        <v>4935</v>
      </c>
      <c r="D492">
        <v>2011</v>
      </c>
      <c r="E492" t="s">
        <v>4936</v>
      </c>
      <c r="F492" t="s">
        <v>4937</v>
      </c>
      <c r="G492" t="s">
        <v>4938</v>
      </c>
      <c r="H492" t="s">
        <v>4939</v>
      </c>
      <c r="I492">
        <v>475</v>
      </c>
      <c r="J492" s="1">
        <v>44848.523055555554</v>
      </c>
      <c r="S492">
        <v>1</v>
      </c>
      <c r="T492">
        <v>0.09</v>
      </c>
      <c r="U492">
        <v>0</v>
      </c>
      <c r="V492">
        <v>3</v>
      </c>
      <c r="W492">
        <v>11</v>
      </c>
      <c r="X492" t="s">
        <v>4940</v>
      </c>
      <c r="Z492" t="s">
        <v>4941</v>
      </c>
      <c r="AB492">
        <f>COUNTIF(DATA!C:C,C492)</f>
        <v>0</v>
      </c>
      <c r="AC492" s="2">
        <f t="shared" si="57"/>
        <v>-1</v>
      </c>
      <c r="AE492" s="2">
        <f t="shared" si="63"/>
        <v>-1</v>
      </c>
      <c r="AF492" s="2">
        <f t="shared" si="59"/>
        <v>-1</v>
      </c>
      <c r="AG492" s="2">
        <f t="shared" si="59"/>
        <v>-1</v>
      </c>
      <c r="AH492" s="2">
        <f t="shared" si="59"/>
        <v>-1</v>
      </c>
      <c r="AI492" s="2">
        <f t="shared" si="64"/>
        <v>-1</v>
      </c>
      <c r="AK492" s="2">
        <f t="shared" si="60"/>
        <v>-1</v>
      </c>
      <c r="AL492" s="2">
        <f t="shared" si="60"/>
        <v>-1</v>
      </c>
      <c r="AM492" s="2">
        <f t="shared" si="60"/>
        <v>-1</v>
      </c>
      <c r="AN492" s="2">
        <f t="shared" si="58"/>
        <v>-1</v>
      </c>
      <c r="AP492" s="2">
        <f t="shared" si="61"/>
        <v>-1</v>
      </c>
      <c r="AQ492" s="2">
        <f t="shared" si="61"/>
        <v>-1</v>
      </c>
      <c r="AR492" s="2">
        <f t="shared" si="61"/>
        <v>-1</v>
      </c>
      <c r="AS492" s="2">
        <f t="shared" si="62"/>
        <v>-1</v>
      </c>
    </row>
    <row r="493" spans="1:45" x14ac:dyDescent="0.25">
      <c r="A493">
        <v>1</v>
      </c>
      <c r="B493" t="s">
        <v>507</v>
      </c>
      <c r="C493" t="s">
        <v>508</v>
      </c>
      <c r="D493">
        <v>2012</v>
      </c>
      <c r="E493" t="s">
        <v>509</v>
      </c>
      <c r="F493" t="s">
        <v>510</v>
      </c>
      <c r="G493" t="s">
        <v>511</v>
      </c>
      <c r="H493" t="s">
        <v>512</v>
      </c>
      <c r="I493">
        <v>478</v>
      </c>
      <c r="J493" s="1">
        <v>44848.523055555554</v>
      </c>
      <c r="K493" t="s">
        <v>41</v>
      </c>
      <c r="S493">
        <v>1</v>
      </c>
      <c r="T493">
        <v>0.1</v>
      </c>
      <c r="U493">
        <v>0</v>
      </c>
      <c r="V493">
        <v>3</v>
      </c>
      <c r="W493">
        <v>10</v>
      </c>
      <c r="X493" t="s">
        <v>513</v>
      </c>
      <c r="Y493" t="s">
        <v>511</v>
      </c>
      <c r="Z493" t="s">
        <v>514</v>
      </c>
      <c r="AB493">
        <f>COUNTIF(DATA!C:C,C493)</f>
        <v>1</v>
      </c>
      <c r="AC493" s="2">
        <f t="shared" si="57"/>
        <v>-1</v>
      </c>
      <c r="AE493" s="2">
        <f t="shared" si="63"/>
        <v>-1</v>
      </c>
      <c r="AF493" s="2">
        <f t="shared" si="59"/>
        <v>-1</v>
      </c>
      <c r="AG493" s="2">
        <f t="shared" si="59"/>
        <v>-1</v>
      </c>
      <c r="AH493" s="2">
        <f t="shared" si="59"/>
        <v>-1</v>
      </c>
      <c r="AI493" s="2">
        <f t="shared" si="64"/>
        <v>-1</v>
      </c>
      <c r="AK493" s="2">
        <f t="shared" si="60"/>
        <v>-1</v>
      </c>
      <c r="AL493" s="2">
        <f t="shared" si="60"/>
        <v>-1</v>
      </c>
      <c r="AM493" s="2">
        <f t="shared" si="60"/>
        <v>-1</v>
      </c>
      <c r="AN493" s="2">
        <f t="shared" si="58"/>
        <v>-1</v>
      </c>
      <c r="AP493" s="2">
        <f t="shared" si="61"/>
        <v>-1</v>
      </c>
      <c r="AQ493" s="2">
        <f t="shared" si="61"/>
        <v>-1</v>
      </c>
      <c r="AR493" s="2">
        <f t="shared" si="61"/>
        <v>-1</v>
      </c>
      <c r="AS493" s="2">
        <f t="shared" si="62"/>
        <v>-1</v>
      </c>
    </row>
    <row r="494" spans="1:45" x14ac:dyDescent="0.25">
      <c r="A494">
        <v>1</v>
      </c>
      <c r="B494" t="s">
        <v>4942</v>
      </c>
      <c r="C494" t="s">
        <v>4943</v>
      </c>
      <c r="D494">
        <v>2017</v>
      </c>
      <c r="F494" t="s">
        <v>4929</v>
      </c>
      <c r="G494" t="s">
        <v>4944</v>
      </c>
      <c r="H494" t="s">
        <v>4945</v>
      </c>
      <c r="I494">
        <v>479</v>
      </c>
      <c r="J494" s="1">
        <v>44848.523055555554</v>
      </c>
      <c r="K494" t="s">
        <v>41</v>
      </c>
      <c r="S494">
        <v>1</v>
      </c>
      <c r="T494">
        <v>0.2</v>
      </c>
      <c r="U494">
        <v>1</v>
      </c>
      <c r="V494">
        <v>1</v>
      </c>
      <c r="W494">
        <v>5</v>
      </c>
      <c r="X494" t="s">
        <v>4946</v>
      </c>
      <c r="Y494" t="s">
        <v>4944</v>
      </c>
      <c r="Z494" t="s">
        <v>4947</v>
      </c>
      <c r="AB494">
        <f>COUNTIF(DATA!C:C,C494)</f>
        <v>0</v>
      </c>
      <c r="AC494" s="2">
        <f t="shared" si="57"/>
        <v>-1</v>
      </c>
      <c r="AE494" s="2">
        <f t="shared" si="63"/>
        <v>-1</v>
      </c>
      <c r="AF494" s="2">
        <f t="shared" si="59"/>
        <v>-1</v>
      </c>
      <c r="AG494" s="2">
        <f t="shared" si="59"/>
        <v>-1</v>
      </c>
      <c r="AH494" s="2">
        <f t="shared" si="59"/>
        <v>-1</v>
      </c>
      <c r="AI494" s="2">
        <f t="shared" si="64"/>
        <v>-1</v>
      </c>
      <c r="AK494" s="2">
        <f t="shared" si="60"/>
        <v>-1</v>
      </c>
      <c r="AL494" s="2">
        <f t="shared" si="60"/>
        <v>-1</v>
      </c>
      <c r="AM494" s="2">
        <f t="shared" si="60"/>
        <v>-1</v>
      </c>
      <c r="AN494" s="2">
        <f t="shared" si="58"/>
        <v>-1</v>
      </c>
      <c r="AP494" s="2">
        <f t="shared" si="61"/>
        <v>-1</v>
      </c>
      <c r="AQ494" s="2">
        <f t="shared" si="61"/>
        <v>-1</v>
      </c>
      <c r="AR494" s="2">
        <f t="shared" si="61"/>
        <v>-1</v>
      </c>
      <c r="AS494" s="2">
        <f t="shared" si="62"/>
        <v>-1</v>
      </c>
    </row>
    <row r="495" spans="1:45" x14ac:dyDescent="0.25">
      <c r="A495">
        <v>1</v>
      </c>
      <c r="B495" t="s">
        <v>4948</v>
      </c>
      <c r="C495" t="s">
        <v>4949</v>
      </c>
      <c r="D495">
        <v>2016</v>
      </c>
      <c r="E495" t="s">
        <v>4950</v>
      </c>
      <c r="F495" t="s">
        <v>1336</v>
      </c>
      <c r="G495" t="s">
        <v>4951</v>
      </c>
      <c r="H495" t="s">
        <v>4952</v>
      </c>
      <c r="I495">
        <v>480</v>
      </c>
      <c r="J495" s="1">
        <v>44848.523055555554</v>
      </c>
      <c r="S495">
        <v>1</v>
      </c>
      <c r="T495">
        <v>0.17</v>
      </c>
      <c r="U495">
        <v>0</v>
      </c>
      <c r="V495">
        <v>4</v>
      </c>
      <c r="W495">
        <v>6</v>
      </c>
      <c r="X495" t="s">
        <v>4953</v>
      </c>
      <c r="Y495" t="s">
        <v>4954</v>
      </c>
      <c r="Z495" t="s">
        <v>4955</v>
      </c>
      <c r="AB495">
        <f>COUNTIF(DATA!C:C,C495)</f>
        <v>0</v>
      </c>
      <c r="AC495" s="2">
        <f t="shared" si="57"/>
        <v>-1</v>
      </c>
      <c r="AE495" s="2">
        <f t="shared" si="63"/>
        <v>-1</v>
      </c>
      <c r="AF495" s="2">
        <f t="shared" si="59"/>
        <v>-1</v>
      </c>
      <c r="AG495" s="2">
        <f t="shared" si="59"/>
        <v>-1</v>
      </c>
      <c r="AH495" s="2">
        <f t="shared" si="59"/>
        <v>-1</v>
      </c>
      <c r="AI495" s="2">
        <f t="shared" si="64"/>
        <v>-1</v>
      </c>
      <c r="AK495" s="2">
        <f t="shared" si="60"/>
        <v>-1</v>
      </c>
      <c r="AL495" s="2">
        <f t="shared" si="60"/>
        <v>-1</v>
      </c>
      <c r="AM495" s="2">
        <f t="shared" si="60"/>
        <v>-1</v>
      </c>
      <c r="AN495" s="2">
        <f t="shared" si="58"/>
        <v>-1</v>
      </c>
      <c r="AP495" s="2">
        <f t="shared" si="61"/>
        <v>-1</v>
      </c>
      <c r="AQ495" s="2">
        <f t="shared" si="61"/>
        <v>-1</v>
      </c>
      <c r="AR495" s="2">
        <f t="shared" si="61"/>
        <v>-1</v>
      </c>
      <c r="AS495" s="2">
        <f t="shared" si="62"/>
        <v>-1</v>
      </c>
    </row>
    <row r="496" spans="1:45" x14ac:dyDescent="0.25">
      <c r="A496">
        <v>1</v>
      </c>
      <c r="B496" t="s">
        <v>4956</v>
      </c>
      <c r="C496" t="s">
        <v>2138</v>
      </c>
      <c r="D496">
        <v>2019</v>
      </c>
      <c r="E496" t="s">
        <v>2139</v>
      </c>
      <c r="F496" t="s">
        <v>401</v>
      </c>
      <c r="G496" t="s">
        <v>2140</v>
      </c>
      <c r="H496" t="s">
        <v>2141</v>
      </c>
      <c r="I496">
        <v>481</v>
      </c>
      <c r="J496" s="1">
        <v>44848.523055555554</v>
      </c>
      <c r="L496" t="s">
        <v>2142</v>
      </c>
      <c r="S496">
        <v>1</v>
      </c>
      <c r="T496">
        <v>0.33</v>
      </c>
      <c r="U496">
        <v>0</v>
      </c>
      <c r="V496">
        <v>5</v>
      </c>
      <c r="W496">
        <v>3</v>
      </c>
      <c r="X496" t="s">
        <v>2143</v>
      </c>
      <c r="Y496" t="s">
        <v>2144</v>
      </c>
      <c r="Z496" t="s">
        <v>2145</v>
      </c>
      <c r="AB496">
        <f>COUNTIF(DATA!C:C,C496)</f>
        <v>1</v>
      </c>
      <c r="AC496" s="2">
        <f t="shared" ref="AC496:AC559" si="65">IFERROR(SEARCH($AC$1, B496), -1)</f>
        <v>-1</v>
      </c>
      <c r="AE496" s="2">
        <f t="shared" si="63"/>
        <v>-1</v>
      </c>
      <c r="AF496" s="2">
        <f t="shared" si="59"/>
        <v>-1</v>
      </c>
      <c r="AG496" s="2">
        <f t="shared" si="59"/>
        <v>-1</v>
      </c>
      <c r="AH496" s="2">
        <f t="shared" si="59"/>
        <v>-1</v>
      </c>
      <c r="AI496" s="2">
        <f t="shared" si="64"/>
        <v>-1</v>
      </c>
      <c r="AK496" s="2">
        <f t="shared" si="60"/>
        <v>-1</v>
      </c>
      <c r="AL496" s="2">
        <f t="shared" si="60"/>
        <v>-1</v>
      </c>
      <c r="AM496" s="2">
        <f t="shared" si="60"/>
        <v>-1</v>
      </c>
      <c r="AN496" s="2">
        <f t="shared" ref="AN496:AN559" si="66">IF(AK496=-1, 0, 1) + IF(AL496=-1, 0, 1) + IF(AM496=-1, 0, 1) - 1</f>
        <v>-1</v>
      </c>
      <c r="AP496" s="2">
        <f t="shared" si="61"/>
        <v>19</v>
      </c>
      <c r="AQ496" s="2">
        <f t="shared" si="61"/>
        <v>-1</v>
      </c>
      <c r="AR496" s="2">
        <f t="shared" si="61"/>
        <v>-1</v>
      </c>
      <c r="AS496" s="2">
        <f t="shared" si="62"/>
        <v>0</v>
      </c>
    </row>
    <row r="497" spans="1:45" x14ac:dyDescent="0.25">
      <c r="A497">
        <v>1</v>
      </c>
      <c r="B497" t="s">
        <v>4957</v>
      </c>
      <c r="C497" t="s">
        <v>2729</v>
      </c>
      <c r="D497">
        <v>2021</v>
      </c>
      <c r="E497" t="s">
        <v>2730</v>
      </c>
      <c r="F497" t="s">
        <v>2731</v>
      </c>
      <c r="G497" t="s">
        <v>2732</v>
      </c>
      <c r="H497" t="s">
        <v>2733</v>
      </c>
      <c r="I497">
        <v>482</v>
      </c>
      <c r="J497" s="1">
        <v>44848.523055555554</v>
      </c>
      <c r="S497">
        <v>1</v>
      </c>
      <c r="T497">
        <v>1</v>
      </c>
      <c r="U497">
        <v>0</v>
      </c>
      <c r="V497">
        <v>4</v>
      </c>
      <c r="W497">
        <v>1</v>
      </c>
      <c r="X497" t="s">
        <v>2734</v>
      </c>
      <c r="Y497" t="s">
        <v>2735</v>
      </c>
      <c r="Z497" t="s">
        <v>2736</v>
      </c>
      <c r="AB497">
        <f>COUNTIF(DATA!C:C,C497)</f>
        <v>1</v>
      </c>
      <c r="AC497" s="2">
        <f t="shared" si="65"/>
        <v>-1</v>
      </c>
      <c r="AE497" s="2">
        <f t="shared" si="63"/>
        <v>-1</v>
      </c>
      <c r="AF497" s="2">
        <f t="shared" ref="AF497:AH560" si="67">IFERROR(SEARCH(AF$1, $B497), -1)</f>
        <v>-1</v>
      </c>
      <c r="AG497" s="2">
        <f t="shared" si="67"/>
        <v>-1</v>
      </c>
      <c r="AH497" s="2">
        <f t="shared" si="67"/>
        <v>-1</v>
      </c>
      <c r="AI497" s="2">
        <f t="shared" si="64"/>
        <v>-1</v>
      </c>
      <c r="AK497" s="2">
        <f t="shared" ref="AK497:AM560" si="68">IFERROR(SEARCH(AK$1, $B497), -1)</f>
        <v>-1</v>
      </c>
      <c r="AL497" s="2">
        <f t="shared" si="68"/>
        <v>-1</v>
      </c>
      <c r="AM497" s="2">
        <f t="shared" si="68"/>
        <v>-1</v>
      </c>
      <c r="AN497" s="2">
        <f t="shared" si="66"/>
        <v>-1</v>
      </c>
      <c r="AP497" s="2">
        <f t="shared" ref="AP497:AR560" si="69">IFERROR(SEARCH(AP$1, $B497), -1)</f>
        <v>-1</v>
      </c>
      <c r="AQ497" s="2">
        <f t="shared" si="69"/>
        <v>-1</v>
      </c>
      <c r="AR497" s="2">
        <f t="shared" si="69"/>
        <v>-1</v>
      </c>
      <c r="AS497" s="2">
        <f t="shared" si="62"/>
        <v>-1</v>
      </c>
    </row>
    <row r="498" spans="1:45" x14ac:dyDescent="0.25">
      <c r="A498">
        <v>1</v>
      </c>
      <c r="B498" t="s">
        <v>4958</v>
      </c>
      <c r="C498" t="s">
        <v>4959</v>
      </c>
      <c r="D498">
        <v>2018</v>
      </c>
      <c r="F498" t="s">
        <v>4960</v>
      </c>
      <c r="G498" t="s">
        <v>4961</v>
      </c>
      <c r="H498" t="s">
        <v>4962</v>
      </c>
      <c r="I498">
        <v>483</v>
      </c>
      <c r="J498" s="1">
        <v>44848.523055555554</v>
      </c>
      <c r="S498">
        <v>1</v>
      </c>
      <c r="T498">
        <v>0.25</v>
      </c>
      <c r="U498">
        <v>1</v>
      </c>
      <c r="V498">
        <v>1</v>
      </c>
      <c r="W498">
        <v>4</v>
      </c>
      <c r="X498" t="s">
        <v>4963</v>
      </c>
      <c r="Y498" t="s">
        <v>4964</v>
      </c>
      <c r="Z498" t="s">
        <v>4965</v>
      </c>
      <c r="AB498">
        <f>COUNTIF(DATA!C:C,C498)</f>
        <v>0</v>
      </c>
      <c r="AC498" s="2">
        <f t="shared" si="65"/>
        <v>-1</v>
      </c>
      <c r="AE498" s="2">
        <f t="shared" si="63"/>
        <v>-1</v>
      </c>
      <c r="AF498" s="2">
        <f t="shared" si="67"/>
        <v>-1</v>
      </c>
      <c r="AG498" s="2">
        <f t="shared" si="67"/>
        <v>-1</v>
      </c>
      <c r="AH498" s="2">
        <f t="shared" si="67"/>
        <v>-1</v>
      </c>
      <c r="AI498" s="2">
        <f t="shared" si="64"/>
        <v>-1</v>
      </c>
      <c r="AK498" s="2">
        <f t="shared" si="68"/>
        <v>-1</v>
      </c>
      <c r="AL498" s="2">
        <f t="shared" si="68"/>
        <v>-1</v>
      </c>
      <c r="AM498" s="2">
        <f t="shared" si="68"/>
        <v>-1</v>
      </c>
      <c r="AN498" s="2">
        <f t="shared" si="66"/>
        <v>-1</v>
      </c>
      <c r="AP498" s="2">
        <f t="shared" si="69"/>
        <v>-1</v>
      </c>
      <c r="AQ498" s="2">
        <f t="shared" si="69"/>
        <v>-1</v>
      </c>
      <c r="AR498" s="2">
        <f t="shared" si="69"/>
        <v>-1</v>
      </c>
      <c r="AS498" s="2">
        <f t="shared" si="62"/>
        <v>-1</v>
      </c>
    </row>
    <row r="499" spans="1:45" x14ac:dyDescent="0.25">
      <c r="A499">
        <v>1</v>
      </c>
      <c r="B499" t="s">
        <v>4966</v>
      </c>
      <c r="C499" t="s">
        <v>4967</v>
      </c>
      <c r="D499">
        <v>2021</v>
      </c>
      <c r="E499" t="s">
        <v>991</v>
      </c>
      <c r="F499" t="s">
        <v>131</v>
      </c>
      <c r="G499" t="s">
        <v>4968</v>
      </c>
      <c r="H499" t="s">
        <v>4969</v>
      </c>
      <c r="I499">
        <v>484</v>
      </c>
      <c r="J499" s="1">
        <v>44848.523055555554</v>
      </c>
      <c r="L499" t="s">
        <v>4970</v>
      </c>
      <c r="S499">
        <v>1</v>
      </c>
      <c r="T499">
        <v>1</v>
      </c>
      <c r="U499">
        <v>1</v>
      </c>
      <c r="V499">
        <v>2</v>
      </c>
      <c r="W499">
        <v>1</v>
      </c>
      <c r="X499" t="s">
        <v>4971</v>
      </c>
      <c r="Y499" t="s">
        <v>4972</v>
      </c>
      <c r="Z499" t="s">
        <v>4973</v>
      </c>
      <c r="AB499">
        <f>COUNTIF(DATA!C:C,C499)</f>
        <v>0</v>
      </c>
      <c r="AC499" s="2">
        <f t="shared" si="65"/>
        <v>-1</v>
      </c>
      <c r="AE499" s="2">
        <f t="shared" si="63"/>
        <v>-1</v>
      </c>
      <c r="AF499" s="2">
        <f t="shared" si="67"/>
        <v>-1</v>
      </c>
      <c r="AG499" s="2">
        <f t="shared" si="67"/>
        <v>-1</v>
      </c>
      <c r="AH499" s="2">
        <f t="shared" si="67"/>
        <v>-1</v>
      </c>
      <c r="AI499" s="2">
        <f t="shared" si="64"/>
        <v>-1</v>
      </c>
      <c r="AK499" s="2">
        <f t="shared" si="68"/>
        <v>-1</v>
      </c>
      <c r="AL499" s="2">
        <f t="shared" si="68"/>
        <v>-1</v>
      </c>
      <c r="AM499" s="2">
        <f t="shared" si="68"/>
        <v>-1</v>
      </c>
      <c r="AN499" s="2">
        <f t="shared" si="66"/>
        <v>-1</v>
      </c>
      <c r="AP499" s="2">
        <f t="shared" si="69"/>
        <v>-1</v>
      </c>
      <c r="AQ499" s="2">
        <f t="shared" si="69"/>
        <v>-1</v>
      </c>
      <c r="AR499" s="2">
        <f t="shared" si="69"/>
        <v>-1</v>
      </c>
      <c r="AS499" s="2">
        <f t="shared" si="62"/>
        <v>-1</v>
      </c>
    </row>
    <row r="500" spans="1:45" x14ac:dyDescent="0.25">
      <c r="A500">
        <v>1</v>
      </c>
      <c r="B500" t="s">
        <v>4974</v>
      </c>
      <c r="C500" t="s">
        <v>4975</v>
      </c>
      <c r="D500">
        <v>2022</v>
      </c>
      <c r="E500" t="s">
        <v>960</v>
      </c>
      <c r="F500" t="s">
        <v>29</v>
      </c>
      <c r="G500" t="s">
        <v>4976</v>
      </c>
      <c r="H500" t="s">
        <v>4977</v>
      </c>
      <c r="I500">
        <v>485</v>
      </c>
      <c r="J500" s="1">
        <v>44848.523055555554</v>
      </c>
      <c r="S500">
        <v>1</v>
      </c>
      <c r="T500">
        <v>1</v>
      </c>
      <c r="U500">
        <v>0</v>
      </c>
      <c r="V500">
        <v>4</v>
      </c>
      <c r="W500">
        <v>1</v>
      </c>
      <c r="X500" t="s">
        <v>4978</v>
      </c>
      <c r="Y500" t="s">
        <v>4979</v>
      </c>
      <c r="Z500" t="s">
        <v>4980</v>
      </c>
      <c r="AB500">
        <f>COUNTIF(DATA!C:C,C500)</f>
        <v>0</v>
      </c>
      <c r="AC500" s="2">
        <f t="shared" si="65"/>
        <v>-1</v>
      </c>
      <c r="AE500" s="2">
        <f t="shared" si="63"/>
        <v>-1</v>
      </c>
      <c r="AF500" s="2">
        <f t="shared" si="67"/>
        <v>-1</v>
      </c>
      <c r="AG500" s="2">
        <f t="shared" si="67"/>
        <v>-1</v>
      </c>
      <c r="AH500" s="2">
        <f t="shared" si="67"/>
        <v>-1</v>
      </c>
      <c r="AI500" s="2">
        <f t="shared" si="64"/>
        <v>-1</v>
      </c>
      <c r="AK500" s="2">
        <f t="shared" si="68"/>
        <v>-1</v>
      </c>
      <c r="AL500" s="2">
        <f t="shared" si="68"/>
        <v>-1</v>
      </c>
      <c r="AM500" s="2">
        <f t="shared" si="68"/>
        <v>-1</v>
      </c>
      <c r="AN500" s="2">
        <f t="shared" si="66"/>
        <v>-1</v>
      </c>
      <c r="AP500" s="2">
        <f t="shared" si="69"/>
        <v>-1</v>
      </c>
      <c r="AQ500" s="2">
        <f t="shared" si="69"/>
        <v>-1</v>
      </c>
      <c r="AR500" s="2">
        <f t="shared" si="69"/>
        <v>-1</v>
      </c>
      <c r="AS500" s="2">
        <f t="shared" si="62"/>
        <v>-1</v>
      </c>
    </row>
    <row r="501" spans="1:45" x14ac:dyDescent="0.25">
      <c r="A501">
        <v>1</v>
      </c>
      <c r="B501" t="s">
        <v>4981</v>
      </c>
      <c r="C501" t="s">
        <v>4982</v>
      </c>
      <c r="D501">
        <v>2021</v>
      </c>
      <c r="E501" t="s">
        <v>477</v>
      </c>
      <c r="F501" t="s">
        <v>1848</v>
      </c>
      <c r="G501" t="s">
        <v>4983</v>
      </c>
      <c r="H501" t="s">
        <v>4984</v>
      </c>
      <c r="I501">
        <v>486</v>
      </c>
      <c r="J501" s="1">
        <v>44848.523055555554</v>
      </c>
      <c r="S501">
        <v>1</v>
      </c>
      <c r="T501">
        <v>1</v>
      </c>
      <c r="U501">
        <v>0</v>
      </c>
      <c r="V501">
        <v>4</v>
      </c>
      <c r="W501">
        <v>1</v>
      </c>
      <c r="X501" t="s">
        <v>4985</v>
      </c>
      <c r="Y501" t="s">
        <v>4986</v>
      </c>
      <c r="Z501" t="s">
        <v>4987</v>
      </c>
      <c r="AB501">
        <f>COUNTIF(DATA!C:C,C501)</f>
        <v>0</v>
      </c>
      <c r="AC501" s="2">
        <f t="shared" si="65"/>
        <v>-1</v>
      </c>
      <c r="AE501" s="2">
        <f t="shared" si="63"/>
        <v>-1</v>
      </c>
      <c r="AF501" s="2">
        <f t="shared" si="67"/>
        <v>-1</v>
      </c>
      <c r="AG501" s="2">
        <f t="shared" si="67"/>
        <v>-1</v>
      </c>
      <c r="AH501" s="2">
        <f t="shared" si="67"/>
        <v>-1</v>
      </c>
      <c r="AI501" s="2">
        <f t="shared" si="64"/>
        <v>-1</v>
      </c>
      <c r="AK501" s="2">
        <f t="shared" si="68"/>
        <v>-1</v>
      </c>
      <c r="AL501" s="2">
        <f t="shared" si="68"/>
        <v>-1</v>
      </c>
      <c r="AM501" s="2">
        <f t="shared" si="68"/>
        <v>-1</v>
      </c>
      <c r="AN501" s="2">
        <f t="shared" si="66"/>
        <v>-1</v>
      </c>
      <c r="AP501" s="2">
        <f t="shared" si="69"/>
        <v>-1</v>
      </c>
      <c r="AQ501" s="2">
        <f t="shared" si="69"/>
        <v>-1</v>
      </c>
      <c r="AR501" s="2">
        <f t="shared" si="69"/>
        <v>-1</v>
      </c>
      <c r="AS501" s="2">
        <f t="shared" si="62"/>
        <v>-1</v>
      </c>
    </row>
    <row r="502" spans="1:45" x14ac:dyDescent="0.25">
      <c r="A502">
        <v>1</v>
      </c>
      <c r="B502" t="s">
        <v>4988</v>
      </c>
      <c r="C502" t="s">
        <v>4989</v>
      </c>
      <c r="D502">
        <v>2010</v>
      </c>
      <c r="E502" t="s">
        <v>4990</v>
      </c>
      <c r="F502" t="s">
        <v>85</v>
      </c>
      <c r="G502" t="s">
        <v>4991</v>
      </c>
      <c r="H502" t="s">
        <v>4992</v>
      </c>
      <c r="I502">
        <v>489</v>
      </c>
      <c r="J502" s="1">
        <v>44848.523055555554</v>
      </c>
      <c r="K502" t="s">
        <v>41</v>
      </c>
      <c r="S502">
        <v>1</v>
      </c>
      <c r="T502">
        <v>0.08</v>
      </c>
      <c r="U502">
        <v>0</v>
      </c>
      <c r="V502">
        <v>3</v>
      </c>
      <c r="W502">
        <v>12</v>
      </c>
      <c r="X502" t="s">
        <v>4993</v>
      </c>
      <c r="Y502" t="s">
        <v>4991</v>
      </c>
      <c r="Z502" t="s">
        <v>4994</v>
      </c>
      <c r="AB502">
        <f>COUNTIF(DATA!C:C,C502)</f>
        <v>0</v>
      </c>
      <c r="AC502" s="2">
        <f t="shared" si="65"/>
        <v>-1</v>
      </c>
      <c r="AE502" s="2">
        <f t="shared" si="63"/>
        <v>-1</v>
      </c>
      <c r="AF502" s="2">
        <f t="shared" si="67"/>
        <v>-1</v>
      </c>
      <c r="AG502" s="2">
        <f t="shared" si="67"/>
        <v>-1</v>
      </c>
      <c r="AH502" s="2">
        <f t="shared" si="67"/>
        <v>-1</v>
      </c>
      <c r="AI502" s="2">
        <f t="shared" si="64"/>
        <v>-1</v>
      </c>
      <c r="AK502" s="2">
        <f t="shared" si="68"/>
        <v>-1</v>
      </c>
      <c r="AL502" s="2">
        <f t="shared" si="68"/>
        <v>-1</v>
      </c>
      <c r="AM502" s="2">
        <f t="shared" si="68"/>
        <v>-1</v>
      </c>
      <c r="AN502" s="2">
        <f t="shared" si="66"/>
        <v>-1</v>
      </c>
      <c r="AP502" s="2">
        <f t="shared" si="69"/>
        <v>-1</v>
      </c>
      <c r="AQ502" s="2">
        <f t="shared" si="69"/>
        <v>-1</v>
      </c>
      <c r="AR502" s="2">
        <f t="shared" si="69"/>
        <v>-1</v>
      </c>
      <c r="AS502" s="2">
        <f t="shared" si="62"/>
        <v>-1</v>
      </c>
    </row>
    <row r="503" spans="1:45" x14ac:dyDescent="0.25">
      <c r="A503">
        <v>1</v>
      </c>
      <c r="B503" t="s">
        <v>120</v>
      </c>
      <c r="C503" t="s">
        <v>121</v>
      </c>
      <c r="D503">
        <v>2009</v>
      </c>
      <c r="E503" t="s">
        <v>122</v>
      </c>
      <c r="F503" t="s">
        <v>123</v>
      </c>
      <c r="G503" t="s">
        <v>124</v>
      </c>
      <c r="H503" t="s">
        <v>125</v>
      </c>
      <c r="I503">
        <v>490</v>
      </c>
      <c r="J503" s="1">
        <v>44848.523055555554</v>
      </c>
      <c r="K503" t="s">
        <v>41</v>
      </c>
      <c r="S503">
        <v>1</v>
      </c>
      <c r="T503">
        <v>0.08</v>
      </c>
      <c r="U503">
        <v>1</v>
      </c>
      <c r="V503">
        <v>1</v>
      </c>
      <c r="W503">
        <v>13</v>
      </c>
      <c r="X503" t="s">
        <v>126</v>
      </c>
      <c r="Y503" t="s">
        <v>124</v>
      </c>
      <c r="Z503" t="s">
        <v>127</v>
      </c>
      <c r="AB503">
        <f>COUNTIF(DATA!C:C,C503)</f>
        <v>1</v>
      </c>
      <c r="AC503" s="2">
        <f t="shared" si="65"/>
        <v>-1</v>
      </c>
      <c r="AE503" s="2">
        <f t="shared" si="63"/>
        <v>-1</v>
      </c>
      <c r="AF503" s="2">
        <f t="shared" si="67"/>
        <v>-1</v>
      </c>
      <c r="AG503" s="2">
        <f t="shared" si="67"/>
        <v>-1</v>
      </c>
      <c r="AH503" s="2">
        <f t="shared" si="67"/>
        <v>-1</v>
      </c>
      <c r="AI503" s="2">
        <f t="shared" si="64"/>
        <v>-1</v>
      </c>
      <c r="AK503" s="2">
        <f t="shared" si="68"/>
        <v>3</v>
      </c>
      <c r="AL503" s="2">
        <f t="shared" si="68"/>
        <v>-1</v>
      </c>
      <c r="AM503" s="2">
        <f t="shared" si="68"/>
        <v>-1</v>
      </c>
      <c r="AN503" s="2">
        <f t="shared" si="66"/>
        <v>0</v>
      </c>
      <c r="AP503" s="2">
        <f t="shared" si="69"/>
        <v>-1</v>
      </c>
      <c r="AQ503" s="2">
        <f t="shared" si="69"/>
        <v>-1</v>
      </c>
      <c r="AR503" s="2">
        <f t="shared" si="69"/>
        <v>-1</v>
      </c>
      <c r="AS503" s="2">
        <f t="shared" si="62"/>
        <v>-1</v>
      </c>
    </row>
    <row r="504" spans="1:45" x14ac:dyDescent="0.25">
      <c r="A504">
        <v>1</v>
      </c>
      <c r="B504" t="s">
        <v>4995</v>
      </c>
      <c r="C504" t="s">
        <v>4996</v>
      </c>
      <c r="D504">
        <v>2014</v>
      </c>
      <c r="E504" t="s">
        <v>232</v>
      </c>
      <c r="F504" t="s">
        <v>218</v>
      </c>
      <c r="G504" t="s">
        <v>4997</v>
      </c>
      <c r="H504" t="s">
        <v>4998</v>
      </c>
      <c r="I504">
        <v>491</v>
      </c>
      <c r="J504" s="1">
        <v>44848.523055555554</v>
      </c>
      <c r="K504" t="s">
        <v>41</v>
      </c>
      <c r="S504">
        <v>1</v>
      </c>
      <c r="T504">
        <v>0.13</v>
      </c>
      <c r="U504">
        <v>1</v>
      </c>
      <c r="V504">
        <v>1</v>
      </c>
      <c r="W504">
        <v>8</v>
      </c>
      <c r="X504" t="s">
        <v>4999</v>
      </c>
      <c r="Y504" t="s">
        <v>4997</v>
      </c>
      <c r="Z504" t="s">
        <v>5000</v>
      </c>
      <c r="AB504">
        <f>COUNTIF(DATA!C:C,C504)</f>
        <v>0</v>
      </c>
      <c r="AC504" s="2">
        <f t="shared" si="65"/>
        <v>-1</v>
      </c>
      <c r="AE504" s="2">
        <f t="shared" si="63"/>
        <v>-1</v>
      </c>
      <c r="AF504" s="2">
        <f t="shared" si="67"/>
        <v>-1</v>
      </c>
      <c r="AG504" s="2">
        <f t="shared" si="67"/>
        <v>-1</v>
      </c>
      <c r="AH504" s="2">
        <f t="shared" si="67"/>
        <v>-1</v>
      </c>
      <c r="AI504" s="2">
        <f t="shared" si="64"/>
        <v>-1</v>
      </c>
      <c r="AK504" s="2">
        <f t="shared" si="68"/>
        <v>-1</v>
      </c>
      <c r="AL504" s="2">
        <f t="shared" si="68"/>
        <v>-1</v>
      </c>
      <c r="AM504" s="2">
        <f t="shared" si="68"/>
        <v>-1</v>
      </c>
      <c r="AN504" s="2">
        <f t="shared" si="66"/>
        <v>-1</v>
      </c>
      <c r="AP504" s="2">
        <f t="shared" si="69"/>
        <v>-1</v>
      </c>
      <c r="AQ504" s="2">
        <f t="shared" si="69"/>
        <v>-1</v>
      </c>
      <c r="AR504" s="2">
        <f t="shared" si="69"/>
        <v>-1</v>
      </c>
      <c r="AS504" s="2">
        <f t="shared" si="62"/>
        <v>-1</v>
      </c>
    </row>
    <row r="505" spans="1:45" x14ac:dyDescent="0.25">
      <c r="A505">
        <v>1</v>
      </c>
      <c r="B505" t="s">
        <v>5001</v>
      </c>
      <c r="C505" t="s">
        <v>5002</v>
      </c>
      <c r="D505">
        <v>2022</v>
      </c>
      <c r="E505" t="s">
        <v>5003</v>
      </c>
      <c r="F505" t="s">
        <v>29</v>
      </c>
      <c r="G505" t="s">
        <v>5004</v>
      </c>
      <c r="H505" t="s">
        <v>5005</v>
      </c>
      <c r="I505">
        <v>494</v>
      </c>
      <c r="J505" s="1">
        <v>44848.523055555554</v>
      </c>
      <c r="S505">
        <v>1</v>
      </c>
      <c r="T505">
        <v>1</v>
      </c>
      <c r="U505">
        <v>0</v>
      </c>
      <c r="V505">
        <v>6</v>
      </c>
      <c r="W505">
        <v>1</v>
      </c>
      <c r="X505" t="s">
        <v>5006</v>
      </c>
      <c r="AB505">
        <f>COUNTIF(DATA!C:C,C505)</f>
        <v>0</v>
      </c>
      <c r="AC505" s="2">
        <f t="shared" si="65"/>
        <v>-1</v>
      </c>
      <c r="AE505" s="2">
        <f t="shared" si="63"/>
        <v>-1</v>
      </c>
      <c r="AF505" s="2">
        <f t="shared" si="67"/>
        <v>-1</v>
      </c>
      <c r="AG505" s="2">
        <f t="shared" si="67"/>
        <v>-1</v>
      </c>
      <c r="AH505" s="2">
        <f t="shared" si="67"/>
        <v>-1</v>
      </c>
      <c r="AI505" s="2">
        <f t="shared" si="64"/>
        <v>-1</v>
      </c>
      <c r="AK505" s="2">
        <f t="shared" si="68"/>
        <v>-1</v>
      </c>
      <c r="AL505" s="2">
        <f t="shared" si="68"/>
        <v>-1</v>
      </c>
      <c r="AM505" s="2">
        <f t="shared" si="68"/>
        <v>-1</v>
      </c>
      <c r="AN505" s="2">
        <f t="shared" si="66"/>
        <v>-1</v>
      </c>
      <c r="AP505" s="2">
        <f t="shared" si="69"/>
        <v>-1</v>
      </c>
      <c r="AQ505" s="2">
        <f t="shared" si="69"/>
        <v>-1</v>
      </c>
      <c r="AR505" s="2">
        <f t="shared" si="69"/>
        <v>-1</v>
      </c>
      <c r="AS505" s="2">
        <f t="shared" si="62"/>
        <v>-1</v>
      </c>
    </row>
    <row r="506" spans="1:45" x14ac:dyDescent="0.25">
      <c r="A506">
        <v>1</v>
      </c>
      <c r="B506" t="s">
        <v>915</v>
      </c>
      <c r="C506" t="s">
        <v>5007</v>
      </c>
      <c r="D506">
        <v>2014</v>
      </c>
      <c r="E506" t="s">
        <v>917</v>
      </c>
      <c r="F506" t="s">
        <v>658</v>
      </c>
      <c r="G506" t="s">
        <v>5008</v>
      </c>
      <c r="H506" t="s">
        <v>5009</v>
      </c>
      <c r="I506">
        <v>495</v>
      </c>
      <c r="J506" s="1">
        <v>44848.523055555554</v>
      </c>
      <c r="S506">
        <v>1</v>
      </c>
      <c r="T506">
        <v>0.13</v>
      </c>
      <c r="U506">
        <v>0</v>
      </c>
      <c r="V506">
        <v>3</v>
      </c>
      <c r="W506">
        <v>8</v>
      </c>
      <c r="X506" t="s">
        <v>5010</v>
      </c>
      <c r="Z506" t="s">
        <v>5011</v>
      </c>
      <c r="AB506">
        <f>COUNTIF(DATA!C:C,C506)</f>
        <v>0</v>
      </c>
      <c r="AC506" s="2">
        <f t="shared" si="65"/>
        <v>-1</v>
      </c>
      <c r="AE506" s="2">
        <f t="shared" si="63"/>
        <v>-1</v>
      </c>
      <c r="AF506" s="2">
        <f t="shared" si="67"/>
        <v>-1</v>
      </c>
      <c r="AG506" s="2">
        <f t="shared" si="67"/>
        <v>-1</v>
      </c>
      <c r="AH506" s="2">
        <f t="shared" si="67"/>
        <v>-1</v>
      </c>
      <c r="AI506" s="2">
        <f t="shared" si="64"/>
        <v>-1</v>
      </c>
      <c r="AK506" s="2">
        <f t="shared" si="68"/>
        <v>-1</v>
      </c>
      <c r="AL506" s="2">
        <f t="shared" si="68"/>
        <v>-1</v>
      </c>
      <c r="AM506" s="2">
        <f t="shared" si="68"/>
        <v>-1</v>
      </c>
      <c r="AN506" s="2">
        <f t="shared" si="66"/>
        <v>-1</v>
      </c>
      <c r="AP506" s="2">
        <f t="shared" si="69"/>
        <v>-1</v>
      </c>
      <c r="AQ506" s="2">
        <f t="shared" si="69"/>
        <v>-1</v>
      </c>
      <c r="AR506" s="2">
        <f t="shared" si="69"/>
        <v>-1</v>
      </c>
      <c r="AS506" s="2">
        <f t="shared" si="62"/>
        <v>-1</v>
      </c>
    </row>
    <row r="507" spans="1:45" x14ac:dyDescent="0.25">
      <c r="A507">
        <v>1</v>
      </c>
      <c r="B507" t="s">
        <v>5012</v>
      </c>
      <c r="C507" t="s">
        <v>5013</v>
      </c>
      <c r="D507">
        <v>2018</v>
      </c>
      <c r="E507" t="s">
        <v>1831</v>
      </c>
      <c r="F507" t="s">
        <v>1832</v>
      </c>
      <c r="G507" t="s">
        <v>5014</v>
      </c>
      <c r="H507" t="s">
        <v>5015</v>
      </c>
      <c r="I507">
        <v>496</v>
      </c>
      <c r="J507" s="1">
        <v>44848.523055555554</v>
      </c>
      <c r="S507">
        <v>1</v>
      </c>
      <c r="T507">
        <v>0.25</v>
      </c>
      <c r="U507">
        <v>1</v>
      </c>
      <c r="V507">
        <v>2</v>
      </c>
      <c r="W507">
        <v>4</v>
      </c>
      <c r="X507" t="s">
        <v>5016</v>
      </c>
      <c r="Z507" t="s">
        <v>5017</v>
      </c>
      <c r="AB507">
        <f>COUNTIF(DATA!C:C,C507)</f>
        <v>0</v>
      </c>
      <c r="AC507" s="2">
        <f t="shared" si="65"/>
        <v>-1</v>
      </c>
      <c r="AE507" s="2">
        <f t="shared" si="63"/>
        <v>-1</v>
      </c>
      <c r="AF507" s="2">
        <f t="shared" si="67"/>
        <v>-1</v>
      </c>
      <c r="AG507" s="2">
        <f t="shared" si="67"/>
        <v>-1</v>
      </c>
      <c r="AH507" s="2">
        <f t="shared" si="67"/>
        <v>-1</v>
      </c>
      <c r="AI507" s="2">
        <f t="shared" si="64"/>
        <v>-1</v>
      </c>
      <c r="AK507" s="2">
        <f t="shared" si="68"/>
        <v>-1</v>
      </c>
      <c r="AL507" s="2">
        <f t="shared" si="68"/>
        <v>-1</v>
      </c>
      <c r="AM507" s="2">
        <f t="shared" si="68"/>
        <v>-1</v>
      </c>
      <c r="AN507" s="2">
        <f t="shared" si="66"/>
        <v>-1</v>
      </c>
      <c r="AP507" s="2">
        <f t="shared" si="69"/>
        <v>-1</v>
      </c>
      <c r="AQ507" s="2">
        <f t="shared" si="69"/>
        <v>-1</v>
      </c>
      <c r="AR507" s="2">
        <f t="shared" si="69"/>
        <v>-1</v>
      </c>
      <c r="AS507" s="2">
        <f t="shared" si="62"/>
        <v>-1</v>
      </c>
    </row>
    <row r="508" spans="1:45" x14ac:dyDescent="0.25">
      <c r="A508">
        <v>1</v>
      </c>
      <c r="B508" t="s">
        <v>720</v>
      </c>
      <c r="C508" t="s">
        <v>721</v>
      </c>
      <c r="D508">
        <v>2013</v>
      </c>
      <c r="E508" t="s">
        <v>484</v>
      </c>
      <c r="F508" t="s">
        <v>658</v>
      </c>
      <c r="G508" t="s">
        <v>722</v>
      </c>
      <c r="H508" t="s">
        <v>723</v>
      </c>
      <c r="I508">
        <v>497</v>
      </c>
      <c r="J508" s="1">
        <v>44848.523055555554</v>
      </c>
      <c r="S508">
        <v>1</v>
      </c>
      <c r="T508">
        <v>0.11</v>
      </c>
      <c r="U508">
        <v>0</v>
      </c>
      <c r="V508">
        <v>3</v>
      </c>
      <c r="W508">
        <v>9</v>
      </c>
      <c r="X508" t="s">
        <v>724</v>
      </c>
      <c r="Z508" t="s">
        <v>725</v>
      </c>
      <c r="AB508">
        <f>COUNTIF(DATA!C:C,C508)</f>
        <v>1</v>
      </c>
      <c r="AC508" s="2">
        <f t="shared" si="65"/>
        <v>-1</v>
      </c>
      <c r="AE508" s="2">
        <f t="shared" si="63"/>
        <v>-1</v>
      </c>
      <c r="AF508" s="2">
        <f t="shared" si="67"/>
        <v>-1</v>
      </c>
      <c r="AG508" s="2">
        <f t="shared" si="67"/>
        <v>-1</v>
      </c>
      <c r="AH508" s="2">
        <f t="shared" si="67"/>
        <v>-1</v>
      </c>
      <c r="AI508" s="2">
        <f t="shared" si="64"/>
        <v>-1</v>
      </c>
      <c r="AK508" s="2">
        <f t="shared" si="68"/>
        <v>-1</v>
      </c>
      <c r="AL508" s="2">
        <f t="shared" si="68"/>
        <v>-1</v>
      </c>
      <c r="AM508" s="2">
        <f t="shared" si="68"/>
        <v>-1</v>
      </c>
      <c r="AN508" s="2">
        <f t="shared" si="66"/>
        <v>-1</v>
      </c>
      <c r="AP508" s="2">
        <f t="shared" si="69"/>
        <v>-1</v>
      </c>
      <c r="AQ508" s="2">
        <f t="shared" si="69"/>
        <v>-1</v>
      </c>
      <c r="AR508" s="2">
        <f t="shared" si="69"/>
        <v>-1</v>
      </c>
      <c r="AS508" s="2">
        <f t="shared" si="62"/>
        <v>-1</v>
      </c>
    </row>
    <row r="509" spans="1:45" x14ac:dyDescent="0.25">
      <c r="A509">
        <v>1</v>
      </c>
      <c r="B509" t="s">
        <v>5018</v>
      </c>
      <c r="C509" t="s">
        <v>1343</v>
      </c>
      <c r="D509">
        <v>2016</v>
      </c>
      <c r="E509" t="s">
        <v>1344</v>
      </c>
      <c r="F509" t="s">
        <v>658</v>
      </c>
      <c r="G509" t="s">
        <v>1345</v>
      </c>
      <c r="H509" t="s">
        <v>1346</v>
      </c>
      <c r="I509">
        <v>498</v>
      </c>
      <c r="J509" s="1">
        <v>44848.523055555554</v>
      </c>
      <c r="S509">
        <v>1</v>
      </c>
      <c r="T509">
        <v>0.17</v>
      </c>
      <c r="U509">
        <v>0</v>
      </c>
      <c r="V509">
        <v>7</v>
      </c>
      <c r="W509">
        <v>6</v>
      </c>
      <c r="X509" t="s">
        <v>1347</v>
      </c>
      <c r="Z509" t="s">
        <v>1348</v>
      </c>
      <c r="AB509">
        <f>COUNTIF(DATA!C:C,C509)</f>
        <v>1</v>
      </c>
      <c r="AC509" s="2">
        <f t="shared" si="65"/>
        <v>-1</v>
      </c>
      <c r="AE509" s="2">
        <f t="shared" si="63"/>
        <v>-1</v>
      </c>
      <c r="AF509" s="2">
        <f t="shared" si="67"/>
        <v>-1</v>
      </c>
      <c r="AG509" s="2">
        <f t="shared" si="67"/>
        <v>-1</v>
      </c>
      <c r="AH509" s="2">
        <f t="shared" si="67"/>
        <v>-1</v>
      </c>
      <c r="AI509" s="2">
        <f t="shared" si="64"/>
        <v>-1</v>
      </c>
      <c r="AK509" s="2">
        <f t="shared" si="68"/>
        <v>-1</v>
      </c>
      <c r="AL509" s="2">
        <f t="shared" si="68"/>
        <v>-1</v>
      </c>
      <c r="AM509" s="2">
        <f t="shared" si="68"/>
        <v>-1</v>
      </c>
      <c r="AN509" s="2">
        <f t="shared" si="66"/>
        <v>-1</v>
      </c>
      <c r="AP509" s="2">
        <f t="shared" si="69"/>
        <v>-1</v>
      </c>
      <c r="AQ509" s="2">
        <f t="shared" si="69"/>
        <v>-1</v>
      </c>
      <c r="AR509" s="2">
        <f t="shared" si="69"/>
        <v>-1</v>
      </c>
      <c r="AS509" s="2">
        <f t="shared" si="62"/>
        <v>-1</v>
      </c>
    </row>
    <row r="510" spans="1:45" x14ac:dyDescent="0.25">
      <c r="A510">
        <v>1</v>
      </c>
      <c r="B510" t="s">
        <v>1127</v>
      </c>
      <c r="C510" t="s">
        <v>1128</v>
      </c>
      <c r="D510">
        <v>2015</v>
      </c>
      <c r="E510" t="s">
        <v>1129</v>
      </c>
      <c r="F510" t="s">
        <v>658</v>
      </c>
      <c r="G510" t="s">
        <v>1130</v>
      </c>
      <c r="H510" t="s">
        <v>1131</v>
      </c>
      <c r="I510">
        <v>499</v>
      </c>
      <c r="J510" s="1">
        <v>44848.523055555554</v>
      </c>
      <c r="S510">
        <v>1</v>
      </c>
      <c r="T510">
        <v>0.14000000000000001</v>
      </c>
      <c r="U510">
        <v>0</v>
      </c>
      <c r="V510">
        <v>4</v>
      </c>
      <c r="W510">
        <v>7</v>
      </c>
      <c r="X510" t="s">
        <v>1132</v>
      </c>
      <c r="Z510" t="s">
        <v>1133</v>
      </c>
      <c r="AB510">
        <f>COUNTIF(DATA!C:C,C510)</f>
        <v>1</v>
      </c>
      <c r="AC510" s="2">
        <f t="shared" si="65"/>
        <v>-1</v>
      </c>
      <c r="AE510" s="2">
        <f t="shared" si="63"/>
        <v>-1</v>
      </c>
      <c r="AF510" s="2">
        <f t="shared" si="67"/>
        <v>-1</v>
      </c>
      <c r="AG510" s="2">
        <f t="shared" si="67"/>
        <v>-1</v>
      </c>
      <c r="AH510" s="2">
        <f t="shared" si="67"/>
        <v>-1</v>
      </c>
      <c r="AI510" s="2">
        <f t="shared" si="64"/>
        <v>-1</v>
      </c>
      <c r="AK510" s="2">
        <f t="shared" si="68"/>
        <v>-1</v>
      </c>
      <c r="AL510" s="2">
        <f t="shared" si="68"/>
        <v>-1</v>
      </c>
      <c r="AM510" s="2">
        <f t="shared" si="68"/>
        <v>-1</v>
      </c>
      <c r="AN510" s="2">
        <f t="shared" si="66"/>
        <v>-1</v>
      </c>
      <c r="AP510" s="2">
        <f t="shared" si="69"/>
        <v>-1</v>
      </c>
      <c r="AQ510" s="2">
        <f t="shared" si="69"/>
        <v>-1</v>
      </c>
      <c r="AR510" s="2">
        <f t="shared" si="69"/>
        <v>-1</v>
      </c>
      <c r="AS510" s="2">
        <f t="shared" si="62"/>
        <v>-1</v>
      </c>
    </row>
    <row r="511" spans="1:45" x14ac:dyDescent="0.25">
      <c r="A511">
        <v>1</v>
      </c>
      <c r="B511" t="s">
        <v>4837</v>
      </c>
      <c r="C511" t="s">
        <v>5019</v>
      </c>
      <c r="D511">
        <v>2014</v>
      </c>
      <c r="F511" t="s">
        <v>5020</v>
      </c>
      <c r="G511" t="s">
        <v>5021</v>
      </c>
      <c r="H511" t="s">
        <v>5022</v>
      </c>
      <c r="I511">
        <v>500</v>
      </c>
      <c r="J511" s="1">
        <v>44848.523055555554</v>
      </c>
      <c r="S511">
        <v>1</v>
      </c>
      <c r="T511">
        <v>0.13</v>
      </c>
      <c r="U511">
        <v>1</v>
      </c>
      <c r="V511">
        <v>1</v>
      </c>
      <c r="W511">
        <v>8</v>
      </c>
      <c r="X511" t="s">
        <v>5023</v>
      </c>
      <c r="Y511" t="s">
        <v>5024</v>
      </c>
      <c r="Z511" t="s">
        <v>5025</v>
      </c>
      <c r="AB511">
        <f>COUNTIF(DATA!C:C,C511)</f>
        <v>0</v>
      </c>
      <c r="AC511" s="2">
        <f t="shared" si="65"/>
        <v>-1</v>
      </c>
      <c r="AE511" s="2">
        <f t="shared" si="63"/>
        <v>-1</v>
      </c>
      <c r="AF511" s="2">
        <f t="shared" si="67"/>
        <v>-1</v>
      </c>
      <c r="AG511" s="2">
        <f t="shared" si="67"/>
        <v>-1</v>
      </c>
      <c r="AH511" s="2">
        <f t="shared" si="67"/>
        <v>-1</v>
      </c>
      <c r="AI511" s="2">
        <f t="shared" si="64"/>
        <v>-1</v>
      </c>
      <c r="AK511" s="2">
        <f t="shared" si="68"/>
        <v>-1</v>
      </c>
      <c r="AL511" s="2">
        <f t="shared" si="68"/>
        <v>-1</v>
      </c>
      <c r="AM511" s="2">
        <f t="shared" si="68"/>
        <v>-1</v>
      </c>
      <c r="AN511" s="2">
        <f t="shared" si="66"/>
        <v>-1</v>
      </c>
      <c r="AP511" s="2">
        <f t="shared" si="69"/>
        <v>-1</v>
      </c>
      <c r="AQ511" s="2">
        <f t="shared" si="69"/>
        <v>-1</v>
      </c>
      <c r="AR511" s="2">
        <f t="shared" si="69"/>
        <v>-1</v>
      </c>
      <c r="AS511" s="2">
        <f t="shared" si="62"/>
        <v>-1</v>
      </c>
    </row>
    <row r="512" spans="1:45" x14ac:dyDescent="0.25">
      <c r="A512">
        <v>1</v>
      </c>
      <c r="B512" t="s">
        <v>5026</v>
      </c>
      <c r="C512" t="s">
        <v>5027</v>
      </c>
      <c r="D512">
        <v>2015</v>
      </c>
      <c r="E512" t="s">
        <v>700</v>
      </c>
      <c r="F512" t="s">
        <v>658</v>
      </c>
      <c r="G512" t="s">
        <v>5028</v>
      </c>
      <c r="H512" t="s">
        <v>5029</v>
      </c>
      <c r="I512">
        <v>501</v>
      </c>
      <c r="J512" s="1">
        <v>44848.523055555554</v>
      </c>
      <c r="S512">
        <v>1</v>
      </c>
      <c r="T512">
        <v>0.14000000000000001</v>
      </c>
      <c r="U512">
        <v>0</v>
      </c>
      <c r="V512">
        <v>3</v>
      </c>
      <c r="W512">
        <v>7</v>
      </c>
      <c r="X512" t="s">
        <v>5030</v>
      </c>
      <c r="Z512" t="s">
        <v>5031</v>
      </c>
      <c r="AB512">
        <f>COUNTIF(DATA!C:C,C512)</f>
        <v>0</v>
      </c>
      <c r="AC512" s="2">
        <f t="shared" si="65"/>
        <v>-1</v>
      </c>
      <c r="AE512" s="2">
        <f t="shared" si="63"/>
        <v>-1</v>
      </c>
      <c r="AF512" s="2">
        <f t="shared" si="67"/>
        <v>-1</v>
      </c>
      <c r="AG512" s="2">
        <f t="shared" si="67"/>
        <v>-1</v>
      </c>
      <c r="AH512" s="2">
        <f t="shared" si="67"/>
        <v>-1</v>
      </c>
      <c r="AI512" s="2">
        <f t="shared" si="64"/>
        <v>-1</v>
      </c>
      <c r="AK512" s="2">
        <f t="shared" si="68"/>
        <v>-1</v>
      </c>
      <c r="AL512" s="2">
        <f t="shared" si="68"/>
        <v>-1</v>
      </c>
      <c r="AM512" s="2">
        <f t="shared" si="68"/>
        <v>-1</v>
      </c>
      <c r="AN512" s="2">
        <f t="shared" si="66"/>
        <v>-1</v>
      </c>
      <c r="AP512" s="2">
        <f t="shared" si="69"/>
        <v>-1</v>
      </c>
      <c r="AQ512" s="2">
        <f t="shared" si="69"/>
        <v>-1</v>
      </c>
      <c r="AR512" s="2">
        <f t="shared" si="69"/>
        <v>-1</v>
      </c>
      <c r="AS512" s="2">
        <f t="shared" si="62"/>
        <v>-1</v>
      </c>
    </row>
    <row r="513" spans="1:45" x14ac:dyDescent="0.25">
      <c r="A513">
        <v>1</v>
      </c>
      <c r="B513" t="s">
        <v>5032</v>
      </c>
      <c r="C513" t="s">
        <v>5033</v>
      </c>
      <c r="D513">
        <v>2009</v>
      </c>
      <c r="E513" t="s">
        <v>5034</v>
      </c>
      <c r="F513" t="s">
        <v>5035</v>
      </c>
      <c r="G513" t="s">
        <v>5036</v>
      </c>
      <c r="H513" t="s">
        <v>5037</v>
      </c>
      <c r="I513">
        <v>502</v>
      </c>
      <c r="J513" s="1">
        <v>44848.523055555554</v>
      </c>
      <c r="S513">
        <v>1</v>
      </c>
      <c r="T513">
        <v>0.08</v>
      </c>
      <c r="U513">
        <v>1</v>
      </c>
      <c r="V513">
        <v>1</v>
      </c>
      <c r="W513">
        <v>13</v>
      </c>
      <c r="X513" t="s">
        <v>5038</v>
      </c>
      <c r="Y513" t="s">
        <v>5039</v>
      </c>
      <c r="Z513" t="s">
        <v>5040</v>
      </c>
      <c r="AB513">
        <f>COUNTIF(DATA!C:C,C513)</f>
        <v>0</v>
      </c>
      <c r="AC513" s="2">
        <f t="shared" si="65"/>
        <v>-1</v>
      </c>
      <c r="AE513" s="2">
        <f t="shared" si="63"/>
        <v>-1</v>
      </c>
      <c r="AF513" s="2">
        <f t="shared" si="67"/>
        <v>-1</v>
      </c>
      <c r="AG513" s="2">
        <f t="shared" si="67"/>
        <v>-1</v>
      </c>
      <c r="AH513" s="2">
        <f t="shared" si="67"/>
        <v>-1</v>
      </c>
      <c r="AI513" s="2">
        <f t="shared" si="64"/>
        <v>-1</v>
      </c>
      <c r="AK513" s="2">
        <f t="shared" si="68"/>
        <v>-1</v>
      </c>
      <c r="AL513" s="2">
        <f t="shared" si="68"/>
        <v>-1</v>
      </c>
      <c r="AM513" s="2">
        <f t="shared" si="68"/>
        <v>-1</v>
      </c>
      <c r="AN513" s="2">
        <f t="shared" si="66"/>
        <v>-1</v>
      </c>
      <c r="AP513" s="2">
        <f t="shared" si="69"/>
        <v>-1</v>
      </c>
      <c r="AQ513" s="2">
        <f t="shared" si="69"/>
        <v>-1</v>
      </c>
      <c r="AR513" s="2">
        <f t="shared" si="69"/>
        <v>-1</v>
      </c>
      <c r="AS513" s="2">
        <f t="shared" si="62"/>
        <v>-1</v>
      </c>
    </row>
    <row r="514" spans="1:45" x14ac:dyDescent="0.25">
      <c r="A514">
        <v>1</v>
      </c>
      <c r="B514" t="s">
        <v>5041</v>
      </c>
      <c r="C514" t="s">
        <v>5042</v>
      </c>
      <c r="D514">
        <v>2012</v>
      </c>
      <c r="E514" t="s">
        <v>1665</v>
      </c>
      <c r="F514" t="s">
        <v>658</v>
      </c>
      <c r="G514" t="s">
        <v>5043</v>
      </c>
      <c r="H514" t="s">
        <v>5044</v>
      </c>
      <c r="I514">
        <v>503</v>
      </c>
      <c r="J514" s="1">
        <v>44848.523055555554</v>
      </c>
      <c r="S514">
        <v>1</v>
      </c>
      <c r="T514">
        <v>0.1</v>
      </c>
      <c r="U514">
        <v>0</v>
      </c>
      <c r="V514">
        <v>3</v>
      </c>
      <c r="W514">
        <v>10</v>
      </c>
      <c r="X514" t="s">
        <v>5045</v>
      </c>
      <c r="Z514" t="s">
        <v>5046</v>
      </c>
      <c r="AB514">
        <f>COUNTIF(DATA!C:C,C514)</f>
        <v>0</v>
      </c>
      <c r="AC514" s="2">
        <f t="shared" si="65"/>
        <v>-1</v>
      </c>
      <c r="AE514" s="2">
        <f t="shared" si="63"/>
        <v>-1</v>
      </c>
      <c r="AF514" s="2">
        <f t="shared" si="67"/>
        <v>-1</v>
      </c>
      <c r="AG514" s="2">
        <f t="shared" si="67"/>
        <v>-1</v>
      </c>
      <c r="AH514" s="2">
        <f t="shared" si="67"/>
        <v>-1</v>
      </c>
      <c r="AI514" s="2">
        <f t="shared" si="64"/>
        <v>-1</v>
      </c>
      <c r="AK514" s="2">
        <f t="shared" si="68"/>
        <v>-1</v>
      </c>
      <c r="AL514" s="2">
        <f t="shared" si="68"/>
        <v>-1</v>
      </c>
      <c r="AM514" s="2">
        <f t="shared" si="68"/>
        <v>-1</v>
      </c>
      <c r="AN514" s="2">
        <f t="shared" si="66"/>
        <v>-1</v>
      </c>
      <c r="AP514" s="2">
        <f t="shared" si="69"/>
        <v>-1</v>
      </c>
      <c r="AQ514" s="2">
        <f t="shared" si="69"/>
        <v>-1</v>
      </c>
      <c r="AR514" s="2">
        <f t="shared" si="69"/>
        <v>-1</v>
      </c>
      <c r="AS514" s="2">
        <f t="shared" ref="AS514:AS577" si="70">IF(AP514=-1, 0, 1) + IF(AQ514=-1, 0, 1) + IF(AR514=-1, 0, 1) - 1</f>
        <v>-1</v>
      </c>
    </row>
    <row r="515" spans="1:45" x14ac:dyDescent="0.25">
      <c r="A515">
        <v>1</v>
      </c>
      <c r="B515" t="s">
        <v>5047</v>
      </c>
      <c r="C515" t="s">
        <v>5048</v>
      </c>
      <c r="D515">
        <v>2020</v>
      </c>
      <c r="E515" t="s">
        <v>5049</v>
      </c>
      <c r="F515" t="s">
        <v>1257</v>
      </c>
      <c r="G515" t="s">
        <v>5050</v>
      </c>
      <c r="H515" t="s">
        <v>5051</v>
      </c>
      <c r="I515">
        <v>548</v>
      </c>
      <c r="J515" s="1">
        <v>44848.523055555554</v>
      </c>
      <c r="S515">
        <v>1</v>
      </c>
      <c r="T515">
        <v>0.5</v>
      </c>
      <c r="U515">
        <v>1</v>
      </c>
      <c r="V515">
        <v>2</v>
      </c>
      <c r="W515">
        <v>2</v>
      </c>
      <c r="X515" t="s">
        <v>5052</v>
      </c>
      <c r="Y515" t="s">
        <v>5053</v>
      </c>
      <c r="Z515" t="s">
        <v>5054</v>
      </c>
      <c r="AB515">
        <f>COUNTIF(DATA!C:C,C515)</f>
        <v>0</v>
      </c>
      <c r="AC515" s="2">
        <f t="shared" si="65"/>
        <v>-1</v>
      </c>
      <c r="AE515" s="2">
        <f t="shared" ref="AE515:AE578" si="71">IFERROR(SEARCH(AE$1, $B515), -1)</f>
        <v>-1</v>
      </c>
      <c r="AF515" s="2">
        <f t="shared" si="67"/>
        <v>-1</v>
      </c>
      <c r="AG515" s="2">
        <f t="shared" si="67"/>
        <v>-1</v>
      </c>
      <c r="AH515" s="2">
        <f t="shared" si="67"/>
        <v>-1</v>
      </c>
      <c r="AI515" s="2">
        <f t="shared" ref="AI515:AI578" si="72">IF(AE515=-1, 0, 1) + IF(AF515=-1, 0, 1) + IF(AG515=-1, 0, 1) + IF(AH515=-1, 0, 1) - 1</f>
        <v>-1</v>
      </c>
      <c r="AK515" s="2">
        <f t="shared" si="68"/>
        <v>-1</v>
      </c>
      <c r="AL515" s="2">
        <f t="shared" si="68"/>
        <v>-1</v>
      </c>
      <c r="AM515" s="2">
        <f t="shared" si="68"/>
        <v>-1</v>
      </c>
      <c r="AN515" s="2">
        <f t="shared" si="66"/>
        <v>-1</v>
      </c>
      <c r="AP515" s="2">
        <f t="shared" si="69"/>
        <v>-1</v>
      </c>
      <c r="AQ515" s="2">
        <f t="shared" si="69"/>
        <v>-1</v>
      </c>
      <c r="AR515" s="2">
        <f t="shared" si="69"/>
        <v>-1</v>
      </c>
      <c r="AS515" s="2">
        <f t="shared" si="70"/>
        <v>-1</v>
      </c>
    </row>
    <row r="516" spans="1:45" x14ac:dyDescent="0.25">
      <c r="A516">
        <v>1</v>
      </c>
      <c r="B516" t="s">
        <v>5055</v>
      </c>
      <c r="C516" t="s">
        <v>5056</v>
      </c>
      <c r="D516">
        <v>2022</v>
      </c>
      <c r="E516" t="s">
        <v>3912</v>
      </c>
      <c r="F516" t="s">
        <v>322</v>
      </c>
      <c r="G516" t="s">
        <v>5057</v>
      </c>
      <c r="H516" t="s">
        <v>5058</v>
      </c>
      <c r="I516">
        <v>559</v>
      </c>
      <c r="J516" s="1">
        <v>44848.523055555554</v>
      </c>
      <c r="S516">
        <v>1</v>
      </c>
      <c r="T516">
        <v>1</v>
      </c>
      <c r="U516">
        <v>0</v>
      </c>
      <c r="V516">
        <v>3</v>
      </c>
      <c r="W516">
        <v>1</v>
      </c>
      <c r="X516" t="s">
        <v>5059</v>
      </c>
      <c r="Y516" t="s">
        <v>5060</v>
      </c>
      <c r="Z516" t="s">
        <v>5061</v>
      </c>
      <c r="AB516">
        <f>COUNTIF(DATA!C:C,C516)</f>
        <v>0</v>
      </c>
      <c r="AC516" s="2">
        <f t="shared" si="65"/>
        <v>-1</v>
      </c>
      <c r="AE516" s="2">
        <f t="shared" si="71"/>
        <v>-1</v>
      </c>
      <c r="AF516" s="2">
        <f t="shared" si="67"/>
        <v>-1</v>
      </c>
      <c r="AG516" s="2">
        <f t="shared" si="67"/>
        <v>-1</v>
      </c>
      <c r="AH516" s="2">
        <f t="shared" si="67"/>
        <v>-1</v>
      </c>
      <c r="AI516" s="2">
        <f t="shared" si="72"/>
        <v>-1</v>
      </c>
      <c r="AK516" s="2">
        <f t="shared" si="68"/>
        <v>-1</v>
      </c>
      <c r="AL516" s="2">
        <f t="shared" si="68"/>
        <v>-1</v>
      </c>
      <c r="AM516" s="2">
        <f t="shared" si="68"/>
        <v>-1</v>
      </c>
      <c r="AN516" s="2">
        <f t="shared" si="66"/>
        <v>-1</v>
      </c>
      <c r="AP516" s="2">
        <f t="shared" si="69"/>
        <v>-1</v>
      </c>
      <c r="AQ516" s="2">
        <f t="shared" si="69"/>
        <v>-1</v>
      </c>
      <c r="AR516" s="2">
        <f t="shared" si="69"/>
        <v>-1</v>
      </c>
      <c r="AS516" s="2">
        <f t="shared" si="70"/>
        <v>-1</v>
      </c>
    </row>
    <row r="517" spans="1:45" x14ac:dyDescent="0.25">
      <c r="A517">
        <v>1</v>
      </c>
      <c r="B517" t="s">
        <v>5062</v>
      </c>
      <c r="C517" t="s">
        <v>2789</v>
      </c>
      <c r="D517">
        <v>2021</v>
      </c>
      <c r="E517" t="s">
        <v>28</v>
      </c>
      <c r="F517" t="s">
        <v>29</v>
      </c>
      <c r="G517" t="s">
        <v>2790</v>
      </c>
      <c r="H517" t="s">
        <v>2791</v>
      </c>
      <c r="I517">
        <v>583</v>
      </c>
      <c r="J517" s="1">
        <v>44848.523055555554</v>
      </c>
      <c r="K517" t="s">
        <v>157</v>
      </c>
      <c r="S517">
        <v>1</v>
      </c>
      <c r="T517">
        <v>1</v>
      </c>
      <c r="U517">
        <v>0</v>
      </c>
      <c r="V517">
        <v>5</v>
      </c>
      <c r="W517">
        <v>1</v>
      </c>
      <c r="X517" t="s">
        <v>2792</v>
      </c>
      <c r="Y517" t="s">
        <v>2790</v>
      </c>
      <c r="Z517" t="s">
        <v>2793</v>
      </c>
      <c r="AB517">
        <f>COUNTIF(DATA!C:C,C517)</f>
        <v>1</v>
      </c>
      <c r="AC517" s="2">
        <f t="shared" si="65"/>
        <v>-1</v>
      </c>
      <c r="AE517" s="2">
        <f t="shared" si="71"/>
        <v>-1</v>
      </c>
      <c r="AF517" s="2">
        <f t="shared" si="67"/>
        <v>-1</v>
      </c>
      <c r="AG517" s="2">
        <f t="shared" si="67"/>
        <v>-1</v>
      </c>
      <c r="AH517" s="2">
        <f t="shared" si="67"/>
        <v>-1</v>
      </c>
      <c r="AI517" s="2">
        <f t="shared" si="72"/>
        <v>-1</v>
      </c>
      <c r="AK517" s="2">
        <f t="shared" si="68"/>
        <v>-1</v>
      </c>
      <c r="AL517" s="2">
        <f t="shared" si="68"/>
        <v>-1</v>
      </c>
      <c r="AM517" s="2">
        <f t="shared" si="68"/>
        <v>-1</v>
      </c>
      <c r="AN517" s="2">
        <f t="shared" si="66"/>
        <v>-1</v>
      </c>
      <c r="AP517" s="2">
        <f t="shared" si="69"/>
        <v>-1</v>
      </c>
      <c r="AQ517" s="2">
        <f t="shared" si="69"/>
        <v>-1</v>
      </c>
      <c r="AR517" s="2">
        <f t="shared" si="69"/>
        <v>-1</v>
      </c>
      <c r="AS517" s="2">
        <f t="shared" si="70"/>
        <v>-1</v>
      </c>
    </row>
    <row r="518" spans="1:45" x14ac:dyDescent="0.25">
      <c r="A518">
        <v>1</v>
      </c>
      <c r="B518" t="s">
        <v>5063</v>
      </c>
      <c r="C518" t="s">
        <v>5064</v>
      </c>
      <c r="D518">
        <v>2022</v>
      </c>
      <c r="E518" t="s">
        <v>1788</v>
      </c>
      <c r="F518" t="s">
        <v>29</v>
      </c>
      <c r="G518" t="s">
        <v>5065</v>
      </c>
      <c r="H518" t="s">
        <v>5066</v>
      </c>
      <c r="I518">
        <v>596</v>
      </c>
      <c r="J518" s="1">
        <v>44848.523055555554</v>
      </c>
      <c r="S518">
        <v>1</v>
      </c>
      <c r="T518">
        <v>1</v>
      </c>
      <c r="U518">
        <v>0</v>
      </c>
      <c r="V518">
        <v>6</v>
      </c>
      <c r="W518">
        <v>1</v>
      </c>
      <c r="X518" t="s">
        <v>5067</v>
      </c>
      <c r="Y518" t="s">
        <v>5068</v>
      </c>
      <c r="Z518" t="s">
        <v>5069</v>
      </c>
      <c r="AB518">
        <f>COUNTIF(DATA!C:C,C518)</f>
        <v>0</v>
      </c>
      <c r="AC518" s="2">
        <f t="shared" si="65"/>
        <v>-1</v>
      </c>
      <c r="AE518" s="2">
        <f t="shared" si="71"/>
        <v>-1</v>
      </c>
      <c r="AF518" s="2">
        <f t="shared" si="67"/>
        <v>-1</v>
      </c>
      <c r="AG518" s="2">
        <f t="shared" si="67"/>
        <v>-1</v>
      </c>
      <c r="AH518" s="2">
        <f t="shared" si="67"/>
        <v>-1</v>
      </c>
      <c r="AI518" s="2">
        <f t="shared" si="72"/>
        <v>-1</v>
      </c>
      <c r="AK518" s="2">
        <f t="shared" si="68"/>
        <v>-1</v>
      </c>
      <c r="AL518" s="2">
        <f t="shared" si="68"/>
        <v>-1</v>
      </c>
      <c r="AM518" s="2">
        <f t="shared" si="68"/>
        <v>-1</v>
      </c>
      <c r="AN518" s="2">
        <f t="shared" si="66"/>
        <v>-1</v>
      </c>
      <c r="AP518" s="2">
        <f t="shared" si="69"/>
        <v>-1</v>
      </c>
      <c r="AQ518" s="2">
        <f t="shared" si="69"/>
        <v>-1</v>
      </c>
      <c r="AR518" s="2">
        <f t="shared" si="69"/>
        <v>-1</v>
      </c>
      <c r="AS518" s="2">
        <f t="shared" si="70"/>
        <v>-1</v>
      </c>
    </row>
    <row r="519" spans="1:45" x14ac:dyDescent="0.25">
      <c r="A519">
        <v>1</v>
      </c>
      <c r="B519" t="s">
        <v>5070</v>
      </c>
      <c r="C519" t="s">
        <v>2810</v>
      </c>
      <c r="D519">
        <v>2021</v>
      </c>
      <c r="E519" t="s">
        <v>991</v>
      </c>
      <c r="F519" t="s">
        <v>29</v>
      </c>
      <c r="G519" t="s">
        <v>2811</v>
      </c>
      <c r="H519" t="s">
        <v>2812</v>
      </c>
      <c r="I519">
        <v>608</v>
      </c>
      <c r="J519" s="1">
        <v>44848.523055555554</v>
      </c>
      <c r="K519" t="s">
        <v>157</v>
      </c>
      <c r="S519">
        <v>1</v>
      </c>
      <c r="T519">
        <v>1</v>
      </c>
      <c r="U519">
        <v>0</v>
      </c>
      <c r="V519">
        <v>5</v>
      </c>
      <c r="W519">
        <v>1</v>
      </c>
      <c r="X519" t="s">
        <v>2813</v>
      </c>
      <c r="Y519" t="s">
        <v>2811</v>
      </c>
      <c r="Z519" t="s">
        <v>2814</v>
      </c>
      <c r="AB519">
        <f>COUNTIF(DATA!C:C,C519)</f>
        <v>1</v>
      </c>
      <c r="AC519" s="2">
        <f t="shared" si="65"/>
        <v>-1</v>
      </c>
      <c r="AE519" s="2">
        <f t="shared" si="71"/>
        <v>-1</v>
      </c>
      <c r="AF519" s="2">
        <f t="shared" si="67"/>
        <v>36</v>
      </c>
      <c r="AG519" s="2">
        <f t="shared" si="67"/>
        <v>-1</v>
      </c>
      <c r="AH519" s="2">
        <f t="shared" si="67"/>
        <v>-1</v>
      </c>
      <c r="AI519" s="2">
        <f t="shared" si="72"/>
        <v>0</v>
      </c>
      <c r="AK519" s="2">
        <f t="shared" si="68"/>
        <v>-1</v>
      </c>
      <c r="AL519" s="2">
        <f t="shared" si="68"/>
        <v>-1</v>
      </c>
      <c r="AM519" s="2">
        <f t="shared" si="68"/>
        <v>-1</v>
      </c>
      <c r="AN519" s="2">
        <f t="shared" si="66"/>
        <v>-1</v>
      </c>
      <c r="AP519" s="2">
        <f t="shared" si="69"/>
        <v>-1</v>
      </c>
      <c r="AQ519" s="2">
        <f t="shared" si="69"/>
        <v>-1</v>
      </c>
      <c r="AR519" s="2">
        <f t="shared" si="69"/>
        <v>-1</v>
      </c>
      <c r="AS519" s="2">
        <f t="shared" si="70"/>
        <v>-1</v>
      </c>
    </row>
    <row r="520" spans="1:45" x14ac:dyDescent="0.25">
      <c r="A520">
        <v>1</v>
      </c>
      <c r="B520" t="s">
        <v>2815</v>
      </c>
      <c r="C520" t="s">
        <v>2816</v>
      </c>
      <c r="D520">
        <v>2021</v>
      </c>
      <c r="E520" t="s">
        <v>28</v>
      </c>
      <c r="F520" t="s">
        <v>29</v>
      </c>
      <c r="G520" t="s">
        <v>2817</v>
      </c>
      <c r="H520" t="s">
        <v>2818</v>
      </c>
      <c r="I520">
        <v>610</v>
      </c>
      <c r="J520" s="1">
        <v>44848.523055555554</v>
      </c>
      <c r="S520">
        <v>1</v>
      </c>
      <c r="T520">
        <v>1</v>
      </c>
      <c r="U520">
        <v>0</v>
      </c>
      <c r="V520">
        <v>3</v>
      </c>
      <c r="W520">
        <v>1</v>
      </c>
      <c r="X520" t="s">
        <v>2819</v>
      </c>
      <c r="Y520" t="s">
        <v>2820</v>
      </c>
      <c r="Z520" t="s">
        <v>2821</v>
      </c>
      <c r="AB520">
        <f>COUNTIF(DATA!C:C,C520)</f>
        <v>1</v>
      </c>
      <c r="AC520" s="2">
        <f t="shared" si="65"/>
        <v>-1</v>
      </c>
      <c r="AE520" s="2">
        <f t="shared" si="71"/>
        <v>-1</v>
      </c>
      <c r="AF520" s="2">
        <f t="shared" si="67"/>
        <v>-1</v>
      </c>
      <c r="AG520" s="2">
        <f t="shared" si="67"/>
        <v>-1</v>
      </c>
      <c r="AH520" s="2">
        <f t="shared" si="67"/>
        <v>-1</v>
      </c>
      <c r="AI520" s="2">
        <f t="shared" si="72"/>
        <v>-1</v>
      </c>
      <c r="AK520" s="2">
        <f t="shared" si="68"/>
        <v>-1</v>
      </c>
      <c r="AL520" s="2">
        <f t="shared" si="68"/>
        <v>-1</v>
      </c>
      <c r="AM520" s="2">
        <f t="shared" si="68"/>
        <v>-1</v>
      </c>
      <c r="AN520" s="2">
        <f t="shared" si="66"/>
        <v>-1</v>
      </c>
      <c r="AP520" s="2">
        <f t="shared" si="69"/>
        <v>-1</v>
      </c>
      <c r="AQ520" s="2">
        <f t="shared" si="69"/>
        <v>-1</v>
      </c>
      <c r="AR520" s="2">
        <f t="shared" si="69"/>
        <v>-1</v>
      </c>
      <c r="AS520" s="2">
        <f t="shared" si="70"/>
        <v>-1</v>
      </c>
    </row>
    <row r="521" spans="1:45" x14ac:dyDescent="0.25">
      <c r="A521">
        <v>1</v>
      </c>
      <c r="B521" t="s">
        <v>4699</v>
      </c>
      <c r="C521" t="s">
        <v>5071</v>
      </c>
      <c r="D521">
        <v>2022</v>
      </c>
      <c r="E521" t="s">
        <v>5072</v>
      </c>
      <c r="F521" t="s">
        <v>131</v>
      </c>
      <c r="G521" t="s">
        <v>5073</v>
      </c>
      <c r="H521" t="s">
        <v>5074</v>
      </c>
      <c r="I521">
        <v>627</v>
      </c>
      <c r="J521" s="1">
        <v>44848.523055555554</v>
      </c>
      <c r="L521" t="s">
        <v>5075</v>
      </c>
      <c r="S521">
        <v>1</v>
      </c>
      <c r="T521">
        <v>1</v>
      </c>
      <c r="U521">
        <v>1</v>
      </c>
      <c r="V521">
        <v>1</v>
      </c>
      <c r="W521">
        <v>1</v>
      </c>
      <c r="X521" t="s">
        <v>5076</v>
      </c>
      <c r="Y521" t="s">
        <v>5077</v>
      </c>
      <c r="Z521" t="s">
        <v>5078</v>
      </c>
      <c r="AB521">
        <f>COUNTIF(DATA!C:C,C521)</f>
        <v>0</v>
      </c>
      <c r="AC521" s="2">
        <f t="shared" si="65"/>
        <v>-1</v>
      </c>
      <c r="AE521" s="2">
        <f t="shared" si="71"/>
        <v>-1</v>
      </c>
      <c r="AF521" s="2">
        <f t="shared" si="67"/>
        <v>-1</v>
      </c>
      <c r="AG521" s="2">
        <f t="shared" si="67"/>
        <v>-1</v>
      </c>
      <c r="AH521" s="2">
        <f t="shared" si="67"/>
        <v>-1</v>
      </c>
      <c r="AI521" s="2">
        <f t="shared" si="72"/>
        <v>-1</v>
      </c>
      <c r="AK521" s="2">
        <f t="shared" si="68"/>
        <v>-1</v>
      </c>
      <c r="AL521" s="2">
        <f t="shared" si="68"/>
        <v>-1</v>
      </c>
      <c r="AM521" s="2">
        <f t="shared" si="68"/>
        <v>-1</v>
      </c>
      <c r="AN521" s="2">
        <f t="shared" si="66"/>
        <v>-1</v>
      </c>
      <c r="AP521" s="2">
        <f t="shared" si="69"/>
        <v>-1</v>
      </c>
      <c r="AQ521" s="2">
        <f t="shared" si="69"/>
        <v>-1</v>
      </c>
      <c r="AR521" s="2">
        <f t="shared" si="69"/>
        <v>-1</v>
      </c>
      <c r="AS521" s="2">
        <f t="shared" si="70"/>
        <v>-1</v>
      </c>
    </row>
    <row r="522" spans="1:45" x14ac:dyDescent="0.25">
      <c r="A522">
        <v>0</v>
      </c>
      <c r="B522" t="s">
        <v>5079</v>
      </c>
      <c r="C522" t="s">
        <v>5080</v>
      </c>
      <c r="D522">
        <v>2011</v>
      </c>
      <c r="F522" t="s">
        <v>5081</v>
      </c>
      <c r="G522" t="s">
        <v>5082</v>
      </c>
      <c r="I522">
        <v>504</v>
      </c>
      <c r="J522" s="1">
        <v>44848.523055555554</v>
      </c>
      <c r="K522" t="s">
        <v>41</v>
      </c>
      <c r="S522">
        <v>0</v>
      </c>
      <c r="T522">
        <v>0</v>
      </c>
      <c r="U522">
        <v>0</v>
      </c>
      <c r="V522">
        <v>3</v>
      </c>
      <c r="W522">
        <v>11</v>
      </c>
      <c r="X522" t="s">
        <v>5083</v>
      </c>
      <c r="Y522" t="s">
        <v>5082</v>
      </c>
      <c r="Z522" t="s">
        <v>5084</v>
      </c>
      <c r="AB522">
        <f>COUNTIF(DATA!C:C,C522)</f>
        <v>0</v>
      </c>
      <c r="AC522" s="2">
        <f t="shared" si="65"/>
        <v>-1</v>
      </c>
      <c r="AE522" s="2">
        <f t="shared" si="71"/>
        <v>-1</v>
      </c>
      <c r="AF522" s="2">
        <f t="shared" si="67"/>
        <v>-1</v>
      </c>
      <c r="AG522" s="2">
        <f t="shared" si="67"/>
        <v>-1</v>
      </c>
      <c r="AH522" s="2">
        <f t="shared" si="67"/>
        <v>-1</v>
      </c>
      <c r="AI522" s="2">
        <f t="shared" si="72"/>
        <v>-1</v>
      </c>
      <c r="AK522" s="2">
        <f t="shared" si="68"/>
        <v>-1</v>
      </c>
      <c r="AL522" s="2">
        <f t="shared" si="68"/>
        <v>-1</v>
      </c>
      <c r="AM522" s="2">
        <f t="shared" si="68"/>
        <v>-1</v>
      </c>
      <c r="AN522" s="2">
        <f t="shared" si="66"/>
        <v>-1</v>
      </c>
      <c r="AP522" s="2">
        <f t="shared" si="69"/>
        <v>-1</v>
      </c>
      <c r="AQ522" s="2">
        <f t="shared" si="69"/>
        <v>-1</v>
      </c>
      <c r="AR522" s="2">
        <f t="shared" si="69"/>
        <v>-1</v>
      </c>
      <c r="AS522" s="2">
        <f t="shared" si="70"/>
        <v>-1</v>
      </c>
    </row>
    <row r="523" spans="1:45" x14ac:dyDescent="0.25">
      <c r="A523">
        <v>0</v>
      </c>
      <c r="B523" t="s">
        <v>5085</v>
      </c>
      <c r="C523" t="s">
        <v>4851</v>
      </c>
      <c r="D523">
        <v>2018</v>
      </c>
      <c r="E523" t="s">
        <v>4852</v>
      </c>
      <c r="F523" t="s">
        <v>1574</v>
      </c>
      <c r="G523" t="s">
        <v>5086</v>
      </c>
      <c r="I523">
        <v>505</v>
      </c>
      <c r="J523" s="1">
        <v>44848.523055555554</v>
      </c>
      <c r="S523">
        <v>0</v>
      </c>
      <c r="T523">
        <v>0</v>
      </c>
      <c r="U523">
        <v>0</v>
      </c>
      <c r="V523">
        <v>4</v>
      </c>
      <c r="W523">
        <v>4</v>
      </c>
      <c r="X523" t="s">
        <v>5087</v>
      </c>
      <c r="Y523" t="s">
        <v>5088</v>
      </c>
      <c r="Z523" t="s">
        <v>5089</v>
      </c>
      <c r="AB523">
        <f>COUNTIF(DATA!C:C,C523)</f>
        <v>0</v>
      </c>
      <c r="AC523" s="2">
        <f t="shared" si="65"/>
        <v>-1</v>
      </c>
      <c r="AE523" s="2">
        <f t="shared" si="71"/>
        <v>-1</v>
      </c>
      <c r="AF523" s="2">
        <f t="shared" si="67"/>
        <v>-1</v>
      </c>
      <c r="AG523" s="2">
        <f t="shared" si="67"/>
        <v>-1</v>
      </c>
      <c r="AH523" s="2">
        <f t="shared" si="67"/>
        <v>-1</v>
      </c>
      <c r="AI523" s="2">
        <f t="shared" si="72"/>
        <v>-1</v>
      </c>
      <c r="AK523" s="2">
        <f t="shared" si="68"/>
        <v>-1</v>
      </c>
      <c r="AL523" s="2">
        <f t="shared" si="68"/>
        <v>-1</v>
      </c>
      <c r="AM523" s="2">
        <f t="shared" si="68"/>
        <v>-1</v>
      </c>
      <c r="AN523" s="2">
        <f t="shared" si="66"/>
        <v>-1</v>
      </c>
      <c r="AP523" s="2">
        <f t="shared" si="69"/>
        <v>-1</v>
      </c>
      <c r="AQ523" s="2">
        <f t="shared" si="69"/>
        <v>-1</v>
      </c>
      <c r="AR523" s="2">
        <f t="shared" si="69"/>
        <v>-1</v>
      </c>
      <c r="AS523" s="2">
        <f t="shared" si="70"/>
        <v>-1</v>
      </c>
    </row>
    <row r="524" spans="1:45" x14ac:dyDescent="0.25">
      <c r="A524">
        <v>0</v>
      </c>
      <c r="B524" t="s">
        <v>2449</v>
      </c>
      <c r="C524" t="s">
        <v>2450</v>
      </c>
      <c r="D524">
        <v>2020</v>
      </c>
      <c r="F524" t="s">
        <v>2394</v>
      </c>
      <c r="G524" t="s">
        <v>2451</v>
      </c>
      <c r="I524">
        <v>506</v>
      </c>
      <c r="J524" s="1">
        <v>44848.523055555554</v>
      </c>
      <c r="K524" t="s">
        <v>41</v>
      </c>
      <c r="S524">
        <v>0</v>
      </c>
      <c r="T524">
        <v>0</v>
      </c>
      <c r="U524">
        <v>0</v>
      </c>
      <c r="V524">
        <v>1</v>
      </c>
      <c r="W524">
        <v>2</v>
      </c>
      <c r="X524" t="s">
        <v>2452</v>
      </c>
      <c r="Y524" t="s">
        <v>2451</v>
      </c>
      <c r="Z524" t="s">
        <v>2453</v>
      </c>
      <c r="AB524">
        <f>COUNTIF(DATA!C:C,C524)</f>
        <v>1</v>
      </c>
      <c r="AC524" s="2">
        <f t="shared" si="65"/>
        <v>-1</v>
      </c>
      <c r="AE524" s="2">
        <f t="shared" si="71"/>
        <v>-1</v>
      </c>
      <c r="AF524" s="2">
        <f t="shared" si="67"/>
        <v>-1</v>
      </c>
      <c r="AG524" s="2">
        <f t="shared" si="67"/>
        <v>-1</v>
      </c>
      <c r="AH524" s="2">
        <f t="shared" si="67"/>
        <v>-1</v>
      </c>
      <c r="AI524" s="2">
        <f t="shared" si="72"/>
        <v>-1</v>
      </c>
      <c r="AK524" s="2">
        <f t="shared" si="68"/>
        <v>-1</v>
      </c>
      <c r="AL524" s="2">
        <f t="shared" si="68"/>
        <v>-1</v>
      </c>
      <c r="AM524" s="2">
        <f t="shared" si="68"/>
        <v>-1</v>
      </c>
      <c r="AN524" s="2">
        <f t="shared" si="66"/>
        <v>-1</v>
      </c>
      <c r="AP524" s="2">
        <f t="shared" si="69"/>
        <v>-1</v>
      </c>
      <c r="AQ524" s="2">
        <f t="shared" si="69"/>
        <v>-1</v>
      </c>
      <c r="AR524" s="2">
        <f t="shared" si="69"/>
        <v>-1</v>
      </c>
      <c r="AS524" s="2">
        <f t="shared" si="70"/>
        <v>-1</v>
      </c>
    </row>
    <row r="525" spans="1:45" x14ac:dyDescent="0.25">
      <c r="A525">
        <v>0</v>
      </c>
      <c r="B525" t="s">
        <v>5090</v>
      </c>
      <c r="C525" t="s">
        <v>5091</v>
      </c>
      <c r="D525">
        <v>2022</v>
      </c>
      <c r="E525" t="s">
        <v>757</v>
      </c>
      <c r="F525" t="s">
        <v>29</v>
      </c>
      <c r="G525" t="s">
        <v>5092</v>
      </c>
      <c r="I525">
        <v>507</v>
      </c>
      <c r="J525" s="1">
        <v>44848.523055555554</v>
      </c>
      <c r="S525">
        <v>0</v>
      </c>
      <c r="T525">
        <v>0</v>
      </c>
      <c r="U525">
        <v>0</v>
      </c>
      <c r="V525">
        <v>4</v>
      </c>
      <c r="W525">
        <v>1</v>
      </c>
      <c r="X525" t="s">
        <v>5093</v>
      </c>
      <c r="AB525">
        <f>COUNTIF(DATA!C:C,C525)</f>
        <v>0</v>
      </c>
      <c r="AC525" s="2">
        <f t="shared" si="65"/>
        <v>-1</v>
      </c>
      <c r="AE525" s="2">
        <f t="shared" si="71"/>
        <v>-1</v>
      </c>
      <c r="AF525" s="2">
        <f t="shared" si="67"/>
        <v>-1</v>
      </c>
      <c r="AG525" s="2">
        <f t="shared" si="67"/>
        <v>-1</v>
      </c>
      <c r="AH525" s="2">
        <f t="shared" si="67"/>
        <v>-1</v>
      </c>
      <c r="AI525" s="2">
        <f t="shared" si="72"/>
        <v>-1</v>
      </c>
      <c r="AK525" s="2">
        <f t="shared" si="68"/>
        <v>-1</v>
      </c>
      <c r="AL525" s="2">
        <f t="shared" si="68"/>
        <v>-1</v>
      </c>
      <c r="AM525" s="2">
        <f t="shared" si="68"/>
        <v>-1</v>
      </c>
      <c r="AN525" s="2">
        <f t="shared" si="66"/>
        <v>-1</v>
      </c>
      <c r="AP525" s="2">
        <f t="shared" si="69"/>
        <v>-1</v>
      </c>
      <c r="AQ525" s="2">
        <f t="shared" si="69"/>
        <v>-1</v>
      </c>
      <c r="AR525" s="2">
        <f t="shared" si="69"/>
        <v>-1</v>
      </c>
      <c r="AS525" s="2">
        <f t="shared" si="70"/>
        <v>-1</v>
      </c>
    </row>
    <row r="526" spans="1:45" x14ac:dyDescent="0.25">
      <c r="A526">
        <v>0</v>
      </c>
      <c r="B526" t="s">
        <v>2756</v>
      </c>
      <c r="C526" t="s">
        <v>2757</v>
      </c>
      <c r="D526">
        <v>2021</v>
      </c>
      <c r="E526" t="s">
        <v>2758</v>
      </c>
      <c r="F526" t="s">
        <v>1257</v>
      </c>
      <c r="G526" t="s">
        <v>2759</v>
      </c>
      <c r="I526">
        <v>508</v>
      </c>
      <c r="J526" s="1">
        <v>44848.523055555554</v>
      </c>
      <c r="S526">
        <v>0</v>
      </c>
      <c r="T526">
        <v>0</v>
      </c>
      <c r="U526">
        <v>0</v>
      </c>
      <c r="V526">
        <v>4</v>
      </c>
      <c r="W526">
        <v>1</v>
      </c>
      <c r="X526" t="s">
        <v>2760</v>
      </c>
      <c r="Y526" t="s">
        <v>2761</v>
      </c>
      <c r="Z526" t="s">
        <v>2762</v>
      </c>
      <c r="AB526">
        <f>COUNTIF(DATA!C:C,C526)</f>
        <v>1</v>
      </c>
      <c r="AC526" s="2">
        <f t="shared" si="65"/>
        <v>-1</v>
      </c>
      <c r="AE526" s="2">
        <f t="shared" si="71"/>
        <v>-1</v>
      </c>
      <c r="AF526" s="2">
        <f t="shared" si="67"/>
        <v>-1</v>
      </c>
      <c r="AG526" s="2">
        <f t="shared" si="67"/>
        <v>-1</v>
      </c>
      <c r="AH526" s="2">
        <f t="shared" si="67"/>
        <v>-1</v>
      </c>
      <c r="AI526" s="2">
        <f t="shared" si="72"/>
        <v>-1</v>
      </c>
      <c r="AK526" s="2">
        <f t="shared" si="68"/>
        <v>-1</v>
      </c>
      <c r="AL526" s="2">
        <f t="shared" si="68"/>
        <v>-1</v>
      </c>
      <c r="AM526" s="2">
        <f t="shared" si="68"/>
        <v>-1</v>
      </c>
      <c r="AN526" s="2">
        <f t="shared" si="66"/>
        <v>-1</v>
      </c>
      <c r="AP526" s="2">
        <f t="shared" si="69"/>
        <v>-1</v>
      </c>
      <c r="AQ526" s="2">
        <f t="shared" si="69"/>
        <v>-1</v>
      </c>
      <c r="AR526" s="2">
        <f t="shared" si="69"/>
        <v>-1</v>
      </c>
      <c r="AS526" s="2">
        <f t="shared" si="70"/>
        <v>-1</v>
      </c>
    </row>
    <row r="527" spans="1:45" x14ac:dyDescent="0.25">
      <c r="A527">
        <v>0</v>
      </c>
      <c r="B527" t="s">
        <v>5094</v>
      </c>
      <c r="C527" t="s">
        <v>2455</v>
      </c>
      <c r="D527">
        <v>2020</v>
      </c>
      <c r="E527" t="s">
        <v>2393</v>
      </c>
      <c r="F527" t="s">
        <v>2394</v>
      </c>
      <c r="G527" t="s">
        <v>2456</v>
      </c>
      <c r="I527">
        <v>509</v>
      </c>
      <c r="J527" s="1">
        <v>44848.523055555554</v>
      </c>
      <c r="S527">
        <v>0</v>
      </c>
      <c r="T527">
        <v>0</v>
      </c>
      <c r="U527">
        <v>0</v>
      </c>
      <c r="V527">
        <v>3</v>
      </c>
      <c r="W527">
        <v>2</v>
      </c>
      <c r="X527" t="s">
        <v>2457</v>
      </c>
      <c r="Y527" t="s">
        <v>2458</v>
      </c>
      <c r="Z527" t="s">
        <v>2459</v>
      </c>
      <c r="AB527">
        <f>COUNTIF(DATA!C:C,C527)</f>
        <v>1</v>
      </c>
      <c r="AC527" s="2">
        <f t="shared" si="65"/>
        <v>-1</v>
      </c>
      <c r="AE527" s="2">
        <f t="shared" si="71"/>
        <v>-1</v>
      </c>
      <c r="AF527" s="2">
        <f t="shared" si="67"/>
        <v>-1</v>
      </c>
      <c r="AG527" s="2">
        <f t="shared" si="67"/>
        <v>-1</v>
      </c>
      <c r="AH527" s="2">
        <f t="shared" si="67"/>
        <v>18</v>
      </c>
      <c r="AI527" s="2">
        <f t="shared" si="72"/>
        <v>0</v>
      </c>
      <c r="AK527" s="2">
        <f t="shared" si="68"/>
        <v>-1</v>
      </c>
      <c r="AL527" s="2">
        <f t="shared" si="68"/>
        <v>-1</v>
      </c>
      <c r="AM527" s="2">
        <f t="shared" si="68"/>
        <v>-1</v>
      </c>
      <c r="AN527" s="2">
        <f t="shared" si="66"/>
        <v>-1</v>
      </c>
      <c r="AP527" s="2">
        <f t="shared" si="69"/>
        <v>-1</v>
      </c>
      <c r="AQ527" s="2">
        <f t="shared" si="69"/>
        <v>-1</v>
      </c>
      <c r="AR527" s="2">
        <f t="shared" si="69"/>
        <v>-1</v>
      </c>
      <c r="AS527" s="2">
        <f t="shared" si="70"/>
        <v>-1</v>
      </c>
    </row>
    <row r="528" spans="1:45" x14ac:dyDescent="0.25">
      <c r="A528">
        <v>0</v>
      </c>
      <c r="B528" t="s">
        <v>5095</v>
      </c>
      <c r="C528" t="s">
        <v>5096</v>
      </c>
      <c r="D528">
        <v>2022</v>
      </c>
      <c r="F528" t="s">
        <v>2478</v>
      </c>
      <c r="G528" t="s">
        <v>5097</v>
      </c>
      <c r="I528">
        <v>510</v>
      </c>
      <c r="J528" s="1">
        <v>44848.523055555554</v>
      </c>
      <c r="K528" t="s">
        <v>157</v>
      </c>
      <c r="S528">
        <v>0</v>
      </c>
      <c r="T528">
        <v>0</v>
      </c>
      <c r="U528">
        <v>0</v>
      </c>
      <c r="V528">
        <v>1</v>
      </c>
      <c r="W528">
        <v>1</v>
      </c>
      <c r="X528" t="s">
        <v>5098</v>
      </c>
      <c r="Y528" t="s">
        <v>5097</v>
      </c>
      <c r="AB528">
        <f>COUNTIF(DATA!C:C,C528)</f>
        <v>0</v>
      </c>
      <c r="AC528" s="2">
        <f t="shared" si="65"/>
        <v>-1</v>
      </c>
      <c r="AE528" s="2">
        <f t="shared" si="71"/>
        <v>-1</v>
      </c>
      <c r="AF528" s="2">
        <f t="shared" si="67"/>
        <v>-1</v>
      </c>
      <c r="AG528" s="2">
        <f t="shared" si="67"/>
        <v>-1</v>
      </c>
      <c r="AH528" s="2">
        <f t="shared" si="67"/>
        <v>-1</v>
      </c>
      <c r="AI528" s="2">
        <f t="shared" si="72"/>
        <v>-1</v>
      </c>
      <c r="AK528" s="2">
        <f t="shared" si="68"/>
        <v>-1</v>
      </c>
      <c r="AL528" s="2">
        <f t="shared" si="68"/>
        <v>-1</v>
      </c>
      <c r="AM528" s="2">
        <f t="shared" si="68"/>
        <v>-1</v>
      </c>
      <c r="AN528" s="2">
        <f t="shared" si="66"/>
        <v>-1</v>
      </c>
      <c r="AP528" s="2">
        <f t="shared" si="69"/>
        <v>-1</v>
      </c>
      <c r="AQ528" s="2">
        <f t="shared" si="69"/>
        <v>-1</v>
      </c>
      <c r="AR528" s="2">
        <f t="shared" si="69"/>
        <v>-1</v>
      </c>
      <c r="AS528" s="2">
        <f t="shared" si="70"/>
        <v>-1</v>
      </c>
    </row>
    <row r="529" spans="1:45" x14ac:dyDescent="0.25">
      <c r="A529">
        <v>0</v>
      </c>
      <c r="B529" t="s">
        <v>2918</v>
      </c>
      <c r="C529" t="s">
        <v>2919</v>
      </c>
      <c r="D529">
        <v>2022</v>
      </c>
      <c r="E529" t="s">
        <v>2920</v>
      </c>
      <c r="F529" t="s">
        <v>131</v>
      </c>
      <c r="G529" t="s">
        <v>2921</v>
      </c>
      <c r="I529">
        <v>511</v>
      </c>
      <c r="J529" s="1">
        <v>44848.523055555554</v>
      </c>
      <c r="L529" t="s">
        <v>2922</v>
      </c>
      <c r="S529">
        <v>0</v>
      </c>
      <c r="T529">
        <v>0</v>
      </c>
      <c r="U529">
        <v>0</v>
      </c>
      <c r="V529">
        <v>3</v>
      </c>
      <c r="W529">
        <v>1</v>
      </c>
      <c r="X529" t="s">
        <v>2923</v>
      </c>
      <c r="Z529" t="s">
        <v>2924</v>
      </c>
      <c r="AB529">
        <f>COUNTIF(DATA!C:C,C529)</f>
        <v>1</v>
      </c>
      <c r="AC529" s="2">
        <f t="shared" si="65"/>
        <v>-1</v>
      </c>
      <c r="AE529" s="2">
        <f t="shared" si="71"/>
        <v>-1</v>
      </c>
      <c r="AF529" s="2">
        <f t="shared" si="67"/>
        <v>-1</v>
      </c>
      <c r="AG529" s="2">
        <f t="shared" si="67"/>
        <v>-1</v>
      </c>
      <c r="AH529" s="2">
        <f t="shared" si="67"/>
        <v>-1</v>
      </c>
      <c r="AI529" s="2">
        <f t="shared" si="72"/>
        <v>-1</v>
      </c>
      <c r="AK529" s="2">
        <f t="shared" si="68"/>
        <v>-1</v>
      </c>
      <c r="AL529" s="2">
        <f t="shared" si="68"/>
        <v>-1</v>
      </c>
      <c r="AM529" s="2">
        <f t="shared" si="68"/>
        <v>-1</v>
      </c>
      <c r="AN529" s="2">
        <f t="shared" si="66"/>
        <v>-1</v>
      </c>
      <c r="AP529" s="2">
        <f t="shared" si="69"/>
        <v>-1</v>
      </c>
      <c r="AQ529" s="2">
        <f t="shared" si="69"/>
        <v>-1</v>
      </c>
      <c r="AR529" s="2">
        <f t="shared" si="69"/>
        <v>-1</v>
      </c>
      <c r="AS529" s="2">
        <f t="shared" si="70"/>
        <v>-1</v>
      </c>
    </row>
    <row r="530" spans="1:45" x14ac:dyDescent="0.25">
      <c r="A530">
        <v>0</v>
      </c>
      <c r="B530" t="s">
        <v>5099</v>
      </c>
      <c r="C530" t="s">
        <v>5100</v>
      </c>
      <c r="D530">
        <v>2022</v>
      </c>
      <c r="E530" t="s">
        <v>5101</v>
      </c>
      <c r="F530" t="s">
        <v>1574</v>
      </c>
      <c r="G530" t="s">
        <v>5102</v>
      </c>
      <c r="I530">
        <v>512</v>
      </c>
      <c r="J530" s="1">
        <v>44848.523055555554</v>
      </c>
      <c r="S530">
        <v>0</v>
      </c>
      <c r="T530">
        <v>0</v>
      </c>
      <c r="U530">
        <v>0</v>
      </c>
      <c r="V530">
        <v>1</v>
      </c>
      <c r="W530">
        <v>1</v>
      </c>
      <c r="X530" t="s">
        <v>5103</v>
      </c>
      <c r="Y530" t="s">
        <v>5104</v>
      </c>
      <c r="Z530" t="s">
        <v>5105</v>
      </c>
      <c r="AB530">
        <f>COUNTIF(DATA!C:C,C530)</f>
        <v>0</v>
      </c>
      <c r="AC530" s="2">
        <f t="shared" si="65"/>
        <v>-1</v>
      </c>
      <c r="AE530" s="2">
        <f t="shared" si="71"/>
        <v>-1</v>
      </c>
      <c r="AF530" s="2">
        <f t="shared" si="67"/>
        <v>-1</v>
      </c>
      <c r="AG530" s="2">
        <f t="shared" si="67"/>
        <v>-1</v>
      </c>
      <c r="AH530" s="2">
        <f t="shared" si="67"/>
        <v>-1</v>
      </c>
      <c r="AI530" s="2">
        <f t="shared" si="72"/>
        <v>-1</v>
      </c>
      <c r="AK530" s="2">
        <f t="shared" si="68"/>
        <v>-1</v>
      </c>
      <c r="AL530" s="2">
        <f t="shared" si="68"/>
        <v>-1</v>
      </c>
      <c r="AM530" s="2">
        <f t="shared" si="68"/>
        <v>-1</v>
      </c>
      <c r="AN530" s="2">
        <f t="shared" si="66"/>
        <v>-1</v>
      </c>
      <c r="AP530" s="2">
        <f t="shared" si="69"/>
        <v>-1</v>
      </c>
      <c r="AQ530" s="2">
        <f t="shared" si="69"/>
        <v>-1</v>
      </c>
      <c r="AR530" s="2">
        <f t="shared" si="69"/>
        <v>-1</v>
      </c>
      <c r="AS530" s="2">
        <f t="shared" si="70"/>
        <v>-1</v>
      </c>
    </row>
    <row r="531" spans="1:45" x14ac:dyDescent="0.25">
      <c r="A531">
        <v>0</v>
      </c>
      <c r="B531" t="s">
        <v>1134</v>
      </c>
      <c r="C531" t="s">
        <v>1135</v>
      </c>
      <c r="D531">
        <v>2015</v>
      </c>
      <c r="F531" t="s">
        <v>212</v>
      </c>
      <c r="G531" t="s">
        <v>1136</v>
      </c>
      <c r="I531">
        <v>513</v>
      </c>
      <c r="J531" s="1">
        <v>44848.523055555554</v>
      </c>
      <c r="S531">
        <v>0</v>
      </c>
      <c r="T531">
        <v>0</v>
      </c>
      <c r="U531">
        <v>0</v>
      </c>
      <c r="V531">
        <v>1</v>
      </c>
      <c r="W531">
        <v>7</v>
      </c>
      <c r="X531" t="s">
        <v>1137</v>
      </c>
      <c r="Z531" t="s">
        <v>1138</v>
      </c>
      <c r="AB531">
        <f>COUNTIF(DATA!C:C,C531)</f>
        <v>1</v>
      </c>
      <c r="AC531" s="2">
        <f t="shared" si="65"/>
        <v>-1</v>
      </c>
      <c r="AE531" s="2">
        <f t="shared" si="71"/>
        <v>-1</v>
      </c>
      <c r="AF531" s="2">
        <f t="shared" si="67"/>
        <v>-1</v>
      </c>
      <c r="AG531" s="2">
        <f t="shared" si="67"/>
        <v>-1</v>
      </c>
      <c r="AH531" s="2">
        <f t="shared" si="67"/>
        <v>-1</v>
      </c>
      <c r="AI531" s="2">
        <f t="shared" si="72"/>
        <v>-1</v>
      </c>
      <c r="AK531" s="2">
        <f t="shared" si="68"/>
        <v>-1</v>
      </c>
      <c r="AL531" s="2">
        <f t="shared" si="68"/>
        <v>-1</v>
      </c>
      <c r="AM531" s="2">
        <f t="shared" si="68"/>
        <v>-1</v>
      </c>
      <c r="AN531" s="2">
        <f t="shared" si="66"/>
        <v>-1</v>
      </c>
      <c r="AP531" s="2">
        <f t="shared" si="69"/>
        <v>-1</v>
      </c>
      <c r="AQ531" s="2">
        <f t="shared" si="69"/>
        <v>-1</v>
      </c>
      <c r="AR531" s="2">
        <f t="shared" si="69"/>
        <v>-1</v>
      </c>
      <c r="AS531" s="2">
        <f t="shared" si="70"/>
        <v>-1</v>
      </c>
    </row>
    <row r="532" spans="1:45" x14ac:dyDescent="0.25">
      <c r="A532">
        <v>0</v>
      </c>
      <c r="B532" t="s">
        <v>5106</v>
      </c>
      <c r="C532" t="s">
        <v>5107</v>
      </c>
      <c r="D532">
        <v>2022</v>
      </c>
      <c r="E532" t="s">
        <v>5108</v>
      </c>
      <c r="F532" t="s">
        <v>272</v>
      </c>
      <c r="G532" t="s">
        <v>5109</v>
      </c>
      <c r="I532">
        <v>514</v>
      </c>
      <c r="J532" s="1">
        <v>44848.523055555554</v>
      </c>
      <c r="S532">
        <v>0</v>
      </c>
      <c r="T532">
        <v>0</v>
      </c>
      <c r="U532">
        <v>0</v>
      </c>
      <c r="V532">
        <v>4</v>
      </c>
      <c r="W532">
        <v>1</v>
      </c>
      <c r="X532" t="s">
        <v>5110</v>
      </c>
      <c r="AB532">
        <f>COUNTIF(DATA!C:C,C532)</f>
        <v>0</v>
      </c>
      <c r="AC532" s="2">
        <f t="shared" si="65"/>
        <v>-1</v>
      </c>
      <c r="AE532" s="2">
        <f t="shared" si="71"/>
        <v>-1</v>
      </c>
      <c r="AF532" s="2">
        <f t="shared" si="67"/>
        <v>-1</v>
      </c>
      <c r="AG532" s="2">
        <f t="shared" si="67"/>
        <v>-1</v>
      </c>
      <c r="AH532" s="2">
        <f t="shared" si="67"/>
        <v>-1</v>
      </c>
      <c r="AI532" s="2">
        <f t="shared" si="72"/>
        <v>-1</v>
      </c>
      <c r="AK532" s="2">
        <f t="shared" si="68"/>
        <v>-1</v>
      </c>
      <c r="AL532" s="2">
        <f t="shared" si="68"/>
        <v>-1</v>
      </c>
      <c r="AM532" s="2">
        <f t="shared" si="68"/>
        <v>-1</v>
      </c>
      <c r="AN532" s="2">
        <f t="shared" si="66"/>
        <v>-1</v>
      </c>
      <c r="AP532" s="2">
        <f t="shared" si="69"/>
        <v>-1</v>
      </c>
      <c r="AQ532" s="2">
        <f t="shared" si="69"/>
        <v>-1</v>
      </c>
      <c r="AR532" s="2">
        <f t="shared" si="69"/>
        <v>-1</v>
      </c>
      <c r="AS532" s="2">
        <f t="shared" si="70"/>
        <v>-1</v>
      </c>
    </row>
    <row r="533" spans="1:45" x14ac:dyDescent="0.25">
      <c r="A533">
        <v>0</v>
      </c>
      <c r="B533" t="s">
        <v>5111</v>
      </c>
      <c r="C533" t="s">
        <v>5112</v>
      </c>
      <c r="D533">
        <v>2020</v>
      </c>
      <c r="E533" t="s">
        <v>5113</v>
      </c>
      <c r="F533" t="s">
        <v>131</v>
      </c>
      <c r="G533" t="s">
        <v>5114</v>
      </c>
      <c r="I533">
        <v>515</v>
      </c>
      <c r="J533" s="1">
        <v>44848.523055555554</v>
      </c>
      <c r="L533" t="s">
        <v>5115</v>
      </c>
      <c r="S533">
        <v>0</v>
      </c>
      <c r="T533">
        <v>0</v>
      </c>
      <c r="U533">
        <v>0</v>
      </c>
      <c r="V533">
        <v>5</v>
      </c>
      <c r="W533">
        <v>2</v>
      </c>
      <c r="X533" t="s">
        <v>5116</v>
      </c>
      <c r="Y533" t="s">
        <v>5117</v>
      </c>
      <c r="Z533" t="s">
        <v>5118</v>
      </c>
      <c r="AB533">
        <f>COUNTIF(DATA!C:C,C533)</f>
        <v>0</v>
      </c>
      <c r="AC533" s="2">
        <f t="shared" si="65"/>
        <v>-1</v>
      </c>
      <c r="AE533" s="2">
        <f t="shared" si="71"/>
        <v>-1</v>
      </c>
      <c r="AF533" s="2">
        <f t="shared" si="67"/>
        <v>-1</v>
      </c>
      <c r="AG533" s="2">
        <f t="shared" si="67"/>
        <v>-1</v>
      </c>
      <c r="AH533" s="2">
        <f t="shared" si="67"/>
        <v>-1</v>
      </c>
      <c r="AI533" s="2">
        <f t="shared" si="72"/>
        <v>-1</v>
      </c>
      <c r="AK533" s="2">
        <f t="shared" si="68"/>
        <v>-1</v>
      </c>
      <c r="AL533" s="2">
        <f t="shared" si="68"/>
        <v>-1</v>
      </c>
      <c r="AM533" s="2">
        <f t="shared" si="68"/>
        <v>-1</v>
      </c>
      <c r="AN533" s="2">
        <f t="shared" si="66"/>
        <v>-1</v>
      </c>
      <c r="AP533" s="2">
        <f t="shared" si="69"/>
        <v>-1</v>
      </c>
      <c r="AQ533" s="2">
        <f t="shared" si="69"/>
        <v>-1</v>
      </c>
      <c r="AR533" s="2">
        <f t="shared" si="69"/>
        <v>-1</v>
      </c>
      <c r="AS533" s="2">
        <f t="shared" si="70"/>
        <v>-1</v>
      </c>
    </row>
    <row r="534" spans="1:45" x14ac:dyDescent="0.25">
      <c r="A534">
        <v>0</v>
      </c>
      <c r="B534" t="s">
        <v>5119</v>
      </c>
      <c r="C534" t="s">
        <v>5120</v>
      </c>
      <c r="E534" t="s">
        <v>205</v>
      </c>
      <c r="G534" t="s">
        <v>5121</v>
      </c>
      <c r="I534">
        <v>516</v>
      </c>
      <c r="J534" s="1">
        <v>44848.523055555554</v>
      </c>
      <c r="K534" t="s">
        <v>41</v>
      </c>
      <c r="S534">
        <v>0</v>
      </c>
      <c r="T534">
        <v>0</v>
      </c>
      <c r="U534">
        <v>0</v>
      </c>
      <c r="V534">
        <v>4</v>
      </c>
      <c r="X534" t="s">
        <v>5122</v>
      </c>
      <c r="Y534" t="s">
        <v>5121</v>
      </c>
      <c r="Z534" t="s">
        <v>5123</v>
      </c>
      <c r="AB534">
        <f>COUNTIF(DATA!C:C,C534)</f>
        <v>0</v>
      </c>
      <c r="AC534" s="2">
        <f t="shared" si="65"/>
        <v>-1</v>
      </c>
      <c r="AE534" s="2">
        <f t="shared" si="71"/>
        <v>-1</v>
      </c>
      <c r="AF534" s="2">
        <f t="shared" si="67"/>
        <v>-1</v>
      </c>
      <c r="AG534" s="2">
        <f t="shared" si="67"/>
        <v>-1</v>
      </c>
      <c r="AH534" s="2">
        <f t="shared" si="67"/>
        <v>-1</v>
      </c>
      <c r="AI534" s="2">
        <f t="shared" si="72"/>
        <v>-1</v>
      </c>
      <c r="AK534" s="2">
        <f t="shared" si="68"/>
        <v>-1</v>
      </c>
      <c r="AL534" s="2">
        <f t="shared" si="68"/>
        <v>-1</v>
      </c>
      <c r="AM534" s="2">
        <f t="shared" si="68"/>
        <v>-1</v>
      </c>
      <c r="AN534" s="2">
        <f t="shared" si="66"/>
        <v>-1</v>
      </c>
      <c r="AP534" s="2">
        <f t="shared" si="69"/>
        <v>-1</v>
      </c>
      <c r="AQ534" s="2">
        <f t="shared" si="69"/>
        <v>-1</v>
      </c>
      <c r="AR534" s="2">
        <f t="shared" si="69"/>
        <v>-1</v>
      </c>
      <c r="AS534" s="2">
        <f t="shared" si="70"/>
        <v>-1</v>
      </c>
    </row>
    <row r="535" spans="1:45" x14ac:dyDescent="0.25">
      <c r="A535">
        <v>0</v>
      </c>
      <c r="B535" t="s">
        <v>2925</v>
      </c>
      <c r="C535" t="s">
        <v>2926</v>
      </c>
      <c r="D535">
        <v>2022</v>
      </c>
      <c r="E535" t="s">
        <v>2927</v>
      </c>
      <c r="F535" t="s">
        <v>29</v>
      </c>
      <c r="G535" t="s">
        <v>2928</v>
      </c>
      <c r="I535">
        <v>517</v>
      </c>
      <c r="J535" s="1">
        <v>44848.523055555554</v>
      </c>
      <c r="K535" t="s">
        <v>157</v>
      </c>
      <c r="S535">
        <v>0</v>
      </c>
      <c r="T535">
        <v>0</v>
      </c>
      <c r="U535">
        <v>0</v>
      </c>
      <c r="V535">
        <v>4</v>
      </c>
      <c r="W535">
        <v>1</v>
      </c>
      <c r="X535" t="s">
        <v>2929</v>
      </c>
      <c r="Y535" t="s">
        <v>2928</v>
      </c>
      <c r="Z535" t="s">
        <v>2930</v>
      </c>
      <c r="AB535">
        <f>COUNTIF(DATA!C:C,C535)</f>
        <v>1</v>
      </c>
      <c r="AC535" s="2">
        <f t="shared" si="65"/>
        <v>-1</v>
      </c>
      <c r="AE535" s="2">
        <f t="shared" si="71"/>
        <v>-1</v>
      </c>
      <c r="AF535" s="2">
        <f t="shared" si="67"/>
        <v>-1</v>
      </c>
      <c r="AG535" s="2">
        <f t="shared" si="67"/>
        <v>-1</v>
      </c>
      <c r="AH535" s="2">
        <f t="shared" si="67"/>
        <v>-1</v>
      </c>
      <c r="AI535" s="2">
        <f t="shared" si="72"/>
        <v>-1</v>
      </c>
      <c r="AK535" s="2">
        <f t="shared" si="68"/>
        <v>-1</v>
      </c>
      <c r="AL535" s="2">
        <f t="shared" si="68"/>
        <v>-1</v>
      </c>
      <c r="AM535" s="2">
        <f t="shared" si="68"/>
        <v>-1</v>
      </c>
      <c r="AN535" s="2">
        <f t="shared" si="66"/>
        <v>-1</v>
      </c>
      <c r="AP535" s="2">
        <f t="shared" si="69"/>
        <v>-1</v>
      </c>
      <c r="AQ535" s="2">
        <f t="shared" si="69"/>
        <v>-1</v>
      </c>
      <c r="AR535" s="2">
        <f t="shared" si="69"/>
        <v>-1</v>
      </c>
      <c r="AS535" s="2">
        <f t="shared" si="70"/>
        <v>-1</v>
      </c>
    </row>
    <row r="536" spans="1:45" x14ac:dyDescent="0.25">
      <c r="A536">
        <v>0</v>
      </c>
      <c r="B536" t="s">
        <v>5124</v>
      </c>
      <c r="C536" t="s">
        <v>5125</v>
      </c>
      <c r="E536" t="s">
        <v>5126</v>
      </c>
      <c r="G536" t="s">
        <v>5127</v>
      </c>
      <c r="I536">
        <v>518</v>
      </c>
      <c r="J536" s="1">
        <v>44848.523055555554</v>
      </c>
      <c r="S536">
        <v>0</v>
      </c>
      <c r="T536">
        <v>0</v>
      </c>
      <c r="U536">
        <v>0</v>
      </c>
      <c r="V536">
        <v>5</v>
      </c>
      <c r="X536" t="s">
        <v>5128</v>
      </c>
      <c r="Z536" t="s">
        <v>5129</v>
      </c>
      <c r="AB536">
        <f>COUNTIF(DATA!C:C,C536)</f>
        <v>0</v>
      </c>
      <c r="AC536" s="2">
        <f t="shared" si="65"/>
        <v>-1</v>
      </c>
      <c r="AE536" s="2">
        <f t="shared" si="71"/>
        <v>-1</v>
      </c>
      <c r="AF536" s="2">
        <f t="shared" si="67"/>
        <v>-1</v>
      </c>
      <c r="AG536" s="2">
        <f t="shared" si="67"/>
        <v>-1</v>
      </c>
      <c r="AH536" s="2">
        <f t="shared" si="67"/>
        <v>-1</v>
      </c>
      <c r="AI536" s="2">
        <f t="shared" si="72"/>
        <v>-1</v>
      </c>
      <c r="AK536" s="2">
        <f t="shared" si="68"/>
        <v>-1</v>
      </c>
      <c r="AL536" s="2">
        <f t="shared" si="68"/>
        <v>-1</v>
      </c>
      <c r="AM536" s="2">
        <f t="shared" si="68"/>
        <v>-1</v>
      </c>
      <c r="AN536" s="2">
        <f t="shared" si="66"/>
        <v>-1</v>
      </c>
      <c r="AP536" s="2">
        <f t="shared" si="69"/>
        <v>-1</v>
      </c>
      <c r="AQ536" s="2">
        <f t="shared" si="69"/>
        <v>-1</v>
      </c>
      <c r="AR536" s="2">
        <f t="shared" si="69"/>
        <v>-1</v>
      </c>
      <c r="AS536" s="2">
        <f t="shared" si="70"/>
        <v>-1</v>
      </c>
    </row>
    <row r="537" spans="1:45" x14ac:dyDescent="0.25">
      <c r="A537">
        <v>0</v>
      </c>
      <c r="B537" t="s">
        <v>5130</v>
      </c>
      <c r="C537" t="s">
        <v>5131</v>
      </c>
      <c r="D537">
        <v>2013</v>
      </c>
      <c r="F537" t="s">
        <v>5132</v>
      </c>
      <c r="G537" t="s">
        <v>5133</v>
      </c>
      <c r="I537">
        <v>519</v>
      </c>
      <c r="J537" s="1">
        <v>44848.523055555554</v>
      </c>
      <c r="S537">
        <v>0</v>
      </c>
      <c r="T537">
        <v>0</v>
      </c>
      <c r="U537">
        <v>0</v>
      </c>
      <c r="V537">
        <v>1</v>
      </c>
      <c r="W537">
        <v>9</v>
      </c>
      <c r="X537" t="s">
        <v>5134</v>
      </c>
      <c r="Y537" t="s">
        <v>5135</v>
      </c>
      <c r="Z537" t="s">
        <v>5136</v>
      </c>
      <c r="AB537">
        <f>COUNTIF(DATA!C:C,C537)</f>
        <v>0</v>
      </c>
      <c r="AC537" s="2">
        <f t="shared" si="65"/>
        <v>-1</v>
      </c>
      <c r="AE537" s="2">
        <f t="shared" si="71"/>
        <v>-1</v>
      </c>
      <c r="AF537" s="2">
        <f t="shared" si="67"/>
        <v>-1</v>
      </c>
      <c r="AG537" s="2">
        <f t="shared" si="67"/>
        <v>-1</v>
      </c>
      <c r="AH537" s="2">
        <f t="shared" si="67"/>
        <v>-1</v>
      </c>
      <c r="AI537" s="2">
        <f t="shared" si="72"/>
        <v>-1</v>
      </c>
      <c r="AK537" s="2">
        <f t="shared" si="68"/>
        <v>-1</v>
      </c>
      <c r="AL537" s="2">
        <f t="shared" si="68"/>
        <v>-1</v>
      </c>
      <c r="AM537" s="2">
        <f t="shared" si="68"/>
        <v>-1</v>
      </c>
      <c r="AN537" s="2">
        <f t="shared" si="66"/>
        <v>-1</v>
      </c>
      <c r="AP537" s="2">
        <f t="shared" si="69"/>
        <v>-1</v>
      </c>
      <c r="AQ537" s="2">
        <f t="shared" si="69"/>
        <v>-1</v>
      </c>
      <c r="AR537" s="2">
        <f t="shared" si="69"/>
        <v>-1</v>
      </c>
      <c r="AS537" s="2">
        <f t="shared" si="70"/>
        <v>-1</v>
      </c>
    </row>
    <row r="538" spans="1:45" x14ac:dyDescent="0.25">
      <c r="A538">
        <v>0</v>
      </c>
      <c r="B538" t="s">
        <v>5137</v>
      </c>
      <c r="C538" t="s">
        <v>5138</v>
      </c>
      <c r="D538">
        <v>2022</v>
      </c>
      <c r="E538" t="s">
        <v>5139</v>
      </c>
      <c r="F538" t="s">
        <v>1574</v>
      </c>
      <c r="G538" t="s">
        <v>5140</v>
      </c>
      <c r="I538">
        <v>520</v>
      </c>
      <c r="J538" s="1">
        <v>44848.523055555554</v>
      </c>
      <c r="S538">
        <v>0</v>
      </c>
      <c r="T538">
        <v>0</v>
      </c>
      <c r="U538">
        <v>0</v>
      </c>
      <c r="V538">
        <v>2</v>
      </c>
      <c r="W538">
        <v>1</v>
      </c>
      <c r="X538" t="s">
        <v>5141</v>
      </c>
      <c r="Y538" t="s">
        <v>5142</v>
      </c>
      <c r="Z538" t="s">
        <v>5143</v>
      </c>
      <c r="AB538">
        <f>COUNTIF(DATA!C:C,C538)</f>
        <v>0</v>
      </c>
      <c r="AC538" s="2">
        <f t="shared" si="65"/>
        <v>-1</v>
      </c>
      <c r="AE538" s="2">
        <f t="shared" si="71"/>
        <v>-1</v>
      </c>
      <c r="AF538" s="2">
        <f t="shared" si="67"/>
        <v>-1</v>
      </c>
      <c r="AG538" s="2">
        <f t="shared" si="67"/>
        <v>-1</v>
      </c>
      <c r="AH538" s="2">
        <f t="shared" si="67"/>
        <v>-1</v>
      </c>
      <c r="AI538" s="2">
        <f t="shared" si="72"/>
        <v>-1</v>
      </c>
      <c r="AK538" s="2">
        <f t="shared" si="68"/>
        <v>-1</v>
      </c>
      <c r="AL538" s="2">
        <f t="shared" si="68"/>
        <v>-1</v>
      </c>
      <c r="AM538" s="2">
        <f t="shared" si="68"/>
        <v>-1</v>
      </c>
      <c r="AN538" s="2">
        <f t="shared" si="66"/>
        <v>-1</v>
      </c>
      <c r="AP538" s="2">
        <f t="shared" si="69"/>
        <v>-1</v>
      </c>
      <c r="AQ538" s="2">
        <f t="shared" si="69"/>
        <v>-1</v>
      </c>
      <c r="AR538" s="2">
        <f t="shared" si="69"/>
        <v>-1</v>
      </c>
      <c r="AS538" s="2">
        <f t="shared" si="70"/>
        <v>-1</v>
      </c>
    </row>
    <row r="539" spans="1:45" x14ac:dyDescent="0.25">
      <c r="A539">
        <v>0</v>
      </c>
      <c r="B539" t="s">
        <v>515</v>
      </c>
      <c r="C539" t="s">
        <v>516</v>
      </c>
      <c r="D539">
        <v>2012</v>
      </c>
      <c r="F539" t="s">
        <v>517</v>
      </c>
      <c r="G539" t="s">
        <v>518</v>
      </c>
      <c r="I539">
        <v>521</v>
      </c>
      <c r="J539" s="1">
        <v>44848.523055555554</v>
      </c>
      <c r="K539" t="s">
        <v>41</v>
      </c>
      <c r="S539">
        <v>0</v>
      </c>
      <c r="T539">
        <v>0</v>
      </c>
      <c r="U539">
        <v>0</v>
      </c>
      <c r="V539">
        <v>1</v>
      </c>
      <c r="W539">
        <v>10</v>
      </c>
      <c r="X539" t="s">
        <v>519</v>
      </c>
      <c r="Y539" t="s">
        <v>518</v>
      </c>
      <c r="Z539" t="s">
        <v>520</v>
      </c>
      <c r="AB539">
        <f>COUNTIF(DATA!C:C,C539)</f>
        <v>1</v>
      </c>
      <c r="AC539" s="2">
        <f t="shared" si="65"/>
        <v>-1</v>
      </c>
      <c r="AE539" s="2">
        <f t="shared" si="71"/>
        <v>-1</v>
      </c>
      <c r="AF539" s="2">
        <f t="shared" si="67"/>
        <v>-1</v>
      </c>
      <c r="AG539" s="2">
        <f t="shared" si="67"/>
        <v>-1</v>
      </c>
      <c r="AH539" s="2">
        <f t="shared" si="67"/>
        <v>-1</v>
      </c>
      <c r="AI539" s="2">
        <f t="shared" si="72"/>
        <v>-1</v>
      </c>
      <c r="AK539" s="2">
        <f t="shared" si="68"/>
        <v>-1</v>
      </c>
      <c r="AL539" s="2">
        <f t="shared" si="68"/>
        <v>-1</v>
      </c>
      <c r="AM539" s="2">
        <f t="shared" si="68"/>
        <v>-1</v>
      </c>
      <c r="AN539" s="2">
        <f t="shared" si="66"/>
        <v>-1</v>
      </c>
      <c r="AP539" s="2">
        <f t="shared" si="69"/>
        <v>-1</v>
      </c>
      <c r="AQ539" s="2">
        <f t="shared" si="69"/>
        <v>-1</v>
      </c>
      <c r="AR539" s="2">
        <f t="shared" si="69"/>
        <v>-1</v>
      </c>
      <c r="AS539" s="2">
        <f t="shared" si="70"/>
        <v>-1</v>
      </c>
    </row>
    <row r="540" spans="1:45" x14ac:dyDescent="0.25">
      <c r="A540">
        <v>0</v>
      </c>
      <c r="B540" t="s">
        <v>5144</v>
      </c>
      <c r="C540" t="s">
        <v>5145</v>
      </c>
      <c r="E540" t="s">
        <v>5146</v>
      </c>
      <c r="G540" t="s">
        <v>5147</v>
      </c>
      <c r="I540">
        <v>522</v>
      </c>
      <c r="J540" s="1">
        <v>44848.523055555554</v>
      </c>
      <c r="K540" t="s">
        <v>41</v>
      </c>
      <c r="S540">
        <v>0</v>
      </c>
      <c r="T540">
        <v>0</v>
      </c>
      <c r="U540">
        <v>0</v>
      </c>
      <c r="V540">
        <v>5</v>
      </c>
      <c r="X540" t="s">
        <v>5148</v>
      </c>
      <c r="Y540" t="s">
        <v>5147</v>
      </c>
      <c r="Z540" t="s">
        <v>5149</v>
      </c>
      <c r="AB540">
        <f>COUNTIF(DATA!C:C,C540)</f>
        <v>0</v>
      </c>
      <c r="AC540" s="2">
        <f t="shared" si="65"/>
        <v>-1</v>
      </c>
      <c r="AE540" s="2">
        <f t="shared" si="71"/>
        <v>-1</v>
      </c>
      <c r="AF540" s="2">
        <f t="shared" si="67"/>
        <v>-1</v>
      </c>
      <c r="AG540" s="2">
        <f t="shared" si="67"/>
        <v>-1</v>
      </c>
      <c r="AH540" s="2">
        <f t="shared" si="67"/>
        <v>-1</v>
      </c>
      <c r="AI540" s="2">
        <f t="shared" si="72"/>
        <v>-1</v>
      </c>
      <c r="AK540" s="2">
        <f t="shared" si="68"/>
        <v>-1</v>
      </c>
      <c r="AL540" s="2">
        <f t="shared" si="68"/>
        <v>-1</v>
      </c>
      <c r="AM540" s="2">
        <f t="shared" si="68"/>
        <v>-1</v>
      </c>
      <c r="AN540" s="2">
        <f t="shared" si="66"/>
        <v>-1</v>
      </c>
      <c r="AP540" s="2">
        <f t="shared" si="69"/>
        <v>-1</v>
      </c>
      <c r="AQ540" s="2">
        <f t="shared" si="69"/>
        <v>-1</v>
      </c>
      <c r="AR540" s="2">
        <f t="shared" si="69"/>
        <v>-1</v>
      </c>
      <c r="AS540" s="2">
        <f t="shared" si="70"/>
        <v>-1</v>
      </c>
    </row>
    <row r="541" spans="1:45" x14ac:dyDescent="0.25">
      <c r="A541">
        <v>0</v>
      </c>
      <c r="B541" t="s">
        <v>5150</v>
      </c>
      <c r="C541" t="s">
        <v>5151</v>
      </c>
      <c r="D541">
        <v>2022</v>
      </c>
      <c r="E541" t="s">
        <v>3481</v>
      </c>
      <c r="F541" t="s">
        <v>272</v>
      </c>
      <c r="G541" t="s">
        <v>5152</v>
      </c>
      <c r="I541">
        <v>523</v>
      </c>
      <c r="J541" s="1">
        <v>44848.523055555554</v>
      </c>
      <c r="S541">
        <v>0</v>
      </c>
      <c r="T541">
        <v>0</v>
      </c>
      <c r="U541">
        <v>0</v>
      </c>
      <c r="V541">
        <v>3</v>
      </c>
      <c r="W541">
        <v>1</v>
      </c>
      <c r="X541" t="s">
        <v>5153</v>
      </c>
      <c r="AB541">
        <f>COUNTIF(DATA!C:C,C541)</f>
        <v>0</v>
      </c>
      <c r="AC541" s="2">
        <f t="shared" si="65"/>
        <v>-1</v>
      </c>
      <c r="AE541" s="2">
        <f t="shared" si="71"/>
        <v>-1</v>
      </c>
      <c r="AF541" s="2">
        <f t="shared" si="67"/>
        <v>-1</v>
      </c>
      <c r="AG541" s="2">
        <f t="shared" si="67"/>
        <v>-1</v>
      </c>
      <c r="AH541" s="2">
        <f t="shared" si="67"/>
        <v>-1</v>
      </c>
      <c r="AI541" s="2">
        <f t="shared" si="72"/>
        <v>-1</v>
      </c>
      <c r="AK541" s="2">
        <f t="shared" si="68"/>
        <v>-1</v>
      </c>
      <c r="AL541" s="2">
        <f t="shared" si="68"/>
        <v>-1</v>
      </c>
      <c r="AM541" s="2">
        <f t="shared" si="68"/>
        <v>-1</v>
      </c>
      <c r="AN541" s="2">
        <f t="shared" si="66"/>
        <v>-1</v>
      </c>
      <c r="AP541" s="2">
        <f t="shared" si="69"/>
        <v>-1</v>
      </c>
      <c r="AQ541" s="2">
        <f t="shared" si="69"/>
        <v>-1</v>
      </c>
      <c r="AR541" s="2">
        <f t="shared" si="69"/>
        <v>-1</v>
      </c>
      <c r="AS541" s="2">
        <f t="shared" si="70"/>
        <v>-1</v>
      </c>
    </row>
    <row r="542" spans="1:45" x14ac:dyDescent="0.25">
      <c r="A542">
        <v>0</v>
      </c>
      <c r="B542" t="s">
        <v>5154</v>
      </c>
      <c r="C542" t="s">
        <v>5155</v>
      </c>
      <c r="D542">
        <v>2022</v>
      </c>
      <c r="E542" t="s">
        <v>5156</v>
      </c>
      <c r="F542" t="s">
        <v>131</v>
      </c>
      <c r="G542" t="s">
        <v>5157</v>
      </c>
      <c r="I542">
        <v>524</v>
      </c>
      <c r="J542" s="1">
        <v>44848.523055555554</v>
      </c>
      <c r="K542" t="s">
        <v>157</v>
      </c>
      <c r="L542" t="s">
        <v>5158</v>
      </c>
      <c r="S542">
        <v>0</v>
      </c>
      <c r="T542">
        <v>0</v>
      </c>
      <c r="U542">
        <v>0</v>
      </c>
      <c r="V542">
        <v>4</v>
      </c>
      <c r="W542">
        <v>1</v>
      </c>
      <c r="X542" t="s">
        <v>5159</v>
      </c>
      <c r="Y542" t="s">
        <v>5157</v>
      </c>
      <c r="Z542" t="s">
        <v>5160</v>
      </c>
      <c r="AB542">
        <f>COUNTIF(DATA!C:C,C542)</f>
        <v>0</v>
      </c>
      <c r="AC542" s="2">
        <f t="shared" si="65"/>
        <v>-1</v>
      </c>
      <c r="AE542" s="2">
        <f t="shared" si="71"/>
        <v>-1</v>
      </c>
      <c r="AF542" s="2">
        <f t="shared" si="67"/>
        <v>-1</v>
      </c>
      <c r="AG542" s="2">
        <f t="shared" si="67"/>
        <v>-1</v>
      </c>
      <c r="AH542" s="2">
        <f t="shared" si="67"/>
        <v>-1</v>
      </c>
      <c r="AI542" s="2">
        <f t="shared" si="72"/>
        <v>-1</v>
      </c>
      <c r="AK542" s="2">
        <f t="shared" si="68"/>
        <v>-1</v>
      </c>
      <c r="AL542" s="2">
        <f t="shared" si="68"/>
        <v>-1</v>
      </c>
      <c r="AM542" s="2">
        <f t="shared" si="68"/>
        <v>-1</v>
      </c>
      <c r="AN542" s="2">
        <f t="shared" si="66"/>
        <v>-1</v>
      </c>
      <c r="AP542" s="2">
        <f t="shared" si="69"/>
        <v>-1</v>
      </c>
      <c r="AQ542" s="2">
        <f t="shared" si="69"/>
        <v>-1</v>
      </c>
      <c r="AR542" s="2">
        <f t="shared" si="69"/>
        <v>-1</v>
      </c>
      <c r="AS542" s="2">
        <f t="shared" si="70"/>
        <v>-1</v>
      </c>
    </row>
    <row r="543" spans="1:45" x14ac:dyDescent="0.25">
      <c r="A543">
        <v>0</v>
      </c>
      <c r="B543" t="s">
        <v>5161</v>
      </c>
      <c r="C543" t="s">
        <v>5162</v>
      </c>
      <c r="I543">
        <v>525</v>
      </c>
      <c r="J543" s="1">
        <v>44848.523055555554</v>
      </c>
      <c r="K543" t="s">
        <v>93</v>
      </c>
      <c r="S543">
        <v>0</v>
      </c>
      <c r="T543">
        <v>0</v>
      </c>
      <c r="U543">
        <v>0</v>
      </c>
      <c r="V543">
        <v>4</v>
      </c>
      <c r="Z543" t="s">
        <v>5163</v>
      </c>
      <c r="AB543">
        <f>COUNTIF(DATA!C:C,C543)</f>
        <v>0</v>
      </c>
      <c r="AC543" s="2">
        <f t="shared" si="65"/>
        <v>-1</v>
      </c>
      <c r="AE543" s="2">
        <f t="shared" si="71"/>
        <v>-1</v>
      </c>
      <c r="AF543" s="2">
        <f t="shared" si="67"/>
        <v>-1</v>
      </c>
      <c r="AG543" s="2">
        <f t="shared" si="67"/>
        <v>-1</v>
      </c>
      <c r="AH543" s="2">
        <f t="shared" si="67"/>
        <v>-1</v>
      </c>
      <c r="AI543" s="2">
        <f t="shared" si="72"/>
        <v>-1</v>
      </c>
      <c r="AK543" s="2">
        <f t="shared" si="68"/>
        <v>-1</v>
      </c>
      <c r="AL543" s="2">
        <f t="shared" si="68"/>
        <v>-1</v>
      </c>
      <c r="AM543" s="2">
        <f t="shared" si="68"/>
        <v>-1</v>
      </c>
      <c r="AN543" s="2">
        <f t="shared" si="66"/>
        <v>-1</v>
      </c>
      <c r="AP543" s="2">
        <f t="shared" si="69"/>
        <v>-1</v>
      </c>
      <c r="AQ543" s="2">
        <f t="shared" si="69"/>
        <v>-1</v>
      </c>
      <c r="AR543" s="2">
        <f t="shared" si="69"/>
        <v>-1</v>
      </c>
      <c r="AS543" s="2">
        <f t="shared" si="70"/>
        <v>-1</v>
      </c>
    </row>
    <row r="544" spans="1:45" x14ac:dyDescent="0.25">
      <c r="A544">
        <v>0</v>
      </c>
      <c r="B544" t="s">
        <v>5164</v>
      </c>
      <c r="C544" t="s">
        <v>5165</v>
      </c>
      <c r="D544">
        <v>2021</v>
      </c>
      <c r="E544" t="s">
        <v>4264</v>
      </c>
      <c r="F544" t="s">
        <v>1257</v>
      </c>
      <c r="G544" t="s">
        <v>5166</v>
      </c>
      <c r="I544">
        <v>526</v>
      </c>
      <c r="J544" s="1">
        <v>44848.523055555554</v>
      </c>
      <c r="S544">
        <v>0</v>
      </c>
      <c r="T544">
        <v>0</v>
      </c>
      <c r="U544">
        <v>0</v>
      </c>
      <c r="V544">
        <v>3</v>
      </c>
      <c r="W544">
        <v>1</v>
      </c>
      <c r="X544" t="s">
        <v>5167</v>
      </c>
      <c r="Y544" t="s">
        <v>5168</v>
      </c>
      <c r="Z544" t="s">
        <v>5169</v>
      </c>
      <c r="AB544">
        <f>COUNTIF(DATA!C:C,C544)</f>
        <v>0</v>
      </c>
      <c r="AC544" s="2">
        <f t="shared" si="65"/>
        <v>-1</v>
      </c>
      <c r="AE544" s="2">
        <f t="shared" si="71"/>
        <v>-1</v>
      </c>
      <c r="AF544" s="2">
        <f t="shared" si="67"/>
        <v>-1</v>
      </c>
      <c r="AG544" s="2">
        <f t="shared" si="67"/>
        <v>-1</v>
      </c>
      <c r="AH544" s="2">
        <f t="shared" si="67"/>
        <v>-1</v>
      </c>
      <c r="AI544" s="2">
        <f t="shared" si="72"/>
        <v>-1</v>
      </c>
      <c r="AK544" s="2">
        <f t="shared" si="68"/>
        <v>-1</v>
      </c>
      <c r="AL544" s="2">
        <f t="shared" si="68"/>
        <v>-1</v>
      </c>
      <c r="AM544" s="2">
        <f t="shared" si="68"/>
        <v>-1</v>
      </c>
      <c r="AN544" s="2">
        <f t="shared" si="66"/>
        <v>-1</v>
      </c>
      <c r="AP544" s="2">
        <f t="shared" si="69"/>
        <v>-1</v>
      </c>
      <c r="AQ544" s="2">
        <f t="shared" si="69"/>
        <v>9</v>
      </c>
      <c r="AR544" s="2">
        <f t="shared" si="69"/>
        <v>-1</v>
      </c>
      <c r="AS544" s="2">
        <f t="shared" si="70"/>
        <v>0</v>
      </c>
    </row>
    <row r="545" spans="1:45" x14ac:dyDescent="0.25">
      <c r="A545">
        <v>0</v>
      </c>
      <c r="B545" t="s">
        <v>5170</v>
      </c>
      <c r="C545" t="s">
        <v>5171</v>
      </c>
      <c r="D545">
        <v>2021</v>
      </c>
      <c r="F545" t="s">
        <v>1220</v>
      </c>
      <c r="G545" t="s">
        <v>5172</v>
      </c>
      <c r="I545">
        <v>527</v>
      </c>
      <c r="J545" s="1">
        <v>44848.523055555554</v>
      </c>
      <c r="K545" t="s">
        <v>281</v>
      </c>
      <c r="L545" t="s">
        <v>5173</v>
      </c>
      <c r="S545">
        <v>0</v>
      </c>
      <c r="T545">
        <v>0</v>
      </c>
      <c r="U545">
        <v>0</v>
      </c>
      <c r="V545">
        <v>1</v>
      </c>
      <c r="W545">
        <v>1</v>
      </c>
      <c r="X545" t="s">
        <v>5174</v>
      </c>
      <c r="Z545" t="s">
        <v>5175</v>
      </c>
      <c r="AB545">
        <f>COUNTIF(DATA!C:C,C545)</f>
        <v>0</v>
      </c>
      <c r="AC545" s="2">
        <f t="shared" si="65"/>
        <v>-1</v>
      </c>
      <c r="AE545" s="2">
        <f t="shared" si="71"/>
        <v>-1</v>
      </c>
      <c r="AF545" s="2">
        <f t="shared" si="67"/>
        <v>-1</v>
      </c>
      <c r="AG545" s="2">
        <f t="shared" si="67"/>
        <v>-1</v>
      </c>
      <c r="AH545" s="2">
        <f t="shared" si="67"/>
        <v>-1</v>
      </c>
      <c r="AI545" s="2">
        <f t="shared" si="72"/>
        <v>-1</v>
      </c>
      <c r="AK545" s="2">
        <f t="shared" si="68"/>
        <v>-1</v>
      </c>
      <c r="AL545" s="2">
        <f t="shared" si="68"/>
        <v>-1</v>
      </c>
      <c r="AM545" s="2">
        <f t="shared" si="68"/>
        <v>-1</v>
      </c>
      <c r="AN545" s="2">
        <f t="shared" si="66"/>
        <v>-1</v>
      </c>
      <c r="AP545" s="2">
        <f t="shared" si="69"/>
        <v>-1</v>
      </c>
      <c r="AQ545" s="2">
        <f t="shared" si="69"/>
        <v>-1</v>
      </c>
      <c r="AR545" s="2">
        <f t="shared" si="69"/>
        <v>-1</v>
      </c>
      <c r="AS545" s="2">
        <f t="shared" si="70"/>
        <v>-1</v>
      </c>
    </row>
    <row r="546" spans="1:45" x14ac:dyDescent="0.25">
      <c r="A546">
        <v>0</v>
      </c>
      <c r="B546" t="s">
        <v>1289</v>
      </c>
      <c r="C546" t="s">
        <v>5176</v>
      </c>
      <c r="D546">
        <v>2021</v>
      </c>
      <c r="E546" t="s">
        <v>5177</v>
      </c>
      <c r="F546" t="s">
        <v>131</v>
      </c>
      <c r="G546" t="s">
        <v>5178</v>
      </c>
      <c r="I546">
        <v>528</v>
      </c>
      <c r="J546" s="1">
        <v>44848.523055555554</v>
      </c>
      <c r="L546" t="s">
        <v>5179</v>
      </c>
      <c r="S546">
        <v>0</v>
      </c>
      <c r="T546">
        <v>0</v>
      </c>
      <c r="U546">
        <v>0</v>
      </c>
      <c r="V546">
        <v>2</v>
      </c>
      <c r="W546">
        <v>1</v>
      </c>
      <c r="X546" t="s">
        <v>5180</v>
      </c>
      <c r="Y546" t="s">
        <v>5181</v>
      </c>
      <c r="Z546" t="s">
        <v>5182</v>
      </c>
      <c r="AB546">
        <f>COUNTIF(DATA!C:C,C546)</f>
        <v>0</v>
      </c>
      <c r="AC546" s="2">
        <f t="shared" si="65"/>
        <v>-1</v>
      </c>
      <c r="AE546" s="2">
        <f t="shared" si="71"/>
        <v>-1</v>
      </c>
      <c r="AF546" s="2">
        <f t="shared" si="67"/>
        <v>-1</v>
      </c>
      <c r="AG546" s="2">
        <f t="shared" si="67"/>
        <v>-1</v>
      </c>
      <c r="AH546" s="2">
        <f t="shared" si="67"/>
        <v>-1</v>
      </c>
      <c r="AI546" s="2">
        <f t="shared" si="72"/>
        <v>-1</v>
      </c>
      <c r="AK546" s="2">
        <f t="shared" si="68"/>
        <v>-1</v>
      </c>
      <c r="AL546" s="2">
        <f t="shared" si="68"/>
        <v>-1</v>
      </c>
      <c r="AM546" s="2">
        <f t="shared" si="68"/>
        <v>-1</v>
      </c>
      <c r="AN546" s="2">
        <f t="shared" si="66"/>
        <v>-1</v>
      </c>
      <c r="AP546" s="2">
        <f t="shared" si="69"/>
        <v>-1</v>
      </c>
      <c r="AQ546" s="2">
        <f t="shared" si="69"/>
        <v>-1</v>
      </c>
      <c r="AR546" s="2">
        <f t="shared" si="69"/>
        <v>-1</v>
      </c>
      <c r="AS546" s="2">
        <f t="shared" si="70"/>
        <v>-1</v>
      </c>
    </row>
    <row r="547" spans="1:45" x14ac:dyDescent="0.25">
      <c r="A547">
        <v>0</v>
      </c>
      <c r="B547" t="s">
        <v>5183</v>
      </c>
      <c r="C547" t="s">
        <v>5184</v>
      </c>
      <c r="D547">
        <v>2020</v>
      </c>
      <c r="E547" t="s">
        <v>2139</v>
      </c>
      <c r="F547" t="s">
        <v>401</v>
      </c>
      <c r="G547" t="s">
        <v>5185</v>
      </c>
      <c r="I547">
        <v>529</v>
      </c>
      <c r="J547" s="1">
        <v>44848.523055555554</v>
      </c>
      <c r="L547" t="s">
        <v>5186</v>
      </c>
      <c r="S547">
        <v>0</v>
      </c>
      <c r="T547">
        <v>0</v>
      </c>
      <c r="U547">
        <v>0</v>
      </c>
      <c r="V547">
        <v>5</v>
      </c>
      <c r="W547">
        <v>2</v>
      </c>
      <c r="X547" t="s">
        <v>5187</v>
      </c>
      <c r="Y547" t="s">
        <v>5188</v>
      </c>
      <c r="Z547" t="s">
        <v>5189</v>
      </c>
      <c r="AB547">
        <f>COUNTIF(DATA!C:C,C547)</f>
        <v>0</v>
      </c>
      <c r="AC547" s="2">
        <f t="shared" si="65"/>
        <v>-1</v>
      </c>
      <c r="AE547" s="2">
        <f t="shared" si="71"/>
        <v>-1</v>
      </c>
      <c r="AF547" s="2">
        <f t="shared" si="67"/>
        <v>-1</v>
      </c>
      <c r="AG547" s="2">
        <f t="shared" si="67"/>
        <v>-1</v>
      </c>
      <c r="AH547" s="2">
        <f t="shared" si="67"/>
        <v>-1</v>
      </c>
      <c r="AI547" s="2">
        <f t="shared" si="72"/>
        <v>-1</v>
      </c>
      <c r="AK547" s="2">
        <f t="shared" si="68"/>
        <v>-1</v>
      </c>
      <c r="AL547" s="2">
        <f t="shared" si="68"/>
        <v>-1</v>
      </c>
      <c r="AM547" s="2">
        <f t="shared" si="68"/>
        <v>-1</v>
      </c>
      <c r="AN547" s="2">
        <f t="shared" si="66"/>
        <v>-1</v>
      </c>
      <c r="AP547" s="2">
        <f t="shared" si="69"/>
        <v>-1</v>
      </c>
      <c r="AQ547" s="2">
        <f t="shared" si="69"/>
        <v>-1</v>
      </c>
      <c r="AR547" s="2">
        <f t="shared" si="69"/>
        <v>-1</v>
      </c>
      <c r="AS547" s="2">
        <f t="shared" si="70"/>
        <v>-1</v>
      </c>
    </row>
    <row r="548" spans="1:45" x14ac:dyDescent="0.25">
      <c r="A548">
        <v>0</v>
      </c>
      <c r="B548" t="s">
        <v>5190</v>
      </c>
      <c r="C548" t="s">
        <v>5191</v>
      </c>
      <c r="E548" t="s">
        <v>197</v>
      </c>
      <c r="G548" t="s">
        <v>5192</v>
      </c>
      <c r="I548">
        <v>530</v>
      </c>
      <c r="J548" s="1">
        <v>44848.523055555554</v>
      </c>
      <c r="K548" t="s">
        <v>41</v>
      </c>
      <c r="S548">
        <v>0</v>
      </c>
      <c r="T548">
        <v>0</v>
      </c>
      <c r="U548">
        <v>0</v>
      </c>
      <c r="V548">
        <v>4</v>
      </c>
      <c r="X548" t="s">
        <v>5193</v>
      </c>
      <c r="Y548" t="s">
        <v>5192</v>
      </c>
      <c r="Z548" t="s">
        <v>5194</v>
      </c>
      <c r="AB548">
        <f>COUNTIF(DATA!C:C,C548)</f>
        <v>0</v>
      </c>
      <c r="AC548" s="2">
        <f t="shared" si="65"/>
        <v>-1</v>
      </c>
      <c r="AE548" s="2">
        <f t="shared" si="71"/>
        <v>-1</v>
      </c>
      <c r="AF548" s="2">
        <f t="shared" si="67"/>
        <v>-1</v>
      </c>
      <c r="AG548" s="2">
        <f t="shared" si="67"/>
        <v>-1</v>
      </c>
      <c r="AH548" s="2">
        <f t="shared" si="67"/>
        <v>-1</v>
      </c>
      <c r="AI548" s="2">
        <f t="shared" si="72"/>
        <v>-1</v>
      </c>
      <c r="AK548" s="2">
        <f t="shared" si="68"/>
        <v>-1</v>
      </c>
      <c r="AL548" s="2">
        <f t="shared" si="68"/>
        <v>-1</v>
      </c>
      <c r="AM548" s="2">
        <f t="shared" si="68"/>
        <v>-1</v>
      </c>
      <c r="AN548" s="2">
        <f t="shared" si="66"/>
        <v>-1</v>
      </c>
      <c r="AP548" s="2">
        <f t="shared" si="69"/>
        <v>-1</v>
      </c>
      <c r="AQ548" s="2">
        <f t="shared" si="69"/>
        <v>-1</v>
      </c>
      <c r="AR548" s="2">
        <f t="shared" si="69"/>
        <v>-1</v>
      </c>
      <c r="AS548" s="2">
        <f t="shared" si="70"/>
        <v>-1</v>
      </c>
    </row>
    <row r="549" spans="1:45" x14ac:dyDescent="0.25">
      <c r="A549">
        <v>0</v>
      </c>
      <c r="B549" t="s">
        <v>5195</v>
      </c>
      <c r="C549" t="s">
        <v>5196</v>
      </c>
      <c r="D549">
        <v>2019</v>
      </c>
      <c r="E549" t="s">
        <v>1455</v>
      </c>
      <c r="F549" t="s">
        <v>1088</v>
      </c>
      <c r="G549" t="s">
        <v>5197</v>
      </c>
      <c r="I549">
        <v>532</v>
      </c>
      <c r="J549" s="1">
        <v>44848.523055555554</v>
      </c>
      <c r="K549" t="s">
        <v>157</v>
      </c>
      <c r="S549">
        <v>0</v>
      </c>
      <c r="T549">
        <v>0</v>
      </c>
      <c r="U549">
        <v>0</v>
      </c>
      <c r="V549">
        <v>3</v>
      </c>
      <c r="W549">
        <v>3</v>
      </c>
      <c r="X549" t="s">
        <v>5198</v>
      </c>
      <c r="Y549" t="s">
        <v>5197</v>
      </c>
      <c r="Z549" t="s">
        <v>5199</v>
      </c>
      <c r="AB549">
        <f>COUNTIF(DATA!C:C,C549)</f>
        <v>0</v>
      </c>
      <c r="AC549" s="2">
        <f t="shared" si="65"/>
        <v>-1</v>
      </c>
      <c r="AE549" s="2">
        <f t="shared" si="71"/>
        <v>-1</v>
      </c>
      <c r="AF549" s="2">
        <f t="shared" si="67"/>
        <v>-1</v>
      </c>
      <c r="AG549" s="2">
        <f t="shared" si="67"/>
        <v>-1</v>
      </c>
      <c r="AH549" s="2">
        <f t="shared" si="67"/>
        <v>-1</v>
      </c>
      <c r="AI549" s="2">
        <f t="shared" si="72"/>
        <v>-1</v>
      </c>
      <c r="AK549" s="2">
        <f t="shared" si="68"/>
        <v>-1</v>
      </c>
      <c r="AL549" s="2">
        <f t="shared" si="68"/>
        <v>-1</v>
      </c>
      <c r="AM549" s="2">
        <f t="shared" si="68"/>
        <v>-1</v>
      </c>
      <c r="AN549" s="2">
        <f t="shared" si="66"/>
        <v>-1</v>
      </c>
      <c r="AP549" s="2">
        <f t="shared" si="69"/>
        <v>-1</v>
      </c>
      <c r="AQ549" s="2">
        <f t="shared" si="69"/>
        <v>-1</v>
      </c>
      <c r="AR549" s="2">
        <f t="shared" si="69"/>
        <v>-1</v>
      </c>
      <c r="AS549" s="2">
        <f t="shared" si="70"/>
        <v>-1</v>
      </c>
    </row>
    <row r="550" spans="1:45" x14ac:dyDescent="0.25">
      <c r="A550">
        <v>0</v>
      </c>
      <c r="B550" t="s">
        <v>5200</v>
      </c>
      <c r="C550" t="s">
        <v>5201</v>
      </c>
      <c r="D550">
        <v>2022</v>
      </c>
      <c r="E550" t="s">
        <v>1256</v>
      </c>
      <c r="F550" t="s">
        <v>1257</v>
      </c>
      <c r="G550" t="s">
        <v>5202</v>
      </c>
      <c r="I550">
        <v>533</v>
      </c>
      <c r="J550" s="1">
        <v>44848.523055555554</v>
      </c>
      <c r="L550" t="s">
        <v>5203</v>
      </c>
      <c r="S550">
        <v>0</v>
      </c>
      <c r="T550">
        <v>0</v>
      </c>
      <c r="U550">
        <v>0</v>
      </c>
      <c r="V550">
        <v>7</v>
      </c>
      <c r="W550">
        <v>1</v>
      </c>
      <c r="X550" t="s">
        <v>5204</v>
      </c>
      <c r="Y550" t="s">
        <v>5205</v>
      </c>
      <c r="Z550" t="s">
        <v>5206</v>
      </c>
      <c r="AB550">
        <f>COUNTIF(DATA!C:C,C550)</f>
        <v>0</v>
      </c>
      <c r="AC550" s="2">
        <f t="shared" si="65"/>
        <v>-1</v>
      </c>
      <c r="AE550" s="2">
        <f t="shared" si="71"/>
        <v>-1</v>
      </c>
      <c r="AF550" s="2">
        <f t="shared" si="67"/>
        <v>-1</v>
      </c>
      <c r="AG550" s="2">
        <f t="shared" si="67"/>
        <v>-1</v>
      </c>
      <c r="AH550" s="2">
        <f t="shared" si="67"/>
        <v>-1</v>
      </c>
      <c r="AI550" s="2">
        <f t="shared" si="72"/>
        <v>-1</v>
      </c>
      <c r="AK550" s="2">
        <f t="shared" si="68"/>
        <v>-1</v>
      </c>
      <c r="AL550" s="2">
        <f t="shared" si="68"/>
        <v>-1</v>
      </c>
      <c r="AM550" s="2">
        <f t="shared" si="68"/>
        <v>-1</v>
      </c>
      <c r="AN550" s="2">
        <f t="shared" si="66"/>
        <v>-1</v>
      </c>
      <c r="AP550" s="2">
        <f t="shared" si="69"/>
        <v>-1</v>
      </c>
      <c r="AQ550" s="2">
        <f t="shared" si="69"/>
        <v>-1</v>
      </c>
      <c r="AR550" s="2">
        <f t="shared" si="69"/>
        <v>-1</v>
      </c>
      <c r="AS550" s="2">
        <f t="shared" si="70"/>
        <v>-1</v>
      </c>
    </row>
    <row r="551" spans="1:45" x14ac:dyDescent="0.25">
      <c r="A551">
        <v>0</v>
      </c>
      <c r="B551" t="s">
        <v>5207</v>
      </c>
      <c r="C551" t="s">
        <v>5208</v>
      </c>
      <c r="E551" t="s">
        <v>205</v>
      </c>
      <c r="G551" t="s">
        <v>5209</v>
      </c>
      <c r="I551">
        <v>534</v>
      </c>
      <c r="J551" s="1">
        <v>44848.523055555554</v>
      </c>
      <c r="K551" t="s">
        <v>41</v>
      </c>
      <c r="S551">
        <v>0</v>
      </c>
      <c r="T551">
        <v>0</v>
      </c>
      <c r="U551">
        <v>0</v>
      </c>
      <c r="V551">
        <v>3</v>
      </c>
      <c r="X551" t="s">
        <v>5210</v>
      </c>
      <c r="Y551" t="s">
        <v>5209</v>
      </c>
      <c r="Z551" t="s">
        <v>5211</v>
      </c>
      <c r="AB551">
        <f>COUNTIF(DATA!C:C,C551)</f>
        <v>0</v>
      </c>
      <c r="AC551" s="2">
        <f t="shared" si="65"/>
        <v>-1</v>
      </c>
      <c r="AE551" s="2">
        <f t="shared" si="71"/>
        <v>-1</v>
      </c>
      <c r="AF551" s="2">
        <f t="shared" si="67"/>
        <v>-1</v>
      </c>
      <c r="AG551" s="2">
        <f t="shared" si="67"/>
        <v>-1</v>
      </c>
      <c r="AH551" s="2">
        <f t="shared" si="67"/>
        <v>-1</v>
      </c>
      <c r="AI551" s="2">
        <f t="shared" si="72"/>
        <v>-1</v>
      </c>
      <c r="AK551" s="2">
        <f t="shared" si="68"/>
        <v>-1</v>
      </c>
      <c r="AL551" s="2">
        <f t="shared" si="68"/>
        <v>-1</v>
      </c>
      <c r="AM551" s="2">
        <f t="shared" si="68"/>
        <v>-1</v>
      </c>
      <c r="AN551" s="2">
        <f t="shared" si="66"/>
        <v>-1</v>
      </c>
      <c r="AP551" s="2">
        <f t="shared" si="69"/>
        <v>-1</v>
      </c>
      <c r="AQ551" s="2">
        <f t="shared" si="69"/>
        <v>-1</v>
      </c>
      <c r="AR551" s="2">
        <f t="shared" si="69"/>
        <v>-1</v>
      </c>
      <c r="AS551" s="2">
        <f t="shared" si="70"/>
        <v>-1</v>
      </c>
    </row>
    <row r="552" spans="1:45" x14ac:dyDescent="0.25">
      <c r="A552">
        <v>0</v>
      </c>
      <c r="B552" t="s">
        <v>5212</v>
      </c>
      <c r="C552" t="s">
        <v>5213</v>
      </c>
      <c r="D552">
        <v>2015</v>
      </c>
      <c r="E552" t="s">
        <v>5214</v>
      </c>
      <c r="G552" t="s">
        <v>5215</v>
      </c>
      <c r="I552">
        <v>535</v>
      </c>
      <c r="J552" s="1">
        <v>44848.523055555554</v>
      </c>
      <c r="K552" t="s">
        <v>41</v>
      </c>
      <c r="S552">
        <v>0</v>
      </c>
      <c r="T552">
        <v>0</v>
      </c>
      <c r="U552">
        <v>0</v>
      </c>
      <c r="V552">
        <v>4</v>
      </c>
      <c r="X552" t="s">
        <v>5216</v>
      </c>
      <c r="Y552" t="s">
        <v>5215</v>
      </c>
      <c r="Z552" t="s">
        <v>5217</v>
      </c>
      <c r="AB552">
        <f>COUNTIF(DATA!C:C,C552)</f>
        <v>0</v>
      </c>
      <c r="AC552" s="2">
        <f t="shared" si="65"/>
        <v>-1</v>
      </c>
      <c r="AE552" s="2">
        <f t="shared" si="71"/>
        <v>-1</v>
      </c>
      <c r="AF552" s="2">
        <f t="shared" si="67"/>
        <v>-1</v>
      </c>
      <c r="AG552" s="2">
        <f t="shared" si="67"/>
        <v>-1</v>
      </c>
      <c r="AH552" s="2">
        <f t="shared" si="67"/>
        <v>-1</v>
      </c>
      <c r="AI552" s="2">
        <f t="shared" si="72"/>
        <v>-1</v>
      </c>
      <c r="AK552" s="2">
        <f t="shared" si="68"/>
        <v>28</v>
      </c>
      <c r="AL552" s="2">
        <f t="shared" si="68"/>
        <v>-1</v>
      </c>
      <c r="AM552" s="2">
        <f t="shared" si="68"/>
        <v>12</v>
      </c>
      <c r="AN552" s="2">
        <f t="shared" si="66"/>
        <v>1</v>
      </c>
      <c r="AP552" s="2">
        <f t="shared" si="69"/>
        <v>-1</v>
      </c>
      <c r="AQ552" s="2">
        <f t="shared" si="69"/>
        <v>-1</v>
      </c>
      <c r="AR552" s="2">
        <f t="shared" si="69"/>
        <v>-1</v>
      </c>
      <c r="AS552" s="2">
        <f t="shared" si="70"/>
        <v>-1</v>
      </c>
    </row>
    <row r="553" spans="1:45" x14ac:dyDescent="0.25">
      <c r="A553">
        <v>0</v>
      </c>
      <c r="B553" t="s">
        <v>5218</v>
      </c>
      <c r="C553" t="s">
        <v>5219</v>
      </c>
      <c r="D553">
        <v>2021</v>
      </c>
      <c r="E553" t="s">
        <v>2139</v>
      </c>
      <c r="F553" t="s">
        <v>401</v>
      </c>
      <c r="G553" t="s">
        <v>5220</v>
      </c>
      <c r="I553">
        <v>536</v>
      </c>
      <c r="J553" s="1">
        <v>44848.523055555554</v>
      </c>
      <c r="L553" t="s">
        <v>5221</v>
      </c>
      <c r="S553">
        <v>0</v>
      </c>
      <c r="T553">
        <v>0</v>
      </c>
      <c r="U553">
        <v>0</v>
      </c>
      <c r="V553">
        <v>5</v>
      </c>
      <c r="W553">
        <v>1</v>
      </c>
      <c r="X553" t="s">
        <v>5222</v>
      </c>
      <c r="Y553" t="s">
        <v>5223</v>
      </c>
      <c r="Z553" t="s">
        <v>5224</v>
      </c>
      <c r="AB553">
        <f>COUNTIF(DATA!C:C,C553)</f>
        <v>0</v>
      </c>
      <c r="AC553" s="2">
        <f t="shared" si="65"/>
        <v>-1</v>
      </c>
      <c r="AE553" s="2">
        <f t="shared" si="71"/>
        <v>-1</v>
      </c>
      <c r="AF553" s="2">
        <f t="shared" si="67"/>
        <v>-1</v>
      </c>
      <c r="AG553" s="2">
        <f t="shared" si="67"/>
        <v>-1</v>
      </c>
      <c r="AH553" s="2">
        <f t="shared" si="67"/>
        <v>-1</v>
      </c>
      <c r="AI553" s="2">
        <f t="shared" si="72"/>
        <v>-1</v>
      </c>
      <c r="AK553" s="2">
        <f t="shared" si="68"/>
        <v>-1</v>
      </c>
      <c r="AL553" s="2">
        <f t="shared" si="68"/>
        <v>-1</v>
      </c>
      <c r="AM553" s="2">
        <f t="shared" si="68"/>
        <v>-1</v>
      </c>
      <c r="AN553" s="2">
        <f t="shared" si="66"/>
        <v>-1</v>
      </c>
      <c r="AP553" s="2">
        <f t="shared" si="69"/>
        <v>-1</v>
      </c>
      <c r="AQ553" s="2">
        <f t="shared" si="69"/>
        <v>-1</v>
      </c>
      <c r="AR553" s="2">
        <f t="shared" si="69"/>
        <v>-1</v>
      </c>
      <c r="AS553" s="2">
        <f t="shared" si="70"/>
        <v>-1</v>
      </c>
    </row>
    <row r="554" spans="1:45" x14ac:dyDescent="0.25">
      <c r="A554">
        <v>0</v>
      </c>
      <c r="B554" t="s">
        <v>1349</v>
      </c>
      <c r="C554" t="s">
        <v>1350</v>
      </c>
      <c r="D554">
        <v>2016</v>
      </c>
      <c r="F554" t="s">
        <v>1351</v>
      </c>
      <c r="I554">
        <v>537</v>
      </c>
      <c r="J554" s="1">
        <v>44848.523055555554</v>
      </c>
      <c r="K554" t="s">
        <v>93</v>
      </c>
      <c r="S554">
        <v>0</v>
      </c>
      <c r="T554">
        <v>0</v>
      </c>
      <c r="U554">
        <v>0</v>
      </c>
      <c r="V554">
        <v>1</v>
      </c>
      <c r="W554">
        <v>6</v>
      </c>
      <c r="Z554" t="s">
        <v>1352</v>
      </c>
      <c r="AB554">
        <f>COUNTIF(DATA!C:C,C554)</f>
        <v>1</v>
      </c>
      <c r="AC554" s="2">
        <f t="shared" si="65"/>
        <v>-1</v>
      </c>
      <c r="AE554" s="2">
        <f t="shared" si="71"/>
        <v>-1</v>
      </c>
      <c r="AF554" s="2">
        <f t="shared" si="67"/>
        <v>-1</v>
      </c>
      <c r="AG554" s="2">
        <f t="shared" si="67"/>
        <v>-1</v>
      </c>
      <c r="AH554" s="2">
        <f t="shared" si="67"/>
        <v>-1</v>
      </c>
      <c r="AI554" s="2">
        <f t="shared" si="72"/>
        <v>-1</v>
      </c>
      <c r="AK554" s="2">
        <f t="shared" si="68"/>
        <v>-1</v>
      </c>
      <c r="AL554" s="2">
        <f t="shared" si="68"/>
        <v>-1</v>
      </c>
      <c r="AM554" s="2">
        <f t="shared" si="68"/>
        <v>-1</v>
      </c>
      <c r="AN554" s="2">
        <f t="shared" si="66"/>
        <v>-1</v>
      </c>
      <c r="AP554" s="2">
        <f t="shared" si="69"/>
        <v>-1</v>
      </c>
      <c r="AQ554" s="2">
        <f t="shared" si="69"/>
        <v>-1</v>
      </c>
      <c r="AR554" s="2">
        <f t="shared" si="69"/>
        <v>-1</v>
      </c>
      <c r="AS554" s="2">
        <f t="shared" si="70"/>
        <v>-1</v>
      </c>
    </row>
    <row r="555" spans="1:45" x14ac:dyDescent="0.25">
      <c r="A555">
        <v>0</v>
      </c>
      <c r="B555" t="s">
        <v>2466</v>
      </c>
      <c r="C555" t="s">
        <v>2467</v>
      </c>
      <c r="D555">
        <v>2020</v>
      </c>
      <c r="F555" t="s">
        <v>1861</v>
      </c>
      <c r="G555" t="s">
        <v>2468</v>
      </c>
      <c r="I555">
        <v>538</v>
      </c>
      <c r="J555" s="1">
        <v>44848.523055555554</v>
      </c>
      <c r="K555" t="s">
        <v>41</v>
      </c>
      <c r="S555">
        <v>0</v>
      </c>
      <c r="T555">
        <v>0</v>
      </c>
      <c r="U555">
        <v>0</v>
      </c>
      <c r="V555">
        <v>1</v>
      </c>
      <c r="W555">
        <v>2</v>
      </c>
      <c r="X555" t="s">
        <v>2469</v>
      </c>
      <c r="Y555" t="s">
        <v>2468</v>
      </c>
      <c r="Z555" t="s">
        <v>2470</v>
      </c>
      <c r="AB555">
        <f>COUNTIF(DATA!C:C,C555)</f>
        <v>1</v>
      </c>
      <c r="AC555" s="2">
        <f t="shared" si="65"/>
        <v>-1</v>
      </c>
      <c r="AE555" s="2">
        <f t="shared" si="71"/>
        <v>-1</v>
      </c>
      <c r="AF555" s="2">
        <f t="shared" si="67"/>
        <v>-1</v>
      </c>
      <c r="AG555" s="2">
        <f t="shared" si="67"/>
        <v>-1</v>
      </c>
      <c r="AH555" s="2">
        <f t="shared" si="67"/>
        <v>-1</v>
      </c>
      <c r="AI555" s="2">
        <f t="shared" si="72"/>
        <v>-1</v>
      </c>
      <c r="AK555" s="2">
        <f t="shared" si="68"/>
        <v>-1</v>
      </c>
      <c r="AL555" s="2">
        <f t="shared" si="68"/>
        <v>-1</v>
      </c>
      <c r="AM555" s="2">
        <f t="shared" si="68"/>
        <v>-1</v>
      </c>
      <c r="AN555" s="2">
        <f t="shared" si="66"/>
        <v>-1</v>
      </c>
      <c r="AP555" s="2">
        <f t="shared" si="69"/>
        <v>-1</v>
      </c>
      <c r="AQ555" s="2">
        <f t="shared" si="69"/>
        <v>-1</v>
      </c>
      <c r="AR555" s="2">
        <f t="shared" si="69"/>
        <v>-1</v>
      </c>
      <c r="AS555" s="2">
        <f t="shared" si="70"/>
        <v>-1</v>
      </c>
    </row>
    <row r="556" spans="1:45" x14ac:dyDescent="0.25">
      <c r="A556">
        <v>0</v>
      </c>
      <c r="B556" t="s">
        <v>5225</v>
      </c>
      <c r="C556" t="s">
        <v>5226</v>
      </c>
      <c r="E556" t="s">
        <v>5227</v>
      </c>
      <c r="G556" t="s">
        <v>5228</v>
      </c>
      <c r="I556">
        <v>539</v>
      </c>
      <c r="J556" s="1">
        <v>44848.523055555554</v>
      </c>
      <c r="K556" t="s">
        <v>41</v>
      </c>
      <c r="S556">
        <v>0</v>
      </c>
      <c r="T556">
        <v>0</v>
      </c>
      <c r="U556">
        <v>0</v>
      </c>
      <c r="V556">
        <v>3</v>
      </c>
      <c r="X556" t="s">
        <v>5229</v>
      </c>
      <c r="Y556" t="s">
        <v>5228</v>
      </c>
      <c r="Z556" t="s">
        <v>5230</v>
      </c>
      <c r="AB556">
        <f>COUNTIF(DATA!C:C,C556)</f>
        <v>0</v>
      </c>
      <c r="AC556" s="2">
        <f t="shared" si="65"/>
        <v>-1</v>
      </c>
      <c r="AE556" s="2">
        <f t="shared" si="71"/>
        <v>-1</v>
      </c>
      <c r="AF556" s="2">
        <f t="shared" si="67"/>
        <v>-1</v>
      </c>
      <c r="AG556" s="2">
        <f t="shared" si="67"/>
        <v>-1</v>
      </c>
      <c r="AH556" s="2">
        <f t="shared" si="67"/>
        <v>-1</v>
      </c>
      <c r="AI556" s="2">
        <f t="shared" si="72"/>
        <v>-1</v>
      </c>
      <c r="AK556" s="2">
        <f t="shared" si="68"/>
        <v>-1</v>
      </c>
      <c r="AL556" s="2">
        <f t="shared" si="68"/>
        <v>-1</v>
      </c>
      <c r="AM556" s="2">
        <f t="shared" si="68"/>
        <v>-1</v>
      </c>
      <c r="AN556" s="2">
        <f t="shared" si="66"/>
        <v>-1</v>
      </c>
      <c r="AP556" s="2">
        <f t="shared" si="69"/>
        <v>-1</v>
      </c>
      <c r="AQ556" s="2">
        <f t="shared" si="69"/>
        <v>-1</v>
      </c>
      <c r="AR556" s="2">
        <f t="shared" si="69"/>
        <v>-1</v>
      </c>
      <c r="AS556" s="2">
        <f t="shared" si="70"/>
        <v>-1</v>
      </c>
    </row>
    <row r="557" spans="1:45" x14ac:dyDescent="0.25">
      <c r="A557">
        <v>0</v>
      </c>
      <c r="B557" t="s">
        <v>5231</v>
      </c>
      <c r="C557" t="s">
        <v>5232</v>
      </c>
      <c r="E557" t="s">
        <v>5233</v>
      </c>
      <c r="G557" t="s">
        <v>5234</v>
      </c>
      <c r="I557">
        <v>540</v>
      </c>
      <c r="J557" s="1">
        <v>44848.523055555554</v>
      </c>
      <c r="K557" t="s">
        <v>41</v>
      </c>
      <c r="S557">
        <v>0</v>
      </c>
      <c r="T557">
        <v>0</v>
      </c>
      <c r="U557">
        <v>0</v>
      </c>
      <c r="V557">
        <v>4</v>
      </c>
      <c r="X557" t="s">
        <v>5235</v>
      </c>
      <c r="Y557" t="s">
        <v>5234</v>
      </c>
      <c r="Z557" t="s">
        <v>5236</v>
      </c>
      <c r="AB557">
        <f>COUNTIF(DATA!C:C,C557)</f>
        <v>0</v>
      </c>
      <c r="AC557" s="2">
        <f t="shared" si="65"/>
        <v>-1</v>
      </c>
      <c r="AE557" s="2">
        <f t="shared" si="71"/>
        <v>-1</v>
      </c>
      <c r="AF557" s="2">
        <f t="shared" si="67"/>
        <v>-1</v>
      </c>
      <c r="AG557" s="2">
        <f t="shared" si="67"/>
        <v>-1</v>
      </c>
      <c r="AH557" s="2">
        <f t="shared" si="67"/>
        <v>-1</v>
      </c>
      <c r="AI557" s="2">
        <f t="shared" si="72"/>
        <v>-1</v>
      </c>
      <c r="AK557" s="2">
        <f t="shared" si="68"/>
        <v>-1</v>
      </c>
      <c r="AL557" s="2">
        <f t="shared" si="68"/>
        <v>-1</v>
      </c>
      <c r="AM557" s="2">
        <f t="shared" si="68"/>
        <v>-1</v>
      </c>
      <c r="AN557" s="2">
        <f t="shared" si="66"/>
        <v>-1</v>
      </c>
      <c r="AP557" s="2">
        <f t="shared" si="69"/>
        <v>-1</v>
      </c>
      <c r="AQ557" s="2">
        <f t="shared" si="69"/>
        <v>-1</v>
      </c>
      <c r="AR557" s="2">
        <f t="shared" si="69"/>
        <v>-1</v>
      </c>
      <c r="AS557" s="2">
        <f t="shared" si="70"/>
        <v>-1</v>
      </c>
    </row>
    <row r="558" spans="1:45" x14ac:dyDescent="0.25">
      <c r="A558">
        <v>0</v>
      </c>
      <c r="B558" t="s">
        <v>1859</v>
      </c>
      <c r="C558" t="s">
        <v>1860</v>
      </c>
      <c r="D558">
        <v>2018</v>
      </c>
      <c r="F558" t="s">
        <v>1861</v>
      </c>
      <c r="G558" t="s">
        <v>1862</v>
      </c>
      <c r="I558">
        <v>541</v>
      </c>
      <c r="J558" s="1">
        <v>44848.523055555554</v>
      </c>
      <c r="K558" t="s">
        <v>41</v>
      </c>
      <c r="S558">
        <v>0</v>
      </c>
      <c r="T558">
        <v>0</v>
      </c>
      <c r="U558">
        <v>0</v>
      </c>
      <c r="V558">
        <v>1</v>
      </c>
      <c r="W558">
        <v>4</v>
      </c>
      <c r="X558" t="s">
        <v>1863</v>
      </c>
      <c r="Y558" t="s">
        <v>1862</v>
      </c>
      <c r="Z558" t="s">
        <v>1864</v>
      </c>
      <c r="AB558">
        <f>COUNTIF(DATA!C:C,C558)</f>
        <v>1</v>
      </c>
      <c r="AC558" s="2">
        <f t="shared" si="65"/>
        <v>-1</v>
      </c>
      <c r="AE558" s="2">
        <f t="shared" si="71"/>
        <v>-1</v>
      </c>
      <c r="AF558" s="2">
        <f t="shared" si="67"/>
        <v>-1</v>
      </c>
      <c r="AG558" s="2">
        <f t="shared" si="67"/>
        <v>-1</v>
      </c>
      <c r="AH558" s="2">
        <f t="shared" si="67"/>
        <v>-1</v>
      </c>
      <c r="AI558" s="2">
        <f t="shared" si="72"/>
        <v>-1</v>
      </c>
      <c r="AK558" s="2">
        <f t="shared" si="68"/>
        <v>-1</v>
      </c>
      <c r="AL558" s="2">
        <f t="shared" si="68"/>
        <v>-1</v>
      </c>
      <c r="AM558" s="2">
        <f t="shared" si="68"/>
        <v>-1</v>
      </c>
      <c r="AN558" s="2">
        <f t="shared" si="66"/>
        <v>-1</v>
      </c>
      <c r="AP558" s="2">
        <f t="shared" si="69"/>
        <v>-1</v>
      </c>
      <c r="AQ558" s="2">
        <f t="shared" si="69"/>
        <v>-1</v>
      </c>
      <c r="AR558" s="2">
        <f t="shared" si="69"/>
        <v>-1</v>
      </c>
      <c r="AS558" s="2">
        <f t="shared" si="70"/>
        <v>-1</v>
      </c>
    </row>
    <row r="559" spans="1:45" x14ac:dyDescent="0.25">
      <c r="A559">
        <v>0</v>
      </c>
      <c r="B559" t="s">
        <v>5237</v>
      </c>
      <c r="C559" t="s">
        <v>5238</v>
      </c>
      <c r="D559">
        <v>2010</v>
      </c>
      <c r="F559" t="s">
        <v>85</v>
      </c>
      <c r="G559" t="s">
        <v>5239</v>
      </c>
      <c r="I559">
        <v>542</v>
      </c>
      <c r="J559" s="1">
        <v>44848.523055555554</v>
      </c>
      <c r="K559" t="s">
        <v>41</v>
      </c>
      <c r="S559">
        <v>0</v>
      </c>
      <c r="T559">
        <v>0</v>
      </c>
      <c r="U559">
        <v>0</v>
      </c>
      <c r="V559">
        <v>2</v>
      </c>
      <c r="W559">
        <v>12</v>
      </c>
      <c r="X559" t="s">
        <v>5240</v>
      </c>
      <c r="Y559" t="s">
        <v>5239</v>
      </c>
      <c r="Z559" t="s">
        <v>5241</v>
      </c>
      <c r="AB559">
        <f>COUNTIF(DATA!C:C,C559)</f>
        <v>0</v>
      </c>
      <c r="AC559" s="2">
        <f t="shared" si="65"/>
        <v>-1</v>
      </c>
      <c r="AE559" s="2">
        <f t="shared" si="71"/>
        <v>-1</v>
      </c>
      <c r="AF559" s="2">
        <f t="shared" si="67"/>
        <v>-1</v>
      </c>
      <c r="AG559" s="2">
        <f t="shared" si="67"/>
        <v>-1</v>
      </c>
      <c r="AH559" s="2">
        <f t="shared" si="67"/>
        <v>-1</v>
      </c>
      <c r="AI559" s="2">
        <f t="shared" si="72"/>
        <v>-1</v>
      </c>
      <c r="AK559" s="2">
        <f t="shared" si="68"/>
        <v>-1</v>
      </c>
      <c r="AL559" s="2">
        <f t="shared" si="68"/>
        <v>-1</v>
      </c>
      <c r="AM559" s="2">
        <f t="shared" si="68"/>
        <v>-1</v>
      </c>
      <c r="AN559" s="2">
        <f t="shared" si="66"/>
        <v>-1</v>
      </c>
      <c r="AP559" s="2">
        <f t="shared" si="69"/>
        <v>-1</v>
      </c>
      <c r="AQ559" s="2">
        <f t="shared" si="69"/>
        <v>-1</v>
      </c>
      <c r="AR559" s="2">
        <f t="shared" si="69"/>
        <v>-1</v>
      </c>
      <c r="AS559" s="2">
        <f t="shared" si="70"/>
        <v>-1</v>
      </c>
    </row>
    <row r="560" spans="1:45" x14ac:dyDescent="0.25">
      <c r="A560">
        <v>0</v>
      </c>
      <c r="B560" t="s">
        <v>5242</v>
      </c>
      <c r="C560" t="s">
        <v>5243</v>
      </c>
      <c r="D560">
        <v>2008</v>
      </c>
      <c r="E560" t="s">
        <v>5244</v>
      </c>
      <c r="F560" t="s">
        <v>583</v>
      </c>
      <c r="G560" t="s">
        <v>5245</v>
      </c>
      <c r="I560">
        <v>543</v>
      </c>
      <c r="J560" s="1">
        <v>44848.523055555554</v>
      </c>
      <c r="L560" t="s">
        <v>5246</v>
      </c>
      <c r="S560">
        <v>0</v>
      </c>
      <c r="T560">
        <v>0</v>
      </c>
      <c r="U560">
        <v>0</v>
      </c>
      <c r="V560">
        <v>4</v>
      </c>
      <c r="W560">
        <v>14</v>
      </c>
      <c r="X560" t="s">
        <v>5247</v>
      </c>
      <c r="Y560" t="s">
        <v>5248</v>
      </c>
      <c r="Z560" t="s">
        <v>5249</v>
      </c>
      <c r="AB560">
        <f>COUNTIF(DATA!C:C,C560)</f>
        <v>0</v>
      </c>
      <c r="AC560" s="2">
        <f t="shared" ref="AC560:AC623" si="73">IFERROR(SEARCH($AC$1, B560), -1)</f>
        <v>-1</v>
      </c>
      <c r="AE560" s="2">
        <f t="shared" si="71"/>
        <v>-1</v>
      </c>
      <c r="AF560" s="2">
        <f t="shared" si="67"/>
        <v>-1</v>
      </c>
      <c r="AG560" s="2">
        <f t="shared" si="67"/>
        <v>-1</v>
      </c>
      <c r="AH560" s="2">
        <f t="shared" si="67"/>
        <v>-1</v>
      </c>
      <c r="AI560" s="2">
        <f t="shared" si="72"/>
        <v>-1</v>
      </c>
      <c r="AK560" s="2">
        <f t="shared" si="68"/>
        <v>-1</v>
      </c>
      <c r="AL560" s="2">
        <f t="shared" si="68"/>
        <v>-1</v>
      </c>
      <c r="AM560" s="2">
        <f t="shared" si="68"/>
        <v>-1</v>
      </c>
      <c r="AN560" s="2">
        <f t="shared" ref="AN560:AN623" si="74">IF(AK560=-1, 0, 1) + IF(AL560=-1, 0, 1) + IF(AM560=-1, 0, 1) - 1</f>
        <v>-1</v>
      </c>
      <c r="AP560" s="2">
        <f t="shared" si="69"/>
        <v>-1</v>
      </c>
      <c r="AQ560" s="2">
        <f t="shared" si="69"/>
        <v>-1</v>
      </c>
      <c r="AR560" s="2">
        <f t="shared" si="69"/>
        <v>-1</v>
      </c>
      <c r="AS560" s="2">
        <f t="shared" si="70"/>
        <v>-1</v>
      </c>
    </row>
    <row r="561" spans="1:45" x14ac:dyDescent="0.25">
      <c r="A561">
        <v>0</v>
      </c>
      <c r="B561" t="s">
        <v>5250</v>
      </c>
      <c r="C561" t="s">
        <v>5251</v>
      </c>
      <c r="D561">
        <v>2016</v>
      </c>
      <c r="F561" t="s">
        <v>54</v>
      </c>
      <c r="G561" t="s">
        <v>5252</v>
      </c>
      <c r="I561">
        <v>544</v>
      </c>
      <c r="J561" s="1">
        <v>44848.523055555554</v>
      </c>
      <c r="S561">
        <v>0</v>
      </c>
      <c r="T561">
        <v>0</v>
      </c>
      <c r="U561">
        <v>0</v>
      </c>
      <c r="V561">
        <v>5</v>
      </c>
      <c r="W561">
        <v>6</v>
      </c>
      <c r="X561" t="s">
        <v>5253</v>
      </c>
      <c r="Z561" t="s">
        <v>5254</v>
      </c>
      <c r="AB561">
        <f>COUNTIF(DATA!C:C,C561)</f>
        <v>0</v>
      </c>
      <c r="AC561" s="2">
        <f t="shared" si="73"/>
        <v>-1</v>
      </c>
      <c r="AE561" s="2">
        <f t="shared" si="71"/>
        <v>-1</v>
      </c>
      <c r="AF561" s="2">
        <f t="shared" ref="AF561:AH624" si="75">IFERROR(SEARCH(AF$1, $B561), -1)</f>
        <v>-1</v>
      </c>
      <c r="AG561" s="2">
        <f t="shared" si="75"/>
        <v>-1</v>
      </c>
      <c r="AH561" s="2">
        <f t="shared" si="75"/>
        <v>-1</v>
      </c>
      <c r="AI561" s="2">
        <f t="shared" si="72"/>
        <v>-1</v>
      </c>
      <c r="AK561" s="2">
        <f t="shared" ref="AK561:AM624" si="76">IFERROR(SEARCH(AK$1, $B561), -1)</f>
        <v>-1</v>
      </c>
      <c r="AL561" s="2">
        <f t="shared" si="76"/>
        <v>-1</v>
      </c>
      <c r="AM561" s="2">
        <f t="shared" si="76"/>
        <v>-1</v>
      </c>
      <c r="AN561" s="2">
        <f t="shared" si="74"/>
        <v>-1</v>
      </c>
      <c r="AP561" s="2">
        <f t="shared" ref="AP561:AR624" si="77">IFERROR(SEARCH(AP$1, $B561), -1)</f>
        <v>-1</v>
      </c>
      <c r="AQ561" s="2">
        <f t="shared" si="77"/>
        <v>-1</v>
      </c>
      <c r="AR561" s="2">
        <f t="shared" si="77"/>
        <v>-1</v>
      </c>
      <c r="AS561" s="2">
        <f t="shared" si="70"/>
        <v>-1</v>
      </c>
    </row>
    <row r="562" spans="1:45" x14ac:dyDescent="0.25">
      <c r="A562">
        <v>0</v>
      </c>
      <c r="B562" t="s">
        <v>2471</v>
      </c>
      <c r="C562" t="s">
        <v>2472</v>
      </c>
      <c r="D562">
        <v>2020</v>
      </c>
      <c r="F562" t="s">
        <v>2184</v>
      </c>
      <c r="G562" t="s">
        <v>2473</v>
      </c>
      <c r="I562">
        <v>545</v>
      </c>
      <c r="J562" s="1">
        <v>44848.523055555554</v>
      </c>
      <c r="K562" t="s">
        <v>41</v>
      </c>
      <c r="S562">
        <v>0</v>
      </c>
      <c r="T562">
        <v>0</v>
      </c>
      <c r="U562">
        <v>0</v>
      </c>
      <c r="V562">
        <v>3</v>
      </c>
      <c r="W562">
        <v>2</v>
      </c>
      <c r="X562" t="s">
        <v>2474</v>
      </c>
      <c r="Y562" t="s">
        <v>2473</v>
      </c>
      <c r="Z562" t="s">
        <v>2475</v>
      </c>
      <c r="AB562">
        <f>COUNTIF(DATA!C:C,C562)</f>
        <v>1</v>
      </c>
      <c r="AC562" s="2">
        <f t="shared" si="73"/>
        <v>-1</v>
      </c>
      <c r="AE562" s="2">
        <f t="shared" si="71"/>
        <v>-1</v>
      </c>
      <c r="AF562" s="2">
        <f t="shared" si="75"/>
        <v>-1</v>
      </c>
      <c r="AG562" s="2">
        <f t="shared" si="75"/>
        <v>-1</v>
      </c>
      <c r="AH562" s="2">
        <f t="shared" si="75"/>
        <v>-1</v>
      </c>
      <c r="AI562" s="2">
        <f t="shared" si="72"/>
        <v>-1</v>
      </c>
      <c r="AK562" s="2">
        <f t="shared" si="76"/>
        <v>-1</v>
      </c>
      <c r="AL562" s="2">
        <f t="shared" si="76"/>
        <v>-1</v>
      </c>
      <c r="AM562" s="2">
        <f t="shared" si="76"/>
        <v>-1</v>
      </c>
      <c r="AN562" s="2">
        <f t="shared" si="74"/>
        <v>-1</v>
      </c>
      <c r="AP562" s="2">
        <f t="shared" si="77"/>
        <v>-1</v>
      </c>
      <c r="AQ562" s="2">
        <f t="shared" si="77"/>
        <v>-1</v>
      </c>
      <c r="AR562" s="2">
        <f t="shared" si="77"/>
        <v>-1</v>
      </c>
      <c r="AS562" s="2">
        <f t="shared" si="70"/>
        <v>-1</v>
      </c>
    </row>
    <row r="563" spans="1:45" x14ac:dyDescent="0.25">
      <c r="A563">
        <v>0</v>
      </c>
      <c r="B563" t="s">
        <v>5255</v>
      </c>
      <c r="C563" t="s">
        <v>2937</v>
      </c>
      <c r="D563">
        <v>2022</v>
      </c>
      <c r="E563" t="s">
        <v>991</v>
      </c>
      <c r="F563" t="s">
        <v>29</v>
      </c>
      <c r="G563" t="s">
        <v>2938</v>
      </c>
      <c r="I563">
        <v>546</v>
      </c>
      <c r="J563" s="1">
        <v>44848.523055555554</v>
      </c>
      <c r="S563">
        <v>0</v>
      </c>
      <c r="T563">
        <v>0</v>
      </c>
      <c r="U563">
        <v>0</v>
      </c>
      <c r="V563">
        <v>4</v>
      </c>
      <c r="W563">
        <v>1</v>
      </c>
      <c r="X563" t="s">
        <v>2939</v>
      </c>
      <c r="Z563" t="s">
        <v>2940</v>
      </c>
      <c r="AB563">
        <f>COUNTIF(DATA!C:C,C563)</f>
        <v>1</v>
      </c>
      <c r="AC563" s="2">
        <f t="shared" si="73"/>
        <v>-1</v>
      </c>
      <c r="AE563" s="2">
        <f t="shared" si="71"/>
        <v>-1</v>
      </c>
      <c r="AF563" s="2">
        <f t="shared" si="75"/>
        <v>-1</v>
      </c>
      <c r="AG563" s="2">
        <f t="shared" si="75"/>
        <v>-1</v>
      </c>
      <c r="AH563" s="2">
        <f t="shared" si="75"/>
        <v>-1</v>
      </c>
      <c r="AI563" s="2">
        <f t="shared" si="72"/>
        <v>-1</v>
      </c>
      <c r="AK563" s="2">
        <f t="shared" si="76"/>
        <v>-1</v>
      </c>
      <c r="AL563" s="2">
        <f t="shared" si="76"/>
        <v>-1</v>
      </c>
      <c r="AM563" s="2">
        <f t="shared" si="76"/>
        <v>-1</v>
      </c>
      <c r="AN563" s="2">
        <f t="shared" si="74"/>
        <v>-1</v>
      </c>
      <c r="AP563" s="2">
        <f t="shared" si="77"/>
        <v>-1</v>
      </c>
      <c r="AQ563" s="2">
        <f t="shared" si="77"/>
        <v>-1</v>
      </c>
      <c r="AR563" s="2">
        <f t="shared" si="77"/>
        <v>-1</v>
      </c>
      <c r="AS563" s="2">
        <f t="shared" si="70"/>
        <v>-1</v>
      </c>
    </row>
    <row r="564" spans="1:45" x14ac:dyDescent="0.25">
      <c r="A564">
        <v>0</v>
      </c>
      <c r="B564" t="s">
        <v>5256</v>
      </c>
      <c r="C564" t="s">
        <v>5257</v>
      </c>
      <c r="D564">
        <v>2018</v>
      </c>
      <c r="E564" t="s">
        <v>5258</v>
      </c>
      <c r="F564" t="s">
        <v>5259</v>
      </c>
      <c r="G564" t="s">
        <v>5260</v>
      </c>
      <c r="I564">
        <v>547</v>
      </c>
      <c r="J564" s="1">
        <v>44848.523055555554</v>
      </c>
      <c r="K564" t="s">
        <v>41</v>
      </c>
      <c r="S564">
        <v>0</v>
      </c>
      <c r="T564">
        <v>0</v>
      </c>
      <c r="U564">
        <v>0</v>
      </c>
      <c r="V564">
        <v>4</v>
      </c>
      <c r="W564">
        <v>4</v>
      </c>
      <c r="X564" t="s">
        <v>5261</v>
      </c>
      <c r="Y564" t="s">
        <v>5260</v>
      </c>
      <c r="Z564" t="s">
        <v>5262</v>
      </c>
      <c r="AB564">
        <f>COUNTIF(DATA!C:C,C564)</f>
        <v>0</v>
      </c>
      <c r="AC564" s="2">
        <f t="shared" si="73"/>
        <v>-1</v>
      </c>
      <c r="AE564" s="2">
        <f t="shared" si="71"/>
        <v>-1</v>
      </c>
      <c r="AF564" s="2">
        <f t="shared" si="75"/>
        <v>-1</v>
      </c>
      <c r="AG564" s="2">
        <f t="shared" si="75"/>
        <v>-1</v>
      </c>
      <c r="AH564" s="2">
        <f t="shared" si="75"/>
        <v>-1</v>
      </c>
      <c r="AI564" s="2">
        <f t="shared" si="72"/>
        <v>-1</v>
      </c>
      <c r="AK564" s="2">
        <f t="shared" si="76"/>
        <v>-1</v>
      </c>
      <c r="AL564" s="2">
        <f t="shared" si="76"/>
        <v>-1</v>
      </c>
      <c r="AM564" s="2">
        <f t="shared" si="76"/>
        <v>-1</v>
      </c>
      <c r="AN564" s="2">
        <f t="shared" si="74"/>
        <v>-1</v>
      </c>
      <c r="AP564" s="2">
        <f t="shared" si="77"/>
        <v>-1</v>
      </c>
      <c r="AQ564" s="2">
        <f t="shared" si="77"/>
        <v>-1</v>
      </c>
      <c r="AR564" s="2">
        <f t="shared" si="77"/>
        <v>-1</v>
      </c>
      <c r="AS564" s="2">
        <f t="shared" si="70"/>
        <v>-1</v>
      </c>
    </row>
    <row r="565" spans="1:45" x14ac:dyDescent="0.25">
      <c r="A565">
        <v>0</v>
      </c>
      <c r="B565" t="s">
        <v>2476</v>
      </c>
      <c r="C565" t="s">
        <v>2477</v>
      </c>
      <c r="D565">
        <v>2020</v>
      </c>
      <c r="F565" t="s">
        <v>2478</v>
      </c>
      <c r="G565" t="s">
        <v>2479</v>
      </c>
      <c r="I565">
        <v>549</v>
      </c>
      <c r="J565" s="1">
        <v>44848.523055555554</v>
      </c>
      <c r="K565" t="s">
        <v>157</v>
      </c>
      <c r="S565">
        <v>0</v>
      </c>
      <c r="T565">
        <v>0</v>
      </c>
      <c r="U565">
        <v>0</v>
      </c>
      <c r="V565">
        <v>1</v>
      </c>
      <c r="W565">
        <v>2</v>
      </c>
      <c r="X565" t="s">
        <v>2480</v>
      </c>
      <c r="Y565" t="s">
        <v>2479</v>
      </c>
      <c r="Z565" t="s">
        <v>2481</v>
      </c>
      <c r="AB565">
        <f>COUNTIF(DATA!C:C,C565)</f>
        <v>1</v>
      </c>
      <c r="AC565" s="2">
        <f t="shared" si="73"/>
        <v>-1</v>
      </c>
      <c r="AE565" s="2">
        <f t="shared" si="71"/>
        <v>-1</v>
      </c>
      <c r="AF565" s="2">
        <f t="shared" si="75"/>
        <v>-1</v>
      </c>
      <c r="AG565" s="2">
        <f t="shared" si="75"/>
        <v>-1</v>
      </c>
      <c r="AH565" s="2">
        <f t="shared" si="75"/>
        <v>-1</v>
      </c>
      <c r="AI565" s="2">
        <f t="shared" si="72"/>
        <v>-1</v>
      </c>
      <c r="AK565" s="2">
        <f t="shared" si="76"/>
        <v>-1</v>
      </c>
      <c r="AL565" s="2">
        <f t="shared" si="76"/>
        <v>-1</v>
      </c>
      <c r="AM565" s="2">
        <f t="shared" si="76"/>
        <v>-1</v>
      </c>
      <c r="AN565" s="2">
        <f t="shared" si="74"/>
        <v>-1</v>
      </c>
      <c r="AP565" s="2">
        <f t="shared" si="77"/>
        <v>-1</v>
      </c>
      <c r="AQ565" s="2">
        <f t="shared" si="77"/>
        <v>-1</v>
      </c>
      <c r="AR565" s="2">
        <f t="shared" si="77"/>
        <v>-1</v>
      </c>
      <c r="AS565" s="2">
        <f t="shared" si="70"/>
        <v>-1</v>
      </c>
    </row>
    <row r="566" spans="1:45" x14ac:dyDescent="0.25">
      <c r="A566">
        <v>0</v>
      </c>
      <c r="B566" t="s">
        <v>2773</v>
      </c>
      <c r="C566" t="s">
        <v>2774</v>
      </c>
      <c r="D566">
        <v>2021</v>
      </c>
      <c r="E566" t="s">
        <v>2775</v>
      </c>
      <c r="F566" t="s">
        <v>29</v>
      </c>
      <c r="G566" t="s">
        <v>2776</v>
      </c>
      <c r="I566">
        <v>551</v>
      </c>
      <c r="J566" s="1">
        <v>44848.523055555554</v>
      </c>
      <c r="S566">
        <v>0</v>
      </c>
      <c r="T566">
        <v>0</v>
      </c>
      <c r="U566">
        <v>0</v>
      </c>
      <c r="V566">
        <v>6</v>
      </c>
      <c r="W566">
        <v>1</v>
      </c>
      <c r="X566" t="s">
        <v>2777</v>
      </c>
      <c r="Y566" t="s">
        <v>2778</v>
      </c>
      <c r="Z566" t="s">
        <v>2779</v>
      </c>
      <c r="AB566">
        <f>COUNTIF(DATA!C:C,C566)</f>
        <v>1</v>
      </c>
      <c r="AC566" s="2">
        <f t="shared" si="73"/>
        <v>-1</v>
      </c>
      <c r="AE566" s="2">
        <f t="shared" si="71"/>
        <v>-1</v>
      </c>
      <c r="AF566" s="2">
        <f t="shared" si="75"/>
        <v>-1</v>
      </c>
      <c r="AG566" s="2">
        <f t="shared" si="75"/>
        <v>-1</v>
      </c>
      <c r="AH566" s="2">
        <f t="shared" si="75"/>
        <v>-1</v>
      </c>
      <c r="AI566" s="2">
        <f t="shared" si="72"/>
        <v>-1</v>
      </c>
      <c r="AK566" s="2">
        <f t="shared" si="76"/>
        <v>-1</v>
      </c>
      <c r="AL566" s="2">
        <f t="shared" si="76"/>
        <v>-1</v>
      </c>
      <c r="AM566" s="2">
        <f t="shared" si="76"/>
        <v>-1</v>
      </c>
      <c r="AN566" s="2">
        <f t="shared" si="74"/>
        <v>-1</v>
      </c>
      <c r="AP566" s="2">
        <f t="shared" si="77"/>
        <v>-1</v>
      </c>
      <c r="AQ566" s="2">
        <f t="shared" si="77"/>
        <v>-1</v>
      </c>
      <c r="AR566" s="2">
        <f t="shared" si="77"/>
        <v>-1</v>
      </c>
      <c r="AS566" s="2">
        <f t="shared" si="70"/>
        <v>-1</v>
      </c>
    </row>
    <row r="567" spans="1:45" x14ac:dyDescent="0.25">
      <c r="A567">
        <v>0</v>
      </c>
      <c r="B567" t="s">
        <v>5263</v>
      </c>
      <c r="C567" t="s">
        <v>5264</v>
      </c>
      <c r="E567" t="s">
        <v>4188</v>
      </c>
      <c r="G567" t="s">
        <v>5265</v>
      </c>
      <c r="I567">
        <v>553</v>
      </c>
      <c r="J567" s="1">
        <v>44848.523055555554</v>
      </c>
      <c r="K567" t="s">
        <v>41</v>
      </c>
      <c r="S567">
        <v>0</v>
      </c>
      <c r="T567">
        <v>0</v>
      </c>
      <c r="U567">
        <v>0</v>
      </c>
      <c r="V567">
        <v>3</v>
      </c>
      <c r="X567" t="s">
        <v>5266</v>
      </c>
      <c r="Y567" t="s">
        <v>5265</v>
      </c>
      <c r="Z567" t="s">
        <v>5267</v>
      </c>
      <c r="AB567">
        <f>COUNTIF(DATA!C:C,C567)</f>
        <v>0</v>
      </c>
      <c r="AC567" s="2">
        <f t="shared" si="73"/>
        <v>-1</v>
      </c>
      <c r="AE567" s="2">
        <f t="shared" si="71"/>
        <v>-1</v>
      </c>
      <c r="AF567" s="2">
        <f t="shared" si="75"/>
        <v>-1</v>
      </c>
      <c r="AG567" s="2">
        <f t="shared" si="75"/>
        <v>-1</v>
      </c>
      <c r="AH567" s="2">
        <f t="shared" si="75"/>
        <v>-1</v>
      </c>
      <c r="AI567" s="2">
        <f t="shared" si="72"/>
        <v>-1</v>
      </c>
      <c r="AK567" s="2">
        <f t="shared" si="76"/>
        <v>-1</v>
      </c>
      <c r="AL567" s="2">
        <f t="shared" si="76"/>
        <v>-1</v>
      </c>
      <c r="AM567" s="2">
        <f t="shared" si="76"/>
        <v>-1</v>
      </c>
      <c r="AN567" s="2">
        <f t="shared" si="74"/>
        <v>-1</v>
      </c>
      <c r="AP567" s="2">
        <f t="shared" si="77"/>
        <v>-1</v>
      </c>
      <c r="AQ567" s="2">
        <f t="shared" si="77"/>
        <v>-1</v>
      </c>
      <c r="AR567" s="2">
        <f t="shared" si="77"/>
        <v>-1</v>
      </c>
      <c r="AS567" s="2">
        <f t="shared" si="70"/>
        <v>-1</v>
      </c>
    </row>
    <row r="568" spans="1:45" x14ac:dyDescent="0.25">
      <c r="A568">
        <v>0</v>
      </c>
      <c r="B568" t="s">
        <v>5268</v>
      </c>
      <c r="C568" t="s">
        <v>5269</v>
      </c>
      <c r="I568">
        <v>554</v>
      </c>
      <c r="J568" s="1">
        <v>44848.523055555554</v>
      </c>
      <c r="K568" t="s">
        <v>93</v>
      </c>
      <c r="S568">
        <v>0</v>
      </c>
      <c r="T568">
        <v>0</v>
      </c>
      <c r="U568">
        <v>0</v>
      </c>
      <c r="V568">
        <v>1</v>
      </c>
      <c r="Z568" t="s">
        <v>5270</v>
      </c>
      <c r="AB568">
        <f>COUNTIF(DATA!C:C,C568)</f>
        <v>0</v>
      </c>
      <c r="AC568" s="2">
        <f t="shared" si="73"/>
        <v>-1</v>
      </c>
      <c r="AE568" s="2">
        <f t="shared" si="71"/>
        <v>-1</v>
      </c>
      <c r="AF568" s="2">
        <f t="shared" si="75"/>
        <v>-1</v>
      </c>
      <c r="AG568" s="2">
        <f t="shared" si="75"/>
        <v>-1</v>
      </c>
      <c r="AH568" s="2">
        <f t="shared" si="75"/>
        <v>-1</v>
      </c>
      <c r="AI568" s="2">
        <f t="shared" si="72"/>
        <v>-1</v>
      </c>
      <c r="AK568" s="2">
        <f t="shared" si="76"/>
        <v>-1</v>
      </c>
      <c r="AL568" s="2">
        <f t="shared" si="76"/>
        <v>-1</v>
      </c>
      <c r="AM568" s="2">
        <f t="shared" si="76"/>
        <v>-1</v>
      </c>
      <c r="AN568" s="2">
        <f t="shared" si="74"/>
        <v>-1</v>
      </c>
      <c r="AP568" s="2">
        <f t="shared" si="77"/>
        <v>-1</v>
      </c>
      <c r="AQ568" s="2">
        <f t="shared" si="77"/>
        <v>-1</v>
      </c>
      <c r="AR568" s="2">
        <f t="shared" si="77"/>
        <v>-1</v>
      </c>
      <c r="AS568" s="2">
        <f t="shared" si="70"/>
        <v>-1</v>
      </c>
    </row>
    <row r="569" spans="1:45" x14ac:dyDescent="0.25">
      <c r="A569">
        <v>0</v>
      </c>
      <c r="B569" t="s">
        <v>5271</v>
      </c>
      <c r="C569" t="s">
        <v>5272</v>
      </c>
      <c r="D569">
        <v>2022</v>
      </c>
      <c r="E569" t="s">
        <v>1256</v>
      </c>
      <c r="F569" t="s">
        <v>1257</v>
      </c>
      <c r="G569" t="s">
        <v>5273</v>
      </c>
      <c r="I569">
        <v>555</v>
      </c>
      <c r="J569" s="1">
        <v>44848.523055555554</v>
      </c>
      <c r="S569">
        <v>0</v>
      </c>
      <c r="T569">
        <v>0</v>
      </c>
      <c r="U569">
        <v>0</v>
      </c>
      <c r="V569">
        <v>5</v>
      </c>
      <c r="W569">
        <v>1</v>
      </c>
      <c r="X569" t="s">
        <v>5274</v>
      </c>
      <c r="Y569" t="s">
        <v>5275</v>
      </c>
      <c r="Z569" t="s">
        <v>5276</v>
      </c>
      <c r="AB569">
        <f>COUNTIF(DATA!C:C,C569)</f>
        <v>0</v>
      </c>
      <c r="AC569" s="2">
        <f t="shared" si="73"/>
        <v>-1</v>
      </c>
      <c r="AE569" s="2">
        <f t="shared" si="71"/>
        <v>-1</v>
      </c>
      <c r="AF569" s="2">
        <f t="shared" si="75"/>
        <v>-1</v>
      </c>
      <c r="AG569" s="2">
        <f t="shared" si="75"/>
        <v>-1</v>
      </c>
      <c r="AH569" s="2">
        <f t="shared" si="75"/>
        <v>-1</v>
      </c>
      <c r="AI569" s="2">
        <f t="shared" si="72"/>
        <v>-1</v>
      </c>
      <c r="AK569" s="2">
        <f t="shared" si="76"/>
        <v>-1</v>
      </c>
      <c r="AL569" s="2">
        <f t="shared" si="76"/>
        <v>-1</v>
      </c>
      <c r="AM569" s="2">
        <f t="shared" si="76"/>
        <v>-1</v>
      </c>
      <c r="AN569" s="2">
        <f t="shared" si="74"/>
        <v>-1</v>
      </c>
      <c r="AP569" s="2">
        <f t="shared" si="77"/>
        <v>-1</v>
      </c>
      <c r="AQ569" s="2">
        <f t="shared" si="77"/>
        <v>-1</v>
      </c>
      <c r="AR569" s="2">
        <f t="shared" si="77"/>
        <v>26</v>
      </c>
      <c r="AS569" s="2">
        <f t="shared" si="70"/>
        <v>0</v>
      </c>
    </row>
    <row r="570" spans="1:45" x14ac:dyDescent="0.25">
      <c r="A570">
        <v>0</v>
      </c>
      <c r="B570" t="s">
        <v>5277</v>
      </c>
      <c r="C570" t="s">
        <v>5278</v>
      </c>
      <c r="D570">
        <v>2011</v>
      </c>
      <c r="F570" t="s">
        <v>5279</v>
      </c>
      <c r="G570" t="s">
        <v>5280</v>
      </c>
      <c r="I570">
        <v>556</v>
      </c>
      <c r="J570" s="1">
        <v>44848.523055555554</v>
      </c>
      <c r="K570" t="s">
        <v>41</v>
      </c>
      <c r="S570">
        <v>0</v>
      </c>
      <c r="T570">
        <v>0</v>
      </c>
      <c r="U570">
        <v>0</v>
      </c>
      <c r="V570">
        <v>1</v>
      </c>
      <c r="W570">
        <v>11</v>
      </c>
      <c r="X570" t="s">
        <v>5281</v>
      </c>
      <c r="Y570" t="s">
        <v>5280</v>
      </c>
      <c r="Z570" t="s">
        <v>5282</v>
      </c>
      <c r="AB570">
        <f>COUNTIF(DATA!C:C,C570)</f>
        <v>0</v>
      </c>
      <c r="AC570" s="2">
        <f t="shared" si="73"/>
        <v>-1</v>
      </c>
      <c r="AE570" s="2">
        <f t="shared" si="71"/>
        <v>-1</v>
      </c>
      <c r="AF570" s="2">
        <f t="shared" si="75"/>
        <v>-1</v>
      </c>
      <c r="AG570" s="2">
        <f t="shared" si="75"/>
        <v>-1</v>
      </c>
      <c r="AH570" s="2">
        <f t="shared" si="75"/>
        <v>-1</v>
      </c>
      <c r="AI570" s="2">
        <f t="shared" si="72"/>
        <v>-1</v>
      </c>
      <c r="AK570" s="2">
        <f t="shared" si="76"/>
        <v>-1</v>
      </c>
      <c r="AL570" s="2">
        <f t="shared" si="76"/>
        <v>-1</v>
      </c>
      <c r="AM570" s="2">
        <f t="shared" si="76"/>
        <v>-1</v>
      </c>
      <c r="AN570" s="2">
        <f t="shared" si="74"/>
        <v>-1</v>
      </c>
      <c r="AP570" s="2">
        <f t="shared" si="77"/>
        <v>-1</v>
      </c>
      <c r="AQ570" s="2">
        <f t="shared" si="77"/>
        <v>-1</v>
      </c>
      <c r="AR570" s="2">
        <f t="shared" si="77"/>
        <v>-1</v>
      </c>
      <c r="AS570" s="2">
        <f t="shared" si="70"/>
        <v>-1</v>
      </c>
    </row>
    <row r="571" spans="1:45" x14ac:dyDescent="0.25">
      <c r="A571">
        <v>0</v>
      </c>
      <c r="B571" t="s">
        <v>5283</v>
      </c>
      <c r="C571" t="s">
        <v>5284</v>
      </c>
      <c r="E571" t="s">
        <v>5285</v>
      </c>
      <c r="F571" t="s">
        <v>1848</v>
      </c>
      <c r="G571" t="s">
        <v>5286</v>
      </c>
      <c r="I571">
        <v>557</v>
      </c>
      <c r="J571" s="1">
        <v>44848.523055555554</v>
      </c>
      <c r="S571">
        <v>0</v>
      </c>
      <c r="T571">
        <v>0</v>
      </c>
      <c r="U571">
        <v>0</v>
      </c>
      <c r="V571">
        <v>7</v>
      </c>
      <c r="X571" t="s">
        <v>5287</v>
      </c>
      <c r="Z571" t="s">
        <v>5288</v>
      </c>
      <c r="AB571">
        <f>COUNTIF(DATA!C:C,C571)</f>
        <v>0</v>
      </c>
      <c r="AC571" s="2">
        <f t="shared" si="73"/>
        <v>-1</v>
      </c>
      <c r="AE571" s="2">
        <f t="shared" si="71"/>
        <v>-1</v>
      </c>
      <c r="AF571" s="2">
        <f t="shared" si="75"/>
        <v>-1</v>
      </c>
      <c r="AG571" s="2">
        <f t="shared" si="75"/>
        <v>-1</v>
      </c>
      <c r="AH571" s="2">
        <f t="shared" si="75"/>
        <v>-1</v>
      </c>
      <c r="AI571" s="2">
        <f t="shared" si="72"/>
        <v>-1</v>
      </c>
      <c r="AK571" s="2">
        <f t="shared" si="76"/>
        <v>-1</v>
      </c>
      <c r="AL571" s="2">
        <f t="shared" si="76"/>
        <v>-1</v>
      </c>
      <c r="AM571" s="2">
        <f t="shared" si="76"/>
        <v>-1</v>
      </c>
      <c r="AN571" s="2">
        <f t="shared" si="74"/>
        <v>-1</v>
      </c>
      <c r="AP571" s="2">
        <f t="shared" si="77"/>
        <v>-1</v>
      </c>
      <c r="AQ571" s="2">
        <f t="shared" si="77"/>
        <v>-1</v>
      </c>
      <c r="AR571" s="2">
        <f t="shared" si="77"/>
        <v>-1</v>
      </c>
      <c r="AS571" s="2">
        <f t="shared" si="70"/>
        <v>-1</v>
      </c>
    </row>
    <row r="572" spans="1:45" x14ac:dyDescent="0.25">
      <c r="A572">
        <v>0</v>
      </c>
      <c r="B572" t="s">
        <v>5289</v>
      </c>
      <c r="C572" t="s">
        <v>5290</v>
      </c>
      <c r="D572">
        <v>2022</v>
      </c>
      <c r="E572" t="s">
        <v>5291</v>
      </c>
      <c r="F572" t="s">
        <v>1257</v>
      </c>
      <c r="G572" t="s">
        <v>5292</v>
      </c>
      <c r="I572">
        <v>560</v>
      </c>
      <c r="J572" s="1">
        <v>44848.523055555554</v>
      </c>
      <c r="S572">
        <v>0</v>
      </c>
      <c r="T572">
        <v>0</v>
      </c>
      <c r="U572">
        <v>0</v>
      </c>
      <c r="V572">
        <v>2</v>
      </c>
      <c r="W572">
        <v>1</v>
      </c>
      <c r="X572" t="s">
        <v>5293</v>
      </c>
      <c r="Y572" t="s">
        <v>5294</v>
      </c>
      <c r="Z572" t="s">
        <v>5295</v>
      </c>
      <c r="AB572">
        <f>COUNTIF(DATA!C:C,C572)</f>
        <v>0</v>
      </c>
      <c r="AC572" s="2">
        <f t="shared" si="73"/>
        <v>-1</v>
      </c>
      <c r="AE572" s="2">
        <f t="shared" si="71"/>
        <v>-1</v>
      </c>
      <c r="AF572" s="2">
        <f t="shared" si="75"/>
        <v>-1</v>
      </c>
      <c r="AG572" s="2">
        <f t="shared" si="75"/>
        <v>-1</v>
      </c>
      <c r="AH572" s="2">
        <f t="shared" si="75"/>
        <v>-1</v>
      </c>
      <c r="AI572" s="2">
        <f t="shared" si="72"/>
        <v>-1</v>
      </c>
      <c r="AK572" s="2">
        <f t="shared" si="76"/>
        <v>-1</v>
      </c>
      <c r="AL572" s="2">
        <f t="shared" si="76"/>
        <v>-1</v>
      </c>
      <c r="AM572" s="2">
        <f t="shared" si="76"/>
        <v>-1</v>
      </c>
      <c r="AN572" s="2">
        <f t="shared" si="74"/>
        <v>-1</v>
      </c>
      <c r="AP572" s="2">
        <f t="shared" si="77"/>
        <v>-1</v>
      </c>
      <c r="AQ572" s="2">
        <f t="shared" si="77"/>
        <v>-1</v>
      </c>
      <c r="AR572" s="2">
        <f t="shared" si="77"/>
        <v>-1</v>
      </c>
      <c r="AS572" s="2">
        <f t="shared" si="70"/>
        <v>-1</v>
      </c>
    </row>
    <row r="573" spans="1:45" x14ac:dyDescent="0.25">
      <c r="A573">
        <v>0</v>
      </c>
      <c r="B573" t="s">
        <v>5164</v>
      </c>
      <c r="C573" t="s">
        <v>5296</v>
      </c>
      <c r="D573">
        <v>2021</v>
      </c>
      <c r="E573" t="s">
        <v>4264</v>
      </c>
      <c r="F573" t="s">
        <v>1257</v>
      </c>
      <c r="G573" t="s">
        <v>5297</v>
      </c>
      <c r="I573">
        <v>562</v>
      </c>
      <c r="J573" s="1">
        <v>44848.523055555554</v>
      </c>
      <c r="S573">
        <v>0</v>
      </c>
      <c r="T573">
        <v>0</v>
      </c>
      <c r="U573">
        <v>0</v>
      </c>
      <c r="V573">
        <v>3</v>
      </c>
      <c r="W573">
        <v>1</v>
      </c>
      <c r="X573" t="s">
        <v>5298</v>
      </c>
      <c r="Y573" t="s">
        <v>5299</v>
      </c>
      <c r="Z573" t="s">
        <v>5300</v>
      </c>
      <c r="AB573">
        <f>COUNTIF(DATA!C:C,C573)</f>
        <v>0</v>
      </c>
      <c r="AC573" s="2">
        <f t="shared" si="73"/>
        <v>-1</v>
      </c>
      <c r="AE573" s="2">
        <f t="shared" si="71"/>
        <v>-1</v>
      </c>
      <c r="AF573" s="2">
        <f t="shared" si="75"/>
        <v>-1</v>
      </c>
      <c r="AG573" s="2">
        <f t="shared" si="75"/>
        <v>-1</v>
      </c>
      <c r="AH573" s="2">
        <f t="shared" si="75"/>
        <v>-1</v>
      </c>
      <c r="AI573" s="2">
        <f t="shared" si="72"/>
        <v>-1</v>
      </c>
      <c r="AK573" s="2">
        <f t="shared" si="76"/>
        <v>-1</v>
      </c>
      <c r="AL573" s="2">
        <f t="shared" si="76"/>
        <v>-1</v>
      </c>
      <c r="AM573" s="2">
        <f t="shared" si="76"/>
        <v>-1</v>
      </c>
      <c r="AN573" s="2">
        <f t="shared" si="74"/>
        <v>-1</v>
      </c>
      <c r="AP573" s="2">
        <f t="shared" si="77"/>
        <v>-1</v>
      </c>
      <c r="AQ573" s="2">
        <f t="shared" si="77"/>
        <v>9</v>
      </c>
      <c r="AR573" s="2">
        <f t="shared" si="77"/>
        <v>-1</v>
      </c>
      <c r="AS573" s="2">
        <f t="shared" si="70"/>
        <v>0</v>
      </c>
    </row>
    <row r="574" spans="1:45" x14ac:dyDescent="0.25">
      <c r="A574">
        <v>0</v>
      </c>
      <c r="B574" t="s">
        <v>1139</v>
      </c>
      <c r="C574" t="s">
        <v>1140</v>
      </c>
      <c r="D574">
        <v>2015</v>
      </c>
      <c r="F574" t="s">
        <v>1141</v>
      </c>
      <c r="G574" t="s">
        <v>1142</v>
      </c>
      <c r="I574">
        <v>563</v>
      </c>
      <c r="J574" s="1">
        <v>44848.523055555554</v>
      </c>
      <c r="S574">
        <v>0</v>
      </c>
      <c r="T574">
        <v>0</v>
      </c>
      <c r="U574">
        <v>0</v>
      </c>
      <c r="V574">
        <v>1</v>
      </c>
      <c r="W574">
        <v>7</v>
      </c>
      <c r="X574" t="s">
        <v>1143</v>
      </c>
      <c r="Y574" t="s">
        <v>1144</v>
      </c>
      <c r="Z574" t="s">
        <v>1145</v>
      </c>
      <c r="AB574">
        <f>COUNTIF(DATA!C:C,C574)</f>
        <v>1</v>
      </c>
      <c r="AC574" s="2">
        <f t="shared" si="73"/>
        <v>-1</v>
      </c>
      <c r="AE574" s="2">
        <f t="shared" si="71"/>
        <v>-1</v>
      </c>
      <c r="AF574" s="2">
        <f t="shared" si="75"/>
        <v>-1</v>
      </c>
      <c r="AG574" s="2">
        <f t="shared" si="75"/>
        <v>-1</v>
      </c>
      <c r="AH574" s="2">
        <f t="shared" si="75"/>
        <v>-1</v>
      </c>
      <c r="AI574" s="2">
        <f t="shared" si="72"/>
        <v>-1</v>
      </c>
      <c r="AK574" s="2">
        <f t="shared" si="76"/>
        <v>-1</v>
      </c>
      <c r="AL574" s="2">
        <f t="shared" si="76"/>
        <v>-1</v>
      </c>
      <c r="AM574" s="2">
        <f t="shared" si="76"/>
        <v>-1</v>
      </c>
      <c r="AN574" s="2">
        <f t="shared" si="74"/>
        <v>-1</v>
      </c>
      <c r="AP574" s="2">
        <f t="shared" si="77"/>
        <v>-1</v>
      </c>
      <c r="AQ574" s="2">
        <f t="shared" si="77"/>
        <v>-1</v>
      </c>
      <c r="AR574" s="2">
        <f t="shared" si="77"/>
        <v>-1</v>
      </c>
      <c r="AS574" s="2">
        <f t="shared" si="70"/>
        <v>-1</v>
      </c>
    </row>
    <row r="575" spans="1:45" x14ac:dyDescent="0.25">
      <c r="A575">
        <v>0</v>
      </c>
      <c r="B575" t="s">
        <v>5301</v>
      </c>
      <c r="C575" t="s">
        <v>5302</v>
      </c>
      <c r="D575">
        <v>2022</v>
      </c>
      <c r="F575" t="s">
        <v>1654</v>
      </c>
      <c r="G575" t="s">
        <v>5303</v>
      </c>
      <c r="I575">
        <v>564</v>
      </c>
      <c r="J575" s="1">
        <v>44848.523055555554</v>
      </c>
      <c r="S575">
        <v>0</v>
      </c>
      <c r="T575">
        <v>0</v>
      </c>
      <c r="U575">
        <v>0</v>
      </c>
      <c r="V575">
        <v>1</v>
      </c>
      <c r="W575">
        <v>1</v>
      </c>
      <c r="X575" t="s">
        <v>5304</v>
      </c>
      <c r="Y575" t="s">
        <v>5305</v>
      </c>
      <c r="AB575">
        <f>COUNTIF(DATA!C:C,C575)</f>
        <v>0</v>
      </c>
      <c r="AC575" s="2">
        <f t="shared" si="73"/>
        <v>-1</v>
      </c>
      <c r="AE575" s="2">
        <f t="shared" si="71"/>
        <v>-1</v>
      </c>
      <c r="AF575" s="2">
        <f t="shared" si="75"/>
        <v>-1</v>
      </c>
      <c r="AG575" s="2">
        <f t="shared" si="75"/>
        <v>-1</v>
      </c>
      <c r="AH575" s="2">
        <f t="shared" si="75"/>
        <v>-1</v>
      </c>
      <c r="AI575" s="2">
        <f t="shared" si="72"/>
        <v>-1</v>
      </c>
      <c r="AK575" s="2">
        <f t="shared" si="76"/>
        <v>-1</v>
      </c>
      <c r="AL575" s="2">
        <f t="shared" si="76"/>
        <v>-1</v>
      </c>
      <c r="AM575" s="2">
        <f t="shared" si="76"/>
        <v>-1</v>
      </c>
      <c r="AN575" s="2">
        <f t="shared" si="74"/>
        <v>-1</v>
      </c>
      <c r="AP575" s="2">
        <f t="shared" si="77"/>
        <v>-1</v>
      </c>
      <c r="AQ575" s="2">
        <f t="shared" si="77"/>
        <v>-1</v>
      </c>
      <c r="AR575" s="2">
        <f t="shared" si="77"/>
        <v>-1</v>
      </c>
      <c r="AS575" s="2">
        <f t="shared" si="70"/>
        <v>-1</v>
      </c>
    </row>
    <row r="576" spans="1:45" x14ac:dyDescent="0.25">
      <c r="A576">
        <v>0</v>
      </c>
      <c r="B576" t="s">
        <v>5306</v>
      </c>
      <c r="C576" t="s">
        <v>5307</v>
      </c>
      <c r="E576" t="s">
        <v>38</v>
      </c>
      <c r="G576" t="s">
        <v>5308</v>
      </c>
      <c r="I576">
        <v>565</v>
      </c>
      <c r="J576" s="1">
        <v>44848.523055555554</v>
      </c>
      <c r="K576" t="s">
        <v>41</v>
      </c>
      <c r="S576">
        <v>0</v>
      </c>
      <c r="T576">
        <v>0</v>
      </c>
      <c r="U576">
        <v>0</v>
      </c>
      <c r="V576">
        <v>5</v>
      </c>
      <c r="X576" t="s">
        <v>5309</v>
      </c>
      <c r="Y576" t="s">
        <v>5308</v>
      </c>
      <c r="Z576" t="s">
        <v>5310</v>
      </c>
      <c r="AB576">
        <f>COUNTIF(DATA!C:C,C576)</f>
        <v>0</v>
      </c>
      <c r="AC576" s="2">
        <f t="shared" si="73"/>
        <v>-1</v>
      </c>
      <c r="AE576" s="2">
        <f t="shared" si="71"/>
        <v>-1</v>
      </c>
      <c r="AF576" s="2">
        <f t="shared" si="75"/>
        <v>-1</v>
      </c>
      <c r="AG576" s="2">
        <f t="shared" si="75"/>
        <v>-1</v>
      </c>
      <c r="AH576" s="2">
        <f t="shared" si="75"/>
        <v>-1</v>
      </c>
      <c r="AI576" s="2">
        <f t="shared" si="72"/>
        <v>-1</v>
      </c>
      <c r="AK576" s="2">
        <f t="shared" si="76"/>
        <v>-1</v>
      </c>
      <c r="AL576" s="2">
        <f t="shared" si="76"/>
        <v>-1</v>
      </c>
      <c r="AM576" s="2">
        <f t="shared" si="76"/>
        <v>-1</v>
      </c>
      <c r="AN576" s="2">
        <f t="shared" si="74"/>
        <v>-1</v>
      </c>
      <c r="AP576" s="2">
        <f t="shared" si="77"/>
        <v>-1</v>
      </c>
      <c r="AQ576" s="2">
        <f t="shared" si="77"/>
        <v>-1</v>
      </c>
      <c r="AR576" s="2">
        <f t="shared" si="77"/>
        <v>-1</v>
      </c>
      <c r="AS576" s="2">
        <f t="shared" si="70"/>
        <v>-1</v>
      </c>
    </row>
    <row r="577" spans="1:45" x14ac:dyDescent="0.25">
      <c r="A577">
        <v>0</v>
      </c>
      <c r="B577" t="s">
        <v>5311</v>
      </c>
      <c r="C577" t="s">
        <v>5312</v>
      </c>
      <c r="D577">
        <v>2022</v>
      </c>
      <c r="E577" t="s">
        <v>1788</v>
      </c>
      <c r="F577" t="s">
        <v>29</v>
      </c>
      <c r="G577" t="s">
        <v>5313</v>
      </c>
      <c r="I577">
        <v>566</v>
      </c>
      <c r="J577" s="1">
        <v>44848.523055555554</v>
      </c>
      <c r="S577">
        <v>0</v>
      </c>
      <c r="T577">
        <v>0</v>
      </c>
      <c r="U577">
        <v>0</v>
      </c>
      <c r="V577">
        <v>6</v>
      </c>
      <c r="W577">
        <v>1</v>
      </c>
      <c r="X577" t="s">
        <v>5314</v>
      </c>
      <c r="Z577" t="s">
        <v>5315</v>
      </c>
      <c r="AB577">
        <f>COUNTIF(DATA!C:C,C577)</f>
        <v>0</v>
      </c>
      <c r="AC577" s="2">
        <f t="shared" si="73"/>
        <v>-1</v>
      </c>
      <c r="AE577" s="2">
        <f t="shared" si="71"/>
        <v>-1</v>
      </c>
      <c r="AF577" s="2">
        <f t="shared" si="75"/>
        <v>-1</v>
      </c>
      <c r="AG577" s="2">
        <f t="shared" si="75"/>
        <v>-1</v>
      </c>
      <c r="AH577" s="2">
        <f t="shared" si="75"/>
        <v>-1</v>
      </c>
      <c r="AI577" s="2">
        <f t="shared" si="72"/>
        <v>-1</v>
      </c>
      <c r="AK577" s="2">
        <f t="shared" si="76"/>
        <v>-1</v>
      </c>
      <c r="AL577" s="2">
        <f t="shared" si="76"/>
        <v>-1</v>
      </c>
      <c r="AM577" s="2">
        <f t="shared" si="76"/>
        <v>-1</v>
      </c>
      <c r="AN577" s="2">
        <f t="shared" si="74"/>
        <v>-1</v>
      </c>
      <c r="AP577" s="2">
        <f t="shared" si="77"/>
        <v>-1</v>
      </c>
      <c r="AQ577" s="2">
        <f t="shared" si="77"/>
        <v>-1</v>
      </c>
      <c r="AR577" s="2">
        <f t="shared" si="77"/>
        <v>29</v>
      </c>
      <c r="AS577" s="2">
        <f t="shared" si="70"/>
        <v>0</v>
      </c>
    </row>
    <row r="578" spans="1:45" x14ac:dyDescent="0.25">
      <c r="A578">
        <v>0</v>
      </c>
      <c r="B578" t="s">
        <v>4571</v>
      </c>
      <c r="C578" t="s">
        <v>1146</v>
      </c>
      <c r="D578">
        <v>2015</v>
      </c>
      <c r="E578" t="s">
        <v>1087</v>
      </c>
      <c r="F578" t="s">
        <v>1147</v>
      </c>
      <c r="G578" t="s">
        <v>1148</v>
      </c>
      <c r="I578">
        <v>567</v>
      </c>
      <c r="J578" s="1">
        <v>44848.523055555554</v>
      </c>
      <c r="S578">
        <v>0</v>
      </c>
      <c r="T578">
        <v>0</v>
      </c>
      <c r="U578">
        <v>0</v>
      </c>
      <c r="V578">
        <v>5</v>
      </c>
      <c r="W578">
        <v>7</v>
      </c>
      <c r="X578" t="s">
        <v>1149</v>
      </c>
      <c r="Y578" t="s">
        <v>1150</v>
      </c>
      <c r="Z578" t="s">
        <v>1151</v>
      </c>
      <c r="AB578">
        <f>COUNTIF(DATA!C:C,C578)</f>
        <v>1</v>
      </c>
      <c r="AC578" s="2">
        <f t="shared" si="73"/>
        <v>-1</v>
      </c>
      <c r="AE578" s="2">
        <f t="shared" si="71"/>
        <v>-1</v>
      </c>
      <c r="AF578" s="2">
        <f t="shared" si="75"/>
        <v>-1</v>
      </c>
      <c r="AG578" s="2">
        <f t="shared" si="75"/>
        <v>-1</v>
      </c>
      <c r="AH578" s="2">
        <f t="shared" si="75"/>
        <v>-1</v>
      </c>
      <c r="AI578" s="2">
        <f t="shared" si="72"/>
        <v>-1</v>
      </c>
      <c r="AK578" s="2">
        <f t="shared" si="76"/>
        <v>-1</v>
      </c>
      <c r="AL578" s="2">
        <f t="shared" si="76"/>
        <v>-1</v>
      </c>
      <c r="AM578" s="2">
        <f t="shared" si="76"/>
        <v>15</v>
      </c>
      <c r="AN578" s="2">
        <f t="shared" si="74"/>
        <v>0</v>
      </c>
      <c r="AP578" s="2">
        <f t="shared" si="77"/>
        <v>-1</v>
      </c>
      <c r="AQ578" s="2">
        <f t="shared" si="77"/>
        <v>-1</v>
      </c>
      <c r="AR578" s="2">
        <f t="shared" si="77"/>
        <v>-1</v>
      </c>
      <c r="AS578" s="2">
        <f t="shared" ref="AS578:AS641" si="78">IF(AP578=-1, 0, 1) + IF(AQ578=-1, 0, 1) + IF(AR578=-1, 0, 1) - 1</f>
        <v>-1</v>
      </c>
    </row>
    <row r="579" spans="1:45" x14ac:dyDescent="0.25">
      <c r="A579">
        <v>0</v>
      </c>
      <c r="B579" t="s">
        <v>5316</v>
      </c>
      <c r="C579" t="s">
        <v>5317</v>
      </c>
      <c r="I579">
        <v>568</v>
      </c>
      <c r="J579" s="1">
        <v>44848.523055555554</v>
      </c>
      <c r="K579" t="s">
        <v>93</v>
      </c>
      <c r="S579">
        <v>0</v>
      </c>
      <c r="T579">
        <v>0</v>
      </c>
      <c r="U579">
        <v>0</v>
      </c>
      <c r="V579">
        <v>5</v>
      </c>
      <c r="Z579" t="s">
        <v>5318</v>
      </c>
      <c r="AB579">
        <f>COUNTIF(DATA!C:C,C579)</f>
        <v>0</v>
      </c>
      <c r="AC579" s="2">
        <f t="shared" si="73"/>
        <v>-1</v>
      </c>
      <c r="AE579" s="2">
        <f t="shared" ref="AE579:AE642" si="79">IFERROR(SEARCH(AE$1, $B579), -1)</f>
        <v>-1</v>
      </c>
      <c r="AF579" s="2">
        <f t="shared" si="75"/>
        <v>-1</v>
      </c>
      <c r="AG579" s="2">
        <f t="shared" si="75"/>
        <v>-1</v>
      </c>
      <c r="AH579" s="2">
        <f t="shared" si="75"/>
        <v>-1</v>
      </c>
      <c r="AI579" s="2">
        <f t="shared" ref="AI579:AI642" si="80">IF(AE579=-1, 0, 1) + IF(AF579=-1, 0, 1) + IF(AG579=-1, 0, 1) + IF(AH579=-1, 0, 1) - 1</f>
        <v>-1</v>
      </c>
      <c r="AK579" s="2">
        <f t="shared" si="76"/>
        <v>-1</v>
      </c>
      <c r="AL579" s="2">
        <f t="shared" si="76"/>
        <v>-1</v>
      </c>
      <c r="AM579" s="2">
        <f t="shared" si="76"/>
        <v>-1</v>
      </c>
      <c r="AN579" s="2">
        <f t="shared" si="74"/>
        <v>-1</v>
      </c>
      <c r="AP579" s="2">
        <f t="shared" si="77"/>
        <v>-1</v>
      </c>
      <c r="AQ579" s="2">
        <f t="shared" si="77"/>
        <v>-1</v>
      </c>
      <c r="AR579" s="2">
        <f t="shared" si="77"/>
        <v>-1</v>
      </c>
      <c r="AS579" s="2">
        <f t="shared" si="78"/>
        <v>-1</v>
      </c>
    </row>
    <row r="580" spans="1:45" x14ac:dyDescent="0.25">
      <c r="A580">
        <v>0</v>
      </c>
      <c r="B580" t="s">
        <v>5319</v>
      </c>
      <c r="C580" t="s">
        <v>5320</v>
      </c>
      <c r="E580" t="s">
        <v>1598</v>
      </c>
      <c r="G580" t="s">
        <v>5321</v>
      </c>
      <c r="I580">
        <v>569</v>
      </c>
      <c r="J580" s="1">
        <v>44848.523055555554</v>
      </c>
      <c r="K580" t="s">
        <v>41</v>
      </c>
      <c r="S580">
        <v>0</v>
      </c>
      <c r="T580">
        <v>0</v>
      </c>
      <c r="U580">
        <v>0</v>
      </c>
      <c r="V580">
        <v>2</v>
      </c>
      <c r="X580" t="s">
        <v>5322</v>
      </c>
      <c r="Y580" t="s">
        <v>5321</v>
      </c>
      <c r="Z580" t="s">
        <v>5323</v>
      </c>
      <c r="AB580">
        <f>COUNTIF(DATA!C:C,C580)</f>
        <v>0</v>
      </c>
      <c r="AC580" s="2">
        <f t="shared" si="73"/>
        <v>-1</v>
      </c>
      <c r="AE580" s="2">
        <f t="shared" si="79"/>
        <v>-1</v>
      </c>
      <c r="AF580" s="2">
        <f t="shared" si="75"/>
        <v>-1</v>
      </c>
      <c r="AG580" s="2">
        <f t="shared" si="75"/>
        <v>-1</v>
      </c>
      <c r="AH580" s="2">
        <f t="shared" si="75"/>
        <v>-1</v>
      </c>
      <c r="AI580" s="2">
        <f t="shared" si="80"/>
        <v>-1</v>
      </c>
      <c r="AK580" s="2">
        <f t="shared" si="76"/>
        <v>-1</v>
      </c>
      <c r="AL580" s="2">
        <f t="shared" si="76"/>
        <v>-1</v>
      </c>
      <c r="AM580" s="2">
        <f t="shared" si="76"/>
        <v>-1</v>
      </c>
      <c r="AN580" s="2">
        <f t="shared" si="74"/>
        <v>-1</v>
      </c>
      <c r="AP580" s="2">
        <f t="shared" si="77"/>
        <v>-1</v>
      </c>
      <c r="AQ580" s="2">
        <f t="shared" si="77"/>
        <v>-1</v>
      </c>
      <c r="AR580" s="2">
        <f t="shared" si="77"/>
        <v>-1</v>
      </c>
      <c r="AS580" s="2">
        <f t="shared" si="78"/>
        <v>-1</v>
      </c>
    </row>
    <row r="581" spans="1:45" x14ac:dyDescent="0.25">
      <c r="A581">
        <v>0</v>
      </c>
      <c r="B581" t="s">
        <v>1639</v>
      </c>
      <c r="C581" t="s">
        <v>1640</v>
      </c>
      <c r="D581">
        <v>2017</v>
      </c>
      <c r="F581" t="s">
        <v>1641</v>
      </c>
      <c r="G581" t="s">
        <v>1642</v>
      </c>
      <c r="I581">
        <v>570</v>
      </c>
      <c r="J581" s="1">
        <v>44848.523055555554</v>
      </c>
      <c r="S581">
        <v>0</v>
      </c>
      <c r="T581">
        <v>0</v>
      </c>
      <c r="U581">
        <v>0</v>
      </c>
      <c r="V581">
        <v>1</v>
      </c>
      <c r="W581">
        <v>5</v>
      </c>
      <c r="X581" t="s">
        <v>1643</v>
      </c>
      <c r="Y581" t="s">
        <v>1644</v>
      </c>
      <c r="Z581" t="s">
        <v>1645</v>
      </c>
      <c r="AB581">
        <f>COUNTIF(DATA!C:C,C581)</f>
        <v>1</v>
      </c>
      <c r="AC581" s="2">
        <f t="shared" si="73"/>
        <v>-1</v>
      </c>
      <c r="AE581" s="2">
        <f t="shared" si="79"/>
        <v>-1</v>
      </c>
      <c r="AF581" s="2">
        <f t="shared" si="75"/>
        <v>-1</v>
      </c>
      <c r="AG581" s="2">
        <f t="shared" si="75"/>
        <v>-1</v>
      </c>
      <c r="AH581" s="2">
        <f t="shared" si="75"/>
        <v>-1</v>
      </c>
      <c r="AI581" s="2">
        <f t="shared" si="80"/>
        <v>-1</v>
      </c>
      <c r="AK581" s="2">
        <f t="shared" si="76"/>
        <v>-1</v>
      </c>
      <c r="AL581" s="2">
        <f t="shared" si="76"/>
        <v>-1</v>
      </c>
      <c r="AM581" s="2">
        <f t="shared" si="76"/>
        <v>-1</v>
      </c>
      <c r="AN581" s="2">
        <f t="shared" si="74"/>
        <v>-1</v>
      </c>
      <c r="AP581" s="2">
        <f t="shared" si="77"/>
        <v>-1</v>
      </c>
      <c r="AQ581" s="2">
        <f t="shared" si="77"/>
        <v>-1</v>
      </c>
      <c r="AR581" s="2">
        <f t="shared" si="77"/>
        <v>-1</v>
      </c>
      <c r="AS581" s="2">
        <f t="shared" si="78"/>
        <v>-1</v>
      </c>
    </row>
    <row r="582" spans="1:45" x14ac:dyDescent="0.25">
      <c r="A582">
        <v>0</v>
      </c>
      <c r="B582" t="s">
        <v>5324</v>
      </c>
      <c r="C582" t="s">
        <v>5325</v>
      </c>
      <c r="D582">
        <v>2020</v>
      </c>
      <c r="E582" t="s">
        <v>5326</v>
      </c>
      <c r="F582" t="s">
        <v>131</v>
      </c>
      <c r="G582" t="s">
        <v>5327</v>
      </c>
      <c r="I582">
        <v>571</v>
      </c>
      <c r="J582" s="1">
        <v>44848.523055555554</v>
      </c>
      <c r="L582" t="s">
        <v>5328</v>
      </c>
      <c r="S582">
        <v>0</v>
      </c>
      <c r="T582">
        <v>0</v>
      </c>
      <c r="U582">
        <v>0</v>
      </c>
      <c r="V582">
        <v>3</v>
      </c>
      <c r="W582">
        <v>2</v>
      </c>
      <c r="X582" t="s">
        <v>5329</v>
      </c>
      <c r="Y582" t="s">
        <v>5330</v>
      </c>
      <c r="Z582" t="s">
        <v>5331</v>
      </c>
      <c r="AB582">
        <f>COUNTIF(DATA!C:C,C582)</f>
        <v>0</v>
      </c>
      <c r="AC582" s="2">
        <f t="shared" si="73"/>
        <v>-1</v>
      </c>
      <c r="AE582" s="2">
        <f t="shared" si="79"/>
        <v>-1</v>
      </c>
      <c r="AF582" s="2">
        <f t="shared" si="75"/>
        <v>-1</v>
      </c>
      <c r="AG582" s="2">
        <f t="shared" si="75"/>
        <v>-1</v>
      </c>
      <c r="AH582" s="2">
        <f t="shared" si="75"/>
        <v>-1</v>
      </c>
      <c r="AI582" s="2">
        <f t="shared" si="80"/>
        <v>-1</v>
      </c>
      <c r="AK582" s="2">
        <f t="shared" si="76"/>
        <v>-1</v>
      </c>
      <c r="AL582" s="2">
        <f t="shared" si="76"/>
        <v>-1</v>
      </c>
      <c r="AM582" s="2">
        <f t="shared" si="76"/>
        <v>-1</v>
      </c>
      <c r="AN582" s="2">
        <f t="shared" si="74"/>
        <v>-1</v>
      </c>
      <c r="AP582" s="2">
        <f t="shared" si="77"/>
        <v>-1</v>
      </c>
      <c r="AQ582" s="2">
        <f t="shared" si="77"/>
        <v>-1</v>
      </c>
      <c r="AR582" s="2">
        <f t="shared" si="77"/>
        <v>-1</v>
      </c>
      <c r="AS582" s="2">
        <f t="shared" si="78"/>
        <v>-1</v>
      </c>
    </row>
    <row r="583" spans="1:45" x14ac:dyDescent="0.25">
      <c r="A583">
        <v>0</v>
      </c>
      <c r="B583" t="s">
        <v>5332</v>
      </c>
      <c r="C583" t="s">
        <v>5333</v>
      </c>
      <c r="D583">
        <v>2022</v>
      </c>
      <c r="E583" t="s">
        <v>5334</v>
      </c>
      <c r="F583" t="s">
        <v>131</v>
      </c>
      <c r="G583" t="s">
        <v>5335</v>
      </c>
      <c r="I583">
        <v>572</v>
      </c>
      <c r="J583" s="1">
        <v>44848.523055555554</v>
      </c>
      <c r="K583" t="s">
        <v>157</v>
      </c>
      <c r="L583" t="s">
        <v>5336</v>
      </c>
      <c r="S583">
        <v>0</v>
      </c>
      <c r="T583">
        <v>0</v>
      </c>
      <c r="U583">
        <v>0</v>
      </c>
      <c r="V583">
        <v>1</v>
      </c>
      <c r="W583">
        <v>1</v>
      </c>
      <c r="X583" t="s">
        <v>5337</v>
      </c>
      <c r="Y583" t="s">
        <v>5335</v>
      </c>
      <c r="Z583" t="s">
        <v>5338</v>
      </c>
      <c r="AB583">
        <f>COUNTIF(DATA!C:C,C583)</f>
        <v>0</v>
      </c>
      <c r="AC583" s="2">
        <f t="shared" si="73"/>
        <v>-1</v>
      </c>
      <c r="AE583" s="2">
        <f t="shared" si="79"/>
        <v>-1</v>
      </c>
      <c r="AF583" s="2">
        <f t="shared" si="75"/>
        <v>-1</v>
      </c>
      <c r="AG583" s="2">
        <f t="shared" si="75"/>
        <v>-1</v>
      </c>
      <c r="AH583" s="2">
        <f t="shared" si="75"/>
        <v>-1</v>
      </c>
      <c r="AI583" s="2">
        <f t="shared" si="80"/>
        <v>-1</v>
      </c>
      <c r="AK583" s="2">
        <f t="shared" si="76"/>
        <v>-1</v>
      </c>
      <c r="AL583" s="2">
        <f t="shared" si="76"/>
        <v>-1</v>
      </c>
      <c r="AM583" s="2">
        <f t="shared" si="76"/>
        <v>-1</v>
      </c>
      <c r="AN583" s="2">
        <f t="shared" si="74"/>
        <v>-1</v>
      </c>
      <c r="AP583" s="2">
        <f t="shared" si="77"/>
        <v>-1</v>
      </c>
      <c r="AQ583" s="2">
        <f t="shared" si="77"/>
        <v>-1</v>
      </c>
      <c r="AR583" s="2">
        <f t="shared" si="77"/>
        <v>-1</v>
      </c>
      <c r="AS583" s="2">
        <f t="shared" si="78"/>
        <v>-1</v>
      </c>
    </row>
    <row r="584" spans="1:45" x14ac:dyDescent="0.25">
      <c r="A584">
        <v>0</v>
      </c>
      <c r="B584" t="s">
        <v>1859</v>
      </c>
      <c r="C584" t="s">
        <v>5339</v>
      </c>
      <c r="D584">
        <v>2021</v>
      </c>
      <c r="E584" t="s">
        <v>5340</v>
      </c>
      <c r="F584" t="s">
        <v>272</v>
      </c>
      <c r="G584" t="s">
        <v>5341</v>
      </c>
      <c r="I584">
        <v>574</v>
      </c>
      <c r="J584" s="1">
        <v>44848.523055555554</v>
      </c>
      <c r="S584">
        <v>0</v>
      </c>
      <c r="T584">
        <v>0</v>
      </c>
      <c r="U584">
        <v>0</v>
      </c>
      <c r="V584">
        <v>1</v>
      </c>
      <c r="W584">
        <v>1</v>
      </c>
      <c r="X584" t="s">
        <v>5342</v>
      </c>
      <c r="Z584" t="s">
        <v>5343</v>
      </c>
      <c r="AB584">
        <f>COUNTIF(DATA!C:C,C584)</f>
        <v>0</v>
      </c>
      <c r="AC584" s="2">
        <f t="shared" si="73"/>
        <v>-1</v>
      </c>
      <c r="AE584" s="2">
        <f t="shared" si="79"/>
        <v>-1</v>
      </c>
      <c r="AF584" s="2">
        <f t="shared" si="75"/>
        <v>-1</v>
      </c>
      <c r="AG584" s="2">
        <f t="shared" si="75"/>
        <v>-1</v>
      </c>
      <c r="AH584" s="2">
        <f t="shared" si="75"/>
        <v>-1</v>
      </c>
      <c r="AI584" s="2">
        <f t="shared" si="80"/>
        <v>-1</v>
      </c>
      <c r="AK584" s="2">
        <f t="shared" si="76"/>
        <v>-1</v>
      </c>
      <c r="AL584" s="2">
        <f t="shared" si="76"/>
        <v>-1</v>
      </c>
      <c r="AM584" s="2">
        <f t="shared" si="76"/>
        <v>-1</v>
      </c>
      <c r="AN584" s="2">
        <f t="shared" si="74"/>
        <v>-1</v>
      </c>
      <c r="AP584" s="2">
        <f t="shared" si="77"/>
        <v>-1</v>
      </c>
      <c r="AQ584" s="2">
        <f t="shared" si="77"/>
        <v>-1</v>
      </c>
      <c r="AR584" s="2">
        <f t="shared" si="77"/>
        <v>-1</v>
      </c>
      <c r="AS584" s="2">
        <f t="shared" si="78"/>
        <v>-1</v>
      </c>
    </row>
    <row r="585" spans="1:45" x14ac:dyDescent="0.25">
      <c r="A585">
        <v>0</v>
      </c>
      <c r="B585" t="s">
        <v>5344</v>
      </c>
      <c r="C585" t="s">
        <v>5345</v>
      </c>
      <c r="D585">
        <v>2018</v>
      </c>
      <c r="E585" t="s">
        <v>5346</v>
      </c>
      <c r="F585" t="s">
        <v>417</v>
      </c>
      <c r="G585" t="s">
        <v>5347</v>
      </c>
      <c r="I585">
        <v>575</v>
      </c>
      <c r="J585" s="1">
        <v>44848.523055555554</v>
      </c>
      <c r="S585">
        <v>0</v>
      </c>
      <c r="T585">
        <v>0</v>
      </c>
      <c r="U585">
        <v>0</v>
      </c>
      <c r="V585">
        <v>2</v>
      </c>
      <c r="W585">
        <v>4</v>
      </c>
      <c r="X585" t="s">
        <v>555</v>
      </c>
      <c r="Z585" t="s">
        <v>5348</v>
      </c>
      <c r="AB585">
        <f>COUNTIF(DATA!C:C,C585)</f>
        <v>1</v>
      </c>
      <c r="AC585" s="2">
        <f t="shared" si="73"/>
        <v>-1</v>
      </c>
      <c r="AE585" s="2">
        <f t="shared" si="79"/>
        <v>-1</v>
      </c>
      <c r="AF585" s="2">
        <f t="shared" si="75"/>
        <v>-1</v>
      </c>
      <c r="AG585" s="2">
        <f t="shared" si="75"/>
        <v>-1</v>
      </c>
      <c r="AH585" s="2">
        <f t="shared" si="75"/>
        <v>-1</v>
      </c>
      <c r="AI585" s="2">
        <f t="shared" si="80"/>
        <v>-1</v>
      </c>
      <c r="AK585" s="2">
        <f t="shared" si="76"/>
        <v>-1</v>
      </c>
      <c r="AL585" s="2">
        <f t="shared" si="76"/>
        <v>-1</v>
      </c>
      <c r="AM585" s="2">
        <f t="shared" si="76"/>
        <v>-1</v>
      </c>
      <c r="AN585" s="2">
        <f t="shared" si="74"/>
        <v>-1</v>
      </c>
      <c r="AP585" s="2">
        <f t="shared" si="77"/>
        <v>-1</v>
      </c>
      <c r="AQ585" s="2">
        <f t="shared" si="77"/>
        <v>-1</v>
      </c>
      <c r="AR585" s="2">
        <f t="shared" si="77"/>
        <v>-1</v>
      </c>
      <c r="AS585" s="2">
        <f t="shared" si="78"/>
        <v>-1</v>
      </c>
    </row>
    <row r="586" spans="1:45" x14ac:dyDescent="0.25">
      <c r="A586">
        <v>0</v>
      </c>
      <c r="B586" t="s">
        <v>210</v>
      </c>
      <c r="C586" t="s">
        <v>211</v>
      </c>
      <c r="D586">
        <v>2010</v>
      </c>
      <c r="F586" t="s">
        <v>212</v>
      </c>
      <c r="G586" t="s">
        <v>213</v>
      </c>
      <c r="I586">
        <v>576</v>
      </c>
      <c r="J586" s="1">
        <v>44848.523055555554</v>
      </c>
      <c r="S586">
        <v>0</v>
      </c>
      <c r="T586">
        <v>0</v>
      </c>
      <c r="U586">
        <v>0</v>
      </c>
      <c r="V586">
        <v>1</v>
      </c>
      <c r="W586">
        <v>12</v>
      </c>
      <c r="X586" t="s">
        <v>214</v>
      </c>
      <c r="Z586" t="s">
        <v>215</v>
      </c>
      <c r="AB586">
        <f>COUNTIF(DATA!C:C,C586)</f>
        <v>1</v>
      </c>
      <c r="AC586" s="2">
        <f t="shared" si="73"/>
        <v>-1</v>
      </c>
      <c r="AE586" s="2">
        <f t="shared" si="79"/>
        <v>-1</v>
      </c>
      <c r="AF586" s="2">
        <f t="shared" si="75"/>
        <v>-1</v>
      </c>
      <c r="AG586" s="2">
        <f t="shared" si="75"/>
        <v>-1</v>
      </c>
      <c r="AH586" s="2">
        <f t="shared" si="75"/>
        <v>-1</v>
      </c>
      <c r="AI586" s="2">
        <f t="shared" si="80"/>
        <v>-1</v>
      </c>
      <c r="AK586" s="2">
        <f t="shared" si="76"/>
        <v>-1</v>
      </c>
      <c r="AL586" s="2">
        <f t="shared" si="76"/>
        <v>-1</v>
      </c>
      <c r="AM586" s="2">
        <f t="shared" si="76"/>
        <v>-1</v>
      </c>
      <c r="AN586" s="2">
        <f t="shared" si="74"/>
        <v>-1</v>
      </c>
      <c r="AP586" s="2">
        <f t="shared" si="77"/>
        <v>-1</v>
      </c>
      <c r="AQ586" s="2">
        <f t="shared" si="77"/>
        <v>-1</v>
      </c>
      <c r="AR586" s="2">
        <f t="shared" si="77"/>
        <v>-1</v>
      </c>
      <c r="AS586" s="2">
        <f t="shared" si="78"/>
        <v>-1</v>
      </c>
    </row>
    <row r="587" spans="1:45" x14ac:dyDescent="0.25">
      <c r="A587">
        <v>0</v>
      </c>
      <c r="B587" t="s">
        <v>5349</v>
      </c>
      <c r="C587" t="s">
        <v>5350</v>
      </c>
      <c r="D587">
        <v>2019</v>
      </c>
      <c r="F587" t="s">
        <v>5351</v>
      </c>
      <c r="G587" t="s">
        <v>5352</v>
      </c>
      <c r="I587">
        <v>577</v>
      </c>
      <c r="J587" s="1">
        <v>44848.523055555554</v>
      </c>
      <c r="S587">
        <v>0</v>
      </c>
      <c r="T587">
        <v>0</v>
      </c>
      <c r="U587">
        <v>0</v>
      </c>
      <c r="V587">
        <v>1</v>
      </c>
      <c r="W587">
        <v>3</v>
      </c>
      <c r="X587" t="s">
        <v>5353</v>
      </c>
      <c r="Y587" t="s">
        <v>5354</v>
      </c>
      <c r="Z587" t="s">
        <v>5355</v>
      </c>
      <c r="AB587">
        <f>COUNTIF(DATA!C:C,C587)</f>
        <v>0</v>
      </c>
      <c r="AC587" s="2">
        <f t="shared" si="73"/>
        <v>-1</v>
      </c>
      <c r="AE587" s="2">
        <f t="shared" si="79"/>
        <v>-1</v>
      </c>
      <c r="AF587" s="2">
        <f t="shared" si="75"/>
        <v>-1</v>
      </c>
      <c r="AG587" s="2">
        <f t="shared" si="75"/>
        <v>-1</v>
      </c>
      <c r="AH587" s="2">
        <f t="shared" si="75"/>
        <v>-1</v>
      </c>
      <c r="AI587" s="2">
        <f t="shared" si="80"/>
        <v>-1</v>
      </c>
      <c r="AK587" s="2">
        <f t="shared" si="76"/>
        <v>-1</v>
      </c>
      <c r="AL587" s="2">
        <f t="shared" si="76"/>
        <v>-1</v>
      </c>
      <c r="AM587" s="2">
        <f t="shared" si="76"/>
        <v>-1</v>
      </c>
      <c r="AN587" s="2">
        <f t="shared" si="74"/>
        <v>-1</v>
      </c>
      <c r="AP587" s="2">
        <f t="shared" si="77"/>
        <v>-1</v>
      </c>
      <c r="AQ587" s="2">
        <f t="shared" si="77"/>
        <v>-1</v>
      </c>
      <c r="AR587" s="2">
        <f t="shared" si="77"/>
        <v>-1</v>
      </c>
      <c r="AS587" s="2">
        <f t="shared" si="78"/>
        <v>-1</v>
      </c>
    </row>
    <row r="588" spans="1:45" x14ac:dyDescent="0.25">
      <c r="A588">
        <v>0</v>
      </c>
      <c r="B588" t="s">
        <v>5356</v>
      </c>
      <c r="C588" t="s">
        <v>2981</v>
      </c>
      <c r="D588">
        <v>2022</v>
      </c>
      <c r="E588" t="s">
        <v>991</v>
      </c>
      <c r="F588" t="s">
        <v>29</v>
      </c>
      <c r="G588" t="s">
        <v>2982</v>
      </c>
      <c r="I588">
        <v>578</v>
      </c>
      <c r="J588" s="1">
        <v>44848.523055555554</v>
      </c>
      <c r="S588">
        <v>0</v>
      </c>
      <c r="T588">
        <v>0</v>
      </c>
      <c r="U588">
        <v>0</v>
      </c>
      <c r="V588">
        <v>4</v>
      </c>
      <c r="W588">
        <v>1</v>
      </c>
      <c r="X588" t="s">
        <v>2983</v>
      </c>
      <c r="Z588" t="s">
        <v>2984</v>
      </c>
      <c r="AB588">
        <f>COUNTIF(DATA!C:C,C588)</f>
        <v>1</v>
      </c>
      <c r="AC588" s="2">
        <f t="shared" si="73"/>
        <v>-1</v>
      </c>
      <c r="AE588" s="2">
        <f t="shared" si="79"/>
        <v>-1</v>
      </c>
      <c r="AF588" s="2">
        <f t="shared" si="75"/>
        <v>-1</v>
      </c>
      <c r="AG588" s="2">
        <f t="shared" si="75"/>
        <v>-1</v>
      </c>
      <c r="AH588" s="2">
        <f t="shared" si="75"/>
        <v>-1</v>
      </c>
      <c r="AI588" s="2">
        <f t="shared" si="80"/>
        <v>-1</v>
      </c>
      <c r="AK588" s="2">
        <f t="shared" si="76"/>
        <v>-1</v>
      </c>
      <c r="AL588" s="2">
        <f t="shared" si="76"/>
        <v>-1</v>
      </c>
      <c r="AM588" s="2">
        <f t="shared" si="76"/>
        <v>-1</v>
      </c>
      <c r="AN588" s="2">
        <f t="shared" si="74"/>
        <v>-1</v>
      </c>
      <c r="AP588" s="2">
        <f t="shared" si="77"/>
        <v>-1</v>
      </c>
      <c r="AQ588" s="2">
        <f t="shared" si="77"/>
        <v>-1</v>
      </c>
      <c r="AR588" s="2">
        <f t="shared" si="77"/>
        <v>-1</v>
      </c>
      <c r="AS588" s="2">
        <f t="shared" si="78"/>
        <v>-1</v>
      </c>
    </row>
    <row r="589" spans="1:45" x14ac:dyDescent="0.25">
      <c r="A589">
        <v>0</v>
      </c>
      <c r="B589" t="s">
        <v>5357</v>
      </c>
      <c r="C589" t="s">
        <v>5358</v>
      </c>
      <c r="E589" t="s">
        <v>205</v>
      </c>
      <c r="G589" t="s">
        <v>5359</v>
      </c>
      <c r="I589">
        <v>579</v>
      </c>
      <c r="J589" s="1">
        <v>44848.523055555554</v>
      </c>
      <c r="K589" t="s">
        <v>41</v>
      </c>
      <c r="S589">
        <v>0</v>
      </c>
      <c r="T589">
        <v>0</v>
      </c>
      <c r="U589">
        <v>0</v>
      </c>
      <c r="V589">
        <v>1</v>
      </c>
      <c r="X589" t="s">
        <v>5360</v>
      </c>
      <c r="Y589" t="s">
        <v>5359</v>
      </c>
      <c r="Z589" t="s">
        <v>5361</v>
      </c>
      <c r="AB589">
        <f>COUNTIF(DATA!C:C,C589)</f>
        <v>0</v>
      </c>
      <c r="AC589" s="2">
        <f t="shared" si="73"/>
        <v>-1</v>
      </c>
      <c r="AE589" s="2">
        <f t="shared" si="79"/>
        <v>-1</v>
      </c>
      <c r="AF589" s="2">
        <f t="shared" si="75"/>
        <v>-1</v>
      </c>
      <c r="AG589" s="2">
        <f t="shared" si="75"/>
        <v>-1</v>
      </c>
      <c r="AH589" s="2">
        <f t="shared" si="75"/>
        <v>-1</v>
      </c>
      <c r="AI589" s="2">
        <f t="shared" si="80"/>
        <v>-1</v>
      </c>
      <c r="AK589" s="2">
        <f t="shared" si="76"/>
        <v>-1</v>
      </c>
      <c r="AL589" s="2">
        <f t="shared" si="76"/>
        <v>-1</v>
      </c>
      <c r="AM589" s="2">
        <f t="shared" si="76"/>
        <v>-1</v>
      </c>
      <c r="AN589" s="2">
        <f t="shared" si="74"/>
        <v>-1</v>
      </c>
      <c r="AP589" s="2">
        <f t="shared" si="77"/>
        <v>-1</v>
      </c>
      <c r="AQ589" s="2">
        <f t="shared" si="77"/>
        <v>-1</v>
      </c>
      <c r="AR589" s="2">
        <f t="shared" si="77"/>
        <v>-1</v>
      </c>
      <c r="AS589" s="2">
        <f t="shared" si="78"/>
        <v>-1</v>
      </c>
    </row>
    <row r="590" spans="1:45" x14ac:dyDescent="0.25">
      <c r="A590">
        <v>0</v>
      </c>
      <c r="B590" t="s">
        <v>5362</v>
      </c>
      <c r="C590" t="s">
        <v>5363</v>
      </c>
      <c r="D590">
        <v>2022</v>
      </c>
      <c r="E590" t="s">
        <v>744</v>
      </c>
      <c r="F590" t="s">
        <v>29</v>
      </c>
      <c r="G590" t="s">
        <v>5364</v>
      </c>
      <c r="I590">
        <v>580</v>
      </c>
      <c r="J590" s="1">
        <v>44848.523055555554</v>
      </c>
      <c r="S590">
        <v>0</v>
      </c>
      <c r="T590">
        <v>0</v>
      </c>
      <c r="U590">
        <v>0</v>
      </c>
      <c r="V590">
        <v>6</v>
      </c>
      <c r="W590">
        <v>1</v>
      </c>
      <c r="X590" t="s">
        <v>5365</v>
      </c>
      <c r="Y590" t="s">
        <v>5366</v>
      </c>
      <c r="AB590">
        <f>COUNTIF(DATA!C:C,C590)</f>
        <v>0</v>
      </c>
      <c r="AC590" s="2">
        <f t="shared" si="73"/>
        <v>-1</v>
      </c>
      <c r="AE590" s="2">
        <f t="shared" si="79"/>
        <v>-1</v>
      </c>
      <c r="AF590" s="2">
        <f t="shared" si="75"/>
        <v>-1</v>
      </c>
      <c r="AG590" s="2">
        <f t="shared" si="75"/>
        <v>-1</v>
      </c>
      <c r="AH590" s="2">
        <f t="shared" si="75"/>
        <v>-1</v>
      </c>
      <c r="AI590" s="2">
        <f t="shared" si="80"/>
        <v>-1</v>
      </c>
      <c r="AK590" s="2">
        <f t="shared" si="76"/>
        <v>-1</v>
      </c>
      <c r="AL590" s="2">
        <f t="shared" si="76"/>
        <v>-1</v>
      </c>
      <c r="AM590" s="2">
        <f t="shared" si="76"/>
        <v>-1</v>
      </c>
      <c r="AN590" s="2">
        <f t="shared" si="74"/>
        <v>-1</v>
      </c>
      <c r="AP590" s="2">
        <f t="shared" si="77"/>
        <v>-1</v>
      </c>
      <c r="AQ590" s="2">
        <f t="shared" si="77"/>
        <v>-1</v>
      </c>
      <c r="AR590" s="2">
        <f t="shared" si="77"/>
        <v>35</v>
      </c>
      <c r="AS590" s="2">
        <f t="shared" si="78"/>
        <v>0</v>
      </c>
    </row>
    <row r="591" spans="1:45" x14ac:dyDescent="0.25">
      <c r="A591">
        <v>0</v>
      </c>
      <c r="B591" t="s">
        <v>5367</v>
      </c>
      <c r="C591" t="s">
        <v>5368</v>
      </c>
      <c r="D591">
        <v>2015</v>
      </c>
      <c r="E591" t="s">
        <v>5369</v>
      </c>
      <c r="F591" t="s">
        <v>5370</v>
      </c>
      <c r="G591" t="s">
        <v>5371</v>
      </c>
      <c r="I591">
        <v>581</v>
      </c>
      <c r="J591" s="1">
        <v>44848.523055555554</v>
      </c>
      <c r="L591" t="s">
        <v>5372</v>
      </c>
      <c r="S591">
        <v>0</v>
      </c>
      <c r="T591">
        <v>0</v>
      </c>
      <c r="U591">
        <v>0</v>
      </c>
      <c r="V591">
        <v>3</v>
      </c>
      <c r="W591">
        <v>7</v>
      </c>
      <c r="X591" t="s">
        <v>5373</v>
      </c>
      <c r="Y591" t="s">
        <v>5374</v>
      </c>
      <c r="Z591" t="s">
        <v>5375</v>
      </c>
      <c r="AB591">
        <f>COUNTIF(DATA!C:C,C591)</f>
        <v>0</v>
      </c>
      <c r="AC591" s="2">
        <f t="shared" si="73"/>
        <v>-1</v>
      </c>
      <c r="AE591" s="2">
        <f t="shared" si="79"/>
        <v>-1</v>
      </c>
      <c r="AF591" s="2">
        <f t="shared" si="75"/>
        <v>-1</v>
      </c>
      <c r="AG591" s="2">
        <f t="shared" si="75"/>
        <v>-1</v>
      </c>
      <c r="AH591" s="2">
        <f t="shared" si="75"/>
        <v>-1</v>
      </c>
      <c r="AI591" s="2">
        <f t="shared" si="80"/>
        <v>-1</v>
      </c>
      <c r="AK591" s="2">
        <f t="shared" si="76"/>
        <v>-1</v>
      </c>
      <c r="AL591" s="2">
        <f t="shared" si="76"/>
        <v>-1</v>
      </c>
      <c r="AM591" s="2">
        <f t="shared" si="76"/>
        <v>-1</v>
      </c>
      <c r="AN591" s="2">
        <f t="shared" si="74"/>
        <v>-1</v>
      </c>
      <c r="AP591" s="2">
        <f t="shared" si="77"/>
        <v>-1</v>
      </c>
      <c r="AQ591" s="2">
        <f t="shared" si="77"/>
        <v>-1</v>
      </c>
      <c r="AR591" s="2">
        <f t="shared" si="77"/>
        <v>-1</v>
      </c>
      <c r="AS591" s="2">
        <f t="shared" si="78"/>
        <v>-1</v>
      </c>
    </row>
    <row r="592" spans="1:45" x14ac:dyDescent="0.25">
      <c r="A592">
        <v>0</v>
      </c>
      <c r="B592" t="s">
        <v>5376</v>
      </c>
      <c r="C592" t="s">
        <v>5377</v>
      </c>
      <c r="E592" t="s">
        <v>1598</v>
      </c>
      <c r="G592" t="s">
        <v>5378</v>
      </c>
      <c r="I592">
        <v>582</v>
      </c>
      <c r="J592" s="1">
        <v>44848.523055555554</v>
      </c>
      <c r="K592" t="s">
        <v>41</v>
      </c>
      <c r="S592">
        <v>0</v>
      </c>
      <c r="T592">
        <v>0</v>
      </c>
      <c r="U592">
        <v>0</v>
      </c>
      <c r="V592">
        <v>5</v>
      </c>
      <c r="X592" t="s">
        <v>5379</v>
      </c>
      <c r="Y592" t="s">
        <v>5378</v>
      </c>
      <c r="Z592" t="s">
        <v>5380</v>
      </c>
      <c r="AB592">
        <f>COUNTIF(DATA!C:C,C592)</f>
        <v>0</v>
      </c>
      <c r="AC592" s="2">
        <f t="shared" si="73"/>
        <v>-1</v>
      </c>
      <c r="AE592" s="2">
        <f t="shared" si="79"/>
        <v>-1</v>
      </c>
      <c r="AF592" s="2">
        <f t="shared" si="75"/>
        <v>-1</v>
      </c>
      <c r="AG592" s="2">
        <f t="shared" si="75"/>
        <v>-1</v>
      </c>
      <c r="AH592" s="2">
        <f t="shared" si="75"/>
        <v>-1</v>
      </c>
      <c r="AI592" s="2">
        <f t="shared" si="80"/>
        <v>-1</v>
      </c>
      <c r="AK592" s="2">
        <f t="shared" si="76"/>
        <v>-1</v>
      </c>
      <c r="AL592" s="2">
        <f t="shared" si="76"/>
        <v>-1</v>
      </c>
      <c r="AM592" s="2">
        <f t="shared" si="76"/>
        <v>-1</v>
      </c>
      <c r="AN592" s="2">
        <f t="shared" si="74"/>
        <v>-1</v>
      </c>
      <c r="AP592" s="2">
        <f t="shared" si="77"/>
        <v>-1</v>
      </c>
      <c r="AQ592" s="2">
        <f t="shared" si="77"/>
        <v>-1</v>
      </c>
      <c r="AR592" s="2">
        <f t="shared" si="77"/>
        <v>-1</v>
      </c>
      <c r="AS592" s="2">
        <f t="shared" si="78"/>
        <v>-1</v>
      </c>
    </row>
    <row r="593" spans="1:45" x14ac:dyDescent="0.25">
      <c r="A593">
        <v>0</v>
      </c>
      <c r="B593" t="s">
        <v>1152</v>
      </c>
      <c r="C593" t="s">
        <v>1153</v>
      </c>
      <c r="D593">
        <v>2015</v>
      </c>
      <c r="F593" t="s">
        <v>212</v>
      </c>
      <c r="G593" t="s">
        <v>1154</v>
      </c>
      <c r="I593">
        <v>584</v>
      </c>
      <c r="J593" s="1">
        <v>44848.523055555554</v>
      </c>
      <c r="K593" t="s">
        <v>281</v>
      </c>
      <c r="S593">
        <v>0</v>
      </c>
      <c r="T593">
        <v>0</v>
      </c>
      <c r="U593">
        <v>0</v>
      </c>
      <c r="V593">
        <v>1</v>
      </c>
      <c r="W593">
        <v>7</v>
      </c>
      <c r="X593" t="s">
        <v>1155</v>
      </c>
      <c r="Y593" t="s">
        <v>1156</v>
      </c>
      <c r="Z593" t="s">
        <v>1157</v>
      </c>
      <c r="AB593">
        <f>COUNTIF(DATA!C:C,C593)</f>
        <v>1</v>
      </c>
      <c r="AC593" s="2">
        <f t="shared" si="73"/>
        <v>-1</v>
      </c>
      <c r="AE593" s="2">
        <f t="shared" si="79"/>
        <v>-1</v>
      </c>
      <c r="AF593" s="2">
        <f t="shared" si="75"/>
        <v>-1</v>
      </c>
      <c r="AG593" s="2">
        <f t="shared" si="75"/>
        <v>-1</v>
      </c>
      <c r="AH593" s="2">
        <f t="shared" si="75"/>
        <v>-1</v>
      </c>
      <c r="AI593" s="2">
        <f t="shared" si="80"/>
        <v>-1</v>
      </c>
      <c r="AK593" s="2">
        <f t="shared" si="76"/>
        <v>-1</v>
      </c>
      <c r="AL593" s="2">
        <f t="shared" si="76"/>
        <v>-1</v>
      </c>
      <c r="AM593" s="2">
        <f t="shared" si="76"/>
        <v>-1</v>
      </c>
      <c r="AN593" s="2">
        <f t="shared" si="74"/>
        <v>-1</v>
      </c>
      <c r="AP593" s="2">
        <f t="shared" si="77"/>
        <v>-1</v>
      </c>
      <c r="AQ593" s="2">
        <f t="shared" si="77"/>
        <v>-1</v>
      </c>
      <c r="AR593" s="2">
        <f t="shared" si="77"/>
        <v>-1</v>
      </c>
      <c r="AS593" s="2">
        <f t="shared" si="78"/>
        <v>-1</v>
      </c>
    </row>
    <row r="594" spans="1:45" x14ac:dyDescent="0.25">
      <c r="A594">
        <v>0</v>
      </c>
      <c r="B594" t="s">
        <v>5381</v>
      </c>
      <c r="C594" t="s">
        <v>5382</v>
      </c>
      <c r="D594">
        <v>2012</v>
      </c>
      <c r="E594" t="s">
        <v>5383</v>
      </c>
      <c r="F594" t="s">
        <v>5384</v>
      </c>
      <c r="G594" t="s">
        <v>5385</v>
      </c>
      <c r="I594">
        <v>585</v>
      </c>
      <c r="J594" s="1">
        <v>44848.523055555554</v>
      </c>
      <c r="S594">
        <v>0</v>
      </c>
      <c r="T594">
        <v>0</v>
      </c>
      <c r="U594">
        <v>0</v>
      </c>
      <c r="V594">
        <v>2</v>
      </c>
      <c r="W594">
        <v>10</v>
      </c>
      <c r="X594" t="s">
        <v>5386</v>
      </c>
      <c r="Z594" t="s">
        <v>5387</v>
      </c>
      <c r="AB594">
        <f>COUNTIF(DATA!C:C,C594)</f>
        <v>0</v>
      </c>
      <c r="AC594" s="2">
        <f t="shared" si="73"/>
        <v>-1</v>
      </c>
      <c r="AE594" s="2">
        <f t="shared" si="79"/>
        <v>-1</v>
      </c>
      <c r="AF594" s="2">
        <f t="shared" si="75"/>
        <v>-1</v>
      </c>
      <c r="AG594" s="2">
        <f t="shared" si="75"/>
        <v>-1</v>
      </c>
      <c r="AH594" s="2">
        <f t="shared" si="75"/>
        <v>-1</v>
      </c>
      <c r="AI594" s="2">
        <f t="shared" si="80"/>
        <v>-1</v>
      </c>
      <c r="AK594" s="2">
        <f t="shared" si="76"/>
        <v>-1</v>
      </c>
      <c r="AL594" s="2">
        <f t="shared" si="76"/>
        <v>-1</v>
      </c>
      <c r="AM594" s="2">
        <f t="shared" si="76"/>
        <v>-1</v>
      </c>
      <c r="AN594" s="2">
        <f t="shared" si="74"/>
        <v>-1</v>
      </c>
      <c r="AP594" s="2">
        <f t="shared" si="77"/>
        <v>-1</v>
      </c>
      <c r="AQ594" s="2">
        <f t="shared" si="77"/>
        <v>-1</v>
      </c>
      <c r="AR594" s="2">
        <f t="shared" si="77"/>
        <v>-1</v>
      </c>
      <c r="AS594" s="2">
        <f t="shared" si="78"/>
        <v>-1</v>
      </c>
    </row>
    <row r="595" spans="1:45" x14ac:dyDescent="0.25">
      <c r="A595">
        <v>0</v>
      </c>
      <c r="B595" t="s">
        <v>5388</v>
      </c>
      <c r="C595" t="s">
        <v>5389</v>
      </c>
      <c r="D595">
        <v>2022</v>
      </c>
      <c r="E595" t="s">
        <v>5108</v>
      </c>
      <c r="F595" t="s">
        <v>272</v>
      </c>
      <c r="G595" t="s">
        <v>5390</v>
      </c>
      <c r="I595">
        <v>586</v>
      </c>
      <c r="J595" s="1">
        <v>44848.523055555554</v>
      </c>
      <c r="S595">
        <v>0</v>
      </c>
      <c r="T595">
        <v>0</v>
      </c>
      <c r="U595">
        <v>0</v>
      </c>
      <c r="V595">
        <v>4</v>
      </c>
      <c r="W595">
        <v>1</v>
      </c>
      <c r="X595" t="s">
        <v>5391</v>
      </c>
      <c r="AB595">
        <f>COUNTIF(DATA!C:C,C595)</f>
        <v>0</v>
      </c>
      <c r="AC595" s="2">
        <f t="shared" si="73"/>
        <v>-1</v>
      </c>
      <c r="AE595" s="2">
        <f t="shared" si="79"/>
        <v>-1</v>
      </c>
      <c r="AF595" s="2">
        <f t="shared" si="75"/>
        <v>-1</v>
      </c>
      <c r="AG595" s="2">
        <f t="shared" si="75"/>
        <v>-1</v>
      </c>
      <c r="AH595" s="2">
        <f t="shared" si="75"/>
        <v>-1</v>
      </c>
      <c r="AI595" s="2">
        <f t="shared" si="80"/>
        <v>-1</v>
      </c>
      <c r="AK595" s="2">
        <f t="shared" si="76"/>
        <v>-1</v>
      </c>
      <c r="AL595" s="2">
        <f t="shared" si="76"/>
        <v>-1</v>
      </c>
      <c r="AM595" s="2">
        <f t="shared" si="76"/>
        <v>-1</v>
      </c>
      <c r="AN595" s="2">
        <f t="shared" si="74"/>
        <v>-1</v>
      </c>
      <c r="AP595" s="2">
        <f t="shared" si="77"/>
        <v>-1</v>
      </c>
      <c r="AQ595" s="2">
        <f t="shared" si="77"/>
        <v>-1</v>
      </c>
      <c r="AR595" s="2">
        <f t="shared" si="77"/>
        <v>-1</v>
      </c>
      <c r="AS595" s="2">
        <f t="shared" si="78"/>
        <v>-1</v>
      </c>
    </row>
    <row r="596" spans="1:45" x14ac:dyDescent="0.25">
      <c r="A596">
        <v>0</v>
      </c>
      <c r="B596" t="s">
        <v>5392</v>
      </c>
      <c r="C596" t="s">
        <v>5393</v>
      </c>
      <c r="D596">
        <v>2012</v>
      </c>
      <c r="E596" t="s">
        <v>5394</v>
      </c>
      <c r="F596" t="s">
        <v>1598</v>
      </c>
      <c r="G596" t="s">
        <v>5395</v>
      </c>
      <c r="I596">
        <v>587</v>
      </c>
      <c r="J596" s="1">
        <v>44848.523055555554</v>
      </c>
      <c r="K596" t="s">
        <v>41</v>
      </c>
      <c r="S596">
        <v>0</v>
      </c>
      <c r="T596">
        <v>0</v>
      </c>
      <c r="U596">
        <v>0</v>
      </c>
      <c r="V596">
        <v>3</v>
      </c>
      <c r="W596">
        <v>10</v>
      </c>
      <c r="X596" t="s">
        <v>5396</v>
      </c>
      <c r="Y596" t="s">
        <v>5395</v>
      </c>
      <c r="Z596" t="s">
        <v>5397</v>
      </c>
      <c r="AB596">
        <f>COUNTIF(DATA!C:C,C596)</f>
        <v>0</v>
      </c>
      <c r="AC596" s="2">
        <f t="shared" si="73"/>
        <v>-1</v>
      </c>
      <c r="AE596" s="2">
        <f t="shared" si="79"/>
        <v>-1</v>
      </c>
      <c r="AF596" s="2">
        <f t="shared" si="75"/>
        <v>-1</v>
      </c>
      <c r="AG596" s="2">
        <f t="shared" si="75"/>
        <v>-1</v>
      </c>
      <c r="AH596" s="2">
        <f t="shared" si="75"/>
        <v>-1</v>
      </c>
      <c r="AI596" s="2">
        <f t="shared" si="80"/>
        <v>-1</v>
      </c>
      <c r="AK596" s="2">
        <f t="shared" si="76"/>
        <v>-1</v>
      </c>
      <c r="AL596" s="2">
        <f t="shared" si="76"/>
        <v>-1</v>
      </c>
      <c r="AM596" s="2">
        <f t="shared" si="76"/>
        <v>-1</v>
      </c>
      <c r="AN596" s="2">
        <f t="shared" si="74"/>
        <v>-1</v>
      </c>
      <c r="AP596" s="2">
        <f t="shared" si="77"/>
        <v>-1</v>
      </c>
      <c r="AQ596" s="2">
        <f t="shared" si="77"/>
        <v>-1</v>
      </c>
      <c r="AR596" s="2">
        <f t="shared" si="77"/>
        <v>-1</v>
      </c>
      <c r="AS596" s="2">
        <f t="shared" si="78"/>
        <v>-1</v>
      </c>
    </row>
    <row r="597" spans="1:45" x14ac:dyDescent="0.25">
      <c r="A597">
        <v>0</v>
      </c>
      <c r="B597" t="s">
        <v>5398</v>
      </c>
      <c r="C597" t="s">
        <v>5399</v>
      </c>
      <c r="E597" t="s">
        <v>5400</v>
      </c>
      <c r="F597" t="s">
        <v>205</v>
      </c>
      <c r="G597" t="s">
        <v>5401</v>
      </c>
      <c r="I597">
        <v>588</v>
      </c>
      <c r="J597" s="1">
        <v>44848.523055555554</v>
      </c>
      <c r="K597" t="s">
        <v>41</v>
      </c>
      <c r="S597">
        <v>0</v>
      </c>
      <c r="T597">
        <v>0</v>
      </c>
      <c r="U597">
        <v>0</v>
      </c>
      <c r="V597">
        <v>4</v>
      </c>
      <c r="X597" t="s">
        <v>5402</v>
      </c>
      <c r="Y597" t="s">
        <v>5401</v>
      </c>
      <c r="Z597" t="s">
        <v>5403</v>
      </c>
      <c r="AB597">
        <f>COUNTIF(DATA!C:C,C597)</f>
        <v>0</v>
      </c>
      <c r="AC597" s="2">
        <f t="shared" si="73"/>
        <v>-1</v>
      </c>
      <c r="AE597" s="2">
        <f t="shared" si="79"/>
        <v>-1</v>
      </c>
      <c r="AF597" s="2">
        <f t="shared" si="75"/>
        <v>-1</v>
      </c>
      <c r="AG597" s="2">
        <f t="shared" si="75"/>
        <v>-1</v>
      </c>
      <c r="AH597" s="2">
        <f t="shared" si="75"/>
        <v>-1</v>
      </c>
      <c r="AI597" s="2">
        <f t="shared" si="80"/>
        <v>-1</v>
      </c>
      <c r="AK597" s="2">
        <f t="shared" si="76"/>
        <v>-1</v>
      </c>
      <c r="AL597" s="2">
        <f t="shared" si="76"/>
        <v>-1</v>
      </c>
      <c r="AM597" s="2">
        <f t="shared" si="76"/>
        <v>-1</v>
      </c>
      <c r="AN597" s="2">
        <f t="shared" si="74"/>
        <v>-1</v>
      </c>
      <c r="AP597" s="2">
        <f t="shared" si="77"/>
        <v>-1</v>
      </c>
      <c r="AQ597" s="2">
        <f t="shared" si="77"/>
        <v>-1</v>
      </c>
      <c r="AR597" s="2">
        <f t="shared" si="77"/>
        <v>-1</v>
      </c>
      <c r="AS597" s="2">
        <f t="shared" si="78"/>
        <v>-1</v>
      </c>
    </row>
    <row r="598" spans="1:45" x14ac:dyDescent="0.25">
      <c r="A598">
        <v>0</v>
      </c>
      <c r="B598" t="s">
        <v>5404</v>
      </c>
      <c r="C598" t="s">
        <v>5405</v>
      </c>
      <c r="D598">
        <v>2022</v>
      </c>
      <c r="E598" t="s">
        <v>953</v>
      </c>
      <c r="F598" t="s">
        <v>131</v>
      </c>
      <c r="G598" t="s">
        <v>5406</v>
      </c>
      <c r="I598">
        <v>589</v>
      </c>
      <c r="J598" s="1">
        <v>44848.523055555554</v>
      </c>
      <c r="L598" t="s">
        <v>5407</v>
      </c>
      <c r="S598">
        <v>0</v>
      </c>
      <c r="T598">
        <v>0</v>
      </c>
      <c r="U598">
        <v>0</v>
      </c>
      <c r="V598">
        <v>2</v>
      </c>
      <c r="W598">
        <v>1</v>
      </c>
      <c r="X598" t="s">
        <v>5408</v>
      </c>
      <c r="Y598" t="s">
        <v>5409</v>
      </c>
      <c r="AB598">
        <f>COUNTIF(DATA!C:C,C598)</f>
        <v>0</v>
      </c>
      <c r="AC598" s="2">
        <f t="shared" si="73"/>
        <v>-1</v>
      </c>
      <c r="AE598" s="2">
        <f t="shared" si="79"/>
        <v>-1</v>
      </c>
      <c r="AF598" s="2">
        <f t="shared" si="75"/>
        <v>-1</v>
      </c>
      <c r="AG598" s="2">
        <f t="shared" si="75"/>
        <v>-1</v>
      </c>
      <c r="AH598" s="2">
        <f t="shared" si="75"/>
        <v>-1</v>
      </c>
      <c r="AI598" s="2">
        <f t="shared" si="80"/>
        <v>-1</v>
      </c>
      <c r="AK598" s="2">
        <f t="shared" si="76"/>
        <v>-1</v>
      </c>
      <c r="AL598" s="2">
        <f t="shared" si="76"/>
        <v>-1</v>
      </c>
      <c r="AM598" s="2">
        <f t="shared" si="76"/>
        <v>-1</v>
      </c>
      <c r="AN598" s="2">
        <f t="shared" si="74"/>
        <v>-1</v>
      </c>
      <c r="AP598" s="2">
        <f t="shared" si="77"/>
        <v>-1</v>
      </c>
      <c r="AQ598" s="2">
        <f t="shared" si="77"/>
        <v>-1</v>
      </c>
      <c r="AR598" s="2">
        <f t="shared" si="77"/>
        <v>-1</v>
      </c>
      <c r="AS598" s="2">
        <f t="shared" si="78"/>
        <v>-1</v>
      </c>
    </row>
    <row r="599" spans="1:45" x14ac:dyDescent="0.25">
      <c r="A599">
        <v>0</v>
      </c>
      <c r="B599" t="s">
        <v>5410</v>
      </c>
      <c r="C599" t="s">
        <v>2986</v>
      </c>
      <c r="D599">
        <v>2022</v>
      </c>
      <c r="E599" t="s">
        <v>28</v>
      </c>
      <c r="F599" t="s">
        <v>29</v>
      </c>
      <c r="G599" t="s">
        <v>2987</v>
      </c>
      <c r="I599">
        <v>590</v>
      </c>
      <c r="J599" s="1">
        <v>44848.523055555554</v>
      </c>
      <c r="S599">
        <v>0</v>
      </c>
      <c r="T599">
        <v>0</v>
      </c>
      <c r="U599">
        <v>0</v>
      </c>
      <c r="V599">
        <v>5</v>
      </c>
      <c r="W599">
        <v>1</v>
      </c>
      <c r="X599" t="s">
        <v>2988</v>
      </c>
      <c r="Y599" t="s">
        <v>2989</v>
      </c>
      <c r="AB599">
        <f>COUNTIF(DATA!C:C,C599)</f>
        <v>1</v>
      </c>
      <c r="AC599" s="2">
        <f t="shared" si="73"/>
        <v>-1</v>
      </c>
      <c r="AE599" s="2">
        <f t="shared" si="79"/>
        <v>-1</v>
      </c>
      <c r="AF599" s="2">
        <f t="shared" si="75"/>
        <v>-1</v>
      </c>
      <c r="AG599" s="2">
        <f t="shared" si="75"/>
        <v>-1</v>
      </c>
      <c r="AH599" s="2">
        <f t="shared" si="75"/>
        <v>-1</v>
      </c>
      <c r="AI599" s="2">
        <f t="shared" si="80"/>
        <v>-1</v>
      </c>
      <c r="AK599" s="2">
        <f t="shared" si="76"/>
        <v>-1</v>
      </c>
      <c r="AL599" s="2">
        <f t="shared" si="76"/>
        <v>-1</v>
      </c>
      <c r="AM599" s="2">
        <f t="shared" si="76"/>
        <v>-1</v>
      </c>
      <c r="AN599" s="2">
        <f t="shared" si="74"/>
        <v>-1</v>
      </c>
      <c r="AP599" s="2">
        <f t="shared" si="77"/>
        <v>-1</v>
      </c>
      <c r="AQ599" s="2">
        <f t="shared" si="77"/>
        <v>-1</v>
      </c>
      <c r="AR599" s="2">
        <f t="shared" si="77"/>
        <v>-1</v>
      </c>
      <c r="AS599" s="2">
        <f t="shared" si="78"/>
        <v>-1</v>
      </c>
    </row>
    <row r="600" spans="1:45" x14ac:dyDescent="0.25">
      <c r="A600">
        <v>0</v>
      </c>
      <c r="B600" t="s">
        <v>5411</v>
      </c>
      <c r="C600" t="s">
        <v>5412</v>
      </c>
      <c r="I600">
        <v>591</v>
      </c>
      <c r="J600" s="1">
        <v>44848.523055555554</v>
      </c>
      <c r="K600" t="s">
        <v>93</v>
      </c>
      <c r="S600">
        <v>0</v>
      </c>
      <c r="T600">
        <v>0</v>
      </c>
      <c r="U600">
        <v>0</v>
      </c>
      <c r="V600">
        <v>4</v>
      </c>
      <c r="Z600" t="s">
        <v>5413</v>
      </c>
      <c r="AB600">
        <f>COUNTIF(DATA!C:C,C600)</f>
        <v>0</v>
      </c>
      <c r="AC600" s="2">
        <f t="shared" si="73"/>
        <v>-1</v>
      </c>
      <c r="AE600" s="2">
        <f t="shared" si="79"/>
        <v>-1</v>
      </c>
      <c r="AF600" s="2">
        <f t="shared" si="75"/>
        <v>-1</v>
      </c>
      <c r="AG600" s="2">
        <f t="shared" si="75"/>
        <v>-1</v>
      </c>
      <c r="AH600" s="2">
        <f t="shared" si="75"/>
        <v>-1</v>
      </c>
      <c r="AI600" s="2">
        <f t="shared" si="80"/>
        <v>-1</v>
      </c>
      <c r="AK600" s="2">
        <f t="shared" si="76"/>
        <v>-1</v>
      </c>
      <c r="AL600" s="2">
        <f t="shared" si="76"/>
        <v>-1</v>
      </c>
      <c r="AM600" s="2">
        <f t="shared" si="76"/>
        <v>-1</v>
      </c>
      <c r="AN600" s="2">
        <f t="shared" si="74"/>
        <v>-1</v>
      </c>
      <c r="AP600" s="2">
        <f t="shared" si="77"/>
        <v>-1</v>
      </c>
      <c r="AQ600" s="2">
        <f t="shared" si="77"/>
        <v>-1</v>
      </c>
      <c r="AR600" s="2">
        <f t="shared" si="77"/>
        <v>-1</v>
      </c>
      <c r="AS600" s="2">
        <f t="shared" si="78"/>
        <v>-1</v>
      </c>
    </row>
    <row r="601" spans="1:45" x14ac:dyDescent="0.25">
      <c r="A601">
        <v>0</v>
      </c>
      <c r="B601" t="s">
        <v>5414</v>
      </c>
      <c r="C601" t="s">
        <v>4053</v>
      </c>
      <c r="D601">
        <v>2017</v>
      </c>
      <c r="F601" t="s">
        <v>5415</v>
      </c>
      <c r="G601" t="s">
        <v>5416</v>
      </c>
      <c r="I601">
        <v>592</v>
      </c>
      <c r="J601" s="1">
        <v>44848.523055555554</v>
      </c>
      <c r="S601">
        <v>0</v>
      </c>
      <c r="T601">
        <v>0</v>
      </c>
      <c r="U601">
        <v>0</v>
      </c>
      <c r="V601">
        <v>4</v>
      </c>
      <c r="W601">
        <v>5</v>
      </c>
      <c r="X601" t="s">
        <v>4056</v>
      </c>
      <c r="Y601" t="s">
        <v>5417</v>
      </c>
      <c r="Z601" t="s">
        <v>5418</v>
      </c>
      <c r="AB601">
        <f>COUNTIF(DATA!C:C,C601)</f>
        <v>0</v>
      </c>
      <c r="AC601" s="2">
        <f t="shared" si="73"/>
        <v>-1</v>
      </c>
      <c r="AE601" s="2">
        <f t="shared" si="79"/>
        <v>-1</v>
      </c>
      <c r="AF601" s="2">
        <f t="shared" si="75"/>
        <v>-1</v>
      </c>
      <c r="AG601" s="2">
        <f t="shared" si="75"/>
        <v>-1</v>
      </c>
      <c r="AH601" s="2">
        <f t="shared" si="75"/>
        <v>-1</v>
      </c>
      <c r="AI601" s="2">
        <f t="shared" si="80"/>
        <v>-1</v>
      </c>
      <c r="AK601" s="2">
        <f t="shared" si="76"/>
        <v>-1</v>
      </c>
      <c r="AL601" s="2">
        <f t="shared" si="76"/>
        <v>-1</v>
      </c>
      <c r="AM601" s="2">
        <f t="shared" si="76"/>
        <v>-1</v>
      </c>
      <c r="AN601" s="2">
        <f t="shared" si="74"/>
        <v>-1</v>
      </c>
      <c r="AP601" s="2">
        <f t="shared" si="77"/>
        <v>-1</v>
      </c>
      <c r="AQ601" s="2">
        <f t="shared" si="77"/>
        <v>-1</v>
      </c>
      <c r="AR601" s="2">
        <f t="shared" si="77"/>
        <v>-1</v>
      </c>
      <c r="AS601" s="2">
        <f t="shared" si="78"/>
        <v>-1</v>
      </c>
    </row>
    <row r="602" spans="1:45" x14ac:dyDescent="0.25">
      <c r="A602">
        <v>0</v>
      </c>
      <c r="B602" t="s">
        <v>5419</v>
      </c>
      <c r="C602" t="s">
        <v>5420</v>
      </c>
      <c r="D602">
        <v>2021</v>
      </c>
      <c r="E602" t="s">
        <v>1311</v>
      </c>
      <c r="F602" t="s">
        <v>131</v>
      </c>
      <c r="G602" t="s">
        <v>5421</v>
      </c>
      <c r="I602">
        <v>593</v>
      </c>
      <c r="J602" s="1">
        <v>44848.523055555554</v>
      </c>
      <c r="L602" t="s">
        <v>5422</v>
      </c>
      <c r="S602">
        <v>0</v>
      </c>
      <c r="T602">
        <v>0</v>
      </c>
      <c r="U602">
        <v>0</v>
      </c>
      <c r="V602">
        <v>8</v>
      </c>
      <c r="W602">
        <v>1</v>
      </c>
      <c r="X602" t="s">
        <v>5423</v>
      </c>
      <c r="Y602" t="s">
        <v>5424</v>
      </c>
      <c r="Z602" t="s">
        <v>5425</v>
      </c>
      <c r="AB602">
        <f>COUNTIF(DATA!C:C,C602)</f>
        <v>0</v>
      </c>
      <c r="AC602" s="2">
        <f t="shared" si="73"/>
        <v>-1</v>
      </c>
      <c r="AE602" s="2">
        <f t="shared" si="79"/>
        <v>-1</v>
      </c>
      <c r="AF602" s="2">
        <f t="shared" si="75"/>
        <v>-1</v>
      </c>
      <c r="AG602" s="2">
        <f t="shared" si="75"/>
        <v>-1</v>
      </c>
      <c r="AH602" s="2">
        <f t="shared" si="75"/>
        <v>-1</v>
      </c>
      <c r="AI602" s="2">
        <f t="shared" si="80"/>
        <v>-1</v>
      </c>
      <c r="AK602" s="2">
        <f t="shared" si="76"/>
        <v>-1</v>
      </c>
      <c r="AL602" s="2">
        <f t="shared" si="76"/>
        <v>-1</v>
      </c>
      <c r="AM602" s="2">
        <f t="shared" si="76"/>
        <v>-1</v>
      </c>
      <c r="AN602" s="2">
        <f t="shared" si="74"/>
        <v>-1</v>
      </c>
      <c r="AP602" s="2">
        <f t="shared" si="77"/>
        <v>-1</v>
      </c>
      <c r="AQ602" s="2">
        <f t="shared" si="77"/>
        <v>-1</v>
      </c>
      <c r="AR602" s="2">
        <f t="shared" si="77"/>
        <v>8</v>
      </c>
      <c r="AS602" s="2">
        <f t="shared" si="78"/>
        <v>0</v>
      </c>
    </row>
    <row r="603" spans="1:45" x14ac:dyDescent="0.25">
      <c r="A603">
        <v>0</v>
      </c>
      <c r="B603" t="s">
        <v>4270</v>
      </c>
      <c r="C603" t="s">
        <v>5426</v>
      </c>
      <c r="D603">
        <v>2011</v>
      </c>
      <c r="E603" t="s">
        <v>4272</v>
      </c>
      <c r="F603" t="s">
        <v>1220</v>
      </c>
      <c r="G603" t="s">
        <v>5427</v>
      </c>
      <c r="I603">
        <v>594</v>
      </c>
      <c r="J603" s="1">
        <v>44848.523055555554</v>
      </c>
      <c r="L603" t="s">
        <v>5428</v>
      </c>
      <c r="S603">
        <v>0</v>
      </c>
      <c r="T603">
        <v>0</v>
      </c>
      <c r="U603">
        <v>0</v>
      </c>
      <c r="V603">
        <v>1</v>
      </c>
      <c r="W603">
        <v>11</v>
      </c>
      <c r="X603" t="s">
        <v>4275</v>
      </c>
      <c r="Z603" t="s">
        <v>5429</v>
      </c>
      <c r="AB603">
        <f>COUNTIF(DATA!C:C,C603)</f>
        <v>0</v>
      </c>
      <c r="AC603" s="2">
        <f t="shared" si="73"/>
        <v>-1</v>
      </c>
      <c r="AE603" s="2">
        <f t="shared" si="79"/>
        <v>-1</v>
      </c>
      <c r="AF603" s="2">
        <f t="shared" si="75"/>
        <v>-1</v>
      </c>
      <c r="AG603" s="2">
        <f t="shared" si="75"/>
        <v>-1</v>
      </c>
      <c r="AH603" s="2">
        <f t="shared" si="75"/>
        <v>-1</v>
      </c>
      <c r="AI603" s="2">
        <f t="shared" si="80"/>
        <v>-1</v>
      </c>
      <c r="AK603" s="2">
        <f t="shared" si="76"/>
        <v>-1</v>
      </c>
      <c r="AL603" s="2">
        <f t="shared" si="76"/>
        <v>-1</v>
      </c>
      <c r="AM603" s="2">
        <f t="shared" si="76"/>
        <v>-1</v>
      </c>
      <c r="AN603" s="2">
        <f t="shared" si="74"/>
        <v>-1</v>
      </c>
      <c r="AP603" s="2">
        <f t="shared" si="77"/>
        <v>-1</v>
      </c>
      <c r="AQ603" s="2">
        <f t="shared" si="77"/>
        <v>-1</v>
      </c>
      <c r="AR603" s="2">
        <f t="shared" si="77"/>
        <v>-1</v>
      </c>
      <c r="AS603" s="2">
        <f t="shared" si="78"/>
        <v>-1</v>
      </c>
    </row>
    <row r="604" spans="1:45" x14ac:dyDescent="0.25">
      <c r="A604">
        <v>0</v>
      </c>
      <c r="B604" t="s">
        <v>5430</v>
      </c>
      <c r="C604" t="s">
        <v>2991</v>
      </c>
      <c r="D604">
        <v>2022</v>
      </c>
      <c r="E604" t="s">
        <v>2992</v>
      </c>
      <c r="F604" t="s">
        <v>2993</v>
      </c>
      <c r="G604" t="s">
        <v>2994</v>
      </c>
      <c r="I604">
        <v>595</v>
      </c>
      <c r="J604" s="1">
        <v>44848.523055555554</v>
      </c>
      <c r="K604" t="s">
        <v>157</v>
      </c>
      <c r="L604" t="s">
        <v>2995</v>
      </c>
      <c r="S604">
        <v>0</v>
      </c>
      <c r="T604">
        <v>0</v>
      </c>
      <c r="U604">
        <v>0</v>
      </c>
      <c r="V604">
        <v>5</v>
      </c>
      <c r="W604">
        <v>1</v>
      </c>
      <c r="X604" t="s">
        <v>2996</v>
      </c>
      <c r="Y604" t="s">
        <v>2994</v>
      </c>
      <c r="Z604" t="s">
        <v>2997</v>
      </c>
      <c r="AB604">
        <f>COUNTIF(DATA!C:C,C604)</f>
        <v>1</v>
      </c>
      <c r="AC604" s="2">
        <f t="shared" si="73"/>
        <v>-1</v>
      </c>
      <c r="AE604" s="2">
        <f t="shared" si="79"/>
        <v>-1</v>
      </c>
      <c r="AF604" s="2">
        <f t="shared" si="75"/>
        <v>-1</v>
      </c>
      <c r="AG604" s="2">
        <f t="shared" si="75"/>
        <v>-1</v>
      </c>
      <c r="AH604" s="2">
        <f t="shared" si="75"/>
        <v>-1</v>
      </c>
      <c r="AI604" s="2">
        <f t="shared" si="80"/>
        <v>-1</v>
      </c>
      <c r="AK604" s="2">
        <f t="shared" si="76"/>
        <v>-1</v>
      </c>
      <c r="AL604" s="2">
        <f t="shared" si="76"/>
        <v>-1</v>
      </c>
      <c r="AM604" s="2">
        <f t="shared" si="76"/>
        <v>-1</v>
      </c>
      <c r="AN604" s="2">
        <f t="shared" si="74"/>
        <v>-1</v>
      </c>
      <c r="AP604" s="2">
        <f t="shared" si="77"/>
        <v>-1</v>
      </c>
      <c r="AQ604" s="2">
        <f t="shared" si="77"/>
        <v>-1</v>
      </c>
      <c r="AR604" s="2">
        <f t="shared" si="77"/>
        <v>-1</v>
      </c>
      <c r="AS604" s="2">
        <f t="shared" si="78"/>
        <v>-1</v>
      </c>
    </row>
    <row r="605" spans="1:45" x14ac:dyDescent="0.25">
      <c r="A605">
        <v>0</v>
      </c>
      <c r="B605" t="s">
        <v>5431</v>
      </c>
      <c r="C605" t="s">
        <v>5432</v>
      </c>
      <c r="D605">
        <v>2010</v>
      </c>
      <c r="F605" t="s">
        <v>218</v>
      </c>
      <c r="G605" t="s">
        <v>5433</v>
      </c>
      <c r="I605">
        <v>597</v>
      </c>
      <c r="J605" s="1">
        <v>44848.523055555554</v>
      </c>
      <c r="K605" t="s">
        <v>41</v>
      </c>
      <c r="S605">
        <v>0</v>
      </c>
      <c r="T605">
        <v>0</v>
      </c>
      <c r="U605">
        <v>0</v>
      </c>
      <c r="V605">
        <v>4</v>
      </c>
      <c r="W605">
        <v>12</v>
      </c>
      <c r="X605" t="s">
        <v>5434</v>
      </c>
      <c r="Y605" t="s">
        <v>5433</v>
      </c>
      <c r="Z605" t="s">
        <v>5435</v>
      </c>
      <c r="AB605">
        <f>COUNTIF(DATA!C:C,C605)</f>
        <v>0</v>
      </c>
      <c r="AC605" s="2">
        <f t="shared" si="73"/>
        <v>-1</v>
      </c>
      <c r="AE605" s="2">
        <f t="shared" si="79"/>
        <v>-1</v>
      </c>
      <c r="AF605" s="2">
        <f t="shared" si="75"/>
        <v>-1</v>
      </c>
      <c r="AG605" s="2">
        <f t="shared" si="75"/>
        <v>-1</v>
      </c>
      <c r="AH605" s="2">
        <f t="shared" si="75"/>
        <v>-1</v>
      </c>
      <c r="AI605" s="2">
        <f t="shared" si="80"/>
        <v>-1</v>
      </c>
      <c r="AK605" s="2">
        <f t="shared" si="76"/>
        <v>-1</v>
      </c>
      <c r="AL605" s="2">
        <f t="shared" si="76"/>
        <v>-1</v>
      </c>
      <c r="AM605" s="2">
        <f t="shared" si="76"/>
        <v>-1</v>
      </c>
      <c r="AN605" s="2">
        <f t="shared" si="74"/>
        <v>-1</v>
      </c>
      <c r="AP605" s="2">
        <f t="shared" si="77"/>
        <v>-1</v>
      </c>
      <c r="AQ605" s="2">
        <f t="shared" si="77"/>
        <v>-1</v>
      </c>
      <c r="AR605" s="2">
        <f t="shared" si="77"/>
        <v>-1</v>
      </c>
      <c r="AS605" s="2">
        <f t="shared" si="78"/>
        <v>-1</v>
      </c>
    </row>
    <row r="606" spans="1:45" x14ac:dyDescent="0.25">
      <c r="A606">
        <v>0</v>
      </c>
      <c r="B606" t="s">
        <v>5436</v>
      </c>
      <c r="C606" t="s">
        <v>5437</v>
      </c>
      <c r="D606">
        <v>2021</v>
      </c>
      <c r="E606" t="s">
        <v>5438</v>
      </c>
      <c r="F606" t="s">
        <v>1574</v>
      </c>
      <c r="G606" t="s">
        <v>5439</v>
      </c>
      <c r="I606">
        <v>598</v>
      </c>
      <c r="J606" s="1">
        <v>44848.523055555554</v>
      </c>
      <c r="S606">
        <v>0</v>
      </c>
      <c r="T606">
        <v>0</v>
      </c>
      <c r="U606">
        <v>0</v>
      </c>
      <c r="V606">
        <v>1</v>
      </c>
      <c r="W606">
        <v>1</v>
      </c>
      <c r="X606" t="s">
        <v>5440</v>
      </c>
      <c r="Y606" t="s">
        <v>5441</v>
      </c>
      <c r="Z606" t="s">
        <v>5442</v>
      </c>
      <c r="AB606">
        <f>COUNTIF(DATA!C:C,C606)</f>
        <v>0</v>
      </c>
      <c r="AC606" s="2">
        <f t="shared" si="73"/>
        <v>-1</v>
      </c>
      <c r="AE606" s="2">
        <f t="shared" si="79"/>
        <v>-1</v>
      </c>
      <c r="AF606" s="2">
        <f t="shared" si="75"/>
        <v>-1</v>
      </c>
      <c r="AG606" s="2">
        <f t="shared" si="75"/>
        <v>-1</v>
      </c>
      <c r="AH606" s="2">
        <f t="shared" si="75"/>
        <v>-1</v>
      </c>
      <c r="AI606" s="2">
        <f t="shared" si="80"/>
        <v>-1</v>
      </c>
      <c r="AK606" s="2">
        <f t="shared" si="76"/>
        <v>-1</v>
      </c>
      <c r="AL606" s="2">
        <f t="shared" si="76"/>
        <v>-1</v>
      </c>
      <c r="AM606" s="2">
        <f t="shared" si="76"/>
        <v>-1</v>
      </c>
      <c r="AN606" s="2">
        <f t="shared" si="74"/>
        <v>-1</v>
      </c>
      <c r="AP606" s="2">
        <f t="shared" si="77"/>
        <v>-1</v>
      </c>
      <c r="AQ606" s="2">
        <f t="shared" si="77"/>
        <v>-1</v>
      </c>
      <c r="AR606" s="2">
        <f t="shared" si="77"/>
        <v>-1</v>
      </c>
      <c r="AS606" s="2">
        <f t="shared" si="78"/>
        <v>-1</v>
      </c>
    </row>
    <row r="607" spans="1:45" x14ac:dyDescent="0.25">
      <c r="A607">
        <v>0</v>
      </c>
      <c r="B607" t="s">
        <v>5443</v>
      </c>
      <c r="C607" t="s">
        <v>5444</v>
      </c>
      <c r="I607">
        <v>599</v>
      </c>
      <c r="J607" s="1">
        <v>44848.523055555554</v>
      </c>
      <c r="K607" t="s">
        <v>93</v>
      </c>
      <c r="S607">
        <v>0</v>
      </c>
      <c r="T607">
        <v>0</v>
      </c>
      <c r="U607">
        <v>0</v>
      </c>
      <c r="V607">
        <v>1</v>
      </c>
      <c r="Z607" t="s">
        <v>5445</v>
      </c>
      <c r="AB607">
        <f>COUNTIF(DATA!C:C,C607)</f>
        <v>0</v>
      </c>
      <c r="AC607" s="2">
        <f t="shared" si="73"/>
        <v>-1</v>
      </c>
      <c r="AE607" s="2">
        <f t="shared" si="79"/>
        <v>-1</v>
      </c>
      <c r="AF607" s="2">
        <f t="shared" si="75"/>
        <v>-1</v>
      </c>
      <c r="AG607" s="2">
        <f t="shared" si="75"/>
        <v>-1</v>
      </c>
      <c r="AH607" s="2">
        <f t="shared" si="75"/>
        <v>-1</v>
      </c>
      <c r="AI607" s="2">
        <f t="shared" si="80"/>
        <v>-1</v>
      </c>
      <c r="AK607" s="2">
        <f t="shared" si="76"/>
        <v>-1</v>
      </c>
      <c r="AL607" s="2">
        <f t="shared" si="76"/>
        <v>-1</v>
      </c>
      <c r="AM607" s="2">
        <f t="shared" si="76"/>
        <v>-1</v>
      </c>
      <c r="AN607" s="2">
        <f t="shared" si="74"/>
        <v>-1</v>
      </c>
      <c r="AP607" s="2">
        <f t="shared" si="77"/>
        <v>-1</v>
      </c>
      <c r="AQ607" s="2">
        <f t="shared" si="77"/>
        <v>-1</v>
      </c>
      <c r="AR607" s="2">
        <f t="shared" si="77"/>
        <v>-1</v>
      </c>
      <c r="AS607" s="2">
        <f t="shared" si="78"/>
        <v>-1</v>
      </c>
    </row>
    <row r="608" spans="1:45" x14ac:dyDescent="0.25">
      <c r="A608">
        <v>0</v>
      </c>
      <c r="B608" t="s">
        <v>5446</v>
      </c>
      <c r="C608" t="s">
        <v>5447</v>
      </c>
      <c r="D608">
        <v>2018</v>
      </c>
      <c r="E608" t="s">
        <v>5448</v>
      </c>
      <c r="F608" t="s">
        <v>583</v>
      </c>
      <c r="G608" t="s">
        <v>5449</v>
      </c>
      <c r="I608">
        <v>600</v>
      </c>
      <c r="J608" s="1">
        <v>44848.523055555554</v>
      </c>
      <c r="L608" t="s">
        <v>5450</v>
      </c>
      <c r="S608">
        <v>0</v>
      </c>
      <c r="T608">
        <v>0</v>
      </c>
      <c r="U608">
        <v>0</v>
      </c>
      <c r="V608">
        <v>3</v>
      </c>
      <c r="W608">
        <v>4</v>
      </c>
      <c r="X608" t="s">
        <v>5451</v>
      </c>
      <c r="Z608" t="s">
        <v>5452</v>
      </c>
      <c r="AB608">
        <f>COUNTIF(DATA!C:C,C608)</f>
        <v>0</v>
      </c>
      <c r="AC608" s="2">
        <f t="shared" si="73"/>
        <v>-1</v>
      </c>
      <c r="AE608" s="2">
        <f t="shared" si="79"/>
        <v>-1</v>
      </c>
      <c r="AF608" s="2">
        <f t="shared" si="75"/>
        <v>-1</v>
      </c>
      <c r="AG608" s="2">
        <f t="shared" si="75"/>
        <v>-1</v>
      </c>
      <c r="AH608" s="2">
        <f t="shared" si="75"/>
        <v>-1</v>
      </c>
      <c r="AI608" s="2">
        <f t="shared" si="80"/>
        <v>-1</v>
      </c>
      <c r="AK608" s="2">
        <f t="shared" si="76"/>
        <v>-1</v>
      </c>
      <c r="AL608" s="2">
        <f t="shared" si="76"/>
        <v>-1</v>
      </c>
      <c r="AM608" s="2">
        <f t="shared" si="76"/>
        <v>-1</v>
      </c>
      <c r="AN608" s="2">
        <f t="shared" si="74"/>
        <v>-1</v>
      </c>
      <c r="AP608" s="2">
        <f t="shared" si="77"/>
        <v>-1</v>
      </c>
      <c r="AQ608" s="2">
        <f t="shared" si="77"/>
        <v>-1</v>
      </c>
      <c r="AR608" s="2">
        <f t="shared" si="77"/>
        <v>-1</v>
      </c>
      <c r="AS608" s="2">
        <f t="shared" si="78"/>
        <v>-1</v>
      </c>
    </row>
    <row r="609" spans="1:45" x14ac:dyDescent="0.25">
      <c r="A609">
        <v>0</v>
      </c>
      <c r="B609" t="s">
        <v>355</v>
      </c>
      <c r="C609" t="s">
        <v>356</v>
      </c>
      <c r="D609">
        <v>2011</v>
      </c>
      <c r="F609" t="s">
        <v>54</v>
      </c>
      <c r="G609" t="s">
        <v>357</v>
      </c>
      <c r="I609">
        <v>601</v>
      </c>
      <c r="J609" s="1">
        <v>44848.523055555554</v>
      </c>
      <c r="S609">
        <v>0</v>
      </c>
      <c r="T609">
        <v>0</v>
      </c>
      <c r="U609">
        <v>0</v>
      </c>
      <c r="V609">
        <v>1</v>
      </c>
      <c r="W609">
        <v>11</v>
      </c>
      <c r="X609" t="s">
        <v>358</v>
      </c>
      <c r="Y609" t="s">
        <v>359</v>
      </c>
      <c r="Z609" t="s">
        <v>360</v>
      </c>
      <c r="AB609">
        <f>COUNTIF(DATA!C:C,C609)</f>
        <v>1</v>
      </c>
      <c r="AC609" s="2">
        <f t="shared" si="73"/>
        <v>-1</v>
      </c>
      <c r="AE609" s="2">
        <f t="shared" si="79"/>
        <v>-1</v>
      </c>
      <c r="AF609" s="2">
        <f t="shared" si="75"/>
        <v>-1</v>
      </c>
      <c r="AG609" s="2">
        <f t="shared" si="75"/>
        <v>-1</v>
      </c>
      <c r="AH609" s="2">
        <f t="shared" si="75"/>
        <v>-1</v>
      </c>
      <c r="AI609" s="2">
        <f t="shared" si="80"/>
        <v>-1</v>
      </c>
      <c r="AK609" s="2">
        <f t="shared" si="76"/>
        <v>-1</v>
      </c>
      <c r="AL609" s="2">
        <f t="shared" si="76"/>
        <v>-1</v>
      </c>
      <c r="AM609" s="2">
        <f t="shared" si="76"/>
        <v>-1</v>
      </c>
      <c r="AN609" s="2">
        <f t="shared" si="74"/>
        <v>-1</v>
      </c>
      <c r="AP609" s="2">
        <f t="shared" si="77"/>
        <v>-1</v>
      </c>
      <c r="AQ609" s="2">
        <f t="shared" si="77"/>
        <v>-1</v>
      </c>
      <c r="AR609" s="2">
        <f t="shared" si="77"/>
        <v>-1</v>
      </c>
      <c r="AS609" s="2">
        <f t="shared" si="78"/>
        <v>-1</v>
      </c>
    </row>
    <row r="610" spans="1:45" x14ac:dyDescent="0.25">
      <c r="A610">
        <v>0</v>
      </c>
      <c r="B610" t="s">
        <v>5453</v>
      </c>
      <c r="C610" t="s">
        <v>5454</v>
      </c>
      <c r="D610">
        <v>2013</v>
      </c>
      <c r="F610" t="s">
        <v>5455</v>
      </c>
      <c r="G610" t="s">
        <v>5456</v>
      </c>
      <c r="I610">
        <v>602</v>
      </c>
      <c r="J610" s="1">
        <v>44848.523055555554</v>
      </c>
      <c r="S610">
        <v>0</v>
      </c>
      <c r="T610">
        <v>0</v>
      </c>
      <c r="U610">
        <v>0</v>
      </c>
      <c r="V610">
        <v>1</v>
      </c>
      <c r="W610">
        <v>9</v>
      </c>
      <c r="X610" t="s">
        <v>5457</v>
      </c>
      <c r="Y610" t="s">
        <v>5458</v>
      </c>
      <c r="Z610" t="s">
        <v>5459</v>
      </c>
      <c r="AB610">
        <f>COUNTIF(DATA!C:C,C610)</f>
        <v>0</v>
      </c>
      <c r="AC610" s="2">
        <f t="shared" si="73"/>
        <v>-1</v>
      </c>
      <c r="AE610" s="2">
        <f t="shared" si="79"/>
        <v>-1</v>
      </c>
      <c r="AF610" s="2">
        <f t="shared" si="75"/>
        <v>-1</v>
      </c>
      <c r="AG610" s="2">
        <f t="shared" si="75"/>
        <v>-1</v>
      </c>
      <c r="AH610" s="2">
        <f t="shared" si="75"/>
        <v>-1</v>
      </c>
      <c r="AI610" s="2">
        <f t="shared" si="80"/>
        <v>-1</v>
      </c>
      <c r="AK610" s="2">
        <f t="shared" si="76"/>
        <v>-1</v>
      </c>
      <c r="AL610" s="2">
        <f t="shared" si="76"/>
        <v>-1</v>
      </c>
      <c r="AM610" s="2">
        <f t="shared" si="76"/>
        <v>-1</v>
      </c>
      <c r="AN610" s="2">
        <f t="shared" si="74"/>
        <v>-1</v>
      </c>
      <c r="AP610" s="2">
        <f t="shared" si="77"/>
        <v>-1</v>
      </c>
      <c r="AQ610" s="2">
        <f t="shared" si="77"/>
        <v>-1</v>
      </c>
      <c r="AR610" s="2">
        <f t="shared" si="77"/>
        <v>-1</v>
      </c>
      <c r="AS610" s="2">
        <f t="shared" si="78"/>
        <v>-1</v>
      </c>
    </row>
    <row r="611" spans="1:45" x14ac:dyDescent="0.25">
      <c r="A611">
        <v>0</v>
      </c>
      <c r="B611" t="s">
        <v>922</v>
      </c>
      <c r="C611" t="s">
        <v>923</v>
      </c>
      <c r="D611">
        <v>2014</v>
      </c>
      <c r="F611" t="s">
        <v>924</v>
      </c>
      <c r="G611" t="s">
        <v>925</v>
      </c>
      <c r="I611">
        <v>603</v>
      </c>
      <c r="J611" s="1">
        <v>44848.523055555554</v>
      </c>
      <c r="S611">
        <v>0</v>
      </c>
      <c r="T611">
        <v>0</v>
      </c>
      <c r="U611">
        <v>0</v>
      </c>
      <c r="V611">
        <v>1</v>
      </c>
      <c r="W611">
        <v>8</v>
      </c>
      <c r="X611" t="s">
        <v>926</v>
      </c>
      <c r="Y611" t="s">
        <v>927</v>
      </c>
      <c r="Z611" t="s">
        <v>928</v>
      </c>
      <c r="AB611">
        <f>COUNTIF(DATA!C:C,C611)</f>
        <v>1</v>
      </c>
      <c r="AC611" s="2">
        <f t="shared" si="73"/>
        <v>-1</v>
      </c>
      <c r="AE611" s="2">
        <f t="shared" si="79"/>
        <v>-1</v>
      </c>
      <c r="AF611" s="2">
        <f t="shared" si="75"/>
        <v>-1</v>
      </c>
      <c r="AG611" s="2">
        <f t="shared" si="75"/>
        <v>-1</v>
      </c>
      <c r="AH611" s="2">
        <f t="shared" si="75"/>
        <v>-1</v>
      </c>
      <c r="AI611" s="2">
        <f t="shared" si="80"/>
        <v>-1</v>
      </c>
      <c r="AK611" s="2">
        <f t="shared" si="76"/>
        <v>-1</v>
      </c>
      <c r="AL611" s="2">
        <f t="shared" si="76"/>
        <v>-1</v>
      </c>
      <c r="AM611" s="2">
        <f t="shared" si="76"/>
        <v>-1</v>
      </c>
      <c r="AN611" s="2">
        <f t="shared" si="74"/>
        <v>-1</v>
      </c>
      <c r="AP611" s="2">
        <f t="shared" si="77"/>
        <v>-1</v>
      </c>
      <c r="AQ611" s="2">
        <f t="shared" si="77"/>
        <v>-1</v>
      </c>
      <c r="AR611" s="2">
        <f t="shared" si="77"/>
        <v>-1</v>
      </c>
      <c r="AS611" s="2">
        <f t="shared" si="78"/>
        <v>-1</v>
      </c>
    </row>
    <row r="612" spans="1:45" x14ac:dyDescent="0.25">
      <c r="A612">
        <v>0</v>
      </c>
      <c r="B612" t="s">
        <v>5460</v>
      </c>
      <c r="C612" t="s">
        <v>5461</v>
      </c>
      <c r="D612">
        <v>2013</v>
      </c>
      <c r="E612" t="s">
        <v>5462</v>
      </c>
      <c r="F612" t="s">
        <v>205</v>
      </c>
      <c r="G612" t="s">
        <v>5463</v>
      </c>
      <c r="I612">
        <v>604</v>
      </c>
      <c r="J612" s="1">
        <v>44848.523055555554</v>
      </c>
      <c r="K612" t="s">
        <v>41</v>
      </c>
      <c r="S612">
        <v>0</v>
      </c>
      <c r="T612">
        <v>0</v>
      </c>
      <c r="U612">
        <v>0</v>
      </c>
      <c r="V612">
        <v>2</v>
      </c>
      <c r="W612">
        <v>9</v>
      </c>
      <c r="X612" t="s">
        <v>5464</v>
      </c>
      <c r="Y612" t="s">
        <v>5463</v>
      </c>
      <c r="Z612" t="s">
        <v>5465</v>
      </c>
      <c r="AB612">
        <f>COUNTIF(DATA!C:C,C612)</f>
        <v>0</v>
      </c>
      <c r="AC612" s="2">
        <f t="shared" si="73"/>
        <v>-1</v>
      </c>
      <c r="AE612" s="2">
        <f t="shared" si="79"/>
        <v>-1</v>
      </c>
      <c r="AF612" s="2">
        <f t="shared" si="75"/>
        <v>-1</v>
      </c>
      <c r="AG612" s="2">
        <f t="shared" si="75"/>
        <v>-1</v>
      </c>
      <c r="AH612" s="2">
        <f t="shared" si="75"/>
        <v>-1</v>
      </c>
      <c r="AI612" s="2">
        <f t="shared" si="80"/>
        <v>-1</v>
      </c>
      <c r="AK612" s="2">
        <f t="shared" si="76"/>
        <v>-1</v>
      </c>
      <c r="AL612" s="2">
        <f t="shared" si="76"/>
        <v>-1</v>
      </c>
      <c r="AM612" s="2">
        <f t="shared" si="76"/>
        <v>-1</v>
      </c>
      <c r="AN612" s="2">
        <f t="shared" si="74"/>
        <v>-1</v>
      </c>
      <c r="AP612" s="2">
        <f t="shared" si="77"/>
        <v>-1</v>
      </c>
      <c r="AQ612" s="2">
        <f t="shared" si="77"/>
        <v>-1</v>
      </c>
      <c r="AR612" s="2">
        <f t="shared" si="77"/>
        <v>-1</v>
      </c>
      <c r="AS612" s="2">
        <f t="shared" si="78"/>
        <v>-1</v>
      </c>
    </row>
    <row r="613" spans="1:45" x14ac:dyDescent="0.25">
      <c r="A613">
        <v>0</v>
      </c>
      <c r="B613" t="s">
        <v>5466</v>
      </c>
      <c r="C613" t="s">
        <v>5467</v>
      </c>
      <c r="D613">
        <v>2015</v>
      </c>
      <c r="F613" t="s">
        <v>205</v>
      </c>
      <c r="G613" t="s">
        <v>5468</v>
      </c>
      <c r="I613">
        <v>606</v>
      </c>
      <c r="J613" s="1">
        <v>44848.523055555554</v>
      </c>
      <c r="K613" t="s">
        <v>41</v>
      </c>
      <c r="S613">
        <v>0</v>
      </c>
      <c r="T613">
        <v>0</v>
      </c>
      <c r="U613">
        <v>0</v>
      </c>
      <c r="V613">
        <v>1</v>
      </c>
      <c r="W613">
        <v>7</v>
      </c>
      <c r="X613" t="s">
        <v>5469</v>
      </c>
      <c r="Y613" t="s">
        <v>5468</v>
      </c>
      <c r="Z613" t="s">
        <v>5470</v>
      </c>
      <c r="AB613">
        <f>COUNTIF(DATA!C:C,C613)</f>
        <v>0</v>
      </c>
      <c r="AC613" s="2">
        <f t="shared" si="73"/>
        <v>-1</v>
      </c>
      <c r="AE613" s="2">
        <f t="shared" si="79"/>
        <v>-1</v>
      </c>
      <c r="AF613" s="2">
        <f t="shared" si="75"/>
        <v>-1</v>
      </c>
      <c r="AG613" s="2">
        <f t="shared" si="75"/>
        <v>-1</v>
      </c>
      <c r="AH613" s="2">
        <f t="shared" si="75"/>
        <v>-1</v>
      </c>
      <c r="AI613" s="2">
        <f t="shared" si="80"/>
        <v>-1</v>
      </c>
      <c r="AK613" s="2">
        <f t="shared" si="76"/>
        <v>-1</v>
      </c>
      <c r="AL613" s="2">
        <f t="shared" si="76"/>
        <v>-1</v>
      </c>
      <c r="AM613" s="2">
        <f t="shared" si="76"/>
        <v>-1</v>
      </c>
      <c r="AN613" s="2">
        <f t="shared" si="74"/>
        <v>-1</v>
      </c>
      <c r="AP613" s="2">
        <f t="shared" si="77"/>
        <v>-1</v>
      </c>
      <c r="AQ613" s="2">
        <f t="shared" si="77"/>
        <v>-1</v>
      </c>
      <c r="AR613" s="2">
        <f t="shared" si="77"/>
        <v>-1</v>
      </c>
      <c r="AS613" s="2">
        <f t="shared" si="78"/>
        <v>-1</v>
      </c>
    </row>
    <row r="614" spans="1:45" x14ac:dyDescent="0.25">
      <c r="A614">
        <v>0</v>
      </c>
      <c r="B614" t="s">
        <v>5471</v>
      </c>
      <c r="C614" t="s">
        <v>5472</v>
      </c>
      <c r="D614">
        <v>2022</v>
      </c>
      <c r="E614" t="s">
        <v>960</v>
      </c>
      <c r="F614" t="s">
        <v>29</v>
      </c>
      <c r="G614" t="s">
        <v>5473</v>
      </c>
      <c r="I614">
        <v>607</v>
      </c>
      <c r="J614" s="1">
        <v>44848.523055555554</v>
      </c>
      <c r="S614">
        <v>0</v>
      </c>
      <c r="T614">
        <v>0</v>
      </c>
      <c r="U614">
        <v>0</v>
      </c>
      <c r="V614">
        <v>3</v>
      </c>
      <c r="W614">
        <v>1</v>
      </c>
      <c r="X614" t="s">
        <v>5474</v>
      </c>
      <c r="Y614" t="s">
        <v>5475</v>
      </c>
      <c r="AB614">
        <f>COUNTIF(DATA!C:C,C614)</f>
        <v>0</v>
      </c>
      <c r="AC614" s="2">
        <f t="shared" si="73"/>
        <v>-1</v>
      </c>
      <c r="AE614" s="2">
        <f t="shared" si="79"/>
        <v>-1</v>
      </c>
      <c r="AF614" s="2">
        <f t="shared" si="75"/>
        <v>-1</v>
      </c>
      <c r="AG614" s="2">
        <f t="shared" si="75"/>
        <v>-1</v>
      </c>
      <c r="AH614" s="2">
        <f t="shared" si="75"/>
        <v>-1</v>
      </c>
      <c r="AI614" s="2">
        <f t="shared" si="80"/>
        <v>-1</v>
      </c>
      <c r="AK614" s="2">
        <f t="shared" si="76"/>
        <v>-1</v>
      </c>
      <c r="AL614" s="2">
        <f t="shared" si="76"/>
        <v>-1</v>
      </c>
      <c r="AM614" s="2">
        <f t="shared" si="76"/>
        <v>-1</v>
      </c>
      <c r="AN614" s="2">
        <f t="shared" si="74"/>
        <v>-1</v>
      </c>
      <c r="AP614" s="2">
        <f t="shared" si="77"/>
        <v>-1</v>
      </c>
      <c r="AQ614" s="2">
        <f t="shared" si="77"/>
        <v>-1</v>
      </c>
      <c r="AR614" s="2">
        <f t="shared" si="77"/>
        <v>-1</v>
      </c>
      <c r="AS614" s="2">
        <f t="shared" si="78"/>
        <v>-1</v>
      </c>
    </row>
    <row r="615" spans="1:45" x14ac:dyDescent="0.25">
      <c r="A615">
        <v>0</v>
      </c>
      <c r="B615" t="s">
        <v>5476</v>
      </c>
      <c r="C615" t="s">
        <v>5477</v>
      </c>
      <c r="D615">
        <v>2011</v>
      </c>
      <c r="F615" t="s">
        <v>197</v>
      </c>
      <c r="G615" t="s">
        <v>5478</v>
      </c>
      <c r="I615">
        <v>609</v>
      </c>
      <c r="J615" s="1">
        <v>44848.523055555554</v>
      </c>
      <c r="K615" t="s">
        <v>41</v>
      </c>
      <c r="S615">
        <v>0</v>
      </c>
      <c r="T615">
        <v>0</v>
      </c>
      <c r="U615">
        <v>0</v>
      </c>
      <c r="V615">
        <v>6</v>
      </c>
      <c r="W615">
        <v>11</v>
      </c>
      <c r="X615" t="s">
        <v>5479</v>
      </c>
      <c r="Y615" t="s">
        <v>5478</v>
      </c>
      <c r="Z615" t="s">
        <v>5480</v>
      </c>
      <c r="AB615">
        <f>COUNTIF(DATA!C:C,C615)</f>
        <v>0</v>
      </c>
      <c r="AC615" s="2">
        <f t="shared" si="73"/>
        <v>-1</v>
      </c>
      <c r="AE615" s="2">
        <f t="shared" si="79"/>
        <v>-1</v>
      </c>
      <c r="AF615" s="2">
        <f t="shared" si="75"/>
        <v>-1</v>
      </c>
      <c r="AG615" s="2">
        <f t="shared" si="75"/>
        <v>-1</v>
      </c>
      <c r="AH615" s="2">
        <f t="shared" si="75"/>
        <v>-1</v>
      </c>
      <c r="AI615" s="2">
        <f t="shared" si="80"/>
        <v>-1</v>
      </c>
      <c r="AK615" s="2">
        <f t="shared" si="76"/>
        <v>-1</v>
      </c>
      <c r="AL615" s="2">
        <f t="shared" si="76"/>
        <v>-1</v>
      </c>
      <c r="AM615" s="2">
        <f t="shared" si="76"/>
        <v>-1</v>
      </c>
      <c r="AN615" s="2">
        <f t="shared" si="74"/>
        <v>-1</v>
      </c>
      <c r="AP615" s="2">
        <f t="shared" si="77"/>
        <v>-1</v>
      </c>
      <c r="AQ615" s="2">
        <f t="shared" si="77"/>
        <v>-1</v>
      </c>
      <c r="AR615" s="2">
        <f t="shared" si="77"/>
        <v>-1</v>
      </c>
      <c r="AS615" s="2">
        <f t="shared" si="78"/>
        <v>-1</v>
      </c>
    </row>
    <row r="616" spans="1:45" x14ac:dyDescent="0.25">
      <c r="A616">
        <v>0</v>
      </c>
      <c r="B616" t="s">
        <v>5481</v>
      </c>
      <c r="C616" t="s">
        <v>5482</v>
      </c>
      <c r="D616">
        <v>2022</v>
      </c>
      <c r="E616" t="s">
        <v>5483</v>
      </c>
      <c r="F616" t="s">
        <v>131</v>
      </c>
      <c r="G616" t="s">
        <v>5484</v>
      </c>
      <c r="I616">
        <v>611</v>
      </c>
      <c r="J616" s="1">
        <v>44848.523055555554</v>
      </c>
      <c r="L616" t="s">
        <v>5485</v>
      </c>
      <c r="S616">
        <v>0</v>
      </c>
      <c r="T616">
        <v>0</v>
      </c>
      <c r="U616">
        <v>0</v>
      </c>
      <c r="V616">
        <v>6</v>
      </c>
      <c r="W616">
        <v>1</v>
      </c>
      <c r="X616" t="s">
        <v>5486</v>
      </c>
      <c r="Y616" t="s">
        <v>5487</v>
      </c>
      <c r="AB616">
        <f>COUNTIF(DATA!C:C,C616)</f>
        <v>0</v>
      </c>
      <c r="AC616" s="2">
        <f t="shared" si="73"/>
        <v>-1</v>
      </c>
      <c r="AE616" s="2">
        <f t="shared" si="79"/>
        <v>-1</v>
      </c>
      <c r="AF616" s="2">
        <f t="shared" si="75"/>
        <v>-1</v>
      </c>
      <c r="AG616" s="2">
        <f t="shared" si="75"/>
        <v>-1</v>
      </c>
      <c r="AH616" s="2">
        <f t="shared" si="75"/>
        <v>-1</v>
      </c>
      <c r="AI616" s="2">
        <f t="shared" si="80"/>
        <v>-1</v>
      </c>
      <c r="AK616" s="2">
        <f t="shared" si="76"/>
        <v>-1</v>
      </c>
      <c r="AL616" s="2">
        <f t="shared" si="76"/>
        <v>-1</v>
      </c>
      <c r="AM616" s="2">
        <f t="shared" si="76"/>
        <v>-1</v>
      </c>
      <c r="AN616" s="2">
        <f t="shared" si="74"/>
        <v>-1</v>
      </c>
      <c r="AP616" s="2">
        <f t="shared" si="77"/>
        <v>-1</v>
      </c>
      <c r="AQ616" s="2">
        <f t="shared" si="77"/>
        <v>-1</v>
      </c>
      <c r="AR616" s="2">
        <f t="shared" si="77"/>
        <v>35</v>
      </c>
      <c r="AS616" s="2">
        <f t="shared" si="78"/>
        <v>0</v>
      </c>
    </row>
    <row r="617" spans="1:45" x14ac:dyDescent="0.25">
      <c r="A617">
        <v>0</v>
      </c>
      <c r="B617" t="s">
        <v>5488</v>
      </c>
      <c r="C617" t="s">
        <v>5489</v>
      </c>
      <c r="D617">
        <v>2022</v>
      </c>
      <c r="E617" t="s">
        <v>5490</v>
      </c>
      <c r="F617" t="s">
        <v>29</v>
      </c>
      <c r="G617" t="s">
        <v>5491</v>
      </c>
      <c r="I617">
        <v>612</v>
      </c>
      <c r="J617" s="1">
        <v>44848.523055555554</v>
      </c>
      <c r="S617">
        <v>0</v>
      </c>
      <c r="T617">
        <v>0</v>
      </c>
      <c r="U617">
        <v>0</v>
      </c>
      <c r="V617">
        <v>2</v>
      </c>
      <c r="W617">
        <v>1</v>
      </c>
      <c r="X617" t="s">
        <v>5492</v>
      </c>
      <c r="Z617" t="s">
        <v>5493</v>
      </c>
      <c r="AB617">
        <f>COUNTIF(DATA!C:C,C617)</f>
        <v>0</v>
      </c>
      <c r="AC617" s="2">
        <f t="shared" si="73"/>
        <v>-1</v>
      </c>
      <c r="AE617" s="2">
        <f t="shared" si="79"/>
        <v>-1</v>
      </c>
      <c r="AF617" s="2">
        <f t="shared" si="75"/>
        <v>-1</v>
      </c>
      <c r="AG617" s="2">
        <f t="shared" si="75"/>
        <v>-1</v>
      </c>
      <c r="AH617" s="2">
        <f t="shared" si="75"/>
        <v>-1</v>
      </c>
      <c r="AI617" s="2">
        <f t="shared" si="80"/>
        <v>-1</v>
      </c>
      <c r="AK617" s="2">
        <f t="shared" si="76"/>
        <v>-1</v>
      </c>
      <c r="AL617" s="2">
        <f t="shared" si="76"/>
        <v>-1</v>
      </c>
      <c r="AM617" s="2">
        <f t="shared" si="76"/>
        <v>-1</v>
      </c>
      <c r="AN617" s="2">
        <f t="shared" si="74"/>
        <v>-1</v>
      </c>
      <c r="AP617" s="2">
        <f t="shared" si="77"/>
        <v>-1</v>
      </c>
      <c r="AQ617" s="2">
        <f t="shared" si="77"/>
        <v>-1</v>
      </c>
      <c r="AR617" s="2">
        <f t="shared" si="77"/>
        <v>-1</v>
      </c>
      <c r="AS617" s="2">
        <f t="shared" si="78"/>
        <v>-1</v>
      </c>
    </row>
    <row r="618" spans="1:45" x14ac:dyDescent="0.25">
      <c r="A618">
        <v>0</v>
      </c>
      <c r="B618" t="s">
        <v>3010</v>
      </c>
      <c r="C618" t="s">
        <v>3011</v>
      </c>
      <c r="D618">
        <v>2022</v>
      </c>
      <c r="E618" t="s">
        <v>3012</v>
      </c>
      <c r="F618" t="s">
        <v>3013</v>
      </c>
      <c r="G618" t="s">
        <v>3014</v>
      </c>
      <c r="I618">
        <v>613</v>
      </c>
      <c r="J618" s="1">
        <v>44848.523055555554</v>
      </c>
      <c r="S618">
        <v>0</v>
      </c>
      <c r="T618">
        <v>0</v>
      </c>
      <c r="U618">
        <v>0</v>
      </c>
      <c r="V618">
        <v>2</v>
      </c>
      <c r="W618">
        <v>1</v>
      </c>
      <c r="X618" t="s">
        <v>3015</v>
      </c>
      <c r="AB618">
        <f>COUNTIF(DATA!C:C,C618)</f>
        <v>1</v>
      </c>
      <c r="AC618" s="2">
        <f t="shared" si="73"/>
        <v>-1</v>
      </c>
      <c r="AE618" s="2">
        <f t="shared" si="79"/>
        <v>-1</v>
      </c>
      <c r="AF618" s="2">
        <f t="shared" si="75"/>
        <v>-1</v>
      </c>
      <c r="AG618" s="2">
        <f t="shared" si="75"/>
        <v>-1</v>
      </c>
      <c r="AH618" s="2">
        <f t="shared" si="75"/>
        <v>-1</v>
      </c>
      <c r="AI618" s="2">
        <f t="shared" si="80"/>
        <v>-1</v>
      </c>
      <c r="AK618" s="2">
        <f t="shared" si="76"/>
        <v>-1</v>
      </c>
      <c r="AL618" s="2">
        <f t="shared" si="76"/>
        <v>-1</v>
      </c>
      <c r="AM618" s="2">
        <f t="shared" si="76"/>
        <v>-1</v>
      </c>
      <c r="AN618" s="2">
        <f t="shared" si="74"/>
        <v>-1</v>
      </c>
      <c r="AP618" s="2">
        <f t="shared" si="77"/>
        <v>-1</v>
      </c>
      <c r="AQ618" s="2">
        <f t="shared" si="77"/>
        <v>-1</v>
      </c>
      <c r="AR618" s="2">
        <f t="shared" si="77"/>
        <v>-1</v>
      </c>
      <c r="AS618" s="2">
        <f t="shared" si="78"/>
        <v>-1</v>
      </c>
    </row>
    <row r="619" spans="1:45" x14ac:dyDescent="0.25">
      <c r="A619">
        <v>0</v>
      </c>
      <c r="B619" t="s">
        <v>2223</v>
      </c>
      <c r="C619" t="s">
        <v>2495</v>
      </c>
      <c r="D619">
        <v>2020</v>
      </c>
      <c r="F619" t="s">
        <v>2149</v>
      </c>
      <c r="G619" t="s">
        <v>2496</v>
      </c>
      <c r="I619">
        <v>614</v>
      </c>
      <c r="J619" s="1">
        <v>44848.523055555554</v>
      </c>
      <c r="K619" t="s">
        <v>41</v>
      </c>
      <c r="L619" t="s">
        <v>2229</v>
      </c>
      <c r="S619">
        <v>0</v>
      </c>
      <c r="T619">
        <v>0</v>
      </c>
      <c r="U619">
        <v>0</v>
      </c>
      <c r="V619">
        <v>2</v>
      </c>
      <c r="W619">
        <v>2</v>
      </c>
      <c r="X619" t="s">
        <v>2497</v>
      </c>
      <c r="Y619" t="s">
        <v>2496</v>
      </c>
      <c r="Z619" t="s">
        <v>2498</v>
      </c>
      <c r="AB619">
        <f>COUNTIF(DATA!C:C,C619)</f>
        <v>1</v>
      </c>
      <c r="AC619" s="2">
        <f t="shared" si="73"/>
        <v>-1</v>
      </c>
      <c r="AE619" s="2">
        <f t="shared" si="79"/>
        <v>-1</v>
      </c>
      <c r="AF619" s="2">
        <f t="shared" si="75"/>
        <v>-1</v>
      </c>
      <c r="AG619" s="2">
        <f t="shared" si="75"/>
        <v>-1</v>
      </c>
      <c r="AH619" s="2">
        <f t="shared" si="75"/>
        <v>-1</v>
      </c>
      <c r="AI619" s="2">
        <f t="shared" si="80"/>
        <v>-1</v>
      </c>
      <c r="AK619" s="2">
        <f t="shared" si="76"/>
        <v>-1</v>
      </c>
      <c r="AL619" s="2">
        <f t="shared" si="76"/>
        <v>-1</v>
      </c>
      <c r="AM619" s="2">
        <f t="shared" si="76"/>
        <v>-1</v>
      </c>
      <c r="AN619" s="2">
        <f t="shared" si="74"/>
        <v>-1</v>
      </c>
      <c r="AP619" s="2">
        <f t="shared" si="77"/>
        <v>-1</v>
      </c>
      <c r="AQ619" s="2">
        <f t="shared" si="77"/>
        <v>-1</v>
      </c>
      <c r="AR619" s="2">
        <f t="shared" si="77"/>
        <v>-1</v>
      </c>
      <c r="AS619" s="2">
        <f t="shared" si="78"/>
        <v>-1</v>
      </c>
    </row>
    <row r="620" spans="1:45" x14ac:dyDescent="0.25">
      <c r="A620">
        <v>0</v>
      </c>
      <c r="B620" t="s">
        <v>5494</v>
      </c>
      <c r="C620" t="s">
        <v>5495</v>
      </c>
      <c r="D620">
        <v>2022</v>
      </c>
      <c r="E620" t="s">
        <v>5496</v>
      </c>
      <c r="F620" t="s">
        <v>29</v>
      </c>
      <c r="G620" t="s">
        <v>5497</v>
      </c>
      <c r="I620">
        <v>615</v>
      </c>
      <c r="J620" s="1">
        <v>44848.523055555554</v>
      </c>
      <c r="S620">
        <v>0</v>
      </c>
      <c r="T620">
        <v>0</v>
      </c>
      <c r="U620">
        <v>0</v>
      </c>
      <c r="V620">
        <v>2</v>
      </c>
      <c r="W620">
        <v>1</v>
      </c>
      <c r="X620" t="s">
        <v>5498</v>
      </c>
      <c r="AB620">
        <f>COUNTIF(DATA!C:C,C620)</f>
        <v>0</v>
      </c>
      <c r="AC620" s="2">
        <f t="shared" si="73"/>
        <v>-1</v>
      </c>
      <c r="AE620" s="2">
        <f t="shared" si="79"/>
        <v>-1</v>
      </c>
      <c r="AF620" s="2">
        <f t="shared" si="75"/>
        <v>-1</v>
      </c>
      <c r="AG620" s="2">
        <f t="shared" si="75"/>
        <v>-1</v>
      </c>
      <c r="AH620" s="2">
        <f t="shared" si="75"/>
        <v>-1</v>
      </c>
      <c r="AI620" s="2">
        <f t="shared" si="80"/>
        <v>-1</v>
      </c>
      <c r="AK620" s="2">
        <f t="shared" si="76"/>
        <v>-1</v>
      </c>
      <c r="AL620" s="2">
        <f t="shared" si="76"/>
        <v>-1</v>
      </c>
      <c r="AM620" s="2">
        <f t="shared" si="76"/>
        <v>-1</v>
      </c>
      <c r="AN620" s="2">
        <f t="shared" si="74"/>
        <v>-1</v>
      </c>
      <c r="AP620" s="2">
        <f t="shared" si="77"/>
        <v>-1</v>
      </c>
      <c r="AQ620" s="2">
        <f t="shared" si="77"/>
        <v>-1</v>
      </c>
      <c r="AR620" s="2">
        <f t="shared" si="77"/>
        <v>-1</v>
      </c>
      <c r="AS620" s="2">
        <f t="shared" si="78"/>
        <v>-1</v>
      </c>
    </row>
    <row r="621" spans="1:45" x14ac:dyDescent="0.25">
      <c r="A621">
        <v>0</v>
      </c>
      <c r="B621" t="s">
        <v>5332</v>
      </c>
      <c r="C621" t="s">
        <v>5334</v>
      </c>
      <c r="D621">
        <v>2022</v>
      </c>
      <c r="E621" t="s">
        <v>5499</v>
      </c>
      <c r="F621" t="s">
        <v>205</v>
      </c>
      <c r="G621" t="s">
        <v>5500</v>
      </c>
      <c r="I621">
        <v>616</v>
      </c>
      <c r="J621" s="1">
        <v>44848.523055555554</v>
      </c>
      <c r="K621" t="s">
        <v>41</v>
      </c>
      <c r="S621">
        <v>0</v>
      </c>
      <c r="T621">
        <v>0</v>
      </c>
      <c r="U621">
        <v>0</v>
      </c>
      <c r="V621">
        <v>1</v>
      </c>
      <c r="W621">
        <v>1</v>
      </c>
      <c r="X621" t="s">
        <v>5337</v>
      </c>
      <c r="Y621" t="s">
        <v>5500</v>
      </c>
      <c r="AB621">
        <f>COUNTIF(DATA!C:C,C621)</f>
        <v>0</v>
      </c>
      <c r="AC621" s="2">
        <f t="shared" si="73"/>
        <v>-1</v>
      </c>
      <c r="AE621" s="2">
        <f t="shared" si="79"/>
        <v>-1</v>
      </c>
      <c r="AF621" s="2">
        <f t="shared" si="75"/>
        <v>-1</v>
      </c>
      <c r="AG621" s="2">
        <f t="shared" si="75"/>
        <v>-1</v>
      </c>
      <c r="AH621" s="2">
        <f t="shared" si="75"/>
        <v>-1</v>
      </c>
      <c r="AI621" s="2">
        <f t="shared" si="80"/>
        <v>-1</v>
      </c>
      <c r="AK621" s="2">
        <f t="shared" si="76"/>
        <v>-1</v>
      </c>
      <c r="AL621" s="2">
        <f t="shared" si="76"/>
        <v>-1</v>
      </c>
      <c r="AM621" s="2">
        <f t="shared" si="76"/>
        <v>-1</v>
      </c>
      <c r="AN621" s="2">
        <f t="shared" si="74"/>
        <v>-1</v>
      </c>
      <c r="AP621" s="2">
        <f t="shared" si="77"/>
        <v>-1</v>
      </c>
      <c r="AQ621" s="2">
        <f t="shared" si="77"/>
        <v>-1</v>
      </c>
      <c r="AR621" s="2">
        <f t="shared" si="77"/>
        <v>-1</v>
      </c>
      <c r="AS621" s="2">
        <f t="shared" si="78"/>
        <v>-1</v>
      </c>
    </row>
    <row r="622" spans="1:45" x14ac:dyDescent="0.25">
      <c r="A622">
        <v>0</v>
      </c>
      <c r="B622" t="s">
        <v>5501</v>
      </c>
      <c r="C622" t="s">
        <v>5502</v>
      </c>
      <c r="D622">
        <v>2022</v>
      </c>
      <c r="E622" t="s">
        <v>5503</v>
      </c>
      <c r="F622" t="s">
        <v>29</v>
      </c>
      <c r="G622" t="s">
        <v>5504</v>
      </c>
      <c r="I622">
        <v>617</v>
      </c>
      <c r="J622" s="1">
        <v>44848.523055555554</v>
      </c>
      <c r="S622">
        <v>0</v>
      </c>
      <c r="T622">
        <v>0</v>
      </c>
      <c r="U622">
        <v>0</v>
      </c>
      <c r="V622">
        <v>7</v>
      </c>
      <c r="W622">
        <v>1</v>
      </c>
      <c r="X622" t="s">
        <v>5505</v>
      </c>
      <c r="AB622">
        <f>COUNTIF(DATA!C:C,C622)</f>
        <v>0</v>
      </c>
      <c r="AC622" s="2">
        <f t="shared" si="73"/>
        <v>-1</v>
      </c>
      <c r="AE622" s="2">
        <f t="shared" si="79"/>
        <v>-1</v>
      </c>
      <c r="AF622" s="2">
        <f t="shared" si="75"/>
        <v>-1</v>
      </c>
      <c r="AG622" s="2">
        <f t="shared" si="75"/>
        <v>-1</v>
      </c>
      <c r="AH622" s="2">
        <f t="shared" si="75"/>
        <v>-1</v>
      </c>
      <c r="AI622" s="2">
        <f t="shared" si="80"/>
        <v>-1</v>
      </c>
      <c r="AK622" s="2">
        <f t="shared" si="76"/>
        <v>-1</v>
      </c>
      <c r="AL622" s="2">
        <f t="shared" si="76"/>
        <v>-1</v>
      </c>
      <c r="AM622" s="2">
        <f t="shared" si="76"/>
        <v>-1</v>
      </c>
      <c r="AN622" s="2">
        <f t="shared" si="74"/>
        <v>-1</v>
      </c>
      <c r="AP622" s="2">
        <f t="shared" si="77"/>
        <v>17</v>
      </c>
      <c r="AQ622" s="2">
        <f t="shared" si="77"/>
        <v>-1</v>
      </c>
      <c r="AR622" s="2">
        <f t="shared" si="77"/>
        <v>1</v>
      </c>
      <c r="AS622" s="2">
        <f t="shared" si="78"/>
        <v>1</v>
      </c>
    </row>
    <row r="623" spans="1:45" x14ac:dyDescent="0.25">
      <c r="A623">
        <v>0</v>
      </c>
      <c r="B623" t="s">
        <v>26</v>
      </c>
      <c r="C623" t="s">
        <v>90</v>
      </c>
      <c r="D623">
        <v>2008</v>
      </c>
      <c r="E623" t="s">
        <v>91</v>
      </c>
      <c r="F623" t="s">
        <v>92</v>
      </c>
      <c r="I623">
        <v>618</v>
      </c>
      <c r="J623" s="1">
        <v>44848.523055555554</v>
      </c>
      <c r="K623" t="s">
        <v>93</v>
      </c>
      <c r="S623">
        <v>0</v>
      </c>
      <c r="T623">
        <v>0</v>
      </c>
      <c r="U623">
        <v>0</v>
      </c>
      <c r="V623">
        <v>1</v>
      </c>
      <c r="W623">
        <v>14</v>
      </c>
      <c r="AB623">
        <f>COUNTIF(DATA!C:C,C623)</f>
        <v>1</v>
      </c>
      <c r="AC623" s="2">
        <f t="shared" si="73"/>
        <v>3</v>
      </c>
      <c r="AE623" s="2">
        <f t="shared" si="79"/>
        <v>-1</v>
      </c>
      <c r="AF623" s="2">
        <f t="shared" si="75"/>
        <v>-1</v>
      </c>
      <c r="AG623" s="2">
        <f t="shared" si="75"/>
        <v>-1</v>
      </c>
      <c r="AH623" s="2">
        <f t="shared" si="75"/>
        <v>-1</v>
      </c>
      <c r="AI623" s="2">
        <f t="shared" si="80"/>
        <v>-1</v>
      </c>
      <c r="AK623" s="2">
        <f t="shared" si="76"/>
        <v>-1</v>
      </c>
      <c r="AL623" s="2">
        <f t="shared" si="76"/>
        <v>-1</v>
      </c>
      <c r="AM623" s="2">
        <f t="shared" si="76"/>
        <v>-1</v>
      </c>
      <c r="AN623" s="2">
        <f t="shared" si="74"/>
        <v>-1</v>
      </c>
      <c r="AP623" s="2">
        <f t="shared" si="77"/>
        <v>-1</v>
      </c>
      <c r="AQ623" s="2">
        <f t="shared" si="77"/>
        <v>-1</v>
      </c>
      <c r="AR623" s="2">
        <f t="shared" si="77"/>
        <v>-1</v>
      </c>
      <c r="AS623" s="2">
        <f t="shared" si="78"/>
        <v>-1</v>
      </c>
    </row>
    <row r="624" spans="1:45" x14ac:dyDescent="0.25">
      <c r="A624">
        <v>0</v>
      </c>
      <c r="B624" t="s">
        <v>128</v>
      </c>
      <c r="C624" t="s">
        <v>216</v>
      </c>
      <c r="D624">
        <v>2010</v>
      </c>
      <c r="E624" t="s">
        <v>217</v>
      </c>
      <c r="F624" t="s">
        <v>218</v>
      </c>
      <c r="G624" t="s">
        <v>219</v>
      </c>
      <c r="I624">
        <v>619</v>
      </c>
      <c r="J624" s="1">
        <v>44848.523055555554</v>
      </c>
      <c r="K624" t="s">
        <v>41</v>
      </c>
      <c r="S624">
        <v>0</v>
      </c>
      <c r="T624">
        <v>0</v>
      </c>
      <c r="U624">
        <v>0</v>
      </c>
      <c r="V624">
        <v>2</v>
      </c>
      <c r="W624">
        <v>12</v>
      </c>
      <c r="X624" t="s">
        <v>220</v>
      </c>
      <c r="Y624" t="s">
        <v>219</v>
      </c>
      <c r="Z624" t="s">
        <v>221</v>
      </c>
      <c r="AB624">
        <f>COUNTIF(DATA!C:C,C624)</f>
        <v>1</v>
      </c>
      <c r="AC624" s="2">
        <f t="shared" ref="AC624:AC673" si="81">IFERROR(SEARCH($AC$1, B624), -1)</f>
        <v>14</v>
      </c>
      <c r="AE624" s="2">
        <f t="shared" si="79"/>
        <v>-1</v>
      </c>
      <c r="AF624" s="2">
        <f t="shared" si="75"/>
        <v>-1</v>
      </c>
      <c r="AG624" s="2">
        <f t="shared" si="75"/>
        <v>-1</v>
      </c>
      <c r="AH624" s="2">
        <f t="shared" si="75"/>
        <v>-1</v>
      </c>
      <c r="AI624" s="2">
        <f t="shared" si="80"/>
        <v>-1</v>
      </c>
      <c r="AK624" s="2">
        <f t="shared" si="76"/>
        <v>-1</v>
      </c>
      <c r="AL624" s="2">
        <f t="shared" si="76"/>
        <v>-1</v>
      </c>
      <c r="AM624" s="2">
        <f t="shared" si="76"/>
        <v>-1</v>
      </c>
      <c r="AN624" s="2">
        <f t="shared" ref="AN624:AN673" si="82">IF(AK624=-1, 0, 1) + IF(AL624=-1, 0, 1) + IF(AM624=-1, 0, 1) - 1</f>
        <v>-1</v>
      </c>
      <c r="AP624" s="2">
        <f t="shared" si="77"/>
        <v>-1</v>
      </c>
      <c r="AQ624" s="2">
        <f t="shared" si="77"/>
        <v>-1</v>
      </c>
      <c r="AR624" s="2">
        <f t="shared" si="77"/>
        <v>-1</v>
      </c>
      <c r="AS624" s="2">
        <f t="shared" si="78"/>
        <v>-1</v>
      </c>
    </row>
    <row r="625" spans="1:45" x14ac:dyDescent="0.25">
      <c r="A625">
        <v>0</v>
      </c>
      <c r="B625" t="s">
        <v>94</v>
      </c>
      <c r="C625" t="s">
        <v>95</v>
      </c>
      <c r="D625">
        <v>2008</v>
      </c>
      <c r="F625" t="s">
        <v>96</v>
      </c>
      <c r="G625" t="s">
        <v>97</v>
      </c>
      <c r="I625">
        <v>620</v>
      </c>
      <c r="J625" s="1">
        <v>44848.523055555554</v>
      </c>
      <c r="K625" t="s">
        <v>41</v>
      </c>
      <c r="S625">
        <v>0</v>
      </c>
      <c r="T625">
        <v>0</v>
      </c>
      <c r="U625">
        <v>0</v>
      </c>
      <c r="V625">
        <v>3</v>
      </c>
      <c r="W625">
        <v>14</v>
      </c>
      <c r="X625" t="s">
        <v>98</v>
      </c>
      <c r="Y625" t="s">
        <v>97</v>
      </c>
      <c r="Z625" t="s">
        <v>99</v>
      </c>
      <c r="AB625">
        <f>COUNTIF(DATA!C:C,C625)</f>
        <v>1</v>
      </c>
      <c r="AC625" s="2">
        <f t="shared" si="81"/>
        <v>-1</v>
      </c>
      <c r="AE625" s="2">
        <f t="shared" si="79"/>
        <v>-1</v>
      </c>
      <c r="AF625" s="2">
        <f t="shared" ref="AF625:AH673" si="83">IFERROR(SEARCH(AF$1, $B625), -1)</f>
        <v>-1</v>
      </c>
      <c r="AG625" s="2">
        <f t="shared" si="83"/>
        <v>-1</v>
      </c>
      <c r="AH625" s="2">
        <f t="shared" si="83"/>
        <v>-1</v>
      </c>
      <c r="AI625" s="2">
        <f t="shared" si="80"/>
        <v>-1</v>
      </c>
      <c r="AK625" s="2">
        <f t="shared" ref="AK625:AM673" si="84">IFERROR(SEARCH(AK$1, $B625), -1)</f>
        <v>-1</v>
      </c>
      <c r="AL625" s="2">
        <f t="shared" si="84"/>
        <v>-1</v>
      </c>
      <c r="AM625" s="2">
        <f t="shared" si="84"/>
        <v>-1</v>
      </c>
      <c r="AN625" s="2">
        <f t="shared" si="82"/>
        <v>-1</v>
      </c>
      <c r="AP625" s="2">
        <f t="shared" ref="AP625:AR673" si="85">IFERROR(SEARCH(AP$1, $B625), -1)</f>
        <v>-1</v>
      </c>
      <c r="AQ625" s="2">
        <f t="shared" si="85"/>
        <v>-1</v>
      </c>
      <c r="AR625" s="2">
        <f t="shared" si="85"/>
        <v>-1</v>
      </c>
      <c r="AS625" s="2">
        <f t="shared" si="78"/>
        <v>-1</v>
      </c>
    </row>
    <row r="626" spans="1:45" x14ac:dyDescent="0.25">
      <c r="A626">
        <v>0</v>
      </c>
      <c r="B626" t="s">
        <v>5506</v>
      </c>
      <c r="C626" t="s">
        <v>5507</v>
      </c>
      <c r="D626">
        <v>2021</v>
      </c>
      <c r="E626" t="s">
        <v>5508</v>
      </c>
      <c r="F626" t="s">
        <v>2783</v>
      </c>
      <c r="G626" t="s">
        <v>5509</v>
      </c>
      <c r="I626">
        <v>621</v>
      </c>
      <c r="J626" s="1">
        <v>44848.523055555554</v>
      </c>
      <c r="S626">
        <v>0</v>
      </c>
      <c r="T626">
        <v>0</v>
      </c>
      <c r="U626">
        <v>0</v>
      </c>
      <c r="V626">
        <v>3</v>
      </c>
      <c r="W626">
        <v>1</v>
      </c>
      <c r="X626" t="s">
        <v>5510</v>
      </c>
      <c r="Y626" t="s">
        <v>5511</v>
      </c>
      <c r="Z626" t="s">
        <v>5512</v>
      </c>
      <c r="AB626">
        <f>COUNTIF(DATA!C:C,C626)</f>
        <v>0</v>
      </c>
      <c r="AC626" s="2">
        <f t="shared" si="81"/>
        <v>-1</v>
      </c>
      <c r="AE626" s="2">
        <f t="shared" si="79"/>
        <v>-1</v>
      </c>
      <c r="AF626" s="2">
        <f t="shared" si="83"/>
        <v>-1</v>
      </c>
      <c r="AG626" s="2">
        <f t="shared" si="83"/>
        <v>-1</v>
      </c>
      <c r="AH626" s="2">
        <f t="shared" si="83"/>
        <v>-1</v>
      </c>
      <c r="AI626" s="2">
        <f t="shared" si="80"/>
        <v>-1</v>
      </c>
      <c r="AK626" s="2">
        <f t="shared" si="84"/>
        <v>-1</v>
      </c>
      <c r="AL626" s="2">
        <f t="shared" si="84"/>
        <v>-1</v>
      </c>
      <c r="AM626" s="2">
        <f t="shared" si="84"/>
        <v>-1</v>
      </c>
      <c r="AN626" s="2">
        <f t="shared" si="82"/>
        <v>-1</v>
      </c>
      <c r="AP626" s="2">
        <f t="shared" si="85"/>
        <v>-1</v>
      </c>
      <c r="AQ626" s="2">
        <f t="shared" si="85"/>
        <v>-1</v>
      </c>
      <c r="AR626" s="2">
        <f t="shared" si="85"/>
        <v>-1</v>
      </c>
      <c r="AS626" s="2">
        <f t="shared" si="78"/>
        <v>-1</v>
      </c>
    </row>
    <row r="627" spans="1:45" x14ac:dyDescent="0.25">
      <c r="A627">
        <v>0</v>
      </c>
      <c r="B627" t="s">
        <v>5513</v>
      </c>
      <c r="C627" t="s">
        <v>5514</v>
      </c>
      <c r="E627" t="s">
        <v>5515</v>
      </c>
      <c r="G627" t="s">
        <v>5516</v>
      </c>
      <c r="I627">
        <v>624</v>
      </c>
      <c r="J627" s="1">
        <v>44848.523055555554</v>
      </c>
      <c r="K627" t="s">
        <v>41</v>
      </c>
      <c r="S627">
        <v>0</v>
      </c>
      <c r="T627">
        <v>0</v>
      </c>
      <c r="U627">
        <v>0</v>
      </c>
      <c r="V627">
        <v>2</v>
      </c>
      <c r="X627" t="s">
        <v>5517</v>
      </c>
      <c r="Y627" t="s">
        <v>5516</v>
      </c>
      <c r="Z627" t="s">
        <v>5518</v>
      </c>
      <c r="AB627">
        <f>COUNTIF(DATA!C:C,C627)</f>
        <v>0</v>
      </c>
      <c r="AC627" s="2">
        <f t="shared" si="81"/>
        <v>-1</v>
      </c>
      <c r="AE627" s="2">
        <f t="shared" si="79"/>
        <v>-1</v>
      </c>
      <c r="AF627" s="2">
        <f t="shared" si="83"/>
        <v>-1</v>
      </c>
      <c r="AG627" s="2">
        <f t="shared" si="83"/>
        <v>-1</v>
      </c>
      <c r="AH627" s="2">
        <f t="shared" si="83"/>
        <v>-1</v>
      </c>
      <c r="AI627" s="2">
        <f t="shared" si="80"/>
        <v>-1</v>
      </c>
      <c r="AK627" s="2">
        <f t="shared" si="84"/>
        <v>-1</v>
      </c>
      <c r="AL627" s="2">
        <f t="shared" si="84"/>
        <v>-1</v>
      </c>
      <c r="AM627" s="2">
        <f t="shared" si="84"/>
        <v>-1</v>
      </c>
      <c r="AN627" s="2">
        <f t="shared" si="82"/>
        <v>-1</v>
      </c>
      <c r="AP627" s="2">
        <f t="shared" si="85"/>
        <v>-1</v>
      </c>
      <c r="AQ627" s="2">
        <f t="shared" si="85"/>
        <v>-1</v>
      </c>
      <c r="AR627" s="2">
        <f t="shared" si="85"/>
        <v>-1</v>
      </c>
      <c r="AS627" s="2">
        <f t="shared" si="78"/>
        <v>-1</v>
      </c>
    </row>
    <row r="628" spans="1:45" x14ac:dyDescent="0.25">
      <c r="A628">
        <v>0</v>
      </c>
      <c r="B628" t="s">
        <v>5519</v>
      </c>
      <c r="C628" t="s">
        <v>5520</v>
      </c>
      <c r="D628">
        <v>2022</v>
      </c>
      <c r="E628" t="s">
        <v>3960</v>
      </c>
      <c r="F628" t="s">
        <v>131</v>
      </c>
      <c r="G628" t="s">
        <v>5521</v>
      </c>
      <c r="I628">
        <v>625</v>
      </c>
      <c r="J628" s="1">
        <v>44848.523055555554</v>
      </c>
      <c r="L628" t="s">
        <v>5522</v>
      </c>
      <c r="S628">
        <v>0</v>
      </c>
      <c r="T628">
        <v>0</v>
      </c>
      <c r="U628">
        <v>0</v>
      </c>
      <c r="V628">
        <v>5</v>
      </c>
      <c r="W628">
        <v>1</v>
      </c>
      <c r="X628" t="s">
        <v>5523</v>
      </c>
      <c r="Y628" t="s">
        <v>5524</v>
      </c>
      <c r="Z628" t="s">
        <v>5525</v>
      </c>
      <c r="AB628">
        <f>COUNTIF(DATA!C:C,C628)</f>
        <v>0</v>
      </c>
      <c r="AC628" s="2">
        <f t="shared" si="81"/>
        <v>-1</v>
      </c>
      <c r="AE628" s="2">
        <f t="shared" si="79"/>
        <v>-1</v>
      </c>
      <c r="AF628" s="2">
        <f t="shared" si="83"/>
        <v>-1</v>
      </c>
      <c r="AG628" s="2">
        <f t="shared" si="83"/>
        <v>-1</v>
      </c>
      <c r="AH628" s="2">
        <f t="shared" si="83"/>
        <v>-1</v>
      </c>
      <c r="AI628" s="2">
        <f t="shared" si="80"/>
        <v>-1</v>
      </c>
      <c r="AK628" s="2">
        <f t="shared" si="84"/>
        <v>-1</v>
      </c>
      <c r="AL628" s="2">
        <f t="shared" si="84"/>
        <v>-1</v>
      </c>
      <c r="AM628" s="2">
        <f t="shared" si="84"/>
        <v>-1</v>
      </c>
      <c r="AN628" s="2">
        <f t="shared" si="82"/>
        <v>-1</v>
      </c>
      <c r="AP628" s="2">
        <f t="shared" si="85"/>
        <v>-1</v>
      </c>
      <c r="AQ628" s="2">
        <f t="shared" si="85"/>
        <v>-1</v>
      </c>
      <c r="AR628" s="2">
        <f t="shared" si="85"/>
        <v>-1</v>
      </c>
      <c r="AS628" s="2">
        <f t="shared" si="78"/>
        <v>-1</v>
      </c>
    </row>
    <row r="629" spans="1:45" x14ac:dyDescent="0.25">
      <c r="A629">
        <v>0</v>
      </c>
      <c r="B629" t="s">
        <v>5526</v>
      </c>
      <c r="C629" t="s">
        <v>5527</v>
      </c>
      <c r="D629">
        <v>2019</v>
      </c>
      <c r="F629" t="s">
        <v>5528</v>
      </c>
      <c r="G629" t="s">
        <v>5529</v>
      </c>
      <c r="I629">
        <v>626</v>
      </c>
      <c r="J629" s="1">
        <v>44848.523055555554</v>
      </c>
      <c r="K629" t="s">
        <v>41</v>
      </c>
      <c r="S629">
        <v>0</v>
      </c>
      <c r="T629">
        <v>0</v>
      </c>
      <c r="U629">
        <v>0</v>
      </c>
      <c r="V629">
        <v>1</v>
      </c>
      <c r="W629">
        <v>3</v>
      </c>
      <c r="X629" t="s">
        <v>5530</v>
      </c>
      <c r="Y629" t="s">
        <v>5529</v>
      </c>
      <c r="Z629" t="s">
        <v>5531</v>
      </c>
      <c r="AB629">
        <f>COUNTIF(DATA!C:C,C629)</f>
        <v>0</v>
      </c>
      <c r="AC629" s="2">
        <f t="shared" si="81"/>
        <v>-1</v>
      </c>
      <c r="AE629" s="2">
        <f t="shared" si="79"/>
        <v>-1</v>
      </c>
      <c r="AF629" s="2">
        <f t="shared" si="83"/>
        <v>-1</v>
      </c>
      <c r="AG629" s="2">
        <f t="shared" si="83"/>
        <v>-1</v>
      </c>
      <c r="AH629" s="2">
        <f t="shared" si="83"/>
        <v>-1</v>
      </c>
      <c r="AI629" s="2">
        <f t="shared" si="80"/>
        <v>-1</v>
      </c>
      <c r="AK629" s="2">
        <f t="shared" si="84"/>
        <v>-1</v>
      </c>
      <c r="AL629" s="2">
        <f t="shared" si="84"/>
        <v>-1</v>
      </c>
      <c r="AM629" s="2">
        <f t="shared" si="84"/>
        <v>-1</v>
      </c>
      <c r="AN629" s="2">
        <f t="shared" si="82"/>
        <v>-1</v>
      </c>
      <c r="AP629" s="2">
        <f t="shared" si="85"/>
        <v>-1</v>
      </c>
      <c r="AQ629" s="2">
        <f t="shared" si="85"/>
        <v>-1</v>
      </c>
      <c r="AR629" s="2">
        <f t="shared" si="85"/>
        <v>-1</v>
      </c>
      <c r="AS629" s="2">
        <f t="shared" si="78"/>
        <v>-1</v>
      </c>
    </row>
    <row r="630" spans="1:45" x14ac:dyDescent="0.25">
      <c r="A630">
        <v>0</v>
      </c>
      <c r="B630" t="s">
        <v>138</v>
      </c>
      <c r="C630" t="s">
        <v>5532</v>
      </c>
      <c r="D630">
        <v>2009</v>
      </c>
      <c r="I630">
        <v>628</v>
      </c>
      <c r="J630" s="1">
        <v>44848.523055555554</v>
      </c>
      <c r="K630" t="s">
        <v>93</v>
      </c>
      <c r="S630">
        <v>0</v>
      </c>
      <c r="T630">
        <v>0</v>
      </c>
      <c r="U630">
        <v>0</v>
      </c>
      <c r="V630">
        <v>3</v>
      </c>
      <c r="Z630" t="s">
        <v>5533</v>
      </c>
      <c r="AB630">
        <f>COUNTIF(DATA!C:C,C630)</f>
        <v>0</v>
      </c>
      <c r="AC630" s="2">
        <f t="shared" si="81"/>
        <v>-1</v>
      </c>
      <c r="AE630" s="2">
        <f t="shared" si="79"/>
        <v>-1</v>
      </c>
      <c r="AF630" s="2">
        <f t="shared" si="83"/>
        <v>-1</v>
      </c>
      <c r="AG630" s="2">
        <f t="shared" si="83"/>
        <v>-1</v>
      </c>
      <c r="AH630" s="2">
        <f t="shared" si="83"/>
        <v>-1</v>
      </c>
      <c r="AI630" s="2">
        <f t="shared" si="80"/>
        <v>-1</v>
      </c>
      <c r="AK630" s="2">
        <f t="shared" si="84"/>
        <v>14</v>
      </c>
      <c r="AL630" s="2">
        <f t="shared" si="84"/>
        <v>26</v>
      </c>
      <c r="AM630" s="2">
        <f t="shared" si="84"/>
        <v>4</v>
      </c>
      <c r="AN630" s="2">
        <f t="shared" si="82"/>
        <v>2</v>
      </c>
      <c r="AP630" s="2">
        <f t="shared" si="85"/>
        <v>-1</v>
      </c>
      <c r="AQ630" s="2">
        <f t="shared" si="85"/>
        <v>-1</v>
      </c>
      <c r="AR630" s="2">
        <f t="shared" si="85"/>
        <v>-1</v>
      </c>
      <c r="AS630" s="2">
        <f t="shared" si="78"/>
        <v>-1</v>
      </c>
    </row>
    <row r="631" spans="1:45" x14ac:dyDescent="0.25">
      <c r="A631">
        <v>0</v>
      </c>
      <c r="B631" t="s">
        <v>5534</v>
      </c>
      <c r="C631" t="s">
        <v>5535</v>
      </c>
      <c r="D631">
        <v>2022</v>
      </c>
      <c r="E631" t="s">
        <v>461</v>
      </c>
      <c r="F631" t="s">
        <v>272</v>
      </c>
      <c r="G631" t="s">
        <v>5536</v>
      </c>
      <c r="I631">
        <v>629</v>
      </c>
      <c r="J631" s="1">
        <v>44848.523055555554</v>
      </c>
      <c r="S631">
        <v>0</v>
      </c>
      <c r="T631">
        <v>0</v>
      </c>
      <c r="U631">
        <v>0</v>
      </c>
      <c r="V631">
        <v>4</v>
      </c>
      <c r="W631">
        <v>1</v>
      </c>
      <c r="X631" t="s">
        <v>5537</v>
      </c>
      <c r="Z631" t="s">
        <v>5538</v>
      </c>
      <c r="AB631">
        <f>COUNTIF(DATA!C:C,C631)</f>
        <v>0</v>
      </c>
      <c r="AC631" s="2">
        <f t="shared" si="81"/>
        <v>-1</v>
      </c>
      <c r="AE631" s="2">
        <f t="shared" si="79"/>
        <v>-1</v>
      </c>
      <c r="AF631" s="2">
        <f t="shared" si="83"/>
        <v>-1</v>
      </c>
      <c r="AG631" s="2">
        <f t="shared" si="83"/>
        <v>-1</v>
      </c>
      <c r="AH631" s="2">
        <f t="shared" si="83"/>
        <v>-1</v>
      </c>
      <c r="AI631" s="2">
        <f t="shared" si="80"/>
        <v>-1</v>
      </c>
      <c r="AK631" s="2">
        <f t="shared" si="84"/>
        <v>-1</v>
      </c>
      <c r="AL631" s="2">
        <f t="shared" si="84"/>
        <v>-1</v>
      </c>
      <c r="AM631" s="2">
        <f t="shared" si="84"/>
        <v>-1</v>
      </c>
      <c r="AN631" s="2">
        <f t="shared" si="82"/>
        <v>-1</v>
      </c>
      <c r="AP631" s="2">
        <f t="shared" si="85"/>
        <v>-1</v>
      </c>
      <c r="AQ631" s="2">
        <f t="shared" si="85"/>
        <v>-1</v>
      </c>
      <c r="AR631" s="2">
        <f t="shared" si="85"/>
        <v>-1</v>
      </c>
      <c r="AS631" s="2">
        <f t="shared" si="78"/>
        <v>-1</v>
      </c>
    </row>
    <row r="632" spans="1:45" x14ac:dyDescent="0.25">
      <c r="A632">
        <v>0</v>
      </c>
      <c r="B632" t="s">
        <v>5539</v>
      </c>
      <c r="C632" t="s">
        <v>5540</v>
      </c>
      <c r="D632">
        <v>2011</v>
      </c>
      <c r="F632" t="s">
        <v>5279</v>
      </c>
      <c r="G632" t="s">
        <v>5541</v>
      </c>
      <c r="I632">
        <v>630</v>
      </c>
      <c r="J632" s="1">
        <v>44848.523055555554</v>
      </c>
      <c r="K632" t="s">
        <v>41</v>
      </c>
      <c r="S632">
        <v>0</v>
      </c>
      <c r="T632">
        <v>0</v>
      </c>
      <c r="U632">
        <v>0</v>
      </c>
      <c r="V632">
        <v>1</v>
      </c>
      <c r="W632">
        <v>11</v>
      </c>
      <c r="X632" t="s">
        <v>5542</v>
      </c>
      <c r="Y632" t="s">
        <v>5541</v>
      </c>
      <c r="Z632" t="s">
        <v>5543</v>
      </c>
      <c r="AB632">
        <f>COUNTIF(DATA!C:C,C632)</f>
        <v>0</v>
      </c>
      <c r="AC632" s="2">
        <f t="shared" si="81"/>
        <v>-1</v>
      </c>
      <c r="AE632" s="2">
        <f t="shared" si="79"/>
        <v>-1</v>
      </c>
      <c r="AF632" s="2">
        <f t="shared" si="83"/>
        <v>-1</v>
      </c>
      <c r="AG632" s="2">
        <f t="shared" si="83"/>
        <v>-1</v>
      </c>
      <c r="AH632" s="2">
        <f t="shared" si="83"/>
        <v>-1</v>
      </c>
      <c r="AI632" s="2">
        <f t="shared" si="80"/>
        <v>-1</v>
      </c>
      <c r="AK632" s="2">
        <f t="shared" si="84"/>
        <v>-1</v>
      </c>
      <c r="AL632" s="2">
        <f t="shared" si="84"/>
        <v>-1</v>
      </c>
      <c r="AM632" s="2">
        <f t="shared" si="84"/>
        <v>-1</v>
      </c>
      <c r="AN632" s="2">
        <f t="shared" si="82"/>
        <v>-1</v>
      </c>
      <c r="AP632" s="2">
        <f t="shared" si="85"/>
        <v>-1</v>
      </c>
      <c r="AQ632" s="2">
        <f t="shared" si="85"/>
        <v>-1</v>
      </c>
      <c r="AR632" s="2">
        <f t="shared" si="85"/>
        <v>-1</v>
      </c>
      <c r="AS632" s="2">
        <f t="shared" si="78"/>
        <v>-1</v>
      </c>
    </row>
    <row r="633" spans="1:45" x14ac:dyDescent="0.25">
      <c r="A633">
        <v>0</v>
      </c>
      <c r="B633" t="s">
        <v>5544</v>
      </c>
      <c r="C633" t="s">
        <v>5545</v>
      </c>
      <c r="E633" t="s">
        <v>1598</v>
      </c>
      <c r="G633" t="s">
        <v>5546</v>
      </c>
      <c r="I633">
        <v>631</v>
      </c>
      <c r="J633" s="1">
        <v>44848.523055555554</v>
      </c>
      <c r="K633" t="s">
        <v>41</v>
      </c>
      <c r="S633">
        <v>0</v>
      </c>
      <c r="T633">
        <v>0</v>
      </c>
      <c r="U633">
        <v>0</v>
      </c>
      <c r="V633">
        <v>7</v>
      </c>
      <c r="X633" t="s">
        <v>5547</v>
      </c>
      <c r="Y633" t="s">
        <v>5546</v>
      </c>
      <c r="Z633" t="s">
        <v>5548</v>
      </c>
      <c r="AB633">
        <f>COUNTIF(DATA!C:C,C633)</f>
        <v>0</v>
      </c>
      <c r="AC633" s="2">
        <f t="shared" si="81"/>
        <v>-1</v>
      </c>
      <c r="AE633" s="2">
        <f t="shared" si="79"/>
        <v>-1</v>
      </c>
      <c r="AF633" s="2">
        <f t="shared" si="83"/>
        <v>-1</v>
      </c>
      <c r="AG633" s="2">
        <f t="shared" si="83"/>
        <v>-1</v>
      </c>
      <c r="AH633" s="2">
        <f t="shared" si="83"/>
        <v>-1</v>
      </c>
      <c r="AI633" s="2">
        <f t="shared" si="80"/>
        <v>-1</v>
      </c>
      <c r="AK633" s="2">
        <f t="shared" si="84"/>
        <v>-1</v>
      </c>
      <c r="AL633" s="2">
        <f t="shared" si="84"/>
        <v>-1</v>
      </c>
      <c r="AM633" s="2">
        <f t="shared" si="84"/>
        <v>-1</v>
      </c>
      <c r="AN633" s="2">
        <f t="shared" si="82"/>
        <v>-1</v>
      </c>
      <c r="AP633" s="2">
        <f t="shared" si="85"/>
        <v>-1</v>
      </c>
      <c r="AQ633" s="2">
        <f t="shared" si="85"/>
        <v>-1</v>
      </c>
      <c r="AR633" s="2">
        <f t="shared" si="85"/>
        <v>-1</v>
      </c>
      <c r="AS633" s="2">
        <f t="shared" si="78"/>
        <v>-1</v>
      </c>
    </row>
    <row r="634" spans="1:45" x14ac:dyDescent="0.25">
      <c r="A634">
        <v>0</v>
      </c>
      <c r="B634" t="s">
        <v>5549</v>
      </c>
      <c r="C634" t="s">
        <v>5550</v>
      </c>
      <c r="D634">
        <v>2021</v>
      </c>
      <c r="E634" t="s">
        <v>2664</v>
      </c>
      <c r="F634" t="s">
        <v>1257</v>
      </c>
      <c r="G634" t="s">
        <v>5551</v>
      </c>
      <c r="I634">
        <v>632</v>
      </c>
      <c r="J634" s="1">
        <v>44848.523055555554</v>
      </c>
      <c r="S634">
        <v>0</v>
      </c>
      <c r="T634">
        <v>0</v>
      </c>
      <c r="U634">
        <v>0</v>
      </c>
      <c r="V634">
        <v>2</v>
      </c>
      <c r="W634">
        <v>1</v>
      </c>
      <c r="X634" t="s">
        <v>5552</v>
      </c>
      <c r="Y634" t="s">
        <v>5553</v>
      </c>
      <c r="Z634" t="s">
        <v>5554</v>
      </c>
      <c r="AB634">
        <f>COUNTIF(DATA!C:C,C634)</f>
        <v>0</v>
      </c>
      <c r="AC634" s="2">
        <f t="shared" si="81"/>
        <v>-1</v>
      </c>
      <c r="AE634" s="2">
        <f t="shared" si="79"/>
        <v>-1</v>
      </c>
      <c r="AF634" s="2">
        <f t="shared" si="83"/>
        <v>-1</v>
      </c>
      <c r="AG634" s="2">
        <f t="shared" si="83"/>
        <v>-1</v>
      </c>
      <c r="AH634" s="2">
        <f t="shared" si="83"/>
        <v>-1</v>
      </c>
      <c r="AI634" s="2">
        <f t="shared" si="80"/>
        <v>-1</v>
      </c>
      <c r="AK634" s="2">
        <f t="shared" si="84"/>
        <v>-1</v>
      </c>
      <c r="AL634" s="2">
        <f t="shared" si="84"/>
        <v>-1</v>
      </c>
      <c r="AM634" s="2">
        <f t="shared" si="84"/>
        <v>-1</v>
      </c>
      <c r="AN634" s="2">
        <f t="shared" si="82"/>
        <v>-1</v>
      </c>
      <c r="AP634" s="2">
        <f t="shared" si="85"/>
        <v>-1</v>
      </c>
      <c r="AQ634" s="2">
        <f t="shared" si="85"/>
        <v>-1</v>
      </c>
      <c r="AR634" s="2">
        <f t="shared" si="85"/>
        <v>-1</v>
      </c>
      <c r="AS634" s="2">
        <f t="shared" si="78"/>
        <v>-1</v>
      </c>
    </row>
    <row r="635" spans="1:45" x14ac:dyDescent="0.25">
      <c r="A635">
        <v>0</v>
      </c>
      <c r="B635" t="s">
        <v>2506</v>
      </c>
      <c r="C635" t="s">
        <v>2507</v>
      </c>
      <c r="D635">
        <v>2020</v>
      </c>
      <c r="E635" t="s">
        <v>2508</v>
      </c>
      <c r="F635" t="s">
        <v>272</v>
      </c>
      <c r="G635" t="s">
        <v>2509</v>
      </c>
      <c r="I635">
        <v>633</v>
      </c>
      <c r="J635" s="1">
        <v>44848.523055555554</v>
      </c>
      <c r="S635">
        <v>0</v>
      </c>
      <c r="T635">
        <v>0</v>
      </c>
      <c r="U635">
        <v>0</v>
      </c>
      <c r="V635">
        <v>1</v>
      </c>
      <c r="W635">
        <v>2</v>
      </c>
      <c r="X635" t="s">
        <v>2510</v>
      </c>
      <c r="Z635" t="s">
        <v>2511</v>
      </c>
      <c r="AB635">
        <f>COUNTIF(DATA!C:C,C635)</f>
        <v>1</v>
      </c>
      <c r="AC635" s="2">
        <f t="shared" si="81"/>
        <v>-1</v>
      </c>
      <c r="AE635" s="2">
        <f t="shared" si="79"/>
        <v>-1</v>
      </c>
      <c r="AF635" s="2">
        <f t="shared" si="83"/>
        <v>-1</v>
      </c>
      <c r="AG635" s="2">
        <f t="shared" si="83"/>
        <v>-1</v>
      </c>
      <c r="AH635" s="2">
        <f t="shared" si="83"/>
        <v>-1</v>
      </c>
      <c r="AI635" s="2">
        <f t="shared" si="80"/>
        <v>-1</v>
      </c>
      <c r="AK635" s="2">
        <f t="shared" si="84"/>
        <v>-1</v>
      </c>
      <c r="AL635" s="2">
        <f t="shared" si="84"/>
        <v>-1</v>
      </c>
      <c r="AM635" s="2">
        <f t="shared" si="84"/>
        <v>-1</v>
      </c>
      <c r="AN635" s="2">
        <f t="shared" si="82"/>
        <v>-1</v>
      </c>
      <c r="AP635" s="2">
        <f t="shared" si="85"/>
        <v>-1</v>
      </c>
      <c r="AQ635" s="2">
        <f t="shared" si="85"/>
        <v>-1</v>
      </c>
      <c r="AR635" s="2">
        <f t="shared" si="85"/>
        <v>-1</v>
      </c>
      <c r="AS635" s="2">
        <f t="shared" si="78"/>
        <v>-1</v>
      </c>
    </row>
    <row r="636" spans="1:45" x14ac:dyDescent="0.25">
      <c r="A636">
        <v>0</v>
      </c>
      <c r="B636" t="s">
        <v>5555</v>
      </c>
      <c r="C636" t="s">
        <v>5556</v>
      </c>
      <c r="D636">
        <v>2014</v>
      </c>
      <c r="F636" t="s">
        <v>2478</v>
      </c>
      <c r="G636" t="s">
        <v>5557</v>
      </c>
      <c r="I636">
        <v>634</v>
      </c>
      <c r="J636" s="1">
        <v>44848.523055555554</v>
      </c>
      <c r="K636" t="s">
        <v>41</v>
      </c>
      <c r="S636">
        <v>0</v>
      </c>
      <c r="T636">
        <v>0</v>
      </c>
      <c r="U636">
        <v>0</v>
      </c>
      <c r="V636">
        <v>2</v>
      </c>
      <c r="W636">
        <v>8</v>
      </c>
      <c r="X636" t="s">
        <v>5558</v>
      </c>
      <c r="Y636" t="s">
        <v>5557</v>
      </c>
      <c r="Z636" t="s">
        <v>5559</v>
      </c>
      <c r="AB636">
        <f>COUNTIF(DATA!C:C,C636)</f>
        <v>0</v>
      </c>
      <c r="AC636" s="2">
        <f t="shared" si="81"/>
        <v>-1</v>
      </c>
      <c r="AE636" s="2">
        <f t="shared" si="79"/>
        <v>-1</v>
      </c>
      <c r="AF636" s="2">
        <f t="shared" si="83"/>
        <v>-1</v>
      </c>
      <c r="AG636" s="2">
        <f t="shared" si="83"/>
        <v>-1</v>
      </c>
      <c r="AH636" s="2">
        <f t="shared" si="83"/>
        <v>-1</v>
      </c>
      <c r="AI636" s="2">
        <f t="shared" si="80"/>
        <v>-1</v>
      </c>
      <c r="AK636" s="2">
        <f t="shared" si="84"/>
        <v>-1</v>
      </c>
      <c r="AL636" s="2">
        <f t="shared" si="84"/>
        <v>-1</v>
      </c>
      <c r="AM636" s="2">
        <f t="shared" si="84"/>
        <v>-1</v>
      </c>
      <c r="AN636" s="2">
        <f t="shared" si="82"/>
        <v>-1</v>
      </c>
      <c r="AP636" s="2">
        <f t="shared" si="85"/>
        <v>-1</v>
      </c>
      <c r="AQ636" s="2">
        <f t="shared" si="85"/>
        <v>-1</v>
      </c>
      <c r="AR636" s="2">
        <f t="shared" si="85"/>
        <v>-1</v>
      </c>
      <c r="AS636" s="2">
        <f t="shared" si="78"/>
        <v>-1</v>
      </c>
    </row>
    <row r="637" spans="1:45" x14ac:dyDescent="0.25">
      <c r="A637">
        <v>0</v>
      </c>
      <c r="B637" t="s">
        <v>1374</v>
      </c>
      <c r="C637" t="s">
        <v>1375</v>
      </c>
      <c r="D637">
        <v>2016</v>
      </c>
      <c r="F637" t="s">
        <v>1376</v>
      </c>
      <c r="G637" t="s">
        <v>1377</v>
      </c>
      <c r="I637">
        <v>635</v>
      </c>
      <c r="J637" s="1">
        <v>44848.523055555554</v>
      </c>
      <c r="S637">
        <v>0</v>
      </c>
      <c r="T637">
        <v>0</v>
      </c>
      <c r="U637">
        <v>0</v>
      </c>
      <c r="V637">
        <v>1</v>
      </c>
      <c r="W637">
        <v>6</v>
      </c>
      <c r="X637" t="s">
        <v>1378</v>
      </c>
      <c r="Y637" t="s">
        <v>1379</v>
      </c>
      <c r="Z637" t="s">
        <v>1380</v>
      </c>
      <c r="AB637">
        <f>COUNTIF(DATA!C:C,C637)</f>
        <v>1</v>
      </c>
      <c r="AC637" s="2">
        <f t="shared" si="81"/>
        <v>-1</v>
      </c>
      <c r="AE637" s="2">
        <f t="shared" si="79"/>
        <v>-1</v>
      </c>
      <c r="AF637" s="2">
        <f t="shared" si="83"/>
        <v>-1</v>
      </c>
      <c r="AG637" s="2">
        <f t="shared" si="83"/>
        <v>-1</v>
      </c>
      <c r="AH637" s="2">
        <f t="shared" si="83"/>
        <v>-1</v>
      </c>
      <c r="AI637" s="2">
        <f t="shared" si="80"/>
        <v>-1</v>
      </c>
      <c r="AK637" s="2">
        <f t="shared" si="84"/>
        <v>-1</v>
      </c>
      <c r="AL637" s="2">
        <f t="shared" si="84"/>
        <v>-1</v>
      </c>
      <c r="AM637" s="2">
        <f t="shared" si="84"/>
        <v>-1</v>
      </c>
      <c r="AN637" s="2">
        <f t="shared" si="82"/>
        <v>-1</v>
      </c>
      <c r="AP637" s="2">
        <f t="shared" si="85"/>
        <v>-1</v>
      </c>
      <c r="AQ637" s="2">
        <f t="shared" si="85"/>
        <v>-1</v>
      </c>
      <c r="AR637" s="2">
        <f t="shared" si="85"/>
        <v>-1</v>
      </c>
      <c r="AS637" s="2">
        <f t="shared" si="78"/>
        <v>-1</v>
      </c>
    </row>
    <row r="638" spans="1:45" x14ac:dyDescent="0.25">
      <c r="A638">
        <v>0</v>
      </c>
      <c r="B638" t="s">
        <v>929</v>
      </c>
      <c r="C638" t="s">
        <v>930</v>
      </c>
      <c r="D638">
        <v>2014</v>
      </c>
      <c r="F638" t="s">
        <v>205</v>
      </c>
      <c r="G638" t="s">
        <v>931</v>
      </c>
      <c r="I638">
        <v>636</v>
      </c>
      <c r="J638" s="1">
        <v>44848.523055555554</v>
      </c>
      <c r="K638" t="s">
        <v>41</v>
      </c>
      <c r="S638">
        <v>0</v>
      </c>
      <c r="T638">
        <v>0</v>
      </c>
      <c r="U638">
        <v>0</v>
      </c>
      <c r="V638">
        <v>1</v>
      </c>
      <c r="W638">
        <v>8</v>
      </c>
      <c r="X638" t="s">
        <v>932</v>
      </c>
      <c r="Y638" t="s">
        <v>931</v>
      </c>
      <c r="Z638" t="s">
        <v>933</v>
      </c>
      <c r="AB638">
        <f>COUNTIF(DATA!C:C,C638)</f>
        <v>1</v>
      </c>
      <c r="AC638" s="2">
        <f t="shared" si="81"/>
        <v>-1</v>
      </c>
      <c r="AE638" s="2">
        <f t="shared" si="79"/>
        <v>-1</v>
      </c>
      <c r="AF638" s="2">
        <f t="shared" si="83"/>
        <v>-1</v>
      </c>
      <c r="AG638" s="2">
        <f t="shared" si="83"/>
        <v>-1</v>
      </c>
      <c r="AH638" s="2">
        <f t="shared" si="83"/>
        <v>-1</v>
      </c>
      <c r="AI638" s="2">
        <f t="shared" si="80"/>
        <v>-1</v>
      </c>
      <c r="AK638" s="2">
        <f t="shared" si="84"/>
        <v>-1</v>
      </c>
      <c r="AL638" s="2">
        <f t="shared" si="84"/>
        <v>-1</v>
      </c>
      <c r="AM638" s="2">
        <f t="shared" si="84"/>
        <v>-1</v>
      </c>
      <c r="AN638" s="2">
        <f t="shared" si="82"/>
        <v>-1</v>
      </c>
      <c r="AP638" s="2">
        <f t="shared" si="85"/>
        <v>-1</v>
      </c>
      <c r="AQ638" s="2">
        <f t="shared" si="85"/>
        <v>-1</v>
      </c>
      <c r="AR638" s="2">
        <f t="shared" si="85"/>
        <v>-1</v>
      </c>
      <c r="AS638" s="2">
        <f t="shared" si="78"/>
        <v>-1</v>
      </c>
    </row>
    <row r="639" spans="1:45" x14ac:dyDescent="0.25">
      <c r="A639">
        <v>0</v>
      </c>
      <c r="B639" t="s">
        <v>2829</v>
      </c>
      <c r="C639" t="s">
        <v>2830</v>
      </c>
      <c r="D639">
        <v>2021</v>
      </c>
      <c r="E639" t="s">
        <v>2831</v>
      </c>
      <c r="F639" t="s">
        <v>29</v>
      </c>
      <c r="G639" t="s">
        <v>2832</v>
      </c>
      <c r="I639">
        <v>637</v>
      </c>
      <c r="J639" s="1">
        <v>44848.523055555554</v>
      </c>
      <c r="K639" t="s">
        <v>157</v>
      </c>
      <c r="S639">
        <v>0</v>
      </c>
      <c r="T639">
        <v>0</v>
      </c>
      <c r="U639">
        <v>0</v>
      </c>
      <c r="V639">
        <v>2</v>
      </c>
      <c r="W639">
        <v>1</v>
      </c>
      <c r="X639" t="s">
        <v>2833</v>
      </c>
      <c r="Y639" t="s">
        <v>2832</v>
      </c>
      <c r="Z639" t="s">
        <v>2834</v>
      </c>
      <c r="AB639">
        <f>COUNTIF(DATA!C:C,C639)</f>
        <v>1</v>
      </c>
      <c r="AC639" s="2">
        <f t="shared" si="81"/>
        <v>-1</v>
      </c>
      <c r="AE639" s="2">
        <f t="shared" si="79"/>
        <v>-1</v>
      </c>
      <c r="AF639" s="2">
        <f t="shared" si="83"/>
        <v>-1</v>
      </c>
      <c r="AG639" s="2">
        <f t="shared" si="83"/>
        <v>-1</v>
      </c>
      <c r="AH639" s="2">
        <f t="shared" si="83"/>
        <v>-1</v>
      </c>
      <c r="AI639" s="2">
        <f t="shared" si="80"/>
        <v>-1</v>
      </c>
      <c r="AK639" s="2">
        <f t="shared" si="84"/>
        <v>-1</v>
      </c>
      <c r="AL639" s="2">
        <f t="shared" si="84"/>
        <v>-1</v>
      </c>
      <c r="AM639" s="2">
        <f t="shared" si="84"/>
        <v>-1</v>
      </c>
      <c r="AN639" s="2">
        <f t="shared" si="82"/>
        <v>-1</v>
      </c>
      <c r="AP639" s="2">
        <f t="shared" si="85"/>
        <v>-1</v>
      </c>
      <c r="AQ639" s="2">
        <f t="shared" si="85"/>
        <v>-1</v>
      </c>
      <c r="AR639" s="2">
        <f t="shared" si="85"/>
        <v>-1</v>
      </c>
      <c r="AS639" s="2">
        <f t="shared" si="78"/>
        <v>-1</v>
      </c>
    </row>
    <row r="640" spans="1:45" x14ac:dyDescent="0.25">
      <c r="A640">
        <v>0</v>
      </c>
      <c r="B640" t="s">
        <v>732</v>
      </c>
      <c r="C640" t="s">
        <v>733</v>
      </c>
      <c r="D640">
        <v>2013</v>
      </c>
      <c r="F640" t="s">
        <v>205</v>
      </c>
      <c r="G640" t="s">
        <v>734</v>
      </c>
      <c r="I640">
        <v>638</v>
      </c>
      <c r="J640" s="1">
        <v>44848.523055555554</v>
      </c>
      <c r="K640" t="s">
        <v>41</v>
      </c>
      <c r="S640">
        <v>0</v>
      </c>
      <c r="T640">
        <v>0</v>
      </c>
      <c r="U640">
        <v>0</v>
      </c>
      <c r="V640">
        <v>3</v>
      </c>
      <c r="W640">
        <v>9</v>
      </c>
      <c r="X640" t="s">
        <v>735</v>
      </c>
      <c r="Y640" t="s">
        <v>734</v>
      </c>
      <c r="Z640" t="s">
        <v>736</v>
      </c>
      <c r="AB640">
        <f>COUNTIF(DATA!C:C,C640)</f>
        <v>1</v>
      </c>
      <c r="AC640" s="2">
        <f t="shared" si="81"/>
        <v>-1</v>
      </c>
      <c r="AE640" s="2">
        <f t="shared" si="79"/>
        <v>-1</v>
      </c>
      <c r="AF640" s="2">
        <f t="shared" si="83"/>
        <v>-1</v>
      </c>
      <c r="AG640" s="2">
        <f t="shared" si="83"/>
        <v>-1</v>
      </c>
      <c r="AH640" s="2">
        <f t="shared" si="83"/>
        <v>-1</v>
      </c>
      <c r="AI640" s="2">
        <f t="shared" si="80"/>
        <v>-1</v>
      </c>
      <c r="AK640" s="2">
        <f t="shared" si="84"/>
        <v>-1</v>
      </c>
      <c r="AL640" s="2">
        <f t="shared" si="84"/>
        <v>-1</v>
      </c>
      <c r="AM640" s="2">
        <f t="shared" si="84"/>
        <v>-1</v>
      </c>
      <c r="AN640" s="2">
        <f t="shared" si="82"/>
        <v>-1</v>
      </c>
      <c r="AP640" s="2">
        <f t="shared" si="85"/>
        <v>-1</v>
      </c>
      <c r="AQ640" s="2">
        <f t="shared" si="85"/>
        <v>-1</v>
      </c>
      <c r="AR640" s="2">
        <f t="shared" si="85"/>
        <v>-1</v>
      </c>
      <c r="AS640" s="2">
        <f t="shared" si="78"/>
        <v>-1</v>
      </c>
    </row>
    <row r="641" spans="1:45" x14ac:dyDescent="0.25">
      <c r="A641">
        <v>0</v>
      </c>
      <c r="B641" t="s">
        <v>5560</v>
      </c>
      <c r="C641" t="s">
        <v>5561</v>
      </c>
      <c r="D641">
        <v>2022</v>
      </c>
      <c r="E641" t="s">
        <v>28</v>
      </c>
      <c r="F641" t="s">
        <v>29</v>
      </c>
      <c r="G641" t="s">
        <v>5562</v>
      </c>
      <c r="I641">
        <v>639</v>
      </c>
      <c r="J641" s="1">
        <v>44848.523055555554</v>
      </c>
      <c r="K641" t="s">
        <v>157</v>
      </c>
      <c r="S641">
        <v>0</v>
      </c>
      <c r="T641">
        <v>0</v>
      </c>
      <c r="U641">
        <v>0</v>
      </c>
      <c r="V641">
        <v>5</v>
      </c>
      <c r="W641">
        <v>1</v>
      </c>
      <c r="X641" t="s">
        <v>5563</v>
      </c>
      <c r="Y641" t="s">
        <v>5562</v>
      </c>
      <c r="Z641" t="s">
        <v>5564</v>
      </c>
      <c r="AB641">
        <f>COUNTIF(DATA!C:C,C641)</f>
        <v>0</v>
      </c>
      <c r="AC641" s="2">
        <f t="shared" si="81"/>
        <v>-1</v>
      </c>
      <c r="AE641" s="2">
        <f t="shared" si="79"/>
        <v>-1</v>
      </c>
      <c r="AF641" s="2">
        <f t="shared" si="83"/>
        <v>-1</v>
      </c>
      <c r="AG641" s="2">
        <f t="shared" si="83"/>
        <v>-1</v>
      </c>
      <c r="AH641" s="2">
        <f t="shared" si="83"/>
        <v>-1</v>
      </c>
      <c r="AI641" s="2">
        <f t="shared" si="80"/>
        <v>-1</v>
      </c>
      <c r="AK641" s="2">
        <f t="shared" si="84"/>
        <v>-1</v>
      </c>
      <c r="AL641" s="2">
        <f t="shared" si="84"/>
        <v>-1</v>
      </c>
      <c r="AM641" s="2">
        <f t="shared" si="84"/>
        <v>-1</v>
      </c>
      <c r="AN641" s="2">
        <f t="shared" si="82"/>
        <v>-1</v>
      </c>
      <c r="AP641" s="2">
        <f t="shared" si="85"/>
        <v>-1</v>
      </c>
      <c r="AQ641" s="2">
        <f t="shared" si="85"/>
        <v>-1</v>
      </c>
      <c r="AR641" s="2">
        <f t="shared" si="85"/>
        <v>-1</v>
      </c>
      <c r="AS641" s="2">
        <f t="shared" si="78"/>
        <v>-1</v>
      </c>
    </row>
    <row r="642" spans="1:45" x14ac:dyDescent="0.25">
      <c r="A642">
        <v>0</v>
      </c>
      <c r="B642" t="s">
        <v>5164</v>
      </c>
      <c r="C642" t="s">
        <v>5565</v>
      </c>
      <c r="D642">
        <v>2021</v>
      </c>
      <c r="E642" t="s">
        <v>4264</v>
      </c>
      <c r="F642" t="s">
        <v>1257</v>
      </c>
      <c r="G642" t="s">
        <v>5566</v>
      </c>
      <c r="I642">
        <v>640</v>
      </c>
      <c r="J642" s="1">
        <v>44848.523055555554</v>
      </c>
      <c r="S642">
        <v>0</v>
      </c>
      <c r="T642">
        <v>0</v>
      </c>
      <c r="U642">
        <v>0</v>
      </c>
      <c r="V642">
        <v>3</v>
      </c>
      <c r="W642">
        <v>1</v>
      </c>
      <c r="X642" t="s">
        <v>5567</v>
      </c>
      <c r="Y642" t="s">
        <v>5568</v>
      </c>
      <c r="Z642" t="s">
        <v>5569</v>
      </c>
      <c r="AB642">
        <f>COUNTIF(DATA!C:C,C642)</f>
        <v>0</v>
      </c>
      <c r="AC642" s="2">
        <f t="shared" si="81"/>
        <v>-1</v>
      </c>
      <c r="AE642" s="2">
        <f t="shared" si="79"/>
        <v>-1</v>
      </c>
      <c r="AF642" s="2">
        <f t="shared" si="83"/>
        <v>-1</v>
      </c>
      <c r="AG642" s="2">
        <f t="shared" si="83"/>
        <v>-1</v>
      </c>
      <c r="AH642" s="2">
        <f t="shared" si="83"/>
        <v>-1</v>
      </c>
      <c r="AI642" s="2">
        <f t="shared" si="80"/>
        <v>-1</v>
      </c>
      <c r="AK642" s="2">
        <f t="shared" si="84"/>
        <v>-1</v>
      </c>
      <c r="AL642" s="2">
        <f t="shared" si="84"/>
        <v>-1</v>
      </c>
      <c r="AM642" s="2">
        <f t="shared" si="84"/>
        <v>-1</v>
      </c>
      <c r="AN642" s="2">
        <f t="shared" si="82"/>
        <v>-1</v>
      </c>
      <c r="AP642" s="2">
        <f t="shared" si="85"/>
        <v>-1</v>
      </c>
      <c r="AQ642" s="2">
        <f t="shared" si="85"/>
        <v>9</v>
      </c>
      <c r="AR642" s="2">
        <f t="shared" si="85"/>
        <v>-1</v>
      </c>
      <c r="AS642" s="2">
        <f t="shared" ref="AS642:AS673" si="86">IF(AP642=-1, 0, 1) + IF(AQ642=-1, 0, 1) + IF(AR642=-1, 0, 1) - 1</f>
        <v>0</v>
      </c>
    </row>
    <row r="643" spans="1:45" x14ac:dyDescent="0.25">
      <c r="A643">
        <v>0</v>
      </c>
      <c r="B643" t="s">
        <v>2194</v>
      </c>
      <c r="C643" t="s">
        <v>2195</v>
      </c>
      <c r="D643">
        <v>2019</v>
      </c>
      <c r="E643" t="s">
        <v>2196</v>
      </c>
      <c r="F643" t="s">
        <v>272</v>
      </c>
      <c r="G643" t="s">
        <v>2197</v>
      </c>
      <c r="I643">
        <v>641</v>
      </c>
      <c r="J643" s="1">
        <v>44848.523055555554</v>
      </c>
      <c r="S643">
        <v>0</v>
      </c>
      <c r="T643">
        <v>0</v>
      </c>
      <c r="U643">
        <v>0</v>
      </c>
      <c r="V643">
        <v>5</v>
      </c>
      <c r="W643">
        <v>3</v>
      </c>
      <c r="X643" t="s">
        <v>2198</v>
      </c>
      <c r="Z643" t="s">
        <v>2199</v>
      </c>
      <c r="AB643">
        <f>COUNTIF(DATA!C:C,C643)</f>
        <v>1</v>
      </c>
      <c r="AC643" s="2">
        <f t="shared" si="81"/>
        <v>-1</v>
      </c>
      <c r="AE643" s="2">
        <f t="shared" ref="AE643:AE673" si="87">IFERROR(SEARCH(AE$1, $B643), -1)</f>
        <v>-1</v>
      </c>
      <c r="AF643" s="2">
        <f t="shared" si="83"/>
        <v>-1</v>
      </c>
      <c r="AG643" s="2">
        <f t="shared" si="83"/>
        <v>-1</v>
      </c>
      <c r="AH643" s="2">
        <f t="shared" si="83"/>
        <v>-1</v>
      </c>
      <c r="AI643" s="2">
        <f t="shared" ref="AI643:AI673" si="88">IF(AE643=-1, 0, 1) + IF(AF643=-1, 0, 1) + IF(AG643=-1, 0, 1) + IF(AH643=-1, 0, 1) - 1</f>
        <v>-1</v>
      </c>
      <c r="AK643" s="2">
        <f t="shared" si="84"/>
        <v>-1</v>
      </c>
      <c r="AL643" s="2">
        <f t="shared" si="84"/>
        <v>-1</v>
      </c>
      <c r="AM643" s="2">
        <f t="shared" si="84"/>
        <v>-1</v>
      </c>
      <c r="AN643" s="2">
        <f t="shared" si="82"/>
        <v>-1</v>
      </c>
      <c r="AP643" s="2">
        <f t="shared" si="85"/>
        <v>-1</v>
      </c>
      <c r="AQ643" s="2">
        <f t="shared" si="85"/>
        <v>-1</v>
      </c>
      <c r="AR643" s="2">
        <f t="shared" si="85"/>
        <v>-1</v>
      </c>
      <c r="AS643" s="2">
        <f t="shared" si="86"/>
        <v>-1</v>
      </c>
    </row>
    <row r="644" spans="1:45" x14ac:dyDescent="0.25">
      <c r="A644">
        <v>0</v>
      </c>
      <c r="B644" t="s">
        <v>5570</v>
      </c>
      <c r="C644" t="s">
        <v>5571</v>
      </c>
      <c r="E644" t="s">
        <v>5572</v>
      </c>
      <c r="G644" t="s">
        <v>5573</v>
      </c>
      <c r="I644">
        <v>642</v>
      </c>
      <c r="J644" s="1">
        <v>44848.523055555554</v>
      </c>
      <c r="K644" t="s">
        <v>41</v>
      </c>
      <c r="S644">
        <v>0</v>
      </c>
      <c r="T644">
        <v>0</v>
      </c>
      <c r="U644">
        <v>0</v>
      </c>
      <c r="V644">
        <v>5</v>
      </c>
      <c r="X644" t="s">
        <v>5574</v>
      </c>
      <c r="Y644" t="s">
        <v>5573</v>
      </c>
      <c r="Z644" t="s">
        <v>5575</v>
      </c>
      <c r="AB644">
        <f>COUNTIF(DATA!C:C,C644)</f>
        <v>0</v>
      </c>
      <c r="AC644" s="2">
        <f t="shared" si="81"/>
        <v>-1</v>
      </c>
      <c r="AE644" s="2">
        <f t="shared" si="87"/>
        <v>-1</v>
      </c>
      <c r="AF644" s="2">
        <f t="shared" si="83"/>
        <v>-1</v>
      </c>
      <c r="AG644" s="2">
        <f t="shared" si="83"/>
        <v>-1</v>
      </c>
      <c r="AH644" s="2">
        <f t="shared" si="83"/>
        <v>-1</v>
      </c>
      <c r="AI644" s="2">
        <f t="shared" si="88"/>
        <v>-1</v>
      </c>
      <c r="AK644" s="2">
        <f t="shared" si="84"/>
        <v>-1</v>
      </c>
      <c r="AL644" s="2">
        <f t="shared" si="84"/>
        <v>-1</v>
      </c>
      <c r="AM644" s="2">
        <f t="shared" si="84"/>
        <v>-1</v>
      </c>
      <c r="AN644" s="2">
        <f t="shared" si="82"/>
        <v>-1</v>
      </c>
      <c r="AP644" s="2">
        <f t="shared" si="85"/>
        <v>-1</v>
      </c>
      <c r="AQ644" s="2">
        <f t="shared" si="85"/>
        <v>-1</v>
      </c>
      <c r="AR644" s="2">
        <f t="shared" si="85"/>
        <v>-1</v>
      </c>
      <c r="AS644" s="2">
        <f t="shared" si="86"/>
        <v>-1</v>
      </c>
    </row>
    <row r="645" spans="1:45" x14ac:dyDescent="0.25">
      <c r="A645">
        <v>0</v>
      </c>
      <c r="B645" t="s">
        <v>1387</v>
      </c>
      <c r="C645" t="s">
        <v>1388</v>
      </c>
      <c r="D645">
        <v>2016</v>
      </c>
      <c r="F645" t="s">
        <v>1389</v>
      </c>
      <c r="G645" t="s">
        <v>1390</v>
      </c>
      <c r="I645">
        <v>643</v>
      </c>
      <c r="J645" s="1">
        <v>44848.523055555554</v>
      </c>
      <c r="K645" t="s">
        <v>41</v>
      </c>
      <c r="S645">
        <v>0</v>
      </c>
      <c r="T645">
        <v>0</v>
      </c>
      <c r="U645">
        <v>0</v>
      </c>
      <c r="V645">
        <v>1</v>
      </c>
      <c r="W645">
        <v>6</v>
      </c>
      <c r="X645" t="s">
        <v>1391</v>
      </c>
      <c r="Y645" t="s">
        <v>1390</v>
      </c>
      <c r="Z645" t="s">
        <v>1392</v>
      </c>
      <c r="AB645">
        <f>COUNTIF(DATA!C:C,C645)</f>
        <v>1</v>
      </c>
      <c r="AC645" s="2">
        <f t="shared" si="81"/>
        <v>-1</v>
      </c>
      <c r="AE645" s="2">
        <f t="shared" si="87"/>
        <v>-1</v>
      </c>
      <c r="AF645" s="2">
        <f t="shared" si="83"/>
        <v>-1</v>
      </c>
      <c r="AG645" s="2">
        <f t="shared" si="83"/>
        <v>-1</v>
      </c>
      <c r="AH645" s="2">
        <f t="shared" si="83"/>
        <v>-1</v>
      </c>
      <c r="AI645" s="2">
        <f t="shared" si="88"/>
        <v>-1</v>
      </c>
      <c r="AK645" s="2">
        <f t="shared" si="84"/>
        <v>-1</v>
      </c>
      <c r="AL645" s="2">
        <f t="shared" si="84"/>
        <v>-1</v>
      </c>
      <c r="AM645" s="2">
        <f t="shared" si="84"/>
        <v>-1</v>
      </c>
      <c r="AN645" s="2">
        <f t="shared" si="82"/>
        <v>-1</v>
      </c>
      <c r="AP645" s="2">
        <f t="shared" si="85"/>
        <v>-1</v>
      </c>
      <c r="AQ645" s="2">
        <f t="shared" si="85"/>
        <v>-1</v>
      </c>
      <c r="AR645" s="2">
        <f t="shared" si="85"/>
        <v>-1</v>
      </c>
      <c r="AS645" s="2">
        <f t="shared" si="86"/>
        <v>-1</v>
      </c>
    </row>
    <row r="646" spans="1:45" x14ac:dyDescent="0.25">
      <c r="A646">
        <v>0</v>
      </c>
      <c r="B646" t="s">
        <v>1401</v>
      </c>
      <c r="C646" t="s">
        <v>1402</v>
      </c>
      <c r="D646">
        <v>2016</v>
      </c>
      <c r="E646" t="s">
        <v>1403</v>
      </c>
      <c r="F646" t="s">
        <v>658</v>
      </c>
      <c r="G646" t="s">
        <v>1404</v>
      </c>
      <c r="I646">
        <v>644</v>
      </c>
      <c r="J646" s="1">
        <v>44848.523055555554</v>
      </c>
      <c r="S646">
        <v>0</v>
      </c>
      <c r="T646">
        <v>0</v>
      </c>
      <c r="U646">
        <v>0</v>
      </c>
      <c r="V646">
        <v>5</v>
      </c>
      <c r="W646">
        <v>6</v>
      </c>
      <c r="X646" t="s">
        <v>1405</v>
      </c>
      <c r="Z646" t="s">
        <v>1406</v>
      </c>
      <c r="AB646">
        <f>COUNTIF(DATA!C:C,C646)</f>
        <v>1</v>
      </c>
      <c r="AC646" s="2">
        <f t="shared" si="81"/>
        <v>-1</v>
      </c>
      <c r="AE646" s="2">
        <f t="shared" si="87"/>
        <v>-1</v>
      </c>
      <c r="AF646" s="2">
        <f t="shared" si="83"/>
        <v>-1</v>
      </c>
      <c r="AG646" s="2">
        <f t="shared" si="83"/>
        <v>-1</v>
      </c>
      <c r="AH646" s="2">
        <f t="shared" si="83"/>
        <v>-1</v>
      </c>
      <c r="AI646" s="2">
        <f t="shared" si="88"/>
        <v>-1</v>
      </c>
      <c r="AK646" s="2">
        <f t="shared" si="84"/>
        <v>-1</v>
      </c>
      <c r="AL646" s="2">
        <f t="shared" si="84"/>
        <v>-1</v>
      </c>
      <c r="AM646" s="2">
        <f t="shared" si="84"/>
        <v>-1</v>
      </c>
      <c r="AN646" s="2">
        <f t="shared" si="82"/>
        <v>-1</v>
      </c>
      <c r="AP646" s="2">
        <f t="shared" si="85"/>
        <v>-1</v>
      </c>
      <c r="AQ646" s="2">
        <f t="shared" si="85"/>
        <v>-1</v>
      </c>
      <c r="AR646" s="2">
        <f t="shared" si="85"/>
        <v>-1</v>
      </c>
      <c r="AS646" s="2">
        <f t="shared" si="86"/>
        <v>-1</v>
      </c>
    </row>
    <row r="647" spans="1:45" x14ac:dyDescent="0.25">
      <c r="A647">
        <v>0</v>
      </c>
      <c r="B647" t="s">
        <v>720</v>
      </c>
      <c r="C647" t="s">
        <v>5576</v>
      </c>
      <c r="E647" t="s">
        <v>484</v>
      </c>
      <c r="F647" t="s">
        <v>485</v>
      </c>
      <c r="G647" t="s">
        <v>5577</v>
      </c>
      <c r="I647">
        <v>645</v>
      </c>
      <c r="J647" s="1">
        <v>44848.523055555554</v>
      </c>
      <c r="K647" t="s">
        <v>41</v>
      </c>
      <c r="S647">
        <v>0</v>
      </c>
      <c r="T647">
        <v>0</v>
      </c>
      <c r="U647">
        <v>0</v>
      </c>
      <c r="V647">
        <v>3</v>
      </c>
      <c r="X647" t="s">
        <v>5578</v>
      </c>
      <c r="Y647" t="s">
        <v>5577</v>
      </c>
      <c r="Z647" t="s">
        <v>5579</v>
      </c>
      <c r="AB647">
        <f>COUNTIF(DATA!C:C,C647)</f>
        <v>0</v>
      </c>
      <c r="AC647" s="2">
        <f t="shared" si="81"/>
        <v>-1</v>
      </c>
      <c r="AE647" s="2">
        <f t="shared" si="87"/>
        <v>-1</v>
      </c>
      <c r="AF647" s="2">
        <f t="shared" si="83"/>
        <v>-1</v>
      </c>
      <c r="AG647" s="2">
        <f t="shared" si="83"/>
        <v>-1</v>
      </c>
      <c r="AH647" s="2">
        <f t="shared" si="83"/>
        <v>-1</v>
      </c>
      <c r="AI647" s="2">
        <f t="shared" si="88"/>
        <v>-1</v>
      </c>
      <c r="AK647" s="2">
        <f t="shared" si="84"/>
        <v>-1</v>
      </c>
      <c r="AL647" s="2">
        <f t="shared" si="84"/>
        <v>-1</v>
      </c>
      <c r="AM647" s="2">
        <f t="shared" si="84"/>
        <v>-1</v>
      </c>
      <c r="AN647" s="2">
        <f t="shared" si="82"/>
        <v>-1</v>
      </c>
      <c r="AP647" s="2">
        <f t="shared" si="85"/>
        <v>-1</v>
      </c>
      <c r="AQ647" s="2">
        <f t="shared" si="85"/>
        <v>-1</v>
      </c>
      <c r="AR647" s="2">
        <f t="shared" si="85"/>
        <v>-1</v>
      </c>
      <c r="AS647" s="2">
        <f t="shared" si="86"/>
        <v>-1</v>
      </c>
    </row>
    <row r="648" spans="1:45" x14ac:dyDescent="0.25">
      <c r="A648">
        <v>0</v>
      </c>
      <c r="B648" t="s">
        <v>5580</v>
      </c>
      <c r="C648" t="s">
        <v>5581</v>
      </c>
      <c r="D648">
        <v>2021</v>
      </c>
      <c r="E648" t="s">
        <v>446</v>
      </c>
      <c r="F648" t="s">
        <v>426</v>
      </c>
      <c r="G648" t="s">
        <v>5582</v>
      </c>
      <c r="I648">
        <v>646</v>
      </c>
      <c r="J648" s="1">
        <v>44848.523055555554</v>
      </c>
      <c r="K648" t="s">
        <v>41</v>
      </c>
      <c r="S648">
        <v>0</v>
      </c>
      <c r="T648">
        <v>0</v>
      </c>
      <c r="U648">
        <v>0</v>
      </c>
      <c r="V648">
        <v>6</v>
      </c>
      <c r="W648">
        <v>1</v>
      </c>
      <c r="X648" t="s">
        <v>5583</v>
      </c>
      <c r="Y648" t="s">
        <v>5582</v>
      </c>
      <c r="Z648" t="s">
        <v>5584</v>
      </c>
      <c r="AB648">
        <f>COUNTIF(DATA!C:C,C648)</f>
        <v>0</v>
      </c>
      <c r="AC648" s="2">
        <f t="shared" si="81"/>
        <v>-1</v>
      </c>
      <c r="AE648" s="2">
        <f t="shared" si="87"/>
        <v>-1</v>
      </c>
      <c r="AF648" s="2">
        <f t="shared" si="83"/>
        <v>-1</v>
      </c>
      <c r="AG648" s="2">
        <f t="shared" si="83"/>
        <v>-1</v>
      </c>
      <c r="AH648" s="2">
        <f t="shared" si="83"/>
        <v>-1</v>
      </c>
      <c r="AI648" s="2">
        <f t="shared" si="88"/>
        <v>-1</v>
      </c>
      <c r="AK648" s="2">
        <f t="shared" si="84"/>
        <v>-1</v>
      </c>
      <c r="AL648" s="2">
        <f t="shared" si="84"/>
        <v>-1</v>
      </c>
      <c r="AM648" s="2">
        <f t="shared" si="84"/>
        <v>-1</v>
      </c>
      <c r="AN648" s="2">
        <f t="shared" si="82"/>
        <v>-1</v>
      </c>
      <c r="AP648" s="2">
        <f t="shared" si="85"/>
        <v>-1</v>
      </c>
      <c r="AQ648" s="2">
        <f t="shared" si="85"/>
        <v>-1</v>
      </c>
      <c r="AR648" s="2">
        <f t="shared" si="85"/>
        <v>-1</v>
      </c>
      <c r="AS648" s="2">
        <f t="shared" si="86"/>
        <v>-1</v>
      </c>
    </row>
    <row r="649" spans="1:45" x14ac:dyDescent="0.25">
      <c r="A649">
        <v>0</v>
      </c>
      <c r="B649" t="s">
        <v>1611</v>
      </c>
      <c r="C649" t="s">
        <v>2200</v>
      </c>
      <c r="D649">
        <v>2019</v>
      </c>
      <c r="E649" t="s">
        <v>1613</v>
      </c>
      <c r="F649" t="s">
        <v>1614</v>
      </c>
      <c r="G649" t="s">
        <v>2201</v>
      </c>
      <c r="I649">
        <v>647</v>
      </c>
      <c r="J649" s="1">
        <v>44848.523055555554</v>
      </c>
      <c r="S649">
        <v>0</v>
      </c>
      <c r="T649">
        <v>0</v>
      </c>
      <c r="U649">
        <v>0</v>
      </c>
      <c r="V649">
        <v>4</v>
      </c>
      <c r="W649">
        <v>3</v>
      </c>
      <c r="X649" t="s">
        <v>2202</v>
      </c>
      <c r="Z649" t="s">
        <v>2203</v>
      </c>
      <c r="AB649">
        <f>COUNTIF(DATA!C:C,C649)</f>
        <v>1</v>
      </c>
      <c r="AC649" s="2">
        <f t="shared" si="81"/>
        <v>-1</v>
      </c>
      <c r="AE649" s="2">
        <f t="shared" si="87"/>
        <v>-1</v>
      </c>
      <c r="AF649" s="2">
        <f t="shared" si="83"/>
        <v>-1</v>
      </c>
      <c r="AG649" s="2">
        <f t="shared" si="83"/>
        <v>-1</v>
      </c>
      <c r="AH649" s="2">
        <f t="shared" si="83"/>
        <v>-1</v>
      </c>
      <c r="AI649" s="2">
        <f t="shared" si="88"/>
        <v>-1</v>
      </c>
      <c r="AK649" s="2">
        <f t="shared" si="84"/>
        <v>-1</v>
      </c>
      <c r="AL649" s="2">
        <f t="shared" si="84"/>
        <v>-1</v>
      </c>
      <c r="AM649" s="2">
        <f t="shared" si="84"/>
        <v>-1</v>
      </c>
      <c r="AN649" s="2">
        <f t="shared" si="82"/>
        <v>-1</v>
      </c>
      <c r="AP649" s="2">
        <f t="shared" si="85"/>
        <v>-1</v>
      </c>
      <c r="AQ649" s="2">
        <f t="shared" si="85"/>
        <v>-1</v>
      </c>
      <c r="AR649" s="2">
        <f t="shared" si="85"/>
        <v>-1</v>
      </c>
      <c r="AS649" s="2">
        <f t="shared" si="86"/>
        <v>-1</v>
      </c>
    </row>
    <row r="650" spans="1:45" x14ac:dyDescent="0.25">
      <c r="A650">
        <v>0</v>
      </c>
      <c r="B650" t="s">
        <v>5585</v>
      </c>
      <c r="C650" t="s">
        <v>5019</v>
      </c>
      <c r="D650">
        <v>2014</v>
      </c>
      <c r="F650" t="s">
        <v>205</v>
      </c>
      <c r="G650" t="s">
        <v>5586</v>
      </c>
      <c r="I650">
        <v>648</v>
      </c>
      <c r="J650" s="1">
        <v>44848.523055555554</v>
      </c>
      <c r="K650" t="s">
        <v>41</v>
      </c>
      <c r="S650">
        <v>0</v>
      </c>
      <c r="T650">
        <v>0</v>
      </c>
      <c r="U650">
        <v>0</v>
      </c>
      <c r="V650">
        <v>4</v>
      </c>
      <c r="W650">
        <v>8</v>
      </c>
      <c r="X650" t="s">
        <v>5587</v>
      </c>
      <c r="Y650" t="s">
        <v>5586</v>
      </c>
      <c r="Z650" t="s">
        <v>5588</v>
      </c>
      <c r="AB650">
        <f>COUNTIF(DATA!C:C,C650)</f>
        <v>0</v>
      </c>
      <c r="AC650" s="2">
        <f t="shared" si="81"/>
        <v>-1</v>
      </c>
      <c r="AE650" s="2">
        <f t="shared" si="87"/>
        <v>-1</v>
      </c>
      <c r="AF650" s="2">
        <f t="shared" si="83"/>
        <v>-1</v>
      </c>
      <c r="AG650" s="2">
        <f t="shared" si="83"/>
        <v>-1</v>
      </c>
      <c r="AH650" s="2">
        <f t="shared" si="83"/>
        <v>-1</v>
      </c>
      <c r="AI650" s="2">
        <f t="shared" si="88"/>
        <v>-1</v>
      </c>
      <c r="AK650" s="2">
        <f t="shared" si="84"/>
        <v>-1</v>
      </c>
      <c r="AL650" s="2">
        <f t="shared" si="84"/>
        <v>-1</v>
      </c>
      <c r="AM650" s="2">
        <f t="shared" si="84"/>
        <v>-1</v>
      </c>
      <c r="AN650" s="2">
        <f t="shared" si="82"/>
        <v>-1</v>
      </c>
      <c r="AP650" s="2">
        <f t="shared" si="85"/>
        <v>-1</v>
      </c>
      <c r="AQ650" s="2">
        <f t="shared" si="85"/>
        <v>-1</v>
      </c>
      <c r="AR650" s="2">
        <f t="shared" si="85"/>
        <v>-1</v>
      </c>
      <c r="AS650" s="2">
        <f t="shared" si="86"/>
        <v>-1</v>
      </c>
    </row>
    <row r="651" spans="1:45" x14ac:dyDescent="0.25">
      <c r="A651">
        <v>0</v>
      </c>
      <c r="B651" t="s">
        <v>5589</v>
      </c>
      <c r="C651" t="s">
        <v>5590</v>
      </c>
      <c r="D651">
        <v>2021</v>
      </c>
      <c r="E651" t="s">
        <v>4625</v>
      </c>
      <c r="F651" t="s">
        <v>5591</v>
      </c>
      <c r="G651" t="s">
        <v>5592</v>
      </c>
      <c r="I651">
        <v>649</v>
      </c>
      <c r="J651" s="1">
        <v>44848.523055555554</v>
      </c>
      <c r="K651" t="s">
        <v>41</v>
      </c>
      <c r="S651">
        <v>0</v>
      </c>
      <c r="T651">
        <v>0</v>
      </c>
      <c r="U651">
        <v>0</v>
      </c>
      <c r="V651">
        <v>3</v>
      </c>
      <c r="W651">
        <v>1</v>
      </c>
      <c r="X651" t="s">
        <v>5593</v>
      </c>
      <c r="Y651" t="s">
        <v>5592</v>
      </c>
      <c r="Z651" t="s">
        <v>5594</v>
      </c>
      <c r="AB651">
        <f>COUNTIF(DATA!C:C,C651)</f>
        <v>0</v>
      </c>
      <c r="AC651" s="2">
        <f t="shared" si="81"/>
        <v>-1</v>
      </c>
      <c r="AE651" s="2">
        <f t="shared" si="87"/>
        <v>-1</v>
      </c>
      <c r="AF651" s="2">
        <f t="shared" si="83"/>
        <v>-1</v>
      </c>
      <c r="AG651" s="2">
        <f t="shared" si="83"/>
        <v>-1</v>
      </c>
      <c r="AH651" s="2">
        <f t="shared" si="83"/>
        <v>-1</v>
      </c>
      <c r="AI651" s="2">
        <f t="shared" si="88"/>
        <v>-1</v>
      </c>
      <c r="AK651" s="2">
        <f t="shared" si="84"/>
        <v>-1</v>
      </c>
      <c r="AL651" s="2">
        <f t="shared" si="84"/>
        <v>-1</v>
      </c>
      <c r="AM651" s="2">
        <f t="shared" si="84"/>
        <v>-1</v>
      </c>
      <c r="AN651" s="2">
        <f t="shared" si="82"/>
        <v>-1</v>
      </c>
      <c r="AP651" s="2">
        <f t="shared" si="85"/>
        <v>-1</v>
      </c>
      <c r="AQ651" s="2">
        <f t="shared" si="85"/>
        <v>-1</v>
      </c>
      <c r="AR651" s="2">
        <f t="shared" si="85"/>
        <v>-1</v>
      </c>
      <c r="AS651" s="2">
        <f t="shared" si="86"/>
        <v>-1</v>
      </c>
    </row>
    <row r="652" spans="1:45" x14ac:dyDescent="0.25">
      <c r="A652">
        <v>0</v>
      </c>
      <c r="B652" t="s">
        <v>2204</v>
      </c>
      <c r="C652" t="s">
        <v>2205</v>
      </c>
      <c r="D652">
        <v>2019</v>
      </c>
      <c r="F652" t="s">
        <v>2206</v>
      </c>
      <c r="G652" t="s">
        <v>2207</v>
      </c>
      <c r="I652">
        <v>650</v>
      </c>
      <c r="J652" s="1">
        <v>44848.523055555554</v>
      </c>
      <c r="S652">
        <v>0</v>
      </c>
      <c r="T652">
        <v>0</v>
      </c>
      <c r="U652">
        <v>0</v>
      </c>
      <c r="V652">
        <v>1</v>
      </c>
      <c r="W652">
        <v>3</v>
      </c>
      <c r="X652" t="s">
        <v>2208</v>
      </c>
      <c r="Z652" t="s">
        <v>2209</v>
      </c>
      <c r="AB652">
        <f>COUNTIF(DATA!C:C,C652)</f>
        <v>1</v>
      </c>
      <c r="AC652" s="2">
        <f t="shared" si="81"/>
        <v>-1</v>
      </c>
      <c r="AE652" s="2">
        <f t="shared" si="87"/>
        <v>-1</v>
      </c>
      <c r="AF652" s="2">
        <f t="shared" si="83"/>
        <v>-1</v>
      </c>
      <c r="AG652" s="2">
        <f t="shared" si="83"/>
        <v>-1</v>
      </c>
      <c r="AH652" s="2">
        <f t="shared" si="83"/>
        <v>-1</v>
      </c>
      <c r="AI652" s="2">
        <f t="shared" si="88"/>
        <v>-1</v>
      </c>
      <c r="AK652" s="2">
        <f t="shared" si="84"/>
        <v>-1</v>
      </c>
      <c r="AL652" s="2">
        <f t="shared" si="84"/>
        <v>-1</v>
      </c>
      <c r="AM652" s="2">
        <f t="shared" si="84"/>
        <v>-1</v>
      </c>
      <c r="AN652" s="2">
        <f t="shared" si="82"/>
        <v>-1</v>
      </c>
      <c r="AP652" s="2">
        <f t="shared" si="85"/>
        <v>-1</v>
      </c>
      <c r="AQ652" s="2">
        <f t="shared" si="85"/>
        <v>-1</v>
      </c>
      <c r="AR652" s="2">
        <f t="shared" si="85"/>
        <v>-1</v>
      </c>
      <c r="AS652" s="2">
        <f t="shared" si="86"/>
        <v>-1</v>
      </c>
    </row>
    <row r="653" spans="1:45" x14ac:dyDescent="0.25">
      <c r="A653">
        <v>0</v>
      </c>
      <c r="B653" t="s">
        <v>5595</v>
      </c>
      <c r="C653" t="s">
        <v>5596</v>
      </c>
      <c r="D653">
        <v>2022</v>
      </c>
      <c r="E653" t="s">
        <v>5597</v>
      </c>
      <c r="F653" t="s">
        <v>1122</v>
      </c>
      <c r="G653" t="s">
        <v>5598</v>
      </c>
      <c r="I653">
        <v>651</v>
      </c>
      <c r="J653" s="1">
        <v>44848.523055555554</v>
      </c>
      <c r="S653">
        <v>0</v>
      </c>
      <c r="T653">
        <v>0</v>
      </c>
      <c r="U653">
        <v>0</v>
      </c>
      <c r="V653">
        <v>5</v>
      </c>
      <c r="W653">
        <v>1</v>
      </c>
      <c r="X653" t="s">
        <v>5599</v>
      </c>
      <c r="Y653" t="s">
        <v>5600</v>
      </c>
      <c r="AB653">
        <f>COUNTIF(DATA!C:C,C653)</f>
        <v>0</v>
      </c>
      <c r="AC653" s="2">
        <f t="shared" si="81"/>
        <v>-1</v>
      </c>
      <c r="AE653" s="2">
        <f t="shared" si="87"/>
        <v>-1</v>
      </c>
      <c r="AF653" s="2">
        <f t="shared" si="83"/>
        <v>-1</v>
      </c>
      <c r="AG653" s="2">
        <f t="shared" si="83"/>
        <v>-1</v>
      </c>
      <c r="AH653" s="2">
        <f t="shared" si="83"/>
        <v>-1</v>
      </c>
      <c r="AI653" s="2">
        <f t="shared" si="88"/>
        <v>-1</v>
      </c>
      <c r="AK653" s="2">
        <f t="shared" si="84"/>
        <v>-1</v>
      </c>
      <c r="AL653" s="2">
        <f t="shared" si="84"/>
        <v>-1</v>
      </c>
      <c r="AM653" s="2">
        <f t="shared" si="84"/>
        <v>-1</v>
      </c>
      <c r="AN653" s="2">
        <f t="shared" si="82"/>
        <v>-1</v>
      </c>
      <c r="AP653" s="2">
        <f t="shared" si="85"/>
        <v>-1</v>
      </c>
      <c r="AQ653" s="2">
        <f t="shared" si="85"/>
        <v>-1</v>
      </c>
      <c r="AR653" s="2">
        <f t="shared" si="85"/>
        <v>-1</v>
      </c>
      <c r="AS653" s="2">
        <f t="shared" si="86"/>
        <v>-1</v>
      </c>
    </row>
    <row r="654" spans="1:45" x14ac:dyDescent="0.25">
      <c r="A654">
        <v>0</v>
      </c>
      <c r="B654" t="s">
        <v>4493</v>
      </c>
      <c r="C654" t="s">
        <v>5601</v>
      </c>
      <c r="E654" t="s">
        <v>5602</v>
      </c>
      <c r="G654" t="s">
        <v>5603</v>
      </c>
      <c r="I654">
        <v>652</v>
      </c>
      <c r="J654" s="1">
        <v>44848.523055555554</v>
      </c>
      <c r="K654" t="s">
        <v>41</v>
      </c>
      <c r="S654">
        <v>0</v>
      </c>
      <c r="T654">
        <v>0</v>
      </c>
      <c r="U654">
        <v>0</v>
      </c>
      <c r="V654">
        <v>3</v>
      </c>
      <c r="X654" t="s">
        <v>5604</v>
      </c>
      <c r="Y654" t="s">
        <v>5603</v>
      </c>
      <c r="Z654" t="s">
        <v>5605</v>
      </c>
      <c r="AB654">
        <f>COUNTIF(DATA!C:C,C654)</f>
        <v>0</v>
      </c>
      <c r="AC654" s="2">
        <f t="shared" si="81"/>
        <v>-1</v>
      </c>
      <c r="AE654" s="2">
        <f t="shared" si="87"/>
        <v>-1</v>
      </c>
      <c r="AF654" s="2">
        <f t="shared" si="83"/>
        <v>-1</v>
      </c>
      <c r="AG654" s="2">
        <f t="shared" si="83"/>
        <v>-1</v>
      </c>
      <c r="AH654" s="2">
        <f t="shared" si="83"/>
        <v>-1</v>
      </c>
      <c r="AI654" s="2">
        <f t="shared" si="88"/>
        <v>-1</v>
      </c>
      <c r="AK654" s="2">
        <f t="shared" si="84"/>
        <v>-1</v>
      </c>
      <c r="AL654" s="2">
        <f t="shared" si="84"/>
        <v>-1</v>
      </c>
      <c r="AM654" s="2">
        <f t="shared" si="84"/>
        <v>-1</v>
      </c>
      <c r="AN654" s="2">
        <f t="shared" si="82"/>
        <v>-1</v>
      </c>
      <c r="AP654" s="2">
        <f t="shared" si="85"/>
        <v>-1</v>
      </c>
      <c r="AQ654" s="2">
        <f t="shared" si="85"/>
        <v>-1</v>
      </c>
      <c r="AR654" s="2">
        <f t="shared" si="85"/>
        <v>-1</v>
      </c>
      <c r="AS654" s="2">
        <f t="shared" si="86"/>
        <v>-1</v>
      </c>
    </row>
    <row r="655" spans="1:45" x14ac:dyDescent="0.25">
      <c r="A655">
        <v>0</v>
      </c>
      <c r="B655" t="s">
        <v>521</v>
      </c>
      <c r="C655" t="s">
        <v>522</v>
      </c>
      <c r="D655">
        <v>2012</v>
      </c>
      <c r="E655" t="s">
        <v>523</v>
      </c>
      <c r="F655" t="s">
        <v>524</v>
      </c>
      <c r="G655" t="s">
        <v>525</v>
      </c>
      <c r="I655">
        <v>653</v>
      </c>
      <c r="J655" s="1">
        <v>44848.523055555554</v>
      </c>
      <c r="S655">
        <v>0</v>
      </c>
      <c r="T655">
        <v>0</v>
      </c>
      <c r="U655">
        <v>0</v>
      </c>
      <c r="V655">
        <v>2</v>
      </c>
      <c r="W655">
        <v>10</v>
      </c>
      <c r="X655" t="s">
        <v>526</v>
      </c>
      <c r="Y655" t="s">
        <v>527</v>
      </c>
      <c r="Z655" t="s">
        <v>528</v>
      </c>
      <c r="AB655">
        <f>COUNTIF(DATA!C:C,C655)</f>
        <v>1</v>
      </c>
      <c r="AC655" s="2">
        <f t="shared" si="81"/>
        <v>-1</v>
      </c>
      <c r="AE655" s="2">
        <f t="shared" si="87"/>
        <v>-1</v>
      </c>
      <c r="AF655" s="2">
        <f t="shared" si="83"/>
        <v>-1</v>
      </c>
      <c r="AG655" s="2">
        <f t="shared" si="83"/>
        <v>-1</v>
      </c>
      <c r="AH655" s="2">
        <f t="shared" si="83"/>
        <v>-1</v>
      </c>
      <c r="AI655" s="2">
        <f t="shared" si="88"/>
        <v>-1</v>
      </c>
      <c r="AK655" s="2">
        <f t="shared" si="84"/>
        <v>-1</v>
      </c>
      <c r="AL655" s="2">
        <f t="shared" si="84"/>
        <v>-1</v>
      </c>
      <c r="AM655" s="2">
        <f t="shared" si="84"/>
        <v>-1</v>
      </c>
      <c r="AN655" s="2">
        <f t="shared" si="82"/>
        <v>-1</v>
      </c>
      <c r="AP655" s="2">
        <f t="shared" si="85"/>
        <v>-1</v>
      </c>
      <c r="AQ655" s="2">
        <f t="shared" si="85"/>
        <v>-1</v>
      </c>
      <c r="AR655" s="2">
        <f t="shared" si="85"/>
        <v>-1</v>
      </c>
      <c r="AS655" s="2">
        <f t="shared" si="86"/>
        <v>-1</v>
      </c>
    </row>
    <row r="656" spans="1:45" x14ac:dyDescent="0.25">
      <c r="A656">
        <v>0</v>
      </c>
      <c r="B656" t="s">
        <v>5606</v>
      </c>
      <c r="C656" t="s">
        <v>5607</v>
      </c>
      <c r="D656">
        <v>2013</v>
      </c>
      <c r="E656" t="s">
        <v>5608</v>
      </c>
      <c r="F656" t="s">
        <v>5035</v>
      </c>
      <c r="G656" t="s">
        <v>5609</v>
      </c>
      <c r="I656">
        <v>654</v>
      </c>
      <c r="J656" s="1">
        <v>44848.523055555554</v>
      </c>
      <c r="S656">
        <v>0</v>
      </c>
      <c r="T656">
        <v>0</v>
      </c>
      <c r="U656">
        <v>0</v>
      </c>
      <c r="V656">
        <v>3</v>
      </c>
      <c r="W656">
        <v>9</v>
      </c>
      <c r="X656" t="s">
        <v>5610</v>
      </c>
      <c r="Y656" t="s">
        <v>5611</v>
      </c>
      <c r="Z656" t="s">
        <v>5612</v>
      </c>
      <c r="AB656">
        <f>COUNTIF(DATA!C:C,C656)</f>
        <v>0</v>
      </c>
      <c r="AC656" s="2">
        <f t="shared" si="81"/>
        <v>-1</v>
      </c>
      <c r="AE656" s="2">
        <f t="shared" si="87"/>
        <v>-1</v>
      </c>
      <c r="AF656" s="2">
        <f t="shared" si="83"/>
        <v>-1</v>
      </c>
      <c r="AG656" s="2">
        <f t="shared" si="83"/>
        <v>-1</v>
      </c>
      <c r="AH656" s="2">
        <f t="shared" si="83"/>
        <v>-1</v>
      </c>
      <c r="AI656" s="2">
        <f t="shared" si="88"/>
        <v>-1</v>
      </c>
      <c r="AK656" s="2">
        <f t="shared" si="84"/>
        <v>-1</v>
      </c>
      <c r="AL656" s="2">
        <f t="shared" si="84"/>
        <v>-1</v>
      </c>
      <c r="AM656" s="2">
        <f t="shared" si="84"/>
        <v>-1</v>
      </c>
      <c r="AN656" s="2">
        <f t="shared" si="82"/>
        <v>-1</v>
      </c>
      <c r="AP656" s="2">
        <f t="shared" si="85"/>
        <v>-1</v>
      </c>
      <c r="AQ656" s="2">
        <f t="shared" si="85"/>
        <v>-1</v>
      </c>
      <c r="AR656" s="2">
        <f t="shared" si="85"/>
        <v>-1</v>
      </c>
      <c r="AS656" s="2">
        <f t="shared" si="86"/>
        <v>-1</v>
      </c>
    </row>
    <row r="657" spans="1:45" x14ac:dyDescent="0.25">
      <c r="A657">
        <v>0</v>
      </c>
      <c r="B657" t="s">
        <v>5613</v>
      </c>
      <c r="C657" t="s">
        <v>5614</v>
      </c>
      <c r="I657">
        <v>655</v>
      </c>
      <c r="J657" s="1">
        <v>44848.523055555554</v>
      </c>
      <c r="K657" t="s">
        <v>93</v>
      </c>
      <c r="S657">
        <v>0</v>
      </c>
      <c r="T657">
        <v>0</v>
      </c>
      <c r="U657">
        <v>0</v>
      </c>
      <c r="V657">
        <v>3</v>
      </c>
      <c r="Z657" t="s">
        <v>5615</v>
      </c>
      <c r="AB657">
        <f>COUNTIF(DATA!C:C,C657)</f>
        <v>0</v>
      </c>
      <c r="AC657" s="2">
        <f t="shared" si="81"/>
        <v>-1</v>
      </c>
      <c r="AE657" s="2">
        <f t="shared" si="87"/>
        <v>-1</v>
      </c>
      <c r="AF657" s="2">
        <f t="shared" si="83"/>
        <v>-1</v>
      </c>
      <c r="AG657" s="2">
        <f t="shared" si="83"/>
        <v>-1</v>
      </c>
      <c r="AH657" s="2">
        <f t="shared" si="83"/>
        <v>-1</v>
      </c>
      <c r="AI657" s="2">
        <f t="shared" si="88"/>
        <v>-1</v>
      </c>
      <c r="AK657" s="2">
        <f t="shared" si="84"/>
        <v>-1</v>
      </c>
      <c r="AL657" s="2">
        <f t="shared" si="84"/>
        <v>-1</v>
      </c>
      <c r="AM657" s="2">
        <f t="shared" si="84"/>
        <v>-1</v>
      </c>
      <c r="AN657" s="2">
        <f t="shared" si="82"/>
        <v>-1</v>
      </c>
      <c r="AP657" s="2">
        <f t="shared" si="85"/>
        <v>-1</v>
      </c>
      <c r="AQ657" s="2">
        <f t="shared" si="85"/>
        <v>-1</v>
      </c>
      <c r="AR657" s="2">
        <f t="shared" si="85"/>
        <v>-1</v>
      </c>
      <c r="AS657" s="2">
        <f t="shared" si="86"/>
        <v>-1</v>
      </c>
    </row>
    <row r="658" spans="1:45" x14ac:dyDescent="0.25">
      <c r="A658">
        <v>0</v>
      </c>
      <c r="B658" t="s">
        <v>5616</v>
      </c>
      <c r="C658" t="s">
        <v>5617</v>
      </c>
      <c r="D658">
        <v>2015</v>
      </c>
      <c r="F658" t="s">
        <v>5415</v>
      </c>
      <c r="G658" t="s">
        <v>5618</v>
      </c>
      <c r="I658">
        <v>656</v>
      </c>
      <c r="J658" s="1">
        <v>44848.523055555554</v>
      </c>
      <c r="S658">
        <v>0</v>
      </c>
      <c r="T658">
        <v>0</v>
      </c>
      <c r="U658">
        <v>0</v>
      </c>
      <c r="V658">
        <v>4</v>
      </c>
      <c r="W658">
        <v>7</v>
      </c>
      <c r="X658" t="s">
        <v>5619</v>
      </c>
      <c r="Y658" t="s">
        <v>5620</v>
      </c>
      <c r="Z658" t="s">
        <v>5621</v>
      </c>
      <c r="AB658">
        <f>COUNTIF(DATA!C:C,C658)</f>
        <v>0</v>
      </c>
      <c r="AC658" s="2">
        <f t="shared" si="81"/>
        <v>-1</v>
      </c>
      <c r="AE658" s="2">
        <f t="shared" si="87"/>
        <v>-1</v>
      </c>
      <c r="AF658" s="2">
        <f t="shared" si="83"/>
        <v>-1</v>
      </c>
      <c r="AG658" s="2">
        <f t="shared" si="83"/>
        <v>-1</v>
      </c>
      <c r="AH658" s="2">
        <f t="shared" si="83"/>
        <v>-1</v>
      </c>
      <c r="AI658" s="2">
        <f t="shared" si="88"/>
        <v>-1</v>
      </c>
      <c r="AK658" s="2">
        <f t="shared" si="84"/>
        <v>-1</v>
      </c>
      <c r="AL658" s="2">
        <f t="shared" si="84"/>
        <v>-1</v>
      </c>
      <c r="AM658" s="2">
        <f t="shared" si="84"/>
        <v>-1</v>
      </c>
      <c r="AN658" s="2">
        <f t="shared" si="82"/>
        <v>-1</v>
      </c>
      <c r="AP658" s="2">
        <f t="shared" si="85"/>
        <v>-1</v>
      </c>
      <c r="AQ658" s="2">
        <f t="shared" si="85"/>
        <v>-1</v>
      </c>
      <c r="AR658" s="2">
        <f t="shared" si="85"/>
        <v>-1</v>
      </c>
      <c r="AS658" s="2">
        <f t="shared" si="86"/>
        <v>-1</v>
      </c>
    </row>
    <row r="659" spans="1:45" x14ac:dyDescent="0.25">
      <c r="A659">
        <v>0</v>
      </c>
      <c r="B659" t="s">
        <v>2835</v>
      </c>
      <c r="C659" t="s">
        <v>2836</v>
      </c>
      <c r="D659">
        <v>2021</v>
      </c>
      <c r="E659" t="s">
        <v>2837</v>
      </c>
      <c r="F659" t="s">
        <v>2838</v>
      </c>
      <c r="G659" t="s">
        <v>2839</v>
      </c>
      <c r="I659">
        <v>657</v>
      </c>
      <c r="J659" s="1">
        <v>44848.523055555554</v>
      </c>
      <c r="K659" t="s">
        <v>41</v>
      </c>
      <c r="S659">
        <v>0</v>
      </c>
      <c r="T659">
        <v>0</v>
      </c>
      <c r="U659">
        <v>0</v>
      </c>
      <c r="V659">
        <v>5</v>
      </c>
      <c r="W659">
        <v>1</v>
      </c>
      <c r="X659" t="s">
        <v>2840</v>
      </c>
      <c r="Y659" t="s">
        <v>2839</v>
      </c>
      <c r="Z659" t="s">
        <v>2841</v>
      </c>
      <c r="AB659">
        <f>COUNTIF(DATA!C:C,C659)</f>
        <v>1</v>
      </c>
      <c r="AC659" s="2">
        <f t="shared" si="81"/>
        <v>-1</v>
      </c>
      <c r="AE659" s="2">
        <f t="shared" si="87"/>
        <v>-1</v>
      </c>
      <c r="AF659" s="2">
        <f t="shared" si="83"/>
        <v>-1</v>
      </c>
      <c r="AG659" s="2">
        <f t="shared" si="83"/>
        <v>-1</v>
      </c>
      <c r="AH659" s="2">
        <f t="shared" si="83"/>
        <v>-1</v>
      </c>
      <c r="AI659" s="2">
        <f t="shared" si="88"/>
        <v>-1</v>
      </c>
      <c r="AK659" s="2">
        <f t="shared" si="84"/>
        <v>-1</v>
      </c>
      <c r="AL659" s="2">
        <f t="shared" si="84"/>
        <v>-1</v>
      </c>
      <c r="AM659" s="2">
        <f t="shared" si="84"/>
        <v>-1</v>
      </c>
      <c r="AN659" s="2">
        <f t="shared" si="82"/>
        <v>-1</v>
      </c>
      <c r="AP659" s="2">
        <f t="shared" si="85"/>
        <v>-1</v>
      </c>
      <c r="AQ659" s="2">
        <f t="shared" si="85"/>
        <v>-1</v>
      </c>
      <c r="AR659" s="2">
        <f t="shared" si="85"/>
        <v>-1</v>
      </c>
      <c r="AS659" s="2">
        <f t="shared" si="86"/>
        <v>-1</v>
      </c>
    </row>
    <row r="660" spans="1:45" x14ac:dyDescent="0.25">
      <c r="A660">
        <v>0</v>
      </c>
      <c r="B660" t="s">
        <v>934</v>
      </c>
      <c r="C660" t="s">
        <v>935</v>
      </c>
      <c r="D660">
        <v>2014</v>
      </c>
      <c r="E660" t="s">
        <v>936</v>
      </c>
      <c r="F660" t="s">
        <v>937</v>
      </c>
      <c r="G660" t="s">
        <v>938</v>
      </c>
      <c r="I660">
        <v>659</v>
      </c>
      <c r="J660" s="1">
        <v>44848.523055555554</v>
      </c>
      <c r="S660">
        <v>0</v>
      </c>
      <c r="T660">
        <v>0</v>
      </c>
      <c r="U660">
        <v>0</v>
      </c>
      <c r="V660">
        <v>3</v>
      </c>
      <c r="W660">
        <v>8</v>
      </c>
      <c r="X660" t="s">
        <v>939</v>
      </c>
      <c r="Y660" t="s">
        <v>940</v>
      </c>
      <c r="Z660" t="s">
        <v>941</v>
      </c>
      <c r="AB660">
        <f>COUNTIF(DATA!C:C,C660)</f>
        <v>1</v>
      </c>
      <c r="AC660" s="2">
        <f t="shared" si="81"/>
        <v>-1</v>
      </c>
      <c r="AE660" s="2">
        <f t="shared" si="87"/>
        <v>-1</v>
      </c>
      <c r="AF660" s="2">
        <f t="shared" si="83"/>
        <v>-1</v>
      </c>
      <c r="AG660" s="2">
        <f t="shared" si="83"/>
        <v>-1</v>
      </c>
      <c r="AH660" s="2">
        <f t="shared" si="83"/>
        <v>-1</v>
      </c>
      <c r="AI660" s="2">
        <f t="shared" si="88"/>
        <v>-1</v>
      </c>
      <c r="AK660" s="2">
        <f t="shared" si="84"/>
        <v>-1</v>
      </c>
      <c r="AL660" s="2">
        <f t="shared" si="84"/>
        <v>-1</v>
      </c>
      <c r="AM660" s="2">
        <f t="shared" si="84"/>
        <v>-1</v>
      </c>
      <c r="AN660" s="2">
        <f t="shared" si="82"/>
        <v>-1</v>
      </c>
      <c r="AP660" s="2">
        <f t="shared" si="85"/>
        <v>-1</v>
      </c>
      <c r="AQ660" s="2">
        <f t="shared" si="85"/>
        <v>-1</v>
      </c>
      <c r="AR660" s="2">
        <f t="shared" si="85"/>
        <v>-1</v>
      </c>
      <c r="AS660" s="2">
        <f t="shared" si="86"/>
        <v>-1</v>
      </c>
    </row>
    <row r="661" spans="1:45" x14ac:dyDescent="0.25">
      <c r="A661">
        <v>0</v>
      </c>
      <c r="B661" t="s">
        <v>5622</v>
      </c>
      <c r="C661" t="s">
        <v>5623</v>
      </c>
      <c r="I661">
        <v>660</v>
      </c>
      <c r="J661" s="1">
        <v>44848.523055555554</v>
      </c>
      <c r="K661" t="s">
        <v>93</v>
      </c>
      <c r="S661">
        <v>0</v>
      </c>
      <c r="T661">
        <v>0</v>
      </c>
      <c r="U661">
        <v>0</v>
      </c>
      <c r="V661">
        <v>1</v>
      </c>
      <c r="Z661" t="s">
        <v>5624</v>
      </c>
      <c r="AB661">
        <f>COUNTIF(DATA!C:C,C661)</f>
        <v>0</v>
      </c>
      <c r="AC661" s="2">
        <f t="shared" si="81"/>
        <v>-1</v>
      </c>
      <c r="AE661" s="2">
        <f t="shared" si="87"/>
        <v>-1</v>
      </c>
      <c r="AF661" s="2">
        <f t="shared" si="83"/>
        <v>-1</v>
      </c>
      <c r="AG661" s="2">
        <f t="shared" si="83"/>
        <v>-1</v>
      </c>
      <c r="AH661" s="2">
        <f t="shared" si="83"/>
        <v>-1</v>
      </c>
      <c r="AI661" s="2">
        <f t="shared" si="88"/>
        <v>-1</v>
      </c>
      <c r="AK661" s="2">
        <f t="shared" si="84"/>
        <v>-1</v>
      </c>
      <c r="AL661" s="2">
        <f t="shared" si="84"/>
        <v>-1</v>
      </c>
      <c r="AM661" s="2">
        <f t="shared" si="84"/>
        <v>-1</v>
      </c>
      <c r="AN661" s="2">
        <f t="shared" si="82"/>
        <v>-1</v>
      </c>
      <c r="AP661" s="2">
        <f t="shared" si="85"/>
        <v>-1</v>
      </c>
      <c r="AQ661" s="2">
        <f t="shared" si="85"/>
        <v>-1</v>
      </c>
      <c r="AR661" s="2">
        <f t="shared" si="85"/>
        <v>-1</v>
      </c>
      <c r="AS661" s="2">
        <f t="shared" si="86"/>
        <v>-1</v>
      </c>
    </row>
    <row r="662" spans="1:45" x14ac:dyDescent="0.25">
      <c r="A662">
        <v>0</v>
      </c>
      <c r="B662" t="s">
        <v>5625</v>
      </c>
      <c r="C662" t="s">
        <v>3030</v>
      </c>
      <c r="D662">
        <v>2022</v>
      </c>
      <c r="E662" t="s">
        <v>3031</v>
      </c>
      <c r="F662" t="s">
        <v>3032</v>
      </c>
      <c r="G662" t="s">
        <v>3033</v>
      </c>
      <c r="I662">
        <v>661</v>
      </c>
      <c r="J662" s="1">
        <v>44848.523055555554</v>
      </c>
      <c r="K662" t="s">
        <v>157</v>
      </c>
      <c r="S662">
        <v>0</v>
      </c>
      <c r="T662">
        <v>0</v>
      </c>
      <c r="U662">
        <v>0</v>
      </c>
      <c r="V662">
        <v>8</v>
      </c>
      <c r="W662">
        <v>1</v>
      </c>
      <c r="X662" t="s">
        <v>3034</v>
      </c>
      <c r="Y662" t="s">
        <v>3033</v>
      </c>
      <c r="Z662" t="s">
        <v>3035</v>
      </c>
      <c r="AB662">
        <f>COUNTIF(DATA!C:C,C662)</f>
        <v>1</v>
      </c>
      <c r="AC662" s="2">
        <f t="shared" si="81"/>
        <v>-1</v>
      </c>
      <c r="AE662" s="2">
        <f t="shared" si="87"/>
        <v>-1</v>
      </c>
      <c r="AF662" s="2">
        <f t="shared" si="83"/>
        <v>-1</v>
      </c>
      <c r="AG662" s="2">
        <f t="shared" si="83"/>
        <v>-1</v>
      </c>
      <c r="AH662" s="2">
        <f t="shared" si="83"/>
        <v>-1</v>
      </c>
      <c r="AI662" s="2">
        <f t="shared" si="88"/>
        <v>-1</v>
      </c>
      <c r="AK662" s="2">
        <f t="shared" si="84"/>
        <v>-1</v>
      </c>
      <c r="AL662" s="2">
        <f t="shared" si="84"/>
        <v>-1</v>
      </c>
      <c r="AM662" s="2">
        <f t="shared" si="84"/>
        <v>-1</v>
      </c>
      <c r="AN662" s="2">
        <f t="shared" si="82"/>
        <v>-1</v>
      </c>
      <c r="AP662" s="2">
        <f t="shared" si="85"/>
        <v>-1</v>
      </c>
      <c r="AQ662" s="2">
        <f t="shared" si="85"/>
        <v>-1</v>
      </c>
      <c r="AR662" s="2">
        <f t="shared" si="85"/>
        <v>-1</v>
      </c>
      <c r="AS662" s="2">
        <f t="shared" si="86"/>
        <v>-1</v>
      </c>
    </row>
    <row r="663" spans="1:45" x14ac:dyDescent="0.25">
      <c r="A663">
        <v>0</v>
      </c>
      <c r="B663" t="s">
        <v>5626</v>
      </c>
      <c r="C663" t="s">
        <v>5627</v>
      </c>
      <c r="D663">
        <v>2010</v>
      </c>
      <c r="E663" t="s">
        <v>5628</v>
      </c>
      <c r="F663" t="s">
        <v>4496</v>
      </c>
      <c r="G663" t="s">
        <v>5629</v>
      </c>
      <c r="I663">
        <v>662</v>
      </c>
      <c r="J663" s="1">
        <v>44848.523055555554</v>
      </c>
      <c r="S663">
        <v>0</v>
      </c>
      <c r="T663">
        <v>0</v>
      </c>
      <c r="U663">
        <v>0</v>
      </c>
      <c r="V663">
        <v>1</v>
      </c>
      <c r="W663">
        <v>12</v>
      </c>
      <c r="X663" t="s">
        <v>5630</v>
      </c>
      <c r="Z663" t="s">
        <v>5631</v>
      </c>
      <c r="AB663">
        <f>COUNTIF(DATA!C:C,C663)</f>
        <v>0</v>
      </c>
      <c r="AC663" s="2">
        <f t="shared" si="81"/>
        <v>-1</v>
      </c>
      <c r="AE663" s="2">
        <f t="shared" si="87"/>
        <v>-1</v>
      </c>
      <c r="AF663" s="2">
        <f t="shared" si="83"/>
        <v>-1</v>
      </c>
      <c r="AG663" s="2">
        <f t="shared" si="83"/>
        <v>-1</v>
      </c>
      <c r="AH663" s="2">
        <f t="shared" si="83"/>
        <v>-1</v>
      </c>
      <c r="AI663" s="2">
        <f t="shared" si="88"/>
        <v>-1</v>
      </c>
      <c r="AK663" s="2">
        <f t="shared" si="84"/>
        <v>-1</v>
      </c>
      <c r="AL663" s="2">
        <f t="shared" si="84"/>
        <v>-1</v>
      </c>
      <c r="AM663" s="2">
        <f t="shared" si="84"/>
        <v>-1</v>
      </c>
      <c r="AN663" s="2">
        <f t="shared" si="82"/>
        <v>-1</v>
      </c>
      <c r="AP663" s="2">
        <f t="shared" si="85"/>
        <v>-1</v>
      </c>
      <c r="AQ663" s="2">
        <f t="shared" si="85"/>
        <v>-1</v>
      </c>
      <c r="AR663" s="2">
        <f t="shared" si="85"/>
        <v>-1</v>
      </c>
      <c r="AS663" s="2">
        <f t="shared" si="86"/>
        <v>-1</v>
      </c>
    </row>
    <row r="664" spans="1:45" x14ac:dyDescent="0.25">
      <c r="A664">
        <v>0</v>
      </c>
      <c r="B664" t="s">
        <v>2210</v>
      </c>
      <c r="C664" t="s">
        <v>2211</v>
      </c>
      <c r="D664">
        <v>2019</v>
      </c>
      <c r="E664" t="s">
        <v>2212</v>
      </c>
      <c r="F664" t="s">
        <v>524</v>
      </c>
      <c r="G664" t="s">
        <v>2213</v>
      </c>
      <c r="I664">
        <v>663</v>
      </c>
      <c r="J664" s="1">
        <v>44848.523055555554</v>
      </c>
      <c r="K664" t="s">
        <v>41</v>
      </c>
      <c r="S664">
        <v>0</v>
      </c>
      <c r="T664">
        <v>0</v>
      </c>
      <c r="U664">
        <v>0</v>
      </c>
      <c r="V664">
        <v>1</v>
      </c>
      <c r="W664">
        <v>3</v>
      </c>
      <c r="X664" t="s">
        <v>2214</v>
      </c>
      <c r="Y664" t="s">
        <v>2213</v>
      </c>
      <c r="Z664" t="s">
        <v>2215</v>
      </c>
      <c r="AB664">
        <f>COUNTIF(DATA!C:C,C664)</f>
        <v>1</v>
      </c>
      <c r="AC664" s="2">
        <f t="shared" si="81"/>
        <v>-1</v>
      </c>
      <c r="AE664" s="2">
        <f t="shared" si="87"/>
        <v>-1</v>
      </c>
      <c r="AF664" s="2">
        <f t="shared" si="83"/>
        <v>-1</v>
      </c>
      <c r="AG664" s="2">
        <f t="shared" si="83"/>
        <v>-1</v>
      </c>
      <c r="AH664" s="2">
        <f t="shared" si="83"/>
        <v>-1</v>
      </c>
      <c r="AI664" s="2">
        <f t="shared" si="88"/>
        <v>-1</v>
      </c>
      <c r="AK664" s="2">
        <f t="shared" si="84"/>
        <v>-1</v>
      </c>
      <c r="AL664" s="2">
        <f t="shared" si="84"/>
        <v>-1</v>
      </c>
      <c r="AM664" s="2">
        <f t="shared" si="84"/>
        <v>-1</v>
      </c>
      <c r="AN664" s="2">
        <f t="shared" si="82"/>
        <v>-1</v>
      </c>
      <c r="AP664" s="2">
        <f t="shared" si="85"/>
        <v>-1</v>
      </c>
      <c r="AQ664" s="2">
        <f t="shared" si="85"/>
        <v>-1</v>
      </c>
      <c r="AR664" s="2">
        <f t="shared" si="85"/>
        <v>-1</v>
      </c>
      <c r="AS664" s="2">
        <f t="shared" si="86"/>
        <v>-1</v>
      </c>
    </row>
    <row r="665" spans="1:45" x14ac:dyDescent="0.25">
      <c r="A665">
        <v>0</v>
      </c>
      <c r="B665" t="s">
        <v>1413</v>
      </c>
      <c r="C665" t="s">
        <v>1414</v>
      </c>
      <c r="D665">
        <v>2016</v>
      </c>
      <c r="E665" t="s">
        <v>1415</v>
      </c>
      <c r="F665" t="s">
        <v>658</v>
      </c>
      <c r="G665" t="s">
        <v>1416</v>
      </c>
      <c r="I665">
        <v>664</v>
      </c>
      <c r="J665" s="1">
        <v>44848.523055555554</v>
      </c>
      <c r="S665">
        <v>0</v>
      </c>
      <c r="T665">
        <v>0</v>
      </c>
      <c r="U665">
        <v>0</v>
      </c>
      <c r="V665">
        <v>7</v>
      </c>
      <c r="W665">
        <v>6</v>
      </c>
      <c r="X665" t="s">
        <v>1417</v>
      </c>
      <c r="Z665" t="s">
        <v>1418</v>
      </c>
      <c r="AB665">
        <f>COUNTIF(DATA!C:C,C665)</f>
        <v>1</v>
      </c>
      <c r="AC665" s="2">
        <f t="shared" si="81"/>
        <v>-1</v>
      </c>
      <c r="AE665" s="2">
        <f t="shared" si="87"/>
        <v>-1</v>
      </c>
      <c r="AF665" s="2">
        <f t="shared" si="83"/>
        <v>-1</v>
      </c>
      <c r="AG665" s="2">
        <f t="shared" si="83"/>
        <v>-1</v>
      </c>
      <c r="AH665" s="2">
        <f t="shared" si="83"/>
        <v>-1</v>
      </c>
      <c r="AI665" s="2">
        <f t="shared" si="88"/>
        <v>-1</v>
      </c>
      <c r="AK665" s="2">
        <f t="shared" si="84"/>
        <v>-1</v>
      </c>
      <c r="AL665" s="2">
        <f t="shared" si="84"/>
        <v>-1</v>
      </c>
      <c r="AM665" s="2">
        <f t="shared" si="84"/>
        <v>-1</v>
      </c>
      <c r="AN665" s="2">
        <f t="shared" si="82"/>
        <v>-1</v>
      </c>
      <c r="AP665" s="2">
        <f t="shared" si="85"/>
        <v>-1</v>
      </c>
      <c r="AQ665" s="2">
        <f t="shared" si="85"/>
        <v>-1</v>
      </c>
      <c r="AR665" s="2">
        <f t="shared" si="85"/>
        <v>-1</v>
      </c>
      <c r="AS665" s="2">
        <f t="shared" si="86"/>
        <v>-1</v>
      </c>
    </row>
    <row r="666" spans="1:45" x14ac:dyDescent="0.25">
      <c r="A666">
        <v>0</v>
      </c>
      <c r="B666" t="s">
        <v>5632</v>
      </c>
      <c r="C666" t="s">
        <v>2850</v>
      </c>
      <c r="D666">
        <v>2021</v>
      </c>
      <c r="E666" t="s">
        <v>2851</v>
      </c>
      <c r="F666" t="s">
        <v>1122</v>
      </c>
      <c r="G666" t="s">
        <v>2852</v>
      </c>
      <c r="I666">
        <v>665</v>
      </c>
      <c r="J666" s="1">
        <v>44848.523055555554</v>
      </c>
      <c r="S666">
        <v>0</v>
      </c>
      <c r="T666">
        <v>0</v>
      </c>
      <c r="U666">
        <v>0</v>
      </c>
      <c r="V666">
        <v>5</v>
      </c>
      <c r="W666">
        <v>1</v>
      </c>
      <c r="X666" t="s">
        <v>2853</v>
      </c>
      <c r="Y666" t="s">
        <v>2854</v>
      </c>
      <c r="Z666" t="s">
        <v>2855</v>
      </c>
      <c r="AB666">
        <f>COUNTIF(DATA!C:C,C666)</f>
        <v>1</v>
      </c>
      <c r="AC666" s="2">
        <f t="shared" si="81"/>
        <v>-1</v>
      </c>
      <c r="AE666" s="2">
        <f t="shared" si="87"/>
        <v>-1</v>
      </c>
      <c r="AF666" s="2">
        <f t="shared" si="83"/>
        <v>-1</v>
      </c>
      <c r="AG666" s="2">
        <f t="shared" si="83"/>
        <v>-1</v>
      </c>
      <c r="AH666" s="2">
        <f t="shared" si="83"/>
        <v>-1</v>
      </c>
      <c r="AI666" s="2">
        <f t="shared" si="88"/>
        <v>-1</v>
      </c>
      <c r="AK666" s="2">
        <f t="shared" si="84"/>
        <v>-1</v>
      </c>
      <c r="AL666" s="2">
        <f t="shared" si="84"/>
        <v>-1</v>
      </c>
      <c r="AM666" s="2">
        <f t="shared" si="84"/>
        <v>-1</v>
      </c>
      <c r="AN666" s="2">
        <f t="shared" si="82"/>
        <v>-1</v>
      </c>
      <c r="AP666" s="2">
        <f t="shared" si="85"/>
        <v>-1</v>
      </c>
      <c r="AQ666" s="2">
        <f t="shared" si="85"/>
        <v>-1</v>
      </c>
      <c r="AR666" s="2">
        <f t="shared" si="85"/>
        <v>-1</v>
      </c>
      <c r="AS666" s="2">
        <f t="shared" si="86"/>
        <v>-1</v>
      </c>
    </row>
    <row r="667" spans="1:45" x14ac:dyDescent="0.25">
      <c r="A667">
        <v>0</v>
      </c>
      <c r="B667" t="s">
        <v>5633</v>
      </c>
      <c r="C667" t="s">
        <v>5634</v>
      </c>
      <c r="D667">
        <v>2008</v>
      </c>
      <c r="F667" t="s">
        <v>5635</v>
      </c>
      <c r="G667" t="s">
        <v>5636</v>
      </c>
      <c r="I667">
        <v>666</v>
      </c>
      <c r="J667" s="1">
        <v>44848.523055555554</v>
      </c>
      <c r="S667">
        <v>0</v>
      </c>
      <c r="T667">
        <v>0</v>
      </c>
      <c r="U667">
        <v>0</v>
      </c>
      <c r="V667">
        <v>1</v>
      </c>
      <c r="W667">
        <v>14</v>
      </c>
      <c r="X667" t="s">
        <v>5637</v>
      </c>
      <c r="Y667" t="s">
        <v>5638</v>
      </c>
      <c r="AB667">
        <f>COUNTIF(DATA!C:C,C667)</f>
        <v>0</v>
      </c>
      <c r="AC667" s="2">
        <f t="shared" si="81"/>
        <v>-1</v>
      </c>
      <c r="AE667" s="2">
        <f t="shared" si="87"/>
        <v>-1</v>
      </c>
      <c r="AF667" s="2">
        <f t="shared" si="83"/>
        <v>-1</v>
      </c>
      <c r="AG667" s="2">
        <f t="shared" si="83"/>
        <v>-1</v>
      </c>
      <c r="AH667" s="2">
        <f t="shared" si="83"/>
        <v>-1</v>
      </c>
      <c r="AI667" s="2">
        <f t="shared" si="88"/>
        <v>-1</v>
      </c>
      <c r="AK667" s="2">
        <f t="shared" si="84"/>
        <v>-1</v>
      </c>
      <c r="AL667" s="2">
        <f t="shared" si="84"/>
        <v>-1</v>
      </c>
      <c r="AM667" s="2">
        <f t="shared" si="84"/>
        <v>-1</v>
      </c>
      <c r="AN667" s="2">
        <f t="shared" si="82"/>
        <v>-1</v>
      </c>
      <c r="AP667" s="2">
        <f t="shared" si="85"/>
        <v>-1</v>
      </c>
      <c r="AQ667" s="2">
        <f t="shared" si="85"/>
        <v>-1</v>
      </c>
      <c r="AR667" s="2">
        <f t="shared" si="85"/>
        <v>-1</v>
      </c>
      <c r="AS667" s="2">
        <f t="shared" si="86"/>
        <v>-1</v>
      </c>
    </row>
    <row r="668" spans="1:45" x14ac:dyDescent="0.25">
      <c r="A668">
        <v>0</v>
      </c>
      <c r="B668" t="s">
        <v>5639</v>
      </c>
      <c r="C668" t="s">
        <v>2513</v>
      </c>
      <c r="D668">
        <v>2020</v>
      </c>
      <c r="E668" t="s">
        <v>2514</v>
      </c>
      <c r="F668" t="s">
        <v>2515</v>
      </c>
      <c r="G668" t="s">
        <v>2516</v>
      </c>
      <c r="I668">
        <v>667</v>
      </c>
      <c r="J668" s="1">
        <v>44848.523055555554</v>
      </c>
      <c r="K668" t="s">
        <v>157</v>
      </c>
      <c r="S668">
        <v>0</v>
      </c>
      <c r="T668">
        <v>0</v>
      </c>
      <c r="U668">
        <v>0</v>
      </c>
      <c r="V668">
        <v>4</v>
      </c>
      <c r="W668">
        <v>2</v>
      </c>
      <c r="X668" t="s">
        <v>2517</v>
      </c>
      <c r="Y668" t="s">
        <v>2516</v>
      </c>
      <c r="Z668" t="s">
        <v>2518</v>
      </c>
      <c r="AB668">
        <f>COUNTIF(DATA!C:C,C668)</f>
        <v>1</v>
      </c>
      <c r="AC668" s="2">
        <f t="shared" si="81"/>
        <v>-1</v>
      </c>
      <c r="AE668" s="2">
        <f t="shared" si="87"/>
        <v>-1</v>
      </c>
      <c r="AF668" s="2">
        <f t="shared" si="83"/>
        <v>-1</v>
      </c>
      <c r="AG668" s="2">
        <f t="shared" si="83"/>
        <v>-1</v>
      </c>
      <c r="AH668" s="2">
        <f t="shared" si="83"/>
        <v>-1</v>
      </c>
      <c r="AI668" s="2">
        <f t="shared" si="88"/>
        <v>-1</v>
      </c>
      <c r="AK668" s="2">
        <f t="shared" si="84"/>
        <v>-1</v>
      </c>
      <c r="AL668" s="2">
        <f t="shared" si="84"/>
        <v>-1</v>
      </c>
      <c r="AM668" s="2">
        <f t="shared" si="84"/>
        <v>-1</v>
      </c>
      <c r="AN668" s="2">
        <f t="shared" si="82"/>
        <v>-1</v>
      </c>
      <c r="AP668" s="2">
        <f t="shared" si="85"/>
        <v>-1</v>
      </c>
      <c r="AQ668" s="2">
        <f t="shared" si="85"/>
        <v>-1</v>
      </c>
      <c r="AR668" s="2">
        <f t="shared" si="85"/>
        <v>-1</v>
      </c>
      <c r="AS668" s="2">
        <f t="shared" si="86"/>
        <v>-1</v>
      </c>
    </row>
    <row r="669" spans="1:45" x14ac:dyDescent="0.25">
      <c r="A669">
        <v>0</v>
      </c>
      <c r="B669" t="s">
        <v>5640</v>
      </c>
      <c r="C669" t="s">
        <v>5641</v>
      </c>
      <c r="D669">
        <v>2019</v>
      </c>
      <c r="F669" t="s">
        <v>5642</v>
      </c>
      <c r="G669" t="s">
        <v>5643</v>
      </c>
      <c r="I669">
        <v>668</v>
      </c>
      <c r="J669" s="1">
        <v>44848.523055555554</v>
      </c>
      <c r="K669" t="s">
        <v>157</v>
      </c>
      <c r="S669">
        <v>0</v>
      </c>
      <c r="T669">
        <v>0</v>
      </c>
      <c r="U669">
        <v>0</v>
      </c>
      <c r="V669">
        <v>2</v>
      </c>
      <c r="W669">
        <v>3</v>
      </c>
      <c r="X669" t="s">
        <v>5644</v>
      </c>
      <c r="Y669" t="s">
        <v>5643</v>
      </c>
      <c r="Z669" t="s">
        <v>5645</v>
      </c>
      <c r="AB669">
        <f>COUNTIF(DATA!C:C,C669)</f>
        <v>0</v>
      </c>
      <c r="AC669" s="2">
        <f t="shared" si="81"/>
        <v>-1</v>
      </c>
      <c r="AE669" s="2">
        <f t="shared" si="87"/>
        <v>-1</v>
      </c>
      <c r="AF669" s="2">
        <f t="shared" si="83"/>
        <v>-1</v>
      </c>
      <c r="AG669" s="2">
        <f t="shared" si="83"/>
        <v>-1</v>
      </c>
      <c r="AH669" s="2">
        <f t="shared" si="83"/>
        <v>-1</v>
      </c>
      <c r="AI669" s="2">
        <f t="shared" si="88"/>
        <v>-1</v>
      </c>
      <c r="AK669" s="2">
        <f t="shared" si="84"/>
        <v>-1</v>
      </c>
      <c r="AL669" s="2">
        <f t="shared" si="84"/>
        <v>-1</v>
      </c>
      <c r="AM669" s="2">
        <f t="shared" si="84"/>
        <v>-1</v>
      </c>
      <c r="AN669" s="2">
        <f t="shared" si="82"/>
        <v>-1</v>
      </c>
      <c r="AP669" s="2">
        <f t="shared" si="85"/>
        <v>-1</v>
      </c>
      <c r="AQ669" s="2">
        <f t="shared" si="85"/>
        <v>-1</v>
      </c>
      <c r="AR669" s="2">
        <f t="shared" si="85"/>
        <v>-1</v>
      </c>
      <c r="AS669" s="2">
        <f t="shared" si="86"/>
        <v>-1</v>
      </c>
    </row>
    <row r="670" spans="1:45" x14ac:dyDescent="0.25">
      <c r="A670">
        <v>0</v>
      </c>
      <c r="B670" t="s">
        <v>1872</v>
      </c>
      <c r="C670" t="s">
        <v>1873</v>
      </c>
      <c r="D670">
        <v>2018</v>
      </c>
      <c r="F670" t="s">
        <v>1874</v>
      </c>
      <c r="G670" t="s">
        <v>1875</v>
      </c>
      <c r="I670">
        <v>669</v>
      </c>
      <c r="J670" s="1">
        <v>44848.523055555554</v>
      </c>
      <c r="S670">
        <v>0</v>
      </c>
      <c r="T670">
        <v>0</v>
      </c>
      <c r="U670">
        <v>0</v>
      </c>
      <c r="V670">
        <v>1</v>
      </c>
      <c r="W670">
        <v>4</v>
      </c>
      <c r="X670" t="s">
        <v>1876</v>
      </c>
      <c r="Y670" t="s">
        <v>1877</v>
      </c>
      <c r="Z670" t="s">
        <v>1878</v>
      </c>
      <c r="AB670">
        <f>COUNTIF(DATA!C:C,C670)</f>
        <v>1</v>
      </c>
      <c r="AC670" s="2">
        <f t="shared" si="81"/>
        <v>-1</v>
      </c>
      <c r="AE670" s="2">
        <f t="shared" si="87"/>
        <v>-1</v>
      </c>
      <c r="AF670" s="2">
        <f t="shared" si="83"/>
        <v>-1</v>
      </c>
      <c r="AG670" s="2">
        <f t="shared" si="83"/>
        <v>-1</v>
      </c>
      <c r="AH670" s="2">
        <f t="shared" si="83"/>
        <v>-1</v>
      </c>
      <c r="AI670" s="2">
        <f t="shared" si="88"/>
        <v>-1</v>
      </c>
      <c r="AK670" s="2">
        <f t="shared" si="84"/>
        <v>-1</v>
      </c>
      <c r="AL670" s="2">
        <f t="shared" si="84"/>
        <v>-1</v>
      </c>
      <c r="AM670" s="2">
        <f t="shared" si="84"/>
        <v>-1</v>
      </c>
      <c r="AN670" s="2">
        <f t="shared" si="82"/>
        <v>-1</v>
      </c>
      <c r="AP670" s="2">
        <f t="shared" si="85"/>
        <v>-1</v>
      </c>
      <c r="AQ670" s="2">
        <f t="shared" si="85"/>
        <v>-1</v>
      </c>
      <c r="AR670" s="2">
        <f t="shared" si="85"/>
        <v>-1</v>
      </c>
      <c r="AS670" s="2">
        <f t="shared" si="86"/>
        <v>-1</v>
      </c>
    </row>
    <row r="671" spans="1:45" x14ac:dyDescent="0.25">
      <c r="A671">
        <v>0</v>
      </c>
      <c r="B671" t="s">
        <v>5646</v>
      </c>
      <c r="C671" t="s">
        <v>5647</v>
      </c>
      <c r="D671">
        <v>2017</v>
      </c>
      <c r="E671" t="s">
        <v>917</v>
      </c>
      <c r="F671" t="s">
        <v>658</v>
      </c>
      <c r="G671" t="s">
        <v>5648</v>
      </c>
      <c r="I671">
        <v>670</v>
      </c>
      <c r="J671" s="1">
        <v>44848.523055555554</v>
      </c>
      <c r="S671">
        <v>0</v>
      </c>
      <c r="T671">
        <v>0</v>
      </c>
      <c r="U671">
        <v>0</v>
      </c>
      <c r="V671">
        <v>3</v>
      </c>
      <c r="W671">
        <v>5</v>
      </c>
      <c r="X671" t="s">
        <v>5649</v>
      </c>
      <c r="Z671" t="s">
        <v>5650</v>
      </c>
      <c r="AB671">
        <f>COUNTIF(DATA!C:C,C671)</f>
        <v>0</v>
      </c>
      <c r="AC671" s="2">
        <f t="shared" si="81"/>
        <v>-1</v>
      </c>
      <c r="AE671" s="2">
        <f t="shared" si="87"/>
        <v>-1</v>
      </c>
      <c r="AF671" s="2">
        <f t="shared" si="83"/>
        <v>-1</v>
      </c>
      <c r="AG671" s="2">
        <f t="shared" si="83"/>
        <v>-1</v>
      </c>
      <c r="AH671" s="2">
        <f t="shared" si="83"/>
        <v>-1</v>
      </c>
      <c r="AI671" s="2">
        <f t="shared" si="88"/>
        <v>-1</v>
      </c>
      <c r="AK671" s="2">
        <f t="shared" si="84"/>
        <v>-1</v>
      </c>
      <c r="AL671" s="2">
        <f t="shared" si="84"/>
        <v>-1</v>
      </c>
      <c r="AM671" s="2">
        <f t="shared" si="84"/>
        <v>-1</v>
      </c>
      <c r="AN671" s="2">
        <f t="shared" si="82"/>
        <v>-1</v>
      </c>
      <c r="AP671" s="2">
        <f t="shared" si="85"/>
        <v>-1</v>
      </c>
      <c r="AQ671" s="2">
        <f t="shared" si="85"/>
        <v>-1</v>
      </c>
      <c r="AR671" s="2">
        <f t="shared" si="85"/>
        <v>-1</v>
      </c>
      <c r="AS671" s="2">
        <f t="shared" si="86"/>
        <v>-1</v>
      </c>
    </row>
    <row r="672" spans="1:45" x14ac:dyDescent="0.25">
      <c r="A672">
        <v>0</v>
      </c>
      <c r="B672" t="s">
        <v>737</v>
      </c>
      <c r="C672" t="s">
        <v>738</v>
      </c>
      <c r="D672">
        <v>2013</v>
      </c>
      <c r="E672" t="s">
        <v>739</v>
      </c>
      <c r="F672" t="s">
        <v>740</v>
      </c>
      <c r="G672" t="s">
        <v>741</v>
      </c>
      <c r="I672">
        <v>671</v>
      </c>
      <c r="J672" s="1">
        <v>44848.523055555554</v>
      </c>
      <c r="K672" t="s">
        <v>93</v>
      </c>
      <c r="S672">
        <v>0</v>
      </c>
      <c r="T672">
        <v>0</v>
      </c>
      <c r="U672">
        <v>0</v>
      </c>
      <c r="V672">
        <v>1</v>
      </c>
      <c r="W672">
        <v>9</v>
      </c>
      <c r="X672" t="s">
        <v>742</v>
      </c>
      <c r="Z672" t="s">
        <v>5651</v>
      </c>
      <c r="AB672">
        <f>COUNTIF(DATA!C:C,C672)</f>
        <v>1</v>
      </c>
      <c r="AC672" s="2">
        <f t="shared" si="81"/>
        <v>-1</v>
      </c>
      <c r="AE672" s="2">
        <f t="shared" si="87"/>
        <v>-1</v>
      </c>
      <c r="AF672" s="2">
        <f t="shared" si="83"/>
        <v>-1</v>
      </c>
      <c r="AG672" s="2">
        <f t="shared" si="83"/>
        <v>-1</v>
      </c>
      <c r="AH672" s="2">
        <f t="shared" si="83"/>
        <v>-1</v>
      </c>
      <c r="AI672" s="2">
        <f t="shared" si="88"/>
        <v>-1</v>
      </c>
      <c r="AK672" s="2">
        <f t="shared" si="84"/>
        <v>-1</v>
      </c>
      <c r="AL672" s="2">
        <f t="shared" si="84"/>
        <v>-1</v>
      </c>
      <c r="AM672" s="2">
        <f t="shared" si="84"/>
        <v>-1</v>
      </c>
      <c r="AN672" s="2">
        <f t="shared" si="82"/>
        <v>-1</v>
      </c>
      <c r="AP672" s="2">
        <f t="shared" si="85"/>
        <v>-1</v>
      </c>
      <c r="AQ672" s="2">
        <f t="shared" si="85"/>
        <v>-1</v>
      </c>
      <c r="AR672" s="2">
        <f t="shared" si="85"/>
        <v>-1</v>
      </c>
      <c r="AS672" s="2">
        <f t="shared" si="86"/>
        <v>-1</v>
      </c>
    </row>
    <row r="673" spans="1:45" x14ac:dyDescent="0.25">
      <c r="A673">
        <v>0</v>
      </c>
      <c r="B673" t="s">
        <v>5652</v>
      </c>
      <c r="C673" t="s">
        <v>5653</v>
      </c>
      <c r="D673">
        <v>2015</v>
      </c>
      <c r="E673" t="s">
        <v>3824</v>
      </c>
      <c r="F673" t="s">
        <v>658</v>
      </c>
      <c r="G673" t="s">
        <v>5654</v>
      </c>
      <c r="I673">
        <v>672</v>
      </c>
      <c r="J673" s="1">
        <v>44848.523055555554</v>
      </c>
      <c r="S673">
        <v>0</v>
      </c>
      <c r="T673">
        <v>0</v>
      </c>
      <c r="U673">
        <v>0</v>
      </c>
      <c r="V673">
        <v>3</v>
      </c>
      <c r="W673">
        <v>7</v>
      </c>
      <c r="X673" t="s">
        <v>5655</v>
      </c>
      <c r="Z673" t="s">
        <v>5656</v>
      </c>
      <c r="AB673">
        <f>COUNTIF(DATA!C:C,C673)</f>
        <v>0</v>
      </c>
      <c r="AC673" s="2">
        <f t="shared" si="81"/>
        <v>-1</v>
      </c>
      <c r="AE673" s="2">
        <f t="shared" si="87"/>
        <v>-1</v>
      </c>
      <c r="AF673" s="2">
        <f t="shared" si="83"/>
        <v>-1</v>
      </c>
      <c r="AG673" s="2">
        <f t="shared" si="83"/>
        <v>-1</v>
      </c>
      <c r="AH673" s="2">
        <f t="shared" si="83"/>
        <v>-1</v>
      </c>
      <c r="AI673" s="2">
        <f t="shared" si="88"/>
        <v>-1</v>
      </c>
      <c r="AK673" s="2">
        <f t="shared" si="84"/>
        <v>-1</v>
      </c>
      <c r="AL673" s="2">
        <f t="shared" si="84"/>
        <v>-1</v>
      </c>
      <c r="AM673" s="2">
        <f t="shared" si="84"/>
        <v>-1</v>
      </c>
      <c r="AN673" s="2">
        <f t="shared" si="82"/>
        <v>-1</v>
      </c>
      <c r="AP673" s="2">
        <f t="shared" si="85"/>
        <v>-1</v>
      </c>
      <c r="AQ673" s="2">
        <f t="shared" si="85"/>
        <v>-1</v>
      </c>
      <c r="AR673" s="2">
        <f t="shared" si="85"/>
        <v>-1</v>
      </c>
      <c r="AS673" s="2">
        <f t="shared" si="86"/>
        <v>-1</v>
      </c>
    </row>
  </sheetData>
  <conditionalFormatting sqref="AC1:AD1048576">
    <cfRule type="colorScale" priority="19">
      <colorScale>
        <cfvo type="min"/>
        <cfvo type="max"/>
        <color rgb="FFFCFCFF"/>
        <color rgb="FF63BE7B"/>
      </colorScale>
    </cfRule>
  </conditionalFormatting>
  <conditionalFormatting sqref="AF2:AH673">
    <cfRule type="colorScale" priority="17">
      <colorScale>
        <cfvo type="min"/>
        <cfvo type="max"/>
        <color rgb="FFFCFCFF"/>
        <color rgb="FF63BE7B"/>
      </colorScale>
    </cfRule>
  </conditionalFormatting>
  <conditionalFormatting sqref="AI1">
    <cfRule type="colorScale" priority="14">
      <colorScale>
        <cfvo type="min"/>
        <cfvo type="max"/>
        <color rgb="FFFCFCFF"/>
        <color rgb="FF63BE7B"/>
      </colorScale>
    </cfRule>
  </conditionalFormatting>
  <conditionalFormatting sqref="AK2:AM673">
    <cfRule type="colorScale" priority="13">
      <colorScale>
        <cfvo type="min"/>
        <cfvo type="max"/>
        <color rgb="FFFCFCFF"/>
        <color rgb="FF63BE7B"/>
      </colorScale>
    </cfRule>
  </conditionalFormatting>
  <conditionalFormatting sqref="AK1:AN1">
    <cfRule type="colorScale" priority="12">
      <colorScale>
        <cfvo type="min"/>
        <cfvo type="max"/>
        <color rgb="FFFCFCFF"/>
        <color rgb="FF63BE7B"/>
      </colorScale>
    </cfRule>
  </conditionalFormatting>
  <conditionalFormatting sqref="AN2:AN673">
    <cfRule type="colorScale" priority="11">
      <colorScale>
        <cfvo type="min"/>
        <cfvo type="max"/>
        <color rgb="FFFCFCFF"/>
        <color rgb="FF63BE7B"/>
      </colorScale>
    </cfRule>
  </conditionalFormatting>
  <conditionalFormatting sqref="AP2:AR673">
    <cfRule type="colorScale" priority="7">
      <colorScale>
        <cfvo type="min"/>
        <cfvo type="max"/>
        <color rgb="FFFCFCFF"/>
        <color rgb="FF63BE7B"/>
      </colorScale>
    </cfRule>
  </conditionalFormatting>
  <conditionalFormatting sqref="AP1:AS1">
    <cfRule type="colorScale" priority="6">
      <colorScale>
        <cfvo type="min"/>
        <cfvo type="max"/>
        <color rgb="FFFCFCFF"/>
        <color rgb="FF63BE7B"/>
      </colorScale>
    </cfRule>
  </conditionalFormatting>
  <conditionalFormatting sqref="AS2:AS673">
    <cfRule type="colorScale" priority="5">
      <colorScale>
        <cfvo type="min"/>
        <cfvo type="max"/>
        <color rgb="FFFCFCFF"/>
        <color rgb="FF63BE7B"/>
      </colorScale>
    </cfRule>
  </conditionalFormatting>
  <conditionalFormatting sqref="AE2:AE1048576">
    <cfRule type="colorScale" priority="4">
      <colorScale>
        <cfvo type="min"/>
        <cfvo type="max"/>
        <color rgb="FFFCFCFF"/>
        <color rgb="FF63BE7B"/>
      </colorScale>
    </cfRule>
  </conditionalFormatting>
  <conditionalFormatting sqref="AE1">
    <cfRule type="colorScale" priority="3">
      <colorScale>
        <cfvo type="min"/>
        <cfvo type="max"/>
        <color rgb="FFFCFCFF"/>
        <color rgb="FF63BE7B"/>
      </colorScale>
    </cfRule>
  </conditionalFormatting>
  <conditionalFormatting sqref="AF1:AH1">
    <cfRule type="colorScale" priority="2">
      <colorScale>
        <cfvo type="min"/>
        <cfvo type="max"/>
        <color rgb="FFFCFCFF"/>
        <color rgb="FF63BE7B"/>
      </colorScale>
    </cfRule>
  </conditionalFormatting>
  <conditionalFormatting sqref="AI2:AI673">
    <cfRule type="colorScale" priority="1">
      <colorScale>
        <cfvo type="min"/>
        <cfvo type="max"/>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B5748D9211E24A90FE1EAEE6AD90C2" ma:contentTypeVersion="7" ma:contentTypeDescription="Create a new document." ma:contentTypeScope="" ma:versionID="db339ae7a0b48d0ce7fe500e9f9f7527">
  <xsd:schema xmlns:xsd="http://www.w3.org/2001/XMLSchema" xmlns:xs="http://www.w3.org/2001/XMLSchema" xmlns:p="http://schemas.microsoft.com/office/2006/metadata/properties" xmlns:ns3="73eb10bd-b54a-48b7-b5ee-f08ebc544871" xmlns:ns4="a30a6c30-eb9f-4f7d-b36a-682bf5d7a699" targetNamespace="http://schemas.microsoft.com/office/2006/metadata/properties" ma:root="true" ma:fieldsID="7ecc1d6c765de457008c3e92f0ead049" ns3:_="" ns4:_="">
    <xsd:import namespace="73eb10bd-b54a-48b7-b5ee-f08ebc544871"/>
    <xsd:import namespace="a30a6c30-eb9f-4f7d-b36a-682bf5d7a69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eb10bd-b54a-48b7-b5ee-f08ebc5448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0a6c30-eb9f-4f7d-b36a-682bf5d7a6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505D43-46C2-47E1-9958-0B992899FE8E}">
  <ds:schemaRefs>
    <ds:schemaRef ds:uri="http://schemas.microsoft.com/sharepoint/v3/contenttype/forms"/>
  </ds:schemaRefs>
</ds:datastoreItem>
</file>

<file path=customXml/itemProps2.xml><?xml version="1.0" encoding="utf-8"?>
<ds:datastoreItem xmlns:ds="http://schemas.openxmlformats.org/officeDocument/2006/customXml" ds:itemID="{041E5711-B3EA-4A8B-83D4-F846ABDE9D0E}">
  <ds:schemaRefs>
    <ds:schemaRef ds:uri="http://schemas.microsoft.com/office/infopath/2007/PartnerControls"/>
    <ds:schemaRef ds:uri="http://schemas.microsoft.com/office/2006/documentManagement/types"/>
    <ds:schemaRef ds:uri="http://purl.org/dc/elements/1.1/"/>
    <ds:schemaRef ds:uri="http://www.w3.org/XML/1998/namespace"/>
    <ds:schemaRef ds:uri="http://schemas.microsoft.com/office/2006/metadata/properties"/>
    <ds:schemaRef ds:uri="73eb10bd-b54a-48b7-b5ee-f08ebc544871"/>
    <ds:schemaRef ds:uri="http://schemas.openxmlformats.org/package/2006/metadata/core-properties"/>
    <ds:schemaRef ds:uri="a30a6c30-eb9f-4f7d-b36a-682bf5d7a699"/>
    <ds:schemaRef ds:uri="http://purl.org/dc/dcmitype/"/>
    <ds:schemaRef ds:uri="http://purl.org/dc/terms/"/>
  </ds:schemaRefs>
</ds:datastoreItem>
</file>

<file path=customXml/itemProps3.xml><?xml version="1.0" encoding="utf-8"?>
<ds:datastoreItem xmlns:ds="http://schemas.openxmlformats.org/officeDocument/2006/customXml" ds:itemID="{B62FB86D-2CC8-416A-95FC-FD148239B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eb10bd-b54a-48b7-b5ee-f08ebc544871"/>
    <ds:schemaRef ds:uri="a30a6c30-eb9f-4f7d-b36a-682bf5d7a6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Analysis</vt:lpstr>
      <vt:lpstr>Other Pubblication Analysis</vt:lpstr>
      <vt:lpstr>DATA</vt:lpstr>
      <vt:lpstr>DATA Pruess</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Ungar, Pietro</dc:creator>
  <cp:lastModifiedBy>Utente</cp:lastModifiedBy>
  <dcterms:created xsi:type="dcterms:W3CDTF">2022-10-14T10:18:44Z</dcterms:created>
  <dcterms:modified xsi:type="dcterms:W3CDTF">2023-10-16T11:55:34Z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0x010100C3B5748D9211E24A90FE1EAEE6AD90C2</vt:lpwstr>
  </property>
</Properties>
</file>