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17_MOR22_HOCLOOP\WP2\"/>
    </mc:Choice>
  </mc:AlternateContent>
  <xr:revisionPtr revIDLastSave="0" documentId="8_{6C2B5E0F-AAA9-44EA-B0E9-0C1B807C5BFE}" xr6:coauthVersionLast="47" xr6:coauthVersionMax="47" xr10:uidLastSave="{00000000-0000-0000-0000-000000000000}"/>
  <bookViews>
    <workbookView xWindow="-108" yWindow="-108" windowWidth="30936" windowHeight="16896" tabRatio="500" firstSheet="5" activeTab="1" xr2:uid="{00000000-000D-0000-FFFF-FFFF00000000}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Case g" sheetId="7" r:id="rId7"/>
    <sheet name="Case h" sheetId="8" r:id="rId8"/>
  </sheets>
  <definedNames>
    <definedName name="d" localSheetId="1">'Case b'!$G$31</definedName>
    <definedName name="d" localSheetId="2">'Case c'!$G$25</definedName>
    <definedName name="d" localSheetId="3">'Case d'!$G$24</definedName>
    <definedName name="d" localSheetId="6">'Case g'!$G$28</definedName>
    <definedName name="d" localSheetId="7">'Case h'!$G$28</definedName>
    <definedName name="d">'Case a'!$G$28</definedName>
    <definedName name="horizontal">'Case b'!$G$29</definedName>
    <definedName name="k_w" localSheetId="1">'Case b'!$G$17</definedName>
    <definedName name="k_w" localSheetId="6">'Case g'!$G$16</definedName>
    <definedName name="k_w" localSheetId="7">'Case h'!$G$16</definedName>
    <definedName name="k_w">'Case a'!$G$16</definedName>
    <definedName name="Pr" localSheetId="1">'Case b'!$G$19</definedName>
    <definedName name="Pr" localSheetId="6">'Case g'!$G$18</definedName>
    <definedName name="Pr" localSheetId="7">'Case h'!$G$18</definedName>
    <definedName name="Pr">'Case a'!$G$18</definedName>
    <definedName name="q" localSheetId="1">'Case b'!$G$37</definedName>
    <definedName name="q" localSheetId="2">'Case c'!$G$31</definedName>
    <definedName name="q" localSheetId="3">'Case d'!$G$34</definedName>
    <definedName name="q" localSheetId="6">'Case g'!$G$40</definedName>
    <definedName name="q" localSheetId="7">'Case h'!$G$40</definedName>
    <definedName name="q">'Case a'!$G$34</definedName>
    <definedName name="Re" localSheetId="1">'Case b'!$G$23</definedName>
    <definedName name="Re" localSheetId="6">'Case g'!$G$22</definedName>
    <definedName name="Re" localSheetId="7">'Case h'!$G$22</definedName>
    <definedName name="Re">'Case a'!$G$22</definedName>
    <definedName name="rho" localSheetId="1">'Case b'!$G$16</definedName>
    <definedName name="rho" localSheetId="2">'Case c'!$G$19</definedName>
    <definedName name="rho" localSheetId="3">'Case d'!$G$18</definedName>
    <definedName name="rho" localSheetId="6">'Case g'!$G$15</definedName>
    <definedName name="rho" localSheetId="7">'Case h'!$G$15</definedName>
    <definedName name="rho">'Case a'!$G$15</definedName>
    <definedName name="u" localSheetId="1">'Case b'!$G$18</definedName>
    <definedName name="u" localSheetId="6">'Case g'!$G$17</definedName>
    <definedName name="u" localSheetId="7">'Case h'!$G$17</definedName>
    <definedName name="u">'Case a'!$G$17</definedName>
    <definedName name="vertical">'Case b'!$G$28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4" i="6" l="1"/>
  <c r="G23" i="6"/>
  <c r="H34" i="7"/>
  <c r="H31" i="7"/>
  <c r="H30" i="7"/>
  <c r="H29" i="7"/>
  <c r="G21" i="3"/>
  <c r="G35" i="7"/>
  <c r="G32" i="7"/>
  <c r="G40" i="8"/>
  <c r="G22" i="8" s="1"/>
  <c r="G23" i="8" s="1"/>
  <c r="G36" i="8"/>
  <c r="G18" i="8"/>
  <c r="J12" i="8"/>
  <c r="G36" i="7"/>
  <c r="G40" i="7"/>
  <c r="G22" i="7"/>
  <c r="G23" i="7" s="1"/>
  <c r="G18" i="7"/>
  <c r="J12" i="7"/>
  <c r="G40" i="6"/>
  <c r="G30" i="6"/>
  <c r="G19" i="6"/>
  <c r="J13" i="6"/>
  <c r="G37" i="5"/>
  <c r="G18" i="5"/>
  <c r="J12" i="5"/>
  <c r="G25" i="4"/>
  <c r="J11" i="4"/>
  <c r="H10" i="4"/>
  <c r="H9" i="4"/>
  <c r="H8" i="4"/>
  <c r="H7" i="4"/>
  <c r="H6" i="4"/>
  <c r="H5" i="4"/>
  <c r="H4" i="4"/>
  <c r="G25" i="3"/>
  <c r="G37" i="2"/>
  <c r="G30" i="2"/>
  <c r="G23" i="2"/>
  <c r="G19" i="2"/>
  <c r="J13" i="2"/>
  <c r="G34" i="1"/>
  <c r="G22" i="1"/>
  <c r="G18" i="1"/>
  <c r="J12" i="1"/>
  <c r="G23" i="5" l="1"/>
  <c r="G23" i="1"/>
  <c r="G22" i="5"/>
  <c r="G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0" authorId="0" shapeId="0" xr:uid="{00000000-0006-0000-0200-000001000000}">
      <text>
        <r>
          <rPr>
            <sz val="11"/>
            <color rgb="FF000000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Given 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9" authorId="0" shapeId="0" xr:uid="{00000000-0006-0000-0300-000001000000}">
      <text>
        <r>
          <rPr>
            <sz val="11"/>
            <color rgb="FF000000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Given value</t>
        </r>
      </text>
    </comment>
  </commentList>
</comments>
</file>

<file path=xl/sharedStrings.xml><?xml version="1.0" encoding="utf-8"?>
<sst xmlns="http://schemas.openxmlformats.org/spreadsheetml/2006/main" count="325" uniqueCount="65">
  <si>
    <t>Analytical solution available</t>
  </si>
  <si>
    <t>* Input data from 'Ramey J. Welbore Heat Transmission. SPE-96-PA, 1962 '</t>
  </si>
  <si>
    <t>Earth</t>
  </si>
  <si>
    <t>Report</t>
  </si>
  <si>
    <t>Rock thermal conductivity [W/m-K]</t>
  </si>
  <si>
    <t>Bulk Rock density [kg/m3]</t>
  </si>
  <si>
    <t>Reporting time [days]</t>
  </si>
  <si>
    <t>To be reported</t>
  </si>
  <si>
    <t>Rock specific heat capacity [J/kg-K]</t>
  </si>
  <si>
    <t>Wellbore Temperature at reporting depths and time</t>
  </si>
  <si>
    <t>Surface temperature [C]</t>
  </si>
  <si>
    <t>Power production at reporting time</t>
  </si>
  <si>
    <t>Thermal gradient [C/m]</t>
  </si>
  <si>
    <t>Wellbore Fluid</t>
  </si>
  <si>
    <t>Type of fluid</t>
  </si>
  <si>
    <t>Water</t>
  </si>
  <si>
    <t>Compressibility [bar-1]</t>
  </si>
  <si>
    <t>Heat capacity [J/kg-K]</t>
  </si>
  <si>
    <t>Density[kg/m3]</t>
  </si>
  <si>
    <t>Reporting depths [m]</t>
  </si>
  <si>
    <t>Thermal conductivity [W/m-K]</t>
  </si>
  <si>
    <t>along the wellbore</t>
  </si>
  <si>
    <t>Average viscosity [cP]</t>
  </si>
  <si>
    <t>Prandtl number 'Pr' [dimensionless]</t>
  </si>
  <si>
    <r>
      <rPr>
        <sz val="11"/>
        <color rgb="FF000000"/>
        <rFont val="Calibri"/>
        <family val="2"/>
      </rPr>
      <t>Film transfer coefficient '</t>
    </r>
    <r>
      <rPr>
        <b/>
        <sz val="10"/>
        <color rgb="FF000000"/>
        <rFont val="Calibri"/>
        <family val="2"/>
      </rPr>
      <t>h</t>
    </r>
    <r>
      <rPr>
        <sz val="11"/>
        <color rgb="FF000000"/>
        <rFont val="Calibri"/>
        <family val="2"/>
      </rPr>
      <t>'</t>
    </r>
  </si>
  <si>
    <t>from Dittus-Boelter equation</t>
  </si>
  <si>
    <t>Re [dimensionless]</t>
  </si>
  <si>
    <t>h [W/m2-K]</t>
  </si>
  <si>
    <t>Well Geometry</t>
  </si>
  <si>
    <t>Type of well</t>
  </si>
  <si>
    <t>Totally Cased - Vertical</t>
  </si>
  <si>
    <t>Total depth [m]</t>
  </si>
  <si>
    <t>Casing internal diameter [m]</t>
  </si>
  <si>
    <t>Casing external diameter [m]</t>
  </si>
  <si>
    <t>Casing thermal conductivity [W/m-K]</t>
  </si>
  <si>
    <t>Operational conditions</t>
  </si>
  <si>
    <t>Injection temperature [C]</t>
  </si>
  <si>
    <t>Fluid flow rate [m3/day]</t>
  </si>
  <si>
    <t>Approximated analytical solution available</t>
  </si>
  <si>
    <t>Prandtl number [dimensionless]</t>
  </si>
  <si>
    <t>Totally Cased - Horizontal</t>
  </si>
  <si>
    <t>Vertical length [m]</t>
  </si>
  <si>
    <t>Horizontal length [m]</t>
  </si>
  <si>
    <t>Total length [m]</t>
  </si>
  <si>
    <t>* Input data from 'Yu-Shu W. Pruess K. An analytical solution for wellbore heat transmission in layered formations. SPE-17497-PA, 1990 '</t>
  </si>
  <si>
    <t>Rock thermal conductivity_1 [W/m-K]</t>
  </si>
  <si>
    <t>Bulk Rock density_1 [kg/m3]</t>
  </si>
  <si>
    <t>Rock specific heat capacity_1 [J/kg-K]</t>
  </si>
  <si>
    <t>Top of second layer [m]</t>
  </si>
  <si>
    <t>Rock thermal conductivity_2 [W/m-K]</t>
  </si>
  <si>
    <t>Bulk Rock density_2 [kg/m3]</t>
  </si>
  <si>
    <t>Rock specific heat capacity_2 [J/kg-K]</t>
  </si>
  <si>
    <t>U Overall heat transfer coeficcient [W/m2-K]</t>
  </si>
  <si>
    <t>Open hole - Vertical</t>
  </si>
  <si>
    <t>Wellbore diameter [m]</t>
  </si>
  <si>
    <t>Absolute Injection pressure [bar]</t>
  </si>
  <si>
    <t>Field units</t>
  </si>
  <si>
    <t>Inner tube inner diameter [m]</t>
  </si>
  <si>
    <t>Inner tube outer diameter [m]</t>
  </si>
  <si>
    <t>Inner tube thermal conductivity [W/m-K]</t>
  </si>
  <si>
    <t>Cement thickness (m)</t>
  </si>
  <si>
    <t>Cement length (m)</t>
  </si>
  <si>
    <t>Cement thermal conductivity [W/m-K]</t>
  </si>
  <si>
    <t>Casing thickness (m)</t>
  </si>
  <si>
    <t>Casing 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</si>
</sst>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1"/>
      <color rgb="FF000000"/>
      <name val="Calibri"/>
      <family val="2"/>
    </font>
    <font>
      <sz val="16"/>
      <color rgb="FF000000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2F5597"/>
        <bgColor rgb="FF666699"/>
      </patternFill>
    </fill>
    <fill>
      <patternFill patternType="solid">
        <fgColor rgb="FFFFFFFF"/>
        <bgColor rgb="FFF8FFE7"/>
      </patternFill>
    </fill>
    <fill>
      <patternFill patternType="solid">
        <fgColor rgb="FFFFF7E7"/>
        <bgColor rgb="FFF8FFE7"/>
      </patternFill>
    </fill>
    <fill>
      <patternFill patternType="solid">
        <fgColor rgb="FFF8FFE7"/>
        <bgColor rgb="FFFFF7E7"/>
      </patternFill>
    </fill>
    <fill>
      <patternFill patternType="solid">
        <fgColor rgb="FFDAFEEA"/>
        <bgColor rgb="FFCC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164" fontId="0" fillId="8" borderId="1" xfId="0" applyNumberFormat="1" applyFill="1" applyBorder="1" applyAlignment="1">
      <alignment horizontal="center"/>
    </xf>
    <xf numFmtId="0" fontId="0" fillId="8" borderId="1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FE7"/>
      <rgbColor rgb="FFDAFEE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7E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20880</xdr:rowOff>
    </xdr:from>
    <xdr:to>
      <xdr:col>4</xdr:col>
      <xdr:colOff>472320</xdr:colOff>
      <xdr:row>22</xdr:row>
      <xdr:rowOff>131760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720"/>
          <a:ext cx="2918160" cy="3943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176760</xdr:colOff>
      <xdr:row>20</xdr:row>
      <xdr:rowOff>360</xdr:rowOff>
    </xdr:from>
    <xdr:to>
      <xdr:col>6</xdr:col>
      <xdr:colOff>778320</xdr:colOff>
      <xdr:row>21</xdr:row>
      <xdr:rowOff>82800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542200" y="3655080"/>
          <a:ext cx="601560" cy="335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2004120</xdr:colOff>
      <xdr:row>19</xdr:row>
      <xdr:rowOff>-360</xdr:rowOff>
    </xdr:from>
    <xdr:to>
      <xdr:col>6</xdr:col>
      <xdr:colOff>1249560</xdr:colOff>
      <xdr:row>20</xdr:row>
      <xdr:rowOff>75960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5061600" y="3479400"/>
          <a:ext cx="1553400" cy="25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4320</xdr:colOff>
      <xdr:row>18</xdr:row>
      <xdr:rowOff>172080</xdr:rowOff>
    </xdr:from>
    <xdr:to>
      <xdr:col>17</xdr:col>
      <xdr:colOff>356400</xdr:colOff>
      <xdr:row>25</xdr:row>
      <xdr:rowOff>6480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0221120" y="3476520"/>
          <a:ext cx="6665400" cy="1138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172440</xdr:colOff>
      <xdr:row>21</xdr:row>
      <xdr:rowOff>360</xdr:rowOff>
    </xdr:from>
    <xdr:to>
      <xdr:col>6</xdr:col>
      <xdr:colOff>774000</xdr:colOff>
      <xdr:row>22</xdr:row>
      <xdr:rowOff>83160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366400" y="3830400"/>
          <a:ext cx="601560" cy="33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2004120</xdr:colOff>
      <xdr:row>20</xdr:row>
      <xdr:rowOff>360</xdr:rowOff>
    </xdr:from>
    <xdr:to>
      <xdr:col>6</xdr:col>
      <xdr:colOff>1249560</xdr:colOff>
      <xdr:row>21</xdr:row>
      <xdr:rowOff>75960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889760" y="3655080"/>
          <a:ext cx="1553760" cy="25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987840</xdr:colOff>
      <xdr:row>2</xdr:row>
      <xdr:rowOff>29160</xdr:rowOff>
    </xdr:from>
    <xdr:to>
      <xdr:col>4</xdr:col>
      <xdr:colOff>72720</xdr:colOff>
      <xdr:row>15</xdr:row>
      <xdr:rowOff>92880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987840" y="454320"/>
          <a:ext cx="3861720" cy="24170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81360</xdr:colOff>
      <xdr:row>17</xdr:row>
      <xdr:rowOff>0</xdr:rowOff>
    </xdr:from>
    <xdr:to>
      <xdr:col>1</xdr:col>
      <xdr:colOff>1210680</xdr:colOff>
      <xdr:row>19</xdr:row>
      <xdr:rowOff>158040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81360" y="3129120"/>
          <a:ext cx="2358360" cy="508680"/>
        </a:xfrm>
        <a:prstGeom prst="rect">
          <a:avLst/>
        </a:prstGeom>
        <a:solidFill>
          <a:srgbClr val="FFFFFF"/>
        </a:solidFill>
        <a:ln>
          <a:solidFill>
            <a:srgbClr val="4472C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To use the Ramey's analytical solution,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horizontal well is considered as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a vertical well.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60840</xdr:colOff>
      <xdr:row>17</xdr:row>
      <xdr:rowOff>0</xdr:rowOff>
    </xdr:from>
    <xdr:to>
      <xdr:col>2</xdr:col>
      <xdr:colOff>525240</xdr:colOff>
      <xdr:row>22</xdr:row>
      <xdr:rowOff>104400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610360" y="3129120"/>
          <a:ext cx="464400" cy="1058040"/>
        </a:xfrm>
        <a:prstGeom prst="downArrow">
          <a:avLst>
            <a:gd name="adj1" fmla="val 50000"/>
            <a:gd name="adj2" fmla="val 50000"/>
          </a:avLst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587520</xdr:colOff>
      <xdr:row>17</xdr:row>
      <xdr:rowOff>0</xdr:rowOff>
    </xdr:from>
    <xdr:to>
      <xdr:col>4</xdr:col>
      <xdr:colOff>873720</xdr:colOff>
      <xdr:row>21</xdr:row>
      <xdr:rowOff>227160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137040" y="3129120"/>
          <a:ext cx="2513520" cy="928080"/>
        </a:xfrm>
        <a:prstGeom prst="rect">
          <a:avLst/>
        </a:prstGeom>
        <a:solidFill>
          <a:srgbClr val="FFFFFF"/>
        </a:solidFill>
        <a:ln>
          <a:solidFill>
            <a:srgbClr val="4472C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Then, the thermal gradient (dT/dD) is not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longer constant along the well: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dT/dD &lt;&gt; 0 for Length ≤ Vertical length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dT/dD  =  0 for Length &gt; Vertical length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46080</xdr:colOff>
      <xdr:row>24</xdr:row>
      <xdr:rowOff>0</xdr:rowOff>
    </xdr:from>
    <xdr:to>
      <xdr:col>3</xdr:col>
      <xdr:colOff>784440</xdr:colOff>
      <xdr:row>45</xdr:row>
      <xdr:rowOff>104400</xdr:rowOff>
    </xdr:to>
    <xdr:pic>
      <xdr:nvPicPr>
        <xdr:cNvPr id="10" name="Pictur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275120" y="4433400"/>
          <a:ext cx="3308400" cy="3784680"/>
        </a:xfrm>
        <a:prstGeom prst="rect">
          <a:avLst/>
        </a:prstGeom>
        <a:ln>
          <a:solidFill>
            <a:srgbClr val="4472C4"/>
          </a:solidFill>
        </a:ln>
      </xdr:spPr>
    </xdr:pic>
    <xdr:clientData/>
  </xdr:twoCellAnchor>
  <xdr:twoCellAnchor>
    <xdr:from>
      <xdr:col>1</xdr:col>
      <xdr:colOff>1045080</xdr:colOff>
      <xdr:row>15</xdr:row>
      <xdr:rowOff>360</xdr:rowOff>
    </xdr:from>
    <xdr:to>
      <xdr:col>2</xdr:col>
      <xdr:colOff>881640</xdr:colOff>
      <xdr:row>16</xdr:row>
      <xdr:rowOff>92520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274120" y="2778840"/>
          <a:ext cx="1157040" cy="267480"/>
        </a:xfrm>
        <a:prstGeom prst="rect">
          <a:avLst/>
        </a:prstGeom>
        <a:solidFill>
          <a:srgbClr val="FFFFFF"/>
        </a:solidFill>
        <a:ln>
          <a:solidFill>
            <a:srgbClr val="4472C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FF0000"/>
              </a:solidFill>
              <a:latin typeface="Calibri"/>
            </a:rPr>
            <a:t>Simplification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171450</xdr:colOff>
      <xdr:row>45</xdr:row>
      <xdr:rowOff>0</xdr:rowOff>
    </xdr:from>
    <xdr:to>
      <xdr:col>4</xdr:col>
      <xdr:colOff>723900</xdr:colOff>
      <xdr:row>51</xdr:row>
      <xdr:rowOff>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100-00000C000000}"/>
            </a:ext>
            <a:ext uri="{147F2762-F138-4A5C-976F-8EAC2B608ADB}">
              <a16:predDERef xmlns:a16="http://schemas.microsoft.com/office/drawing/2014/main" pred="{00000000-0008-0000-0100-00000B000000}"/>
            </a:ext>
          </a:extLst>
        </xdr:cNvPr>
        <xdr:cNvSpPr/>
      </xdr:nvSpPr>
      <xdr:spPr>
        <a:xfrm>
          <a:off x="171450" y="8382000"/>
          <a:ext cx="5067300" cy="1085850"/>
        </a:xfrm>
        <a:prstGeom prst="rect">
          <a:avLst/>
        </a:prstGeom>
        <a:solidFill>
          <a:srgbClr val="FFFFFF"/>
        </a:solidFill>
        <a:ln>
          <a:solidFill>
            <a:srgbClr val="4472C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200" b="0" u="sng" strike="noStrike" spc="-1">
              <a:solidFill>
                <a:srgbClr val="000000"/>
              </a:solidFill>
              <a:uFillTx/>
              <a:latin typeface="Calibri"/>
            </a:rPr>
            <a:t>Considerations: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Calibri"/>
            </a:rPr>
            <a:t>This solution do not take into account heat flow interference in the rock at the heel (corner) of the horizontal well.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Calibri"/>
            </a:rPr>
            <a:t>Gravity effects are neglected.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1067760</xdr:colOff>
      <xdr:row>13</xdr:row>
      <xdr:rowOff>144720</xdr:rowOff>
    </xdr:from>
    <xdr:to>
      <xdr:col>1</xdr:col>
      <xdr:colOff>301320</xdr:colOff>
      <xdr:row>15</xdr:row>
      <xdr:rowOff>36360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067760" y="2572920"/>
          <a:ext cx="462600" cy="2419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0000"/>
              </a:solidFill>
              <a:latin typeface="Calibri"/>
            </a:rPr>
            <a:t>Heel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1080</xdr:colOff>
      <xdr:row>10</xdr:row>
      <xdr:rowOff>360</xdr:rowOff>
    </xdr:from>
    <xdr:to>
      <xdr:col>12</xdr:col>
      <xdr:colOff>374040</xdr:colOff>
      <xdr:row>27</xdr:row>
      <xdr:rowOff>171000</xdr:rowOff>
    </xdr:to>
    <xdr:pic>
      <xdr:nvPicPr>
        <xdr:cNvPr id="14" name="Picture 6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560960" y="1902600"/>
          <a:ext cx="3628440" cy="315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358920</xdr:colOff>
      <xdr:row>10</xdr:row>
      <xdr:rowOff>360</xdr:rowOff>
    </xdr:from>
    <xdr:to>
      <xdr:col>18</xdr:col>
      <xdr:colOff>47160</xdr:colOff>
      <xdr:row>27</xdr:row>
      <xdr:rowOff>109800</xdr:rowOff>
    </xdr:to>
    <xdr:pic>
      <xdr:nvPicPr>
        <xdr:cNvPr id="15" name="Picture 7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4174280" y="1902600"/>
          <a:ext cx="3357360" cy="30888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53280</xdr:colOff>
      <xdr:row>21</xdr:row>
      <xdr:rowOff>360</xdr:rowOff>
    </xdr:from>
    <xdr:to>
      <xdr:col>4</xdr:col>
      <xdr:colOff>366120</xdr:colOff>
      <xdr:row>23</xdr:row>
      <xdr:rowOff>43920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53280" y="3830400"/>
          <a:ext cx="2758680" cy="394200"/>
        </a:xfrm>
        <a:prstGeom prst="rect">
          <a:avLst/>
        </a:prstGeom>
        <a:solidFill>
          <a:srgbClr val="FFFFFF"/>
        </a:solidFill>
        <a:ln>
          <a:solidFill>
            <a:srgbClr val="4472C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200" b="0" u="sng" strike="noStrike" spc="-1">
              <a:solidFill>
                <a:srgbClr val="000000"/>
              </a:solidFill>
              <a:uFillTx/>
              <a:latin typeface="Calibri"/>
            </a:rPr>
            <a:t>Considerations: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Calibri"/>
            </a:rPr>
            <a:t>Vertical heat conduction is ignored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590400</xdr:colOff>
      <xdr:row>1</xdr:row>
      <xdr:rowOff>43920</xdr:rowOff>
    </xdr:from>
    <xdr:to>
      <xdr:col>3</xdr:col>
      <xdr:colOff>527040</xdr:colOff>
      <xdr:row>3</xdr:row>
      <xdr:rowOff>114120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590400" y="293760"/>
          <a:ext cx="1770840" cy="495720"/>
        </a:xfrm>
        <a:prstGeom prst="rect">
          <a:avLst/>
        </a:prstGeom>
        <a:solidFill>
          <a:srgbClr val="FFFFFF"/>
        </a:solidFill>
        <a:ln>
          <a:solidFill>
            <a:srgbClr val="4472C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Hot water injection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Layered formations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82080</xdr:colOff>
      <xdr:row>11</xdr:row>
      <xdr:rowOff>0</xdr:rowOff>
    </xdr:from>
    <xdr:to>
      <xdr:col>1</xdr:col>
      <xdr:colOff>511560</xdr:colOff>
      <xdr:row>12</xdr:row>
      <xdr:rowOff>41400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82080" y="2077560"/>
          <a:ext cx="1040760" cy="2167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Calibri"/>
            </a:rPr>
            <a:t>Top second layer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4</xdr:row>
      <xdr:rowOff>360</xdr:rowOff>
    </xdr:from>
    <xdr:to>
      <xdr:col>4</xdr:col>
      <xdr:colOff>475200</xdr:colOff>
      <xdr:row>21</xdr:row>
      <xdr:rowOff>102240</xdr:rowOff>
    </xdr:to>
    <xdr:pic>
      <xdr:nvPicPr>
        <xdr:cNvPr id="19" name="Picture 1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0" y="851040"/>
          <a:ext cx="2921040" cy="30812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82080</xdr:colOff>
      <xdr:row>12</xdr:row>
      <xdr:rowOff>-360</xdr:rowOff>
    </xdr:from>
    <xdr:to>
      <xdr:col>1</xdr:col>
      <xdr:colOff>511560</xdr:colOff>
      <xdr:row>13</xdr:row>
      <xdr:rowOff>41040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82080" y="2252520"/>
          <a:ext cx="1040760" cy="2167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Calibri"/>
            </a:rPr>
            <a:t>Top second layer</a:t>
          </a:r>
          <a:endParaRPr lang="en-US" sz="1000" b="0" strike="noStrike" spc="-1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16</xdr:row>
      <xdr:rowOff>164880</xdr:rowOff>
    </xdr:from>
    <xdr:to>
      <xdr:col>4</xdr:col>
      <xdr:colOff>266400</xdr:colOff>
      <xdr:row>33</xdr:row>
      <xdr:rowOff>161280</xdr:rowOff>
    </xdr:to>
    <xdr:pic>
      <xdr:nvPicPr>
        <xdr:cNvPr id="21" name="Picture 9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28600" y="3043800"/>
          <a:ext cx="2483640" cy="2975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99000</xdr:colOff>
      <xdr:row>2</xdr:row>
      <xdr:rowOff>360</xdr:rowOff>
    </xdr:from>
    <xdr:to>
      <xdr:col>4</xdr:col>
      <xdr:colOff>533160</xdr:colOff>
      <xdr:row>12</xdr:row>
      <xdr:rowOff>39240</xdr:rowOff>
    </xdr:to>
    <xdr:pic>
      <xdr:nvPicPr>
        <xdr:cNvPr id="22" name="Picture 10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9000" y="425520"/>
          <a:ext cx="2880000" cy="17917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</xdr:col>
      <xdr:colOff>227520</xdr:colOff>
      <xdr:row>14</xdr:row>
      <xdr:rowOff>360</xdr:rowOff>
    </xdr:from>
    <xdr:to>
      <xdr:col>2</xdr:col>
      <xdr:colOff>403200</xdr:colOff>
      <xdr:row>15</xdr:row>
      <xdr:rowOff>104040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450440" y="2528640"/>
          <a:ext cx="175680" cy="279000"/>
        </a:xfrm>
        <a:prstGeom prst="downArrow">
          <a:avLst>
            <a:gd name="adj1" fmla="val 50000"/>
            <a:gd name="adj2" fmla="val 50000"/>
          </a:avLst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400680</xdr:colOff>
      <xdr:row>12</xdr:row>
      <xdr:rowOff>-360</xdr:rowOff>
    </xdr:from>
    <xdr:to>
      <xdr:col>3</xdr:col>
      <xdr:colOff>334800</xdr:colOff>
      <xdr:row>13</xdr:row>
      <xdr:rowOff>92520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1011960" y="2177640"/>
          <a:ext cx="1157040" cy="267840"/>
        </a:xfrm>
        <a:prstGeom prst="rect">
          <a:avLst/>
        </a:prstGeom>
        <a:solidFill>
          <a:srgbClr val="FFFFFF"/>
        </a:solidFill>
        <a:ln>
          <a:solidFill>
            <a:srgbClr val="4472C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FF0000"/>
              </a:solidFill>
              <a:latin typeface="Calibri"/>
            </a:rPr>
            <a:t>Simplification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1310235</xdr:colOff>
      <xdr:row>18</xdr:row>
      <xdr:rowOff>143235</xdr:rowOff>
    </xdr:from>
    <xdr:to>
      <xdr:col>7</xdr:col>
      <xdr:colOff>559245</xdr:colOff>
      <xdr:row>20</xdr:row>
      <xdr:rowOff>111375</xdr:rowOff>
    </xdr:to>
    <xdr:pic>
      <xdr:nvPicPr>
        <xdr:cNvPr id="26" name="Picture 4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396585" y="3572235"/>
          <a:ext cx="601560" cy="3300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2004120</xdr:colOff>
      <xdr:row>19</xdr:row>
      <xdr:rowOff>-360</xdr:rowOff>
    </xdr:from>
    <xdr:to>
      <xdr:col>6</xdr:col>
      <xdr:colOff>1249560</xdr:colOff>
      <xdr:row>20</xdr:row>
      <xdr:rowOff>75960</xdr:rowOff>
    </xdr:to>
    <xdr:pic>
      <xdr:nvPicPr>
        <xdr:cNvPr id="27" name="Picture 5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061600" y="3479400"/>
          <a:ext cx="1553400" cy="25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4320</xdr:colOff>
      <xdr:row>18</xdr:row>
      <xdr:rowOff>172080</xdr:rowOff>
    </xdr:from>
    <xdr:to>
      <xdr:col>17</xdr:col>
      <xdr:colOff>356400</xdr:colOff>
      <xdr:row>25</xdr:row>
      <xdr:rowOff>6480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0221120" y="3476520"/>
          <a:ext cx="6665400" cy="113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4</xdr:col>
      <xdr:colOff>495300</xdr:colOff>
      <xdr:row>17</xdr:row>
      <xdr:rowOff>57150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D7C35F8-E61F-9C03-E141-30750809058F}"/>
            </a:ext>
            <a:ext uri="{147F2762-F138-4A5C-976F-8EAC2B608ADB}">
              <a16:predDERef xmlns:a16="http://schemas.microsoft.com/office/drawing/2014/main" pre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3400"/>
          <a:ext cx="2819400" cy="2771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1505940</xdr:colOff>
      <xdr:row>19</xdr:row>
      <xdr:rowOff>152760</xdr:rowOff>
    </xdr:from>
    <xdr:to>
      <xdr:col>8</xdr:col>
      <xdr:colOff>12000</xdr:colOff>
      <xdr:row>21</xdr:row>
      <xdr:rowOff>121260</xdr:rowOff>
    </xdr:to>
    <xdr:pic>
      <xdr:nvPicPr>
        <xdr:cNvPr id="29" name="Pictur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249765" y="3762735"/>
          <a:ext cx="601560" cy="3304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2004120</xdr:colOff>
      <xdr:row>20</xdr:row>
      <xdr:rowOff>360</xdr:rowOff>
    </xdr:from>
    <xdr:to>
      <xdr:col>6</xdr:col>
      <xdr:colOff>1249560</xdr:colOff>
      <xdr:row>21</xdr:row>
      <xdr:rowOff>75960</xdr:rowOff>
    </xdr:to>
    <xdr:pic>
      <xdr:nvPicPr>
        <xdr:cNvPr id="30" name="Picture 3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889760" y="3655080"/>
          <a:ext cx="1553760" cy="25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81360</xdr:colOff>
      <xdr:row>17</xdr:row>
      <xdr:rowOff>0</xdr:rowOff>
    </xdr:from>
    <xdr:to>
      <xdr:col>1</xdr:col>
      <xdr:colOff>1210680</xdr:colOff>
      <xdr:row>19</xdr:row>
      <xdr:rowOff>158040</xdr:rowOff>
    </xdr:to>
    <xdr:sp macro="" textlink="">
      <xdr:nvSpPr>
        <xdr:cNvPr id="32" name="CustomShape 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/>
      </xdr:nvSpPr>
      <xdr:spPr>
        <a:xfrm>
          <a:off x="81360" y="3129120"/>
          <a:ext cx="2358360" cy="508680"/>
        </a:xfrm>
        <a:prstGeom prst="rect">
          <a:avLst/>
        </a:prstGeom>
        <a:solidFill>
          <a:srgbClr val="FFFFFF"/>
        </a:solidFill>
        <a:ln>
          <a:solidFill>
            <a:srgbClr val="4472C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To use the Ramey's analytical solution,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horizontal well is considered as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a vertical well.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60840</xdr:colOff>
      <xdr:row>17</xdr:row>
      <xdr:rowOff>0</xdr:rowOff>
    </xdr:from>
    <xdr:to>
      <xdr:col>2</xdr:col>
      <xdr:colOff>525240</xdr:colOff>
      <xdr:row>22</xdr:row>
      <xdr:rowOff>104400</xdr:rowOff>
    </xdr:to>
    <xdr:sp macro="" textlink="">
      <xdr:nvSpPr>
        <xdr:cNvPr id="33" name="CustomShape 1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>
        <a:xfrm>
          <a:off x="2610360" y="3129120"/>
          <a:ext cx="464400" cy="1058040"/>
        </a:xfrm>
        <a:prstGeom prst="downArrow">
          <a:avLst>
            <a:gd name="adj1" fmla="val 50000"/>
            <a:gd name="adj2" fmla="val 50000"/>
          </a:avLst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587520</xdr:colOff>
      <xdr:row>17</xdr:row>
      <xdr:rowOff>0</xdr:rowOff>
    </xdr:from>
    <xdr:to>
      <xdr:col>4</xdr:col>
      <xdr:colOff>873720</xdr:colOff>
      <xdr:row>21</xdr:row>
      <xdr:rowOff>227160</xdr:rowOff>
    </xdr:to>
    <xdr:sp macro="" textlink="">
      <xdr:nvSpPr>
        <xdr:cNvPr id="34" name="CustomShape 1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/>
      </xdr:nvSpPr>
      <xdr:spPr>
        <a:xfrm>
          <a:off x="3137040" y="3129120"/>
          <a:ext cx="2513520" cy="928080"/>
        </a:xfrm>
        <a:prstGeom prst="rect">
          <a:avLst/>
        </a:prstGeom>
        <a:solidFill>
          <a:srgbClr val="FFFFFF"/>
        </a:solidFill>
        <a:ln>
          <a:solidFill>
            <a:srgbClr val="4472C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Then, the thermal gradient (dT/dD) is not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longer constant along the well: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dT/dD &lt;&gt; 0 for Length ≤ Vertical length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dT/dD  =  0 for Length &gt; Vertical length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46080</xdr:colOff>
      <xdr:row>24</xdr:row>
      <xdr:rowOff>0</xdr:rowOff>
    </xdr:from>
    <xdr:to>
      <xdr:col>3</xdr:col>
      <xdr:colOff>784440</xdr:colOff>
      <xdr:row>45</xdr:row>
      <xdr:rowOff>104400</xdr:rowOff>
    </xdr:to>
    <xdr:pic>
      <xdr:nvPicPr>
        <xdr:cNvPr id="35" name="Picture 13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275120" y="4433400"/>
          <a:ext cx="3308400" cy="3784680"/>
        </a:xfrm>
        <a:prstGeom prst="rect">
          <a:avLst/>
        </a:prstGeom>
        <a:ln>
          <a:solidFill>
            <a:srgbClr val="4472C4"/>
          </a:solidFill>
        </a:ln>
      </xdr:spPr>
    </xdr:pic>
    <xdr:clientData/>
  </xdr:twoCellAnchor>
  <xdr:twoCellAnchor>
    <xdr:from>
      <xdr:col>1</xdr:col>
      <xdr:colOff>1045080</xdr:colOff>
      <xdr:row>15</xdr:row>
      <xdr:rowOff>360</xdr:rowOff>
    </xdr:from>
    <xdr:to>
      <xdr:col>2</xdr:col>
      <xdr:colOff>881640</xdr:colOff>
      <xdr:row>16</xdr:row>
      <xdr:rowOff>92520</xdr:rowOff>
    </xdr:to>
    <xdr:sp macro="" textlink="">
      <xdr:nvSpPr>
        <xdr:cNvPr id="36" name="CustomShape 1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/>
      </xdr:nvSpPr>
      <xdr:spPr>
        <a:xfrm>
          <a:off x="2274120" y="2778840"/>
          <a:ext cx="1157040" cy="267480"/>
        </a:xfrm>
        <a:prstGeom prst="rect">
          <a:avLst/>
        </a:prstGeom>
        <a:solidFill>
          <a:srgbClr val="FFFFFF"/>
        </a:solidFill>
        <a:ln>
          <a:solidFill>
            <a:srgbClr val="4472C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FF0000"/>
              </a:solidFill>
              <a:latin typeface="Calibri"/>
            </a:rPr>
            <a:t>Simplification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291585</xdr:colOff>
      <xdr:row>48</xdr:row>
      <xdr:rowOff>57510</xdr:rowOff>
    </xdr:from>
    <xdr:to>
      <xdr:col>4</xdr:col>
      <xdr:colOff>848145</xdr:colOff>
      <xdr:row>53</xdr:row>
      <xdr:rowOff>16770</xdr:rowOff>
    </xdr:to>
    <xdr:sp macro="" textlink="">
      <xdr:nvSpPr>
        <xdr:cNvPr id="37" name="CustomShape 1">
          <a:extLst>
            <a:ext uri="{FF2B5EF4-FFF2-40B4-BE49-F238E27FC236}">
              <a16:creationId xmlns:a16="http://schemas.microsoft.com/office/drawing/2014/main" id="{00000000-0008-0000-0500-000025000000}"/>
            </a:ext>
            <a:ext uri="{147F2762-F138-4A5C-976F-8EAC2B608ADB}">
              <a16:predDERef xmlns:a16="http://schemas.microsoft.com/office/drawing/2014/main" pred="{00000000-0008-0000-0500-000024000000}"/>
            </a:ext>
          </a:extLst>
        </xdr:cNvPr>
        <xdr:cNvSpPr/>
      </xdr:nvSpPr>
      <xdr:spPr>
        <a:xfrm>
          <a:off x="291585" y="9411060"/>
          <a:ext cx="5071410" cy="911760"/>
        </a:xfrm>
        <a:prstGeom prst="rect">
          <a:avLst/>
        </a:prstGeom>
        <a:solidFill>
          <a:srgbClr val="FFFFFF"/>
        </a:solidFill>
        <a:ln>
          <a:solidFill>
            <a:srgbClr val="4472C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200" b="0" u="sng" strike="noStrike" spc="-1">
              <a:solidFill>
                <a:srgbClr val="000000"/>
              </a:solidFill>
              <a:uFillTx/>
              <a:latin typeface="Calibri"/>
            </a:rPr>
            <a:t>Considerations: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Calibri"/>
            </a:rPr>
            <a:t>This solution do not take into account heat flow interference in the rock at the heel (corner) of the horizontal well.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Calibri"/>
            </a:rPr>
            <a:t>Gravity effects are neglected.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866775</xdr:colOff>
      <xdr:row>1</xdr:row>
      <xdr:rowOff>76200</xdr:rowOff>
    </xdr:from>
    <xdr:to>
      <xdr:col>4</xdr:col>
      <xdr:colOff>104775</xdr:colOff>
      <xdr:row>14</xdr:row>
      <xdr:rowOff>85725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FED3FC-8E7C-EB54-D505-E3762752B005}"/>
            </a:ext>
            <a:ext uri="{147F2762-F138-4A5C-976F-8EAC2B608ADB}">
              <a16:predDERef xmlns:a16="http://schemas.microsoft.com/office/drawing/2014/main" pred="{00000000-0008-0000-05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6775" y="342900"/>
          <a:ext cx="3752850" cy="2447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2004120</xdr:colOff>
      <xdr:row>19</xdr:row>
      <xdr:rowOff>-360</xdr:rowOff>
    </xdr:from>
    <xdr:to>
      <xdr:col>6</xdr:col>
      <xdr:colOff>1249560</xdr:colOff>
      <xdr:row>20</xdr:row>
      <xdr:rowOff>75960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9924FA27-174E-4393-A09A-8817624B47F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09245" y="3771540"/>
          <a:ext cx="1426665" cy="2668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4</xdr:col>
      <xdr:colOff>352425</xdr:colOff>
      <xdr:row>15</xdr:row>
      <xdr:rowOff>9525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B2A952E-3B9D-D198-8897-AFB0131D156F}"/>
            </a:ext>
            <a:ext uri="{147F2762-F138-4A5C-976F-8EAC2B608ADB}">
              <a16:predDERef xmlns:a16="http://schemas.microsoft.com/office/drawing/2014/main" pred="{9924FA27-174E-4393-A09A-8817624B4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"/>
          <a:ext cx="2676525" cy="2628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2004120</xdr:colOff>
      <xdr:row>19</xdr:row>
      <xdr:rowOff>-360</xdr:rowOff>
    </xdr:from>
    <xdr:to>
      <xdr:col>6</xdr:col>
      <xdr:colOff>1249560</xdr:colOff>
      <xdr:row>20</xdr:row>
      <xdr:rowOff>75960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B2BD385E-DEB3-4BD9-847B-BF9E615CF57D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75920" y="3649620"/>
          <a:ext cx="1485720" cy="25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4</xdr:col>
      <xdr:colOff>419100</xdr:colOff>
      <xdr:row>15</xdr:row>
      <xdr:rowOff>85725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B659911-9F44-0947-C273-ED4DF9DDB133}"/>
            </a:ext>
            <a:ext uri="{147F2762-F138-4A5C-976F-8EAC2B608ADB}">
              <a16:predDERef xmlns:a16="http://schemas.microsoft.com/office/drawing/2014/main" pred="{B2BD385E-DEB3-4BD9-847B-BF9E615CF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"/>
          <a:ext cx="2743200" cy="270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L35"/>
  <sheetViews>
    <sheetView zoomScaleNormal="100" workbookViewId="0">
      <selection activeCell="G30" sqref="G30"/>
    </sheetView>
  </sheetViews>
  <sheetFormatPr defaultColWidth="11.5703125" defaultRowHeight="14.45"/>
  <cols>
    <col min="1" max="5" width="8.7109375" customWidth="1"/>
    <col min="6" max="6" width="32.7109375" customWidth="1"/>
    <col min="7" max="7" width="20.28515625" customWidth="1"/>
    <col min="8" max="9" width="8.7109375" customWidth="1"/>
    <col min="10" max="10" width="19.140625" style="1" customWidth="1"/>
    <col min="11" max="11" width="12" customWidth="1"/>
    <col min="12" max="12" width="46.140625" customWidth="1"/>
    <col min="13" max="64" width="8.7109375" customWidth="1"/>
  </cols>
  <sheetData>
    <row r="1" spans="6:12" ht="21">
      <c r="F1" s="2" t="s">
        <v>0</v>
      </c>
    </row>
    <row r="2" spans="6:12" ht="21">
      <c r="F2" s="2" t="s">
        <v>1</v>
      </c>
    </row>
    <row r="4" spans="6:12">
      <c r="F4" s="3" t="s">
        <v>2</v>
      </c>
      <c r="J4" s="4" t="s">
        <v>3</v>
      </c>
    </row>
    <row r="5" spans="6:12">
      <c r="F5" s="5" t="s">
        <v>4</v>
      </c>
      <c r="G5" s="6">
        <v>2.423</v>
      </c>
    </row>
    <row r="6" spans="6:12">
      <c r="F6" s="5" t="s">
        <v>5</v>
      </c>
      <c r="G6" s="6">
        <v>2600</v>
      </c>
      <c r="J6" s="7" t="s">
        <v>6</v>
      </c>
      <c r="L6" s="8" t="s">
        <v>7</v>
      </c>
    </row>
    <row r="7" spans="6:12">
      <c r="F7" s="5" t="s">
        <v>8</v>
      </c>
      <c r="G7" s="6">
        <v>902.67</v>
      </c>
      <c r="J7" s="6">
        <v>0</v>
      </c>
      <c r="L7" s="5" t="s">
        <v>9</v>
      </c>
    </row>
    <row r="8" spans="6:12">
      <c r="F8" s="5" t="s">
        <v>10</v>
      </c>
      <c r="G8" s="6">
        <v>21.111000000000001</v>
      </c>
      <c r="J8" s="6">
        <v>75</v>
      </c>
      <c r="L8" s="5" t="s">
        <v>11</v>
      </c>
    </row>
    <row r="9" spans="6:12">
      <c r="F9" s="5" t="s">
        <v>12</v>
      </c>
      <c r="G9" s="6">
        <v>1.5129999999999999E-2</v>
      </c>
      <c r="J9" s="6">
        <v>365</v>
      </c>
    </row>
    <row r="10" spans="6:12">
      <c r="J10" s="6">
        <v>730</v>
      </c>
    </row>
    <row r="11" spans="6:12">
      <c r="F11" s="3" t="s">
        <v>13</v>
      </c>
      <c r="J11" s="6">
        <v>1460</v>
      </c>
    </row>
    <row r="12" spans="6:12">
      <c r="F12" s="5" t="s">
        <v>14</v>
      </c>
      <c r="G12" s="6" t="s">
        <v>15</v>
      </c>
      <c r="J12" s="6">
        <f>365*7</f>
        <v>2555</v>
      </c>
    </row>
    <row r="13" spans="6:12">
      <c r="F13" s="5" t="s">
        <v>16</v>
      </c>
      <c r="G13" s="6">
        <v>0</v>
      </c>
      <c r="J13" s="6">
        <v>3650</v>
      </c>
    </row>
    <row r="14" spans="6:12">
      <c r="F14" s="5" t="s">
        <v>17</v>
      </c>
      <c r="G14" s="6">
        <v>4196</v>
      </c>
    </row>
    <row r="15" spans="6:12">
      <c r="F15" s="5" t="s">
        <v>18</v>
      </c>
      <c r="G15" s="6">
        <v>998.55399999999997</v>
      </c>
      <c r="J15" s="7" t="s">
        <v>19</v>
      </c>
    </row>
    <row r="16" spans="6:12">
      <c r="F16" s="5" t="s">
        <v>20</v>
      </c>
      <c r="G16" s="6">
        <v>0.5867</v>
      </c>
      <c r="J16" s="7" t="s">
        <v>21</v>
      </c>
    </row>
    <row r="17" spans="6:10">
      <c r="F17" s="5" t="s">
        <v>22</v>
      </c>
      <c r="G17" s="6">
        <v>1.1000000000000001</v>
      </c>
      <c r="J17" s="6">
        <v>0</v>
      </c>
    </row>
    <row r="18" spans="6:10">
      <c r="F18" s="9" t="s">
        <v>23</v>
      </c>
      <c r="G18" s="10">
        <f>+G14*G17/1000/G16</f>
        <v>7.8670530083517995</v>
      </c>
      <c r="J18" s="6">
        <v>100</v>
      </c>
    </row>
    <row r="19" spans="6:10">
      <c r="F19" s="11" t="s">
        <v>24</v>
      </c>
      <c r="G19" s="12"/>
      <c r="J19" s="6">
        <v>200</v>
      </c>
    </row>
    <row r="20" spans="6:10">
      <c r="F20" s="13" t="s">
        <v>25</v>
      </c>
      <c r="G20" s="14"/>
      <c r="J20" s="6">
        <v>300</v>
      </c>
    </row>
    <row r="21" spans="6:10" ht="19.899999999999999" customHeight="1">
      <c r="F21" s="13"/>
      <c r="G21" s="14"/>
      <c r="J21" s="6">
        <v>400</v>
      </c>
    </row>
    <row r="22" spans="6:10">
      <c r="F22" s="5" t="s">
        <v>26</v>
      </c>
      <c r="G22" s="15">
        <f>q/(3600*24)/(PI()*d^2/4)*d/(u/1000)*rho</f>
        <v>63004.790676684257</v>
      </c>
      <c r="J22" s="6">
        <v>500</v>
      </c>
    </row>
    <row r="23" spans="6:10">
      <c r="F23" s="5" t="s">
        <v>27</v>
      </c>
      <c r="G23" s="15">
        <f>(k_w/d)*0.023*Re^0.8*Pr^0.4</f>
        <v>1316.0344631227665</v>
      </c>
      <c r="J23" s="6">
        <v>600</v>
      </c>
    </row>
    <row r="24" spans="6:10">
      <c r="J24" s="6">
        <v>700</v>
      </c>
    </row>
    <row r="25" spans="6:10">
      <c r="F25" s="3" t="s">
        <v>28</v>
      </c>
      <c r="J25" s="6">
        <v>800</v>
      </c>
    </row>
    <row r="26" spans="6:10">
      <c r="F26" s="5" t="s">
        <v>29</v>
      </c>
      <c r="G26" s="5" t="s">
        <v>30</v>
      </c>
      <c r="J26" s="6">
        <v>900</v>
      </c>
    </row>
    <row r="27" spans="6:10">
      <c r="F27" s="5" t="s">
        <v>31</v>
      </c>
      <c r="G27" s="6">
        <v>1828.8</v>
      </c>
      <c r="J27" s="6">
        <v>1000</v>
      </c>
    </row>
    <row r="28" spans="6:10">
      <c r="F28" s="5" t="s">
        <v>32</v>
      </c>
      <c r="G28" s="16">
        <v>0.16169639999999999</v>
      </c>
      <c r="J28" s="6">
        <v>1100</v>
      </c>
    </row>
    <row r="29" spans="6:10">
      <c r="F29" s="5" t="s">
        <v>33</v>
      </c>
      <c r="G29" s="6">
        <v>0.17780000000000001</v>
      </c>
      <c r="J29" s="6">
        <v>1200</v>
      </c>
    </row>
    <row r="30" spans="6:10">
      <c r="F30" s="5" t="s">
        <v>34</v>
      </c>
      <c r="G30" s="6">
        <v>43.268000000000001</v>
      </c>
      <c r="J30" s="6">
        <v>1300</v>
      </c>
    </row>
    <row r="31" spans="6:10">
      <c r="J31" s="6">
        <v>1400</v>
      </c>
    </row>
    <row r="32" spans="6:10">
      <c r="F32" s="3" t="s">
        <v>35</v>
      </c>
      <c r="J32" s="6">
        <v>1500</v>
      </c>
    </row>
    <row r="33" spans="6:10">
      <c r="F33" s="5" t="s">
        <v>36</v>
      </c>
      <c r="G33" s="17">
        <v>14.72</v>
      </c>
      <c r="J33" s="6">
        <v>1600</v>
      </c>
    </row>
    <row r="34" spans="6:10">
      <c r="F34" s="5" t="s">
        <v>37</v>
      </c>
      <c r="G34" s="17">
        <f>4790/6.2898</f>
        <v>761.55044675506383</v>
      </c>
      <c r="J34" s="6">
        <v>1700</v>
      </c>
    </row>
    <row r="35" spans="6:10">
      <c r="J35" s="17">
        <v>1828.8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:L44"/>
  <sheetViews>
    <sheetView tabSelected="1" topLeftCell="A31" zoomScale="73" zoomScaleNormal="73" workbookViewId="0">
      <selection activeCell="T18" sqref="T18"/>
    </sheetView>
  </sheetViews>
  <sheetFormatPr defaultColWidth="11.5703125" defaultRowHeight="14.45"/>
  <cols>
    <col min="1" max="1" width="17.42578125" customWidth="1"/>
    <col min="2" max="2" width="18.7109375" customWidth="1"/>
    <col min="3" max="3" width="17.7109375" customWidth="1"/>
    <col min="4" max="4" width="13.85546875" customWidth="1"/>
    <col min="5" max="5" width="15.7109375" customWidth="1"/>
    <col min="6" max="6" width="32.7109375" customWidth="1"/>
    <col min="7" max="7" width="22.7109375" customWidth="1"/>
    <col min="8" max="9" width="8.7109375" customWidth="1"/>
    <col min="10" max="10" width="19.140625" style="1" customWidth="1"/>
    <col min="11" max="11" width="12" customWidth="1"/>
    <col min="12" max="12" width="46.140625" customWidth="1"/>
    <col min="13" max="64" width="8.7109375" customWidth="1"/>
  </cols>
  <sheetData>
    <row r="1" spans="6:12" ht="21">
      <c r="F1" s="2" t="s">
        <v>38</v>
      </c>
    </row>
    <row r="3" spans="6:12" ht="21">
      <c r="F3" s="2"/>
    </row>
    <row r="5" spans="6:12">
      <c r="F5" s="3" t="s">
        <v>2</v>
      </c>
      <c r="J5" s="4" t="s">
        <v>3</v>
      </c>
    </row>
    <row r="6" spans="6:12">
      <c r="F6" s="5" t="s">
        <v>4</v>
      </c>
      <c r="G6" s="6">
        <v>2.423</v>
      </c>
    </row>
    <row r="7" spans="6:12">
      <c r="F7" s="5" t="s">
        <v>5</v>
      </c>
      <c r="G7" s="6">
        <v>2600</v>
      </c>
      <c r="J7" s="7" t="s">
        <v>6</v>
      </c>
      <c r="L7" s="8" t="s">
        <v>7</v>
      </c>
    </row>
    <row r="8" spans="6:12">
      <c r="F8" s="5" t="s">
        <v>8</v>
      </c>
      <c r="G8" s="6">
        <v>902.67</v>
      </c>
      <c r="J8" s="6">
        <v>0</v>
      </c>
      <c r="L8" s="5" t="s">
        <v>9</v>
      </c>
    </row>
    <row r="9" spans="6:12">
      <c r="F9" s="5" t="s">
        <v>10</v>
      </c>
      <c r="G9" s="6">
        <v>11</v>
      </c>
      <c r="J9" s="6">
        <v>180</v>
      </c>
      <c r="L9" s="5" t="s">
        <v>11</v>
      </c>
    </row>
    <row r="10" spans="6:12">
      <c r="F10" s="5" t="s">
        <v>12</v>
      </c>
      <c r="G10" s="6">
        <v>3.2500000000000001E-2</v>
      </c>
      <c r="J10" s="6">
        <v>365</v>
      </c>
    </row>
    <row r="11" spans="6:12">
      <c r="J11" s="6">
        <v>730</v>
      </c>
    </row>
    <row r="12" spans="6:12">
      <c r="F12" s="3" t="s">
        <v>13</v>
      </c>
      <c r="J12" s="6">
        <v>1460</v>
      </c>
    </row>
    <row r="13" spans="6:12">
      <c r="F13" s="5" t="s">
        <v>14</v>
      </c>
      <c r="G13" s="6" t="s">
        <v>15</v>
      </c>
      <c r="J13" s="6">
        <f>365*7</f>
        <v>2555</v>
      </c>
    </row>
    <row r="14" spans="6:12">
      <c r="F14" s="5" t="s">
        <v>16</v>
      </c>
      <c r="G14" s="6">
        <v>0</v>
      </c>
      <c r="J14" s="6">
        <v>3650</v>
      </c>
    </row>
    <row r="15" spans="6:12">
      <c r="F15" s="5" t="s">
        <v>17</v>
      </c>
      <c r="G15" s="6">
        <v>4196</v>
      </c>
    </row>
    <row r="16" spans="6:12">
      <c r="F16" s="5" t="s">
        <v>18</v>
      </c>
      <c r="G16" s="6">
        <v>998.55399999999997</v>
      </c>
      <c r="J16" s="7" t="s">
        <v>19</v>
      </c>
    </row>
    <row r="17" spans="6:10">
      <c r="F17" s="5" t="s">
        <v>20</v>
      </c>
      <c r="G17" s="6">
        <v>0.5867</v>
      </c>
      <c r="J17" s="7" t="s">
        <v>21</v>
      </c>
    </row>
    <row r="18" spans="6:10">
      <c r="F18" s="5" t="s">
        <v>22</v>
      </c>
      <c r="G18" s="6">
        <v>1.1000000000000001</v>
      </c>
      <c r="J18" s="6">
        <v>0</v>
      </c>
    </row>
    <row r="19" spans="6:10">
      <c r="F19" s="9" t="s">
        <v>39</v>
      </c>
      <c r="G19" s="10">
        <f>+G15*G18/1000/G17</f>
        <v>7.8670530083517995</v>
      </c>
      <c r="J19" s="6">
        <v>250</v>
      </c>
    </row>
    <row r="20" spans="6:10">
      <c r="F20" s="11" t="s">
        <v>24</v>
      </c>
      <c r="G20" s="12"/>
      <c r="J20" s="6">
        <v>500</v>
      </c>
    </row>
    <row r="21" spans="6:10">
      <c r="F21" s="13" t="s">
        <v>25</v>
      </c>
      <c r="G21" s="14"/>
      <c r="J21" s="6">
        <v>750</v>
      </c>
    </row>
    <row r="22" spans="6:10" ht="19.899999999999999" customHeight="1">
      <c r="F22" s="13"/>
      <c r="G22" s="14"/>
      <c r="J22" s="6">
        <v>1000</v>
      </c>
    </row>
    <row r="23" spans="6:10">
      <c r="F23" s="5" t="s">
        <v>26</v>
      </c>
      <c r="G23" s="15">
        <f>q/(3600*24)/(PI()*d^2/4)*d/(u/1000)*rho</f>
        <v>63004.790676684257</v>
      </c>
      <c r="J23" s="6">
        <v>1250</v>
      </c>
    </row>
    <row r="24" spans="6:10">
      <c r="F24" s="5" t="s">
        <v>27</v>
      </c>
      <c r="G24" s="15">
        <f>(k_w/d)*0.023*Re^0.8*Pr^0.4</f>
        <v>1316.0344631227665</v>
      </c>
      <c r="J24" s="6">
        <v>1500</v>
      </c>
    </row>
    <row r="25" spans="6:10">
      <c r="J25" s="6">
        <v>1750</v>
      </c>
    </row>
    <row r="26" spans="6:10">
      <c r="F26" s="3" t="s">
        <v>28</v>
      </c>
      <c r="J26" s="6">
        <v>2000</v>
      </c>
    </row>
    <row r="27" spans="6:10">
      <c r="F27" s="5" t="s">
        <v>29</v>
      </c>
      <c r="G27" s="5" t="s">
        <v>40</v>
      </c>
      <c r="J27" s="6">
        <v>2250</v>
      </c>
    </row>
    <row r="28" spans="6:10">
      <c r="F28" s="18" t="s">
        <v>41</v>
      </c>
      <c r="G28" s="6">
        <v>3000</v>
      </c>
      <c r="J28" s="6">
        <v>2500</v>
      </c>
    </row>
    <row r="29" spans="6:10">
      <c r="F29" s="5" t="s">
        <v>42</v>
      </c>
      <c r="G29" s="6">
        <v>3500</v>
      </c>
      <c r="J29" s="6">
        <v>2750</v>
      </c>
    </row>
    <row r="30" spans="6:10">
      <c r="F30" s="5" t="s">
        <v>43</v>
      </c>
      <c r="G30" s="6">
        <f>+vertical+horizontal</f>
        <v>6500</v>
      </c>
      <c r="J30" s="6">
        <v>3000</v>
      </c>
    </row>
    <row r="31" spans="6:10">
      <c r="F31" s="5" t="s">
        <v>32</v>
      </c>
      <c r="G31" s="16">
        <v>0.16169639999999999</v>
      </c>
      <c r="J31" s="6">
        <v>3250</v>
      </c>
    </row>
    <row r="32" spans="6:10">
      <c r="F32" s="5" t="s">
        <v>33</v>
      </c>
      <c r="G32" s="6">
        <v>0.17780000000000001</v>
      </c>
      <c r="J32" s="6">
        <v>3500</v>
      </c>
    </row>
    <row r="33" spans="6:10">
      <c r="F33" s="5" t="s">
        <v>34</v>
      </c>
      <c r="G33" s="6">
        <v>43.268000000000001</v>
      </c>
      <c r="J33" s="6">
        <v>3750</v>
      </c>
    </row>
    <row r="34" spans="6:10">
      <c r="J34" s="6">
        <v>4000</v>
      </c>
    </row>
    <row r="35" spans="6:10">
      <c r="F35" s="3" t="s">
        <v>35</v>
      </c>
      <c r="J35" s="6">
        <v>4250</v>
      </c>
    </row>
    <row r="36" spans="6:10">
      <c r="F36" s="5" t="s">
        <v>36</v>
      </c>
      <c r="G36" s="17">
        <v>45</v>
      </c>
      <c r="J36" s="6">
        <v>4500</v>
      </c>
    </row>
    <row r="37" spans="6:10">
      <c r="F37" s="5" t="s">
        <v>37</v>
      </c>
      <c r="G37" s="17">
        <f>4790/6.2898</f>
        <v>761.55044675506383</v>
      </c>
      <c r="J37" s="6">
        <v>4750</v>
      </c>
    </row>
    <row r="38" spans="6:10">
      <c r="J38" s="6">
        <v>5000</v>
      </c>
    </row>
    <row r="39" spans="6:10">
      <c r="J39" s="6">
        <v>5250</v>
      </c>
    </row>
    <row r="40" spans="6:10">
      <c r="J40" s="6">
        <v>5500</v>
      </c>
    </row>
    <row r="41" spans="6:10">
      <c r="J41" s="6">
        <v>5750</v>
      </c>
    </row>
    <row r="42" spans="6:10">
      <c r="J42" s="6">
        <v>6000</v>
      </c>
    </row>
    <row r="43" spans="6:10">
      <c r="J43" s="6">
        <v>6250</v>
      </c>
    </row>
    <row r="44" spans="6:10">
      <c r="J44" s="6">
        <v>6500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1:L32"/>
  <sheetViews>
    <sheetView topLeftCell="A8" zoomScaleNormal="100" workbookViewId="0">
      <selection activeCell="D35" sqref="D35"/>
    </sheetView>
  </sheetViews>
  <sheetFormatPr defaultColWidth="11.5703125" defaultRowHeight="14.45"/>
  <cols>
    <col min="1" max="5" width="8.7109375" customWidth="1"/>
    <col min="6" max="6" width="37.5703125" customWidth="1"/>
    <col min="7" max="7" width="20.28515625" customWidth="1"/>
    <col min="8" max="9" width="8.7109375" customWidth="1"/>
    <col min="10" max="10" width="19.140625" style="1" customWidth="1"/>
    <col min="11" max="11" width="12" customWidth="1"/>
    <col min="12" max="12" width="46.140625" customWidth="1"/>
    <col min="13" max="64" width="8.7109375" customWidth="1"/>
  </cols>
  <sheetData>
    <row r="1" spans="6:12" ht="21">
      <c r="F1" s="2" t="s">
        <v>0</v>
      </c>
    </row>
    <row r="2" spans="6:12" ht="21">
      <c r="F2" s="2" t="s">
        <v>44</v>
      </c>
    </row>
    <row r="4" spans="6:12">
      <c r="F4" s="3" t="s">
        <v>2</v>
      </c>
      <c r="J4" s="4" t="s">
        <v>3</v>
      </c>
    </row>
    <row r="5" spans="6:12">
      <c r="F5" s="19" t="s">
        <v>45</v>
      </c>
      <c r="G5" s="20">
        <v>2.8</v>
      </c>
    </row>
    <row r="6" spans="6:12">
      <c r="F6" s="19" t="s">
        <v>46</v>
      </c>
      <c r="G6" s="20">
        <v>2200</v>
      </c>
      <c r="J6" s="7" t="s">
        <v>6</v>
      </c>
      <c r="L6" s="8" t="s">
        <v>7</v>
      </c>
    </row>
    <row r="7" spans="6:12">
      <c r="F7" s="19" t="s">
        <v>47</v>
      </c>
      <c r="G7" s="20">
        <v>740</v>
      </c>
      <c r="J7" s="6">
        <v>0</v>
      </c>
      <c r="L7" s="5" t="s">
        <v>9</v>
      </c>
    </row>
    <row r="8" spans="6:12">
      <c r="F8" s="21" t="s">
        <v>48</v>
      </c>
      <c r="G8" s="22">
        <v>500</v>
      </c>
      <c r="J8" s="6">
        <v>120</v>
      </c>
      <c r="L8" s="5" t="s">
        <v>11</v>
      </c>
    </row>
    <row r="9" spans="6:12">
      <c r="F9" s="23" t="s">
        <v>49</v>
      </c>
      <c r="G9" s="24">
        <v>1.4</v>
      </c>
      <c r="J9" s="6">
        <v>365</v>
      </c>
    </row>
    <row r="10" spans="6:12">
      <c r="F10" s="23" t="s">
        <v>50</v>
      </c>
      <c r="G10" s="24">
        <v>1500</v>
      </c>
      <c r="J10" s="6">
        <v>730</v>
      </c>
    </row>
    <row r="11" spans="6:12">
      <c r="F11" s="23" t="s">
        <v>51</v>
      </c>
      <c r="G11" s="24">
        <v>800</v>
      </c>
      <c r="J11" s="6">
        <v>1460</v>
      </c>
    </row>
    <row r="12" spans="6:12">
      <c r="F12" s="5" t="s">
        <v>10</v>
      </c>
      <c r="G12" s="6">
        <v>20</v>
      </c>
      <c r="J12" s="6">
        <v>2062.5</v>
      </c>
    </row>
    <row r="13" spans="6:12">
      <c r="F13" s="5" t="s">
        <v>12</v>
      </c>
      <c r="G13" s="6">
        <v>0.03</v>
      </c>
      <c r="J13" s="6">
        <v>3650</v>
      </c>
    </row>
    <row r="15" spans="6:12">
      <c r="F15" s="3" t="s">
        <v>13</v>
      </c>
      <c r="J15" s="7" t="s">
        <v>19</v>
      </c>
    </row>
    <row r="16" spans="6:12">
      <c r="F16" s="5" t="s">
        <v>14</v>
      </c>
      <c r="G16" s="6" t="s">
        <v>15</v>
      </c>
      <c r="J16" s="7" t="s">
        <v>21</v>
      </c>
    </row>
    <row r="17" spans="6:10">
      <c r="F17" s="5" t="s">
        <v>16</v>
      </c>
      <c r="G17" s="6">
        <v>0</v>
      </c>
      <c r="J17" s="6">
        <v>0</v>
      </c>
    </row>
    <row r="18" spans="6:10">
      <c r="F18" s="5" t="s">
        <v>17</v>
      </c>
      <c r="G18" s="6">
        <v>4196</v>
      </c>
      <c r="J18" s="6">
        <v>100</v>
      </c>
    </row>
    <row r="19" spans="6:10">
      <c r="F19" s="5" t="s">
        <v>18</v>
      </c>
      <c r="G19" s="6">
        <v>958</v>
      </c>
      <c r="J19" s="6">
        <v>200</v>
      </c>
    </row>
    <row r="20" spans="6:10">
      <c r="F20" s="5" t="s">
        <v>52</v>
      </c>
      <c r="G20" s="15">
        <v>978</v>
      </c>
      <c r="J20" s="6">
        <v>300</v>
      </c>
    </row>
    <row r="21" spans="6:10">
      <c r="F21" s="30" t="s">
        <v>27</v>
      </c>
      <c r="G21" s="30">
        <f>1/(1/G20-LN(G25/G26)*G26/(2*G27))</f>
        <v>1181.8942591143293</v>
      </c>
      <c r="J21" s="6">
        <v>400</v>
      </c>
    </row>
    <row r="22" spans="6:10">
      <c r="F22" s="3" t="s">
        <v>28</v>
      </c>
      <c r="J22" s="6">
        <v>500</v>
      </c>
    </row>
    <row r="23" spans="6:10">
      <c r="F23" s="5" t="s">
        <v>29</v>
      </c>
      <c r="G23" s="5" t="s">
        <v>53</v>
      </c>
      <c r="J23" s="6">
        <v>600</v>
      </c>
    </row>
    <row r="24" spans="6:10">
      <c r="F24" s="5" t="s">
        <v>31</v>
      </c>
      <c r="G24" s="6">
        <v>1000</v>
      </c>
      <c r="J24" s="6">
        <v>700</v>
      </c>
    </row>
    <row r="25" spans="6:10">
      <c r="F25" s="5" t="s">
        <v>54</v>
      </c>
      <c r="G25" s="16">
        <f>0.08*2</f>
        <v>0.16</v>
      </c>
      <c r="J25" s="6">
        <v>800</v>
      </c>
    </row>
    <row r="26" spans="6:10">
      <c r="F26" s="31" t="s">
        <v>32</v>
      </c>
      <c r="G26" s="32">
        <v>0.14389640000000001</v>
      </c>
      <c r="J26" s="6">
        <v>900</v>
      </c>
    </row>
    <row r="27" spans="6:10">
      <c r="F27" s="31" t="s">
        <v>34</v>
      </c>
      <c r="G27" s="30">
        <v>43.268000000000001</v>
      </c>
      <c r="J27" s="6">
        <v>1000</v>
      </c>
    </row>
    <row r="29" spans="6:10">
      <c r="F29" s="3" t="s">
        <v>35</v>
      </c>
    </row>
    <row r="30" spans="6:10">
      <c r="F30" s="5" t="s">
        <v>36</v>
      </c>
      <c r="G30" s="17">
        <v>100</v>
      </c>
    </row>
    <row r="31" spans="6:10">
      <c r="F31" s="5" t="s">
        <v>37</v>
      </c>
      <c r="G31" s="17">
        <v>100</v>
      </c>
    </row>
    <row r="32" spans="6:10">
      <c r="F32" s="18" t="s">
        <v>55</v>
      </c>
      <c r="G32" s="6">
        <v>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1:L42"/>
  <sheetViews>
    <sheetView zoomScaleNormal="100" workbookViewId="0">
      <selection activeCell="I20" sqref="I20"/>
    </sheetView>
  </sheetViews>
  <sheetFormatPr defaultColWidth="11.5703125" defaultRowHeight="14.45"/>
  <cols>
    <col min="1" max="4" width="8.7109375" customWidth="1"/>
    <col min="5" max="5" width="9" customWidth="1"/>
    <col min="6" max="6" width="37.5703125" customWidth="1"/>
    <col min="7" max="7" width="22.7109375" customWidth="1"/>
    <col min="8" max="9" width="8.7109375" customWidth="1"/>
    <col min="10" max="10" width="19.140625" style="1" customWidth="1"/>
    <col min="11" max="11" width="12" customWidth="1"/>
    <col min="12" max="12" width="46.140625" customWidth="1"/>
    <col min="13" max="64" width="8.7109375" customWidth="1"/>
  </cols>
  <sheetData>
    <row r="1" spans="6:12" ht="21">
      <c r="F1" s="2" t="s">
        <v>38</v>
      </c>
    </row>
    <row r="3" spans="6:12">
      <c r="F3" s="3" t="s">
        <v>2</v>
      </c>
      <c r="H3" s="17" t="s">
        <v>56</v>
      </c>
      <c r="J3" s="4" t="s">
        <v>3</v>
      </c>
    </row>
    <row r="4" spans="6:12">
      <c r="F4" s="19" t="s">
        <v>45</v>
      </c>
      <c r="G4" s="25">
        <v>2.423</v>
      </c>
      <c r="H4" s="17">
        <f>1.62/2.8*G4</f>
        <v>1.4018785714285715</v>
      </c>
    </row>
    <row r="5" spans="6:12">
      <c r="F5" s="19" t="s">
        <v>46</v>
      </c>
      <c r="G5" s="25">
        <v>2600</v>
      </c>
      <c r="H5" s="17">
        <f>93.6/1500*G5</f>
        <v>162.23999999999998</v>
      </c>
      <c r="J5" s="7" t="s">
        <v>6</v>
      </c>
      <c r="L5" s="8" t="s">
        <v>7</v>
      </c>
    </row>
    <row r="6" spans="6:12">
      <c r="F6" s="19" t="s">
        <v>47</v>
      </c>
      <c r="G6" s="25">
        <v>902.67</v>
      </c>
      <c r="H6" s="17">
        <f>0.191/800*G6</f>
        <v>0.2155124625</v>
      </c>
      <c r="J6" s="6">
        <v>0</v>
      </c>
      <c r="L6" s="5" t="s">
        <v>9</v>
      </c>
    </row>
    <row r="7" spans="6:12">
      <c r="F7" s="21" t="s">
        <v>48</v>
      </c>
      <c r="G7" s="26">
        <v>2900</v>
      </c>
      <c r="H7" s="17">
        <f>3.2808399*G7</f>
        <v>9514.4357099999997</v>
      </c>
      <c r="J7" s="6">
        <v>180</v>
      </c>
      <c r="L7" s="5" t="s">
        <v>11</v>
      </c>
    </row>
    <row r="8" spans="6:12">
      <c r="F8" s="23" t="s">
        <v>49</v>
      </c>
      <c r="G8" s="27">
        <v>5.3</v>
      </c>
      <c r="H8" s="17">
        <f>1.62/2.8*G8</f>
        <v>3.0664285714285717</v>
      </c>
      <c r="J8" s="6">
        <v>365</v>
      </c>
    </row>
    <row r="9" spans="6:12">
      <c r="F9" s="23" t="s">
        <v>50</v>
      </c>
      <c r="G9" s="27">
        <v>3000</v>
      </c>
      <c r="H9" s="17">
        <f>93.6/1500*G9</f>
        <v>187.2</v>
      </c>
      <c r="J9" s="6">
        <v>730</v>
      </c>
    </row>
    <row r="10" spans="6:12">
      <c r="F10" s="23" t="s">
        <v>51</v>
      </c>
      <c r="G10" s="27">
        <v>534.93280000000004</v>
      </c>
      <c r="H10" s="17">
        <f>0.191/800*G10</f>
        <v>0.12771520600000003</v>
      </c>
      <c r="J10" s="6">
        <v>1460</v>
      </c>
    </row>
    <row r="11" spans="6:12">
      <c r="F11" s="5" t="s">
        <v>10</v>
      </c>
      <c r="G11" s="6">
        <v>20</v>
      </c>
      <c r="J11" s="6">
        <f>365*7</f>
        <v>2555</v>
      </c>
    </row>
    <row r="12" spans="6:12">
      <c r="F12" s="5" t="s">
        <v>12</v>
      </c>
      <c r="G12" s="6">
        <v>0.03</v>
      </c>
      <c r="J12" s="6">
        <v>3650</v>
      </c>
    </row>
    <row r="14" spans="6:12">
      <c r="F14" s="3" t="s">
        <v>13</v>
      </c>
      <c r="J14" s="7" t="s">
        <v>19</v>
      </c>
    </row>
    <row r="15" spans="6:12">
      <c r="F15" s="5" t="s">
        <v>14</v>
      </c>
      <c r="G15" s="6" t="s">
        <v>15</v>
      </c>
      <c r="J15" s="7" t="s">
        <v>21</v>
      </c>
    </row>
    <row r="16" spans="6:12">
      <c r="F16" s="5" t="s">
        <v>16</v>
      </c>
      <c r="G16" s="6">
        <v>0</v>
      </c>
      <c r="J16" s="6">
        <v>0</v>
      </c>
    </row>
    <row r="17" spans="6:10">
      <c r="F17" s="5" t="s">
        <v>17</v>
      </c>
      <c r="G17" s="6">
        <v>4196</v>
      </c>
      <c r="J17" s="6">
        <v>250</v>
      </c>
    </row>
    <row r="18" spans="6:10">
      <c r="F18" s="5" t="s">
        <v>18</v>
      </c>
      <c r="G18" s="6">
        <v>998.55399999999997</v>
      </c>
      <c r="J18" s="6">
        <v>500</v>
      </c>
    </row>
    <row r="19" spans="6:10">
      <c r="F19" s="5" t="s">
        <v>52</v>
      </c>
      <c r="G19" s="15">
        <v>978</v>
      </c>
      <c r="J19" s="6">
        <v>750</v>
      </c>
    </row>
    <row r="20" spans="6:10">
      <c r="J20" s="6">
        <v>1000</v>
      </c>
    </row>
    <row r="21" spans="6:10">
      <c r="F21" s="3" t="s">
        <v>28</v>
      </c>
      <c r="J21" s="6">
        <v>1250</v>
      </c>
    </row>
    <row r="22" spans="6:10">
      <c r="F22" s="5" t="s">
        <v>29</v>
      </c>
      <c r="G22" s="5" t="s">
        <v>40</v>
      </c>
      <c r="J22" s="6">
        <v>1500</v>
      </c>
    </row>
    <row r="23" spans="6:10">
      <c r="F23" s="18" t="s">
        <v>41</v>
      </c>
      <c r="G23" s="6">
        <v>3000</v>
      </c>
      <c r="J23" s="6">
        <v>1750</v>
      </c>
    </row>
    <row r="24" spans="6:10">
      <c r="F24" s="5" t="s">
        <v>42</v>
      </c>
      <c r="G24" s="6">
        <v>3500</v>
      </c>
      <c r="J24" s="6">
        <v>2000</v>
      </c>
    </row>
    <row r="25" spans="6:10">
      <c r="F25" s="5" t="s">
        <v>43</v>
      </c>
      <c r="G25" s="6">
        <f>+vertical+horizontal</f>
        <v>6500</v>
      </c>
      <c r="J25" s="6">
        <v>2250</v>
      </c>
    </row>
    <row r="26" spans="6:10">
      <c r="F26" s="5" t="s">
        <v>32</v>
      </c>
      <c r="G26" s="16">
        <v>0.16169639999999999</v>
      </c>
      <c r="J26" s="6">
        <v>2500</v>
      </c>
    </row>
    <row r="27" spans="6:10">
      <c r="F27" s="5" t="s">
        <v>33</v>
      </c>
      <c r="G27" s="6">
        <v>0.17780000000000001</v>
      </c>
      <c r="J27" s="6">
        <v>2750</v>
      </c>
    </row>
    <row r="28" spans="6:10">
      <c r="F28" s="5" t="s">
        <v>34</v>
      </c>
      <c r="G28" s="6">
        <v>43.268000000000001</v>
      </c>
      <c r="J28" s="6">
        <v>3000</v>
      </c>
    </row>
    <row r="29" spans="6:10">
      <c r="G29" s="1"/>
      <c r="J29" s="6">
        <v>3250</v>
      </c>
    </row>
    <row r="30" spans="6:10">
      <c r="J30" s="6">
        <v>3500</v>
      </c>
    </row>
    <row r="31" spans="6:10">
      <c r="J31" s="6">
        <v>3750</v>
      </c>
    </row>
    <row r="32" spans="6:10">
      <c r="F32" s="3" t="s">
        <v>35</v>
      </c>
      <c r="J32" s="6">
        <v>4000</v>
      </c>
    </row>
    <row r="33" spans="6:10">
      <c r="F33" s="5" t="s">
        <v>36</v>
      </c>
      <c r="G33" s="17">
        <v>45</v>
      </c>
      <c r="J33" s="6">
        <v>4250</v>
      </c>
    </row>
    <row r="34" spans="6:10">
      <c r="F34" s="5" t="s">
        <v>37</v>
      </c>
      <c r="G34" s="17">
        <v>761.55044675506394</v>
      </c>
      <c r="J34" s="6">
        <v>4500</v>
      </c>
    </row>
    <row r="35" spans="6:10">
      <c r="F35" s="18" t="s">
        <v>55</v>
      </c>
      <c r="G35" s="6">
        <v>2</v>
      </c>
      <c r="J35" s="6">
        <v>4750</v>
      </c>
    </row>
    <row r="36" spans="6:10">
      <c r="J36" s="6">
        <v>5000</v>
      </c>
    </row>
    <row r="37" spans="6:10">
      <c r="J37" s="6">
        <v>5250</v>
      </c>
    </row>
    <row r="38" spans="6:10">
      <c r="J38" s="6">
        <v>5500</v>
      </c>
    </row>
    <row r="39" spans="6:10">
      <c r="J39" s="6">
        <v>5750</v>
      </c>
    </row>
    <row r="40" spans="6:10">
      <c r="J40" s="6">
        <v>6000</v>
      </c>
    </row>
    <row r="41" spans="6:10">
      <c r="J41" s="6">
        <v>6250</v>
      </c>
    </row>
    <row r="42" spans="6:10">
      <c r="J42" s="6">
        <v>6500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1:L37"/>
  <sheetViews>
    <sheetView topLeftCell="A11" zoomScale="73" zoomScaleNormal="73" workbookViewId="0">
      <selection activeCell="G22" sqref="G22"/>
    </sheetView>
  </sheetViews>
  <sheetFormatPr defaultColWidth="11.5703125" defaultRowHeight="14.45"/>
  <cols>
    <col min="1" max="5" width="8.7109375" customWidth="1"/>
    <col min="6" max="6" width="32.7109375" customWidth="1"/>
    <col min="7" max="7" width="20.28515625" customWidth="1"/>
    <col min="8" max="9" width="8.7109375" customWidth="1"/>
    <col min="10" max="10" width="19.140625" style="1" customWidth="1"/>
    <col min="11" max="11" width="12" customWidth="1"/>
    <col min="12" max="12" width="46.140625" customWidth="1"/>
    <col min="13" max="64" width="8.7109375" customWidth="1"/>
  </cols>
  <sheetData>
    <row r="1" spans="6:12" ht="21">
      <c r="F1" s="2" t="s">
        <v>0</v>
      </c>
    </row>
    <row r="2" spans="6:12" ht="21">
      <c r="F2" s="2" t="s">
        <v>1</v>
      </c>
    </row>
    <row r="4" spans="6:12">
      <c r="F4" s="3" t="s">
        <v>2</v>
      </c>
      <c r="J4" s="4" t="s">
        <v>3</v>
      </c>
    </row>
    <row r="5" spans="6:12">
      <c r="F5" s="5" t="s">
        <v>4</v>
      </c>
      <c r="G5" s="6">
        <v>2.423</v>
      </c>
    </row>
    <row r="6" spans="6:12">
      <c r="F6" s="5" t="s">
        <v>5</v>
      </c>
      <c r="G6" s="6">
        <v>2600</v>
      </c>
      <c r="J6" s="7" t="s">
        <v>6</v>
      </c>
      <c r="L6" s="8" t="s">
        <v>7</v>
      </c>
    </row>
    <row r="7" spans="6:12">
      <c r="F7" s="5" t="s">
        <v>8</v>
      </c>
      <c r="G7" s="6">
        <v>902.67</v>
      </c>
      <c r="J7" s="6">
        <v>0</v>
      </c>
      <c r="L7" s="5" t="s">
        <v>9</v>
      </c>
    </row>
    <row r="8" spans="6:12">
      <c r="F8" s="5" t="s">
        <v>10</v>
      </c>
      <c r="G8" s="6">
        <v>21.111000000000001</v>
      </c>
      <c r="J8" s="6">
        <v>75</v>
      </c>
      <c r="L8" s="5" t="s">
        <v>11</v>
      </c>
    </row>
    <row r="9" spans="6:12">
      <c r="F9" s="5" t="s">
        <v>12</v>
      </c>
      <c r="G9" s="6">
        <v>1.5129999999999999E-2</v>
      </c>
      <c r="J9" s="6">
        <v>365</v>
      </c>
    </row>
    <row r="10" spans="6:12">
      <c r="J10" s="6">
        <v>730</v>
      </c>
    </row>
    <row r="11" spans="6:12">
      <c r="F11" s="3" t="s">
        <v>13</v>
      </c>
      <c r="J11" s="6">
        <v>1460</v>
      </c>
    </row>
    <row r="12" spans="6:12">
      <c r="F12" s="5" t="s">
        <v>14</v>
      </c>
      <c r="G12" s="6" t="s">
        <v>15</v>
      </c>
      <c r="J12" s="6">
        <f>365*7</f>
        <v>2555</v>
      </c>
    </row>
    <row r="13" spans="6:12">
      <c r="F13" s="5" t="s">
        <v>16</v>
      </c>
      <c r="G13" s="6">
        <v>0</v>
      </c>
      <c r="J13" s="6">
        <v>3650</v>
      </c>
    </row>
    <row r="14" spans="6:12">
      <c r="F14" s="5" t="s">
        <v>17</v>
      </c>
      <c r="G14" s="6">
        <v>4196</v>
      </c>
    </row>
    <row r="15" spans="6:12">
      <c r="F15" s="5" t="s">
        <v>18</v>
      </c>
      <c r="G15" s="6">
        <v>998.55399999999997</v>
      </c>
      <c r="J15" s="7" t="s">
        <v>19</v>
      </c>
    </row>
    <row r="16" spans="6:12">
      <c r="F16" s="5" t="s">
        <v>20</v>
      </c>
      <c r="G16" s="6">
        <v>0.5867</v>
      </c>
      <c r="J16" s="7" t="s">
        <v>21</v>
      </c>
    </row>
    <row r="17" spans="6:10">
      <c r="F17" s="5" t="s">
        <v>22</v>
      </c>
      <c r="G17" s="6">
        <v>1.1000000000000001</v>
      </c>
      <c r="J17" s="6">
        <v>0</v>
      </c>
    </row>
    <row r="18" spans="6:10">
      <c r="F18" s="9" t="s">
        <v>23</v>
      </c>
      <c r="G18" s="10">
        <f>+G14*G17/1000/G16</f>
        <v>7.8670530083517995</v>
      </c>
      <c r="J18" s="6">
        <v>100</v>
      </c>
    </row>
    <row r="19" spans="6:10">
      <c r="F19" s="11" t="s">
        <v>24</v>
      </c>
      <c r="G19" s="12"/>
      <c r="J19" s="6">
        <v>200</v>
      </c>
    </row>
    <row r="20" spans="6:10">
      <c r="F20" s="13" t="s">
        <v>25</v>
      </c>
      <c r="G20" s="14"/>
      <c r="J20" s="6">
        <v>300</v>
      </c>
    </row>
    <row r="21" spans="6:10" ht="19.899999999999999" customHeight="1">
      <c r="F21" s="13"/>
      <c r="G21" s="14"/>
      <c r="J21" s="6">
        <v>400</v>
      </c>
    </row>
    <row r="22" spans="6:10">
      <c r="F22" s="5" t="s">
        <v>26</v>
      </c>
      <c r="G22" s="15">
        <f>q/(3600*24)/(PI()*d^2/4)*d/(u/1000)*rho</f>
        <v>63004.790676684257</v>
      </c>
      <c r="J22" s="6">
        <v>500</v>
      </c>
    </row>
    <row r="23" spans="6:10">
      <c r="F23" s="5" t="s">
        <v>27</v>
      </c>
      <c r="G23" s="15">
        <f>(k_w/d)*0.023*Re^0.8*Pr^0.4</f>
        <v>1316.0344631227665</v>
      </c>
      <c r="J23" s="6">
        <v>600</v>
      </c>
    </row>
    <row r="24" spans="6:10">
      <c r="J24" s="6">
        <v>700</v>
      </c>
    </row>
    <row r="25" spans="6:10">
      <c r="F25" s="3" t="s">
        <v>28</v>
      </c>
      <c r="J25" s="6">
        <v>800</v>
      </c>
    </row>
    <row r="26" spans="6:10">
      <c r="F26" s="5" t="s">
        <v>29</v>
      </c>
      <c r="G26" s="5" t="s">
        <v>30</v>
      </c>
      <c r="J26" s="6">
        <v>900</v>
      </c>
    </row>
    <row r="27" spans="6:10">
      <c r="F27" s="5" t="s">
        <v>31</v>
      </c>
      <c r="G27" s="6">
        <v>1828.8</v>
      </c>
      <c r="J27" s="6">
        <v>1000</v>
      </c>
    </row>
    <row r="28" spans="6:10">
      <c r="F28" s="5" t="s">
        <v>32</v>
      </c>
      <c r="G28" s="16">
        <v>0.16169639999999999</v>
      </c>
      <c r="J28" s="6">
        <v>1100</v>
      </c>
    </row>
    <row r="29" spans="6:10">
      <c r="F29" s="5" t="s">
        <v>33</v>
      </c>
      <c r="G29" s="6">
        <v>0.17780000000000001</v>
      </c>
      <c r="J29" s="6">
        <v>1200</v>
      </c>
    </row>
    <row r="30" spans="6:10">
      <c r="F30" s="5" t="s">
        <v>34</v>
      </c>
      <c r="G30" s="6">
        <v>43.268000000000001</v>
      </c>
      <c r="J30" s="6">
        <v>1300</v>
      </c>
    </row>
    <row r="31" spans="6:10">
      <c r="F31" s="28" t="s">
        <v>57</v>
      </c>
      <c r="G31" s="29">
        <v>0.05</v>
      </c>
      <c r="J31" s="6">
        <v>1400</v>
      </c>
    </row>
    <row r="32" spans="6:10">
      <c r="F32" s="28" t="s">
        <v>58</v>
      </c>
      <c r="G32" s="29">
        <v>0.08</v>
      </c>
      <c r="J32" s="6">
        <v>1500</v>
      </c>
    </row>
    <row r="33" spans="6:10">
      <c r="F33" s="28" t="s">
        <v>59</v>
      </c>
      <c r="G33" s="29">
        <v>0.1</v>
      </c>
      <c r="J33" s="6">
        <v>1600</v>
      </c>
    </row>
    <row r="34" spans="6:10">
      <c r="J34" s="6">
        <v>1700</v>
      </c>
    </row>
    <row r="35" spans="6:10">
      <c r="F35" s="3" t="s">
        <v>35</v>
      </c>
      <c r="J35" s="17">
        <v>1828.8</v>
      </c>
    </row>
    <row r="36" spans="6:10">
      <c r="F36" s="5" t="s">
        <v>36</v>
      </c>
      <c r="G36" s="17">
        <v>14.72</v>
      </c>
    </row>
    <row r="37" spans="6:10">
      <c r="F37" s="5" t="s">
        <v>37</v>
      </c>
      <c r="G37" s="17">
        <f>4790/6.2898</f>
        <v>761.55044675506383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F1:L44"/>
  <sheetViews>
    <sheetView zoomScale="73" zoomScaleNormal="73" workbookViewId="0">
      <selection activeCell="A2" sqref="A2"/>
    </sheetView>
  </sheetViews>
  <sheetFormatPr defaultColWidth="11.5703125" defaultRowHeight="14.45"/>
  <cols>
    <col min="1" max="1" width="17.42578125" customWidth="1"/>
    <col min="2" max="2" width="18.7109375" customWidth="1"/>
    <col min="3" max="3" width="17.7109375" customWidth="1"/>
    <col min="4" max="4" width="13.85546875" customWidth="1"/>
    <col min="5" max="5" width="15.7109375" customWidth="1"/>
    <col min="6" max="6" width="32.7109375" customWidth="1"/>
    <col min="7" max="7" width="22.7109375" customWidth="1"/>
    <col min="8" max="9" width="8.7109375" customWidth="1"/>
    <col min="10" max="10" width="19.140625" style="1" customWidth="1"/>
    <col min="11" max="11" width="12" customWidth="1"/>
    <col min="12" max="12" width="46.140625" customWidth="1"/>
    <col min="13" max="64" width="8.7109375" customWidth="1"/>
  </cols>
  <sheetData>
    <row r="1" spans="6:12" ht="21">
      <c r="F1" s="2" t="s">
        <v>38</v>
      </c>
    </row>
    <row r="3" spans="6:12" ht="21">
      <c r="F3" s="2"/>
    </row>
    <row r="5" spans="6:12">
      <c r="F5" s="3" t="s">
        <v>2</v>
      </c>
      <c r="J5" s="4" t="s">
        <v>3</v>
      </c>
    </row>
    <row r="6" spans="6:12">
      <c r="F6" s="5" t="s">
        <v>4</v>
      </c>
      <c r="G6" s="6">
        <v>2.423</v>
      </c>
    </row>
    <row r="7" spans="6:12">
      <c r="F7" s="5" t="s">
        <v>5</v>
      </c>
      <c r="G7" s="6">
        <v>2600</v>
      </c>
      <c r="J7" s="7" t="s">
        <v>6</v>
      </c>
      <c r="L7" s="8" t="s">
        <v>7</v>
      </c>
    </row>
    <row r="8" spans="6:12">
      <c r="F8" s="5" t="s">
        <v>8</v>
      </c>
      <c r="G8" s="6">
        <v>902.67</v>
      </c>
      <c r="J8" s="6">
        <v>0</v>
      </c>
      <c r="L8" s="5" t="s">
        <v>9</v>
      </c>
    </row>
    <row r="9" spans="6:12">
      <c r="F9" s="5" t="s">
        <v>10</v>
      </c>
      <c r="G9" s="6">
        <v>11</v>
      </c>
      <c r="J9" s="6">
        <v>180</v>
      </c>
      <c r="L9" s="5" t="s">
        <v>11</v>
      </c>
    </row>
    <row r="10" spans="6:12">
      <c r="F10" s="5" t="s">
        <v>12</v>
      </c>
      <c r="G10" s="6">
        <v>3.2500000000000001E-2</v>
      </c>
      <c r="J10" s="6">
        <v>365</v>
      </c>
    </row>
    <row r="11" spans="6:12">
      <c r="J11" s="6">
        <v>730</v>
      </c>
    </row>
    <row r="12" spans="6:12">
      <c r="F12" s="3" t="s">
        <v>13</v>
      </c>
      <c r="J12" s="6">
        <v>1460</v>
      </c>
    </row>
    <row r="13" spans="6:12">
      <c r="F13" s="5" t="s">
        <v>14</v>
      </c>
      <c r="G13" s="6" t="s">
        <v>15</v>
      </c>
      <c r="J13" s="6">
        <f>365*7</f>
        <v>2555</v>
      </c>
    </row>
    <row r="14" spans="6:12">
      <c r="F14" s="5" t="s">
        <v>16</v>
      </c>
      <c r="G14" s="6">
        <v>0</v>
      </c>
      <c r="J14" s="6">
        <v>3650</v>
      </c>
    </row>
    <row r="15" spans="6:12">
      <c r="F15" s="5" t="s">
        <v>17</v>
      </c>
      <c r="G15" s="6">
        <v>4196</v>
      </c>
    </row>
    <row r="16" spans="6:12">
      <c r="F16" s="5" t="s">
        <v>18</v>
      </c>
      <c r="G16" s="6">
        <v>998.55399999999997</v>
      </c>
      <c r="J16" s="7" t="s">
        <v>19</v>
      </c>
    </row>
    <row r="17" spans="6:10">
      <c r="F17" s="5" t="s">
        <v>20</v>
      </c>
      <c r="G17" s="6">
        <v>0.5867</v>
      </c>
      <c r="J17" s="7" t="s">
        <v>21</v>
      </c>
    </row>
    <row r="18" spans="6:10">
      <c r="F18" s="5" t="s">
        <v>22</v>
      </c>
      <c r="G18" s="6">
        <v>1.1000000000000001</v>
      </c>
      <c r="J18" s="6">
        <v>0</v>
      </c>
    </row>
    <row r="19" spans="6:10">
      <c r="F19" s="9" t="s">
        <v>39</v>
      </c>
      <c r="G19" s="10">
        <f>+G15*G18/1000/G17</f>
        <v>7.8670530083517995</v>
      </c>
      <c r="J19" s="6">
        <v>250</v>
      </c>
    </row>
    <row r="20" spans="6:10">
      <c r="F20" s="11" t="s">
        <v>24</v>
      </c>
      <c r="G20" s="12"/>
      <c r="J20" s="6">
        <v>500</v>
      </c>
    </row>
    <row r="21" spans="6:10">
      <c r="F21" s="13" t="s">
        <v>25</v>
      </c>
      <c r="G21" s="14"/>
      <c r="J21" s="6">
        <v>750</v>
      </c>
    </row>
    <row r="22" spans="6:10" ht="19.899999999999999" customHeight="1">
      <c r="F22" s="13"/>
      <c r="G22" s="14"/>
      <c r="J22" s="6">
        <v>1000</v>
      </c>
    </row>
    <row r="23" spans="6:10">
      <c r="F23" s="5" t="s">
        <v>26</v>
      </c>
      <c r="G23" s="15">
        <f>q/(3600*24)/(PI()*d^2/4)*d/(u/1000)*rho</f>
        <v>63004.790676684257</v>
      </c>
      <c r="J23" s="6">
        <v>1250</v>
      </c>
    </row>
    <row r="24" spans="6:10">
      <c r="F24" s="5" t="s">
        <v>27</v>
      </c>
      <c r="G24" s="15">
        <f>(k_w/d)*0.023*Re^0.8*Pr^0.4</f>
        <v>1316.0344631227665</v>
      </c>
      <c r="J24" s="6">
        <v>1500</v>
      </c>
    </row>
    <row r="25" spans="6:10">
      <c r="J25" s="6">
        <v>1750</v>
      </c>
    </row>
    <row r="26" spans="6:10">
      <c r="F26" s="3" t="s">
        <v>28</v>
      </c>
      <c r="J26" s="6">
        <v>2000</v>
      </c>
    </row>
    <row r="27" spans="6:10">
      <c r="F27" s="5" t="s">
        <v>29</v>
      </c>
      <c r="G27" s="5" t="s">
        <v>40</v>
      </c>
      <c r="J27" s="6">
        <v>2250</v>
      </c>
    </row>
    <row r="28" spans="6:10">
      <c r="F28" s="18" t="s">
        <v>41</v>
      </c>
      <c r="G28" s="6">
        <v>3000</v>
      </c>
      <c r="J28" s="6">
        <v>2500</v>
      </c>
    </row>
    <row r="29" spans="6:10">
      <c r="F29" s="5" t="s">
        <v>42</v>
      </c>
      <c r="G29" s="6">
        <v>3500</v>
      </c>
      <c r="J29" s="6">
        <v>2750</v>
      </c>
    </row>
    <row r="30" spans="6:10">
      <c r="F30" s="5" t="s">
        <v>43</v>
      </c>
      <c r="G30" s="6">
        <f>+vertical+horizontal</f>
        <v>6500</v>
      </c>
      <c r="J30" s="6">
        <v>3000</v>
      </c>
    </row>
    <row r="31" spans="6:10">
      <c r="F31" s="5" t="s">
        <v>32</v>
      </c>
      <c r="G31" s="16">
        <v>0.16169639999999999</v>
      </c>
      <c r="J31" s="6">
        <v>3250</v>
      </c>
    </row>
    <row r="32" spans="6:10">
      <c r="F32" s="5" t="s">
        <v>33</v>
      </c>
      <c r="G32" s="6">
        <v>0.17780000000000001</v>
      </c>
      <c r="J32" s="6">
        <v>3500</v>
      </c>
    </row>
    <row r="33" spans="6:10">
      <c r="F33" s="5" t="s">
        <v>34</v>
      </c>
      <c r="G33" s="6">
        <v>43.268000000000001</v>
      </c>
      <c r="J33" s="6">
        <v>3750</v>
      </c>
    </row>
    <row r="34" spans="6:10">
      <c r="F34" s="28" t="s">
        <v>57</v>
      </c>
      <c r="G34" s="29">
        <v>0.05</v>
      </c>
      <c r="J34" s="6">
        <v>4000</v>
      </c>
    </row>
    <row r="35" spans="6:10">
      <c r="F35" s="28" t="s">
        <v>58</v>
      </c>
      <c r="G35" s="29">
        <v>0.08</v>
      </c>
      <c r="J35" s="6">
        <v>4250</v>
      </c>
    </row>
    <row r="36" spans="6:10">
      <c r="F36" s="28" t="s">
        <v>59</v>
      </c>
      <c r="G36" s="29">
        <v>0.1</v>
      </c>
      <c r="J36" s="6">
        <v>4500</v>
      </c>
    </row>
    <row r="37" spans="6:10">
      <c r="J37" s="6">
        <v>4750</v>
      </c>
    </row>
    <row r="38" spans="6:10">
      <c r="F38" s="3" t="s">
        <v>35</v>
      </c>
      <c r="J38" s="6">
        <v>5000</v>
      </c>
    </row>
    <row r="39" spans="6:10">
      <c r="F39" s="5" t="s">
        <v>36</v>
      </c>
      <c r="G39" s="17">
        <v>45</v>
      </c>
      <c r="J39" s="6">
        <v>5250</v>
      </c>
    </row>
    <row r="40" spans="6:10">
      <c r="F40" s="5" t="s">
        <v>37</v>
      </c>
      <c r="G40" s="17">
        <f>4790/6.2898</f>
        <v>761.55044675506383</v>
      </c>
      <c r="J40" s="6">
        <v>5500</v>
      </c>
    </row>
    <row r="41" spans="6:10">
      <c r="J41" s="6">
        <v>5750</v>
      </c>
    </row>
    <row r="42" spans="6:10">
      <c r="J42" s="6">
        <v>6000</v>
      </c>
    </row>
    <row r="43" spans="6:10">
      <c r="J43" s="6">
        <v>6250</v>
      </c>
    </row>
    <row r="44" spans="6:10">
      <c r="J44" s="6">
        <v>6500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B377-CC99-4AEA-A372-F325F0F04B97}">
  <dimension ref="F1:L40"/>
  <sheetViews>
    <sheetView topLeftCell="A12" zoomScaleNormal="100" workbookViewId="0">
      <selection activeCell="H29" sqref="H29"/>
    </sheetView>
  </sheetViews>
  <sheetFormatPr defaultColWidth="11.5703125" defaultRowHeight="14.45"/>
  <cols>
    <col min="1" max="5" width="8.7109375" customWidth="1"/>
    <col min="6" max="6" width="32.7109375" customWidth="1"/>
    <col min="7" max="7" width="20.28515625" customWidth="1"/>
    <col min="8" max="9" width="8.7109375" customWidth="1"/>
    <col min="10" max="10" width="19.140625" style="1" customWidth="1"/>
    <col min="11" max="11" width="12" customWidth="1"/>
    <col min="12" max="12" width="46.140625" customWidth="1"/>
    <col min="13" max="64" width="8.7109375" customWidth="1"/>
  </cols>
  <sheetData>
    <row r="1" spans="6:12" ht="21">
      <c r="F1" s="2" t="s">
        <v>0</v>
      </c>
    </row>
    <row r="2" spans="6:12" ht="21">
      <c r="F2" s="2" t="s">
        <v>1</v>
      </c>
    </row>
    <row r="4" spans="6:12">
      <c r="F4" s="3" t="s">
        <v>2</v>
      </c>
      <c r="J4" s="4" t="s">
        <v>3</v>
      </c>
    </row>
    <row r="5" spans="6:12">
      <c r="F5" s="5" t="s">
        <v>4</v>
      </c>
      <c r="G5" s="6">
        <v>2.423</v>
      </c>
    </row>
    <row r="6" spans="6:12">
      <c r="F6" s="5" t="s">
        <v>5</v>
      </c>
      <c r="G6" s="6">
        <v>2600</v>
      </c>
      <c r="J6" s="7" t="s">
        <v>6</v>
      </c>
      <c r="L6" s="8" t="s">
        <v>7</v>
      </c>
    </row>
    <row r="7" spans="6:12">
      <c r="F7" s="5" t="s">
        <v>8</v>
      </c>
      <c r="G7" s="6">
        <v>902.67</v>
      </c>
      <c r="J7" s="6">
        <v>0</v>
      </c>
      <c r="L7" s="5" t="s">
        <v>9</v>
      </c>
    </row>
    <row r="8" spans="6:12">
      <c r="F8" s="5" t="s">
        <v>10</v>
      </c>
      <c r="G8" s="6">
        <v>21.111000000000001</v>
      </c>
      <c r="J8" s="6">
        <v>75</v>
      </c>
      <c r="L8" s="5" t="s">
        <v>11</v>
      </c>
    </row>
    <row r="9" spans="6:12">
      <c r="F9" s="5" t="s">
        <v>12</v>
      </c>
      <c r="G9" s="6">
        <v>1.5129999999999999E-2</v>
      </c>
      <c r="J9" s="6">
        <v>365</v>
      </c>
    </row>
    <row r="10" spans="6:12">
      <c r="J10" s="6">
        <v>730</v>
      </c>
    </row>
    <row r="11" spans="6:12">
      <c r="F11" s="3" t="s">
        <v>13</v>
      </c>
      <c r="J11" s="6">
        <v>1460</v>
      </c>
    </row>
    <row r="12" spans="6:12">
      <c r="F12" s="5" t="s">
        <v>14</v>
      </c>
      <c r="G12" s="6" t="s">
        <v>15</v>
      </c>
      <c r="J12" s="6">
        <f>365*7</f>
        <v>2555</v>
      </c>
    </row>
    <row r="13" spans="6:12">
      <c r="F13" s="5" t="s">
        <v>16</v>
      </c>
      <c r="G13" s="6">
        <v>0</v>
      </c>
      <c r="J13" s="6">
        <v>3650</v>
      </c>
    </row>
    <row r="14" spans="6:12">
      <c r="F14" s="5" t="s">
        <v>17</v>
      </c>
      <c r="G14" s="6">
        <v>4196</v>
      </c>
    </row>
    <row r="15" spans="6:12">
      <c r="F15" s="5" t="s">
        <v>18</v>
      </c>
      <c r="G15" s="6">
        <v>998.55399999999997</v>
      </c>
      <c r="J15" s="7" t="s">
        <v>19</v>
      </c>
    </row>
    <row r="16" spans="6:12">
      <c r="F16" s="5" t="s">
        <v>20</v>
      </c>
      <c r="G16" s="6">
        <v>0.5867</v>
      </c>
      <c r="J16" s="7" t="s">
        <v>21</v>
      </c>
    </row>
    <row r="17" spans="6:10">
      <c r="F17" s="5" t="s">
        <v>22</v>
      </c>
      <c r="G17" s="6">
        <v>1.1000000000000001</v>
      </c>
      <c r="J17" s="6">
        <v>0</v>
      </c>
    </row>
    <row r="18" spans="6:10" ht="15" thickBot="1">
      <c r="F18" s="9" t="s">
        <v>23</v>
      </c>
      <c r="G18" s="10">
        <f>+G14*G17/1000/G16</f>
        <v>7.8670530083517995</v>
      </c>
      <c r="J18" s="6">
        <v>100</v>
      </c>
    </row>
    <row r="19" spans="6:10">
      <c r="F19" s="11" t="s">
        <v>24</v>
      </c>
      <c r="G19" s="12"/>
      <c r="J19" s="6">
        <v>200</v>
      </c>
    </row>
    <row r="20" spans="6:10">
      <c r="F20" s="13" t="s">
        <v>25</v>
      </c>
      <c r="G20" s="14"/>
      <c r="J20" s="6">
        <v>300</v>
      </c>
    </row>
    <row r="21" spans="6:10" ht="19.899999999999999" customHeight="1">
      <c r="F21" s="13"/>
      <c r="G21" s="14"/>
      <c r="J21" s="6">
        <v>400</v>
      </c>
    </row>
    <row r="22" spans="6:10">
      <c r="F22" s="5" t="s">
        <v>26</v>
      </c>
      <c r="G22" s="15">
        <f>q/(3600*24)/(PI()*d^2/4)*d/(u/1000)*rho</f>
        <v>63004.790676684257</v>
      </c>
      <c r="J22" s="6">
        <v>500</v>
      </c>
    </row>
    <row r="23" spans="6:10">
      <c r="F23" s="5" t="s">
        <v>27</v>
      </c>
      <c r="G23" s="15">
        <f>(k_w/d)*0.023*Re^0.8*Pr^0.4</f>
        <v>1316.0344631227665</v>
      </c>
      <c r="J23" s="6">
        <v>600</v>
      </c>
    </row>
    <row r="24" spans="6:10">
      <c r="J24" s="6">
        <v>700</v>
      </c>
    </row>
    <row r="25" spans="6:10">
      <c r="F25" s="3" t="s">
        <v>28</v>
      </c>
      <c r="J25" s="6">
        <v>800</v>
      </c>
    </row>
    <row r="26" spans="6:10">
      <c r="F26" s="5" t="s">
        <v>29</v>
      </c>
      <c r="G26" s="5" t="s">
        <v>30</v>
      </c>
      <c r="J26" s="6">
        <v>900</v>
      </c>
    </row>
    <row r="27" spans="6:10">
      <c r="F27" s="5" t="s">
        <v>31</v>
      </c>
      <c r="G27" s="6">
        <v>1828.8</v>
      </c>
      <c r="J27" s="6">
        <v>1000</v>
      </c>
    </row>
    <row r="28" spans="6:10">
      <c r="F28" s="5" t="s">
        <v>32</v>
      </c>
      <c r="G28" s="16">
        <v>0.16169639999999999</v>
      </c>
      <c r="J28" s="6">
        <v>1100</v>
      </c>
    </row>
    <row r="29" spans="6:10">
      <c r="F29" s="5" t="s">
        <v>33</v>
      </c>
      <c r="G29" s="6">
        <v>0.17780000000000001</v>
      </c>
      <c r="H29" s="34">
        <f>+G29-G28</f>
        <v>1.6103600000000023E-2</v>
      </c>
      <c r="J29" s="6">
        <v>1200</v>
      </c>
    </row>
    <row r="30" spans="6:10">
      <c r="F30" s="5" t="s">
        <v>34</v>
      </c>
      <c r="G30" s="6">
        <v>43.268000000000001</v>
      </c>
      <c r="H30">
        <f>+H29/2</f>
        <v>8.0518000000000117E-3</v>
      </c>
      <c r="J30" s="6">
        <v>1300</v>
      </c>
    </row>
    <row r="31" spans="6:10">
      <c r="F31" s="33" t="s">
        <v>60</v>
      </c>
      <c r="G31" s="30">
        <v>0.04</v>
      </c>
      <c r="H31">
        <f>+G31*1000</f>
        <v>40</v>
      </c>
      <c r="J31" s="6">
        <v>1400</v>
      </c>
    </row>
    <row r="32" spans="6:10">
      <c r="F32" s="33" t="s">
        <v>61</v>
      </c>
      <c r="G32" s="30">
        <f>G27</f>
        <v>1828.8</v>
      </c>
      <c r="J32" s="6">
        <v>1500</v>
      </c>
    </row>
    <row r="33" spans="6:10">
      <c r="F33" s="33" t="s">
        <v>62</v>
      </c>
      <c r="G33" s="30">
        <v>2.476</v>
      </c>
      <c r="J33" s="6">
        <v>1600</v>
      </c>
    </row>
    <row r="34" spans="6:10">
      <c r="F34" s="33" t="s">
        <v>63</v>
      </c>
      <c r="G34" s="30">
        <v>7.0000000000000001E-3</v>
      </c>
      <c r="H34">
        <f t="shared" ref="H32:H35" si="0">+G34*1000</f>
        <v>7</v>
      </c>
      <c r="J34" s="6">
        <v>1700</v>
      </c>
    </row>
    <row r="35" spans="6:10">
      <c r="F35" s="33" t="s">
        <v>64</v>
      </c>
      <c r="G35" s="30">
        <f>G27</f>
        <v>1828.8</v>
      </c>
      <c r="J35" s="17">
        <v>1828.8</v>
      </c>
    </row>
    <row r="36" spans="6:10">
      <c r="F36" s="33" t="s">
        <v>62</v>
      </c>
      <c r="G36" s="30">
        <f>G30</f>
        <v>43.268000000000001</v>
      </c>
    </row>
    <row r="38" spans="6:10">
      <c r="F38" s="3" t="s">
        <v>35</v>
      </c>
    </row>
    <row r="39" spans="6:10">
      <c r="F39" s="5" t="s">
        <v>36</v>
      </c>
      <c r="G39" s="17">
        <v>14.72</v>
      </c>
    </row>
    <row r="40" spans="6:10">
      <c r="F40" s="5" t="s">
        <v>37</v>
      </c>
      <c r="G40" s="17">
        <f>4790/6.2898</f>
        <v>761.55044675506383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8249B-B7C2-498B-8553-3A13C1B5AC6F}">
  <dimension ref="F1:L40"/>
  <sheetViews>
    <sheetView zoomScaleNormal="100" workbookViewId="0">
      <selection activeCell="E21" sqref="E21"/>
    </sheetView>
  </sheetViews>
  <sheetFormatPr defaultColWidth="11.5703125" defaultRowHeight="14.45"/>
  <cols>
    <col min="1" max="5" width="8.7109375" customWidth="1"/>
    <col min="6" max="6" width="32.7109375" customWidth="1"/>
    <col min="7" max="7" width="20.28515625" customWidth="1"/>
    <col min="8" max="9" width="8.7109375" customWidth="1"/>
    <col min="10" max="10" width="19.140625" style="1" customWidth="1"/>
    <col min="11" max="11" width="12" customWidth="1"/>
    <col min="12" max="12" width="46.140625" customWidth="1"/>
    <col min="13" max="64" width="8.7109375" customWidth="1"/>
  </cols>
  <sheetData>
    <row r="1" spans="6:12" ht="21">
      <c r="F1" s="2" t="s">
        <v>0</v>
      </c>
    </row>
    <row r="2" spans="6:12" ht="21">
      <c r="F2" s="2" t="s">
        <v>1</v>
      </c>
    </row>
    <row r="4" spans="6:12">
      <c r="F4" s="3" t="s">
        <v>2</v>
      </c>
      <c r="J4" s="4" t="s">
        <v>3</v>
      </c>
    </row>
    <row r="5" spans="6:12">
      <c r="F5" s="5" t="s">
        <v>4</v>
      </c>
      <c r="G5" s="6">
        <v>2.423</v>
      </c>
    </row>
    <row r="6" spans="6:12">
      <c r="F6" s="5" t="s">
        <v>5</v>
      </c>
      <c r="G6" s="6">
        <v>2600</v>
      </c>
      <c r="J6" s="7" t="s">
        <v>6</v>
      </c>
      <c r="L6" s="8" t="s">
        <v>7</v>
      </c>
    </row>
    <row r="7" spans="6:12">
      <c r="F7" s="5" t="s">
        <v>8</v>
      </c>
      <c r="G7" s="6">
        <v>902.67</v>
      </c>
      <c r="J7" s="6">
        <v>0</v>
      </c>
      <c r="L7" s="5" t="s">
        <v>9</v>
      </c>
    </row>
    <row r="8" spans="6:12">
      <c r="F8" s="5" t="s">
        <v>10</v>
      </c>
      <c r="G8" s="6">
        <v>21.111000000000001</v>
      </c>
      <c r="J8" s="6">
        <v>75</v>
      </c>
      <c r="L8" s="5" t="s">
        <v>11</v>
      </c>
    </row>
    <row r="9" spans="6:12">
      <c r="F9" s="5" t="s">
        <v>12</v>
      </c>
      <c r="G9" s="6">
        <v>1.5129999999999999E-2</v>
      </c>
      <c r="J9" s="6">
        <v>365</v>
      </c>
    </row>
    <row r="10" spans="6:12">
      <c r="J10" s="6">
        <v>730</v>
      </c>
    </row>
    <row r="11" spans="6:12">
      <c r="F11" s="3" t="s">
        <v>13</v>
      </c>
      <c r="J11" s="6">
        <v>1460</v>
      </c>
    </row>
    <row r="12" spans="6:12">
      <c r="F12" s="5" t="s">
        <v>14</v>
      </c>
      <c r="G12" s="6" t="s">
        <v>15</v>
      </c>
      <c r="J12" s="6">
        <f>365*7</f>
        <v>2555</v>
      </c>
    </row>
    <row r="13" spans="6:12">
      <c r="F13" s="5" t="s">
        <v>16</v>
      </c>
      <c r="G13" s="6">
        <v>0</v>
      </c>
      <c r="J13" s="6">
        <v>3650</v>
      </c>
    </row>
    <row r="14" spans="6:12">
      <c r="F14" s="5" t="s">
        <v>17</v>
      </c>
      <c r="G14" s="6">
        <v>4196</v>
      </c>
    </row>
    <row r="15" spans="6:12">
      <c r="F15" s="5" t="s">
        <v>18</v>
      </c>
      <c r="G15" s="6">
        <v>998.55399999999997</v>
      </c>
      <c r="J15" s="7" t="s">
        <v>19</v>
      </c>
    </row>
    <row r="16" spans="6:12">
      <c r="F16" s="5" t="s">
        <v>20</v>
      </c>
      <c r="G16" s="6">
        <v>0.5867</v>
      </c>
      <c r="J16" s="7" t="s">
        <v>21</v>
      </c>
    </row>
    <row r="17" spans="6:10">
      <c r="F17" s="5" t="s">
        <v>22</v>
      </c>
      <c r="G17" s="6">
        <v>1.1000000000000001</v>
      </c>
      <c r="J17" s="6">
        <v>0</v>
      </c>
    </row>
    <row r="18" spans="6:10" ht="15" thickBot="1">
      <c r="F18" s="9" t="s">
        <v>23</v>
      </c>
      <c r="G18" s="10">
        <f>+G14*G17/1000/G16</f>
        <v>7.8670530083517995</v>
      </c>
      <c r="J18" s="6">
        <v>100</v>
      </c>
    </row>
    <row r="19" spans="6:10">
      <c r="F19" s="11" t="s">
        <v>24</v>
      </c>
      <c r="G19" s="12"/>
      <c r="J19" s="6">
        <v>200</v>
      </c>
    </row>
    <row r="20" spans="6:10">
      <c r="F20" s="13" t="s">
        <v>25</v>
      </c>
      <c r="G20" s="14"/>
      <c r="J20" s="6">
        <v>300</v>
      </c>
    </row>
    <row r="21" spans="6:10" ht="19.899999999999999" customHeight="1">
      <c r="F21" s="13"/>
      <c r="G21" s="14"/>
      <c r="J21" s="6">
        <v>400</v>
      </c>
    </row>
    <row r="22" spans="6:10">
      <c r="F22" s="5" t="s">
        <v>26</v>
      </c>
      <c r="G22" s="15">
        <f>q/(3600*24)/(PI()*d^2/4)*d/(u/1000)*rho</f>
        <v>63004.790676684257</v>
      </c>
      <c r="J22" s="6">
        <v>500</v>
      </c>
    </row>
    <row r="23" spans="6:10">
      <c r="F23" s="5" t="s">
        <v>27</v>
      </c>
      <c r="G23" s="15">
        <f>(k_w/d)*0.023*Re^0.8*Pr^0.4</f>
        <v>1316.0344631227665</v>
      </c>
      <c r="J23" s="6">
        <v>600</v>
      </c>
    </row>
    <row r="24" spans="6:10">
      <c r="J24" s="6">
        <v>700</v>
      </c>
    </row>
    <row r="25" spans="6:10">
      <c r="F25" s="3" t="s">
        <v>28</v>
      </c>
      <c r="J25" s="6">
        <v>800</v>
      </c>
    </row>
    <row r="26" spans="6:10">
      <c r="F26" s="5" t="s">
        <v>29</v>
      </c>
      <c r="G26" s="5" t="s">
        <v>30</v>
      </c>
      <c r="J26" s="6">
        <v>900</v>
      </c>
    </row>
    <row r="27" spans="6:10">
      <c r="F27" s="5" t="s">
        <v>31</v>
      </c>
      <c r="G27" s="6">
        <v>1828.8</v>
      </c>
      <c r="J27" s="6">
        <v>1000</v>
      </c>
    </row>
    <row r="28" spans="6:10">
      <c r="F28" s="5" t="s">
        <v>32</v>
      </c>
      <c r="G28" s="16">
        <v>0.16169639999999999</v>
      </c>
      <c r="J28" s="6">
        <v>1100</v>
      </c>
    </row>
    <row r="29" spans="6:10">
      <c r="F29" s="5" t="s">
        <v>33</v>
      </c>
      <c r="G29" s="6">
        <v>0.17780000000000001</v>
      </c>
      <c r="J29" s="6">
        <v>1200</v>
      </c>
    </row>
    <row r="30" spans="6:10">
      <c r="F30" s="5" t="s">
        <v>34</v>
      </c>
      <c r="G30" s="6">
        <v>43.268000000000001</v>
      </c>
      <c r="J30" s="6">
        <v>1300</v>
      </c>
    </row>
    <row r="31" spans="6:10">
      <c r="F31" s="33" t="s">
        <v>60</v>
      </c>
      <c r="G31" s="30">
        <v>0.04</v>
      </c>
      <c r="J31" s="6">
        <v>1400</v>
      </c>
    </row>
    <row r="32" spans="6:10">
      <c r="F32" s="33" t="s">
        <v>61</v>
      </c>
      <c r="G32" s="30">
        <v>1000</v>
      </c>
      <c r="J32" s="6">
        <v>1500</v>
      </c>
    </row>
    <row r="33" spans="6:10">
      <c r="F33" s="33" t="s">
        <v>62</v>
      </c>
      <c r="G33" s="30">
        <v>2.476</v>
      </c>
      <c r="J33" s="6">
        <v>1600</v>
      </c>
    </row>
    <row r="34" spans="6:10">
      <c r="F34" s="33" t="s">
        <v>63</v>
      </c>
      <c r="G34" s="30">
        <v>7.0000000000000001E-3</v>
      </c>
      <c r="J34" s="6">
        <v>1700</v>
      </c>
    </row>
    <row r="35" spans="6:10">
      <c r="F35" s="33" t="s">
        <v>64</v>
      </c>
      <c r="G35" s="30">
        <v>500</v>
      </c>
      <c r="J35" s="17">
        <v>1828.8</v>
      </c>
    </row>
    <row r="36" spans="6:10">
      <c r="F36" s="33" t="s">
        <v>62</v>
      </c>
      <c r="G36" s="30">
        <f>G30</f>
        <v>43.268000000000001</v>
      </c>
    </row>
    <row r="38" spans="6:10">
      <c r="F38" s="3" t="s">
        <v>35</v>
      </c>
    </row>
    <row r="39" spans="6:10">
      <c r="F39" s="5" t="s">
        <v>36</v>
      </c>
      <c r="G39" s="17">
        <v>14.72</v>
      </c>
    </row>
    <row r="40" spans="6:10">
      <c r="F40" s="5" t="s">
        <v>37</v>
      </c>
      <c r="G40" s="17">
        <f>4790/6.2898</f>
        <v>761.55044675506383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44762f-b7a3-4d22-a215-484d86598452">
      <Terms xmlns="http://schemas.microsoft.com/office/infopath/2007/PartnerControls"/>
    </lcf76f155ced4ddcb4097134ff3c332f>
    <TaxCatchAll xmlns="ae2a25e6-193c-48e1-b57c-cb9bfd86a88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BE0715D93303A43A5519CD44011EEB6" ma:contentTypeVersion="14" ma:contentTypeDescription="Opprett et nytt dokument." ma:contentTypeScope="" ma:versionID="45290220d9488d3a9ccc82f4939b4917">
  <xsd:schema xmlns:xsd="http://www.w3.org/2001/XMLSchema" xmlns:xs="http://www.w3.org/2001/XMLSchema" xmlns:p="http://schemas.microsoft.com/office/2006/metadata/properties" xmlns:ns2="1044762f-b7a3-4d22-a215-484d86598452" xmlns:ns3="ae2a25e6-193c-48e1-b57c-cb9bfd86a88c" targetNamespace="http://schemas.microsoft.com/office/2006/metadata/properties" ma:root="true" ma:fieldsID="9d313fc75e2dd43b5958aa01d696a53c" ns2:_="" ns3:_="">
    <xsd:import namespace="1044762f-b7a3-4d22-a215-484d86598452"/>
    <xsd:import namespace="ae2a25e6-193c-48e1-b57c-cb9bfd86a8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4762f-b7a3-4d22-a215-484d865984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Bildemerkelapper" ma:readOnly="false" ma:fieldId="{5cf76f15-5ced-4ddc-b409-7134ff3c332f}" ma:taxonomyMulti="true" ma:sspId="05dab25a-14c2-47ab-abd4-e00fc9844b0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a25e6-193c-48e1-b57c-cb9bfd86a88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7c89d906-226e-4867-a231-b78edc7ad667}" ma:internalName="TaxCatchAll" ma:showField="CatchAllData" ma:web="ae2a25e6-193c-48e1-b57c-cb9bfd86a8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E0E8AC-71C6-4CC5-BD70-BD4CE328A186}"/>
</file>

<file path=customXml/itemProps2.xml><?xml version="1.0" encoding="utf-8"?>
<ds:datastoreItem xmlns:ds="http://schemas.openxmlformats.org/officeDocument/2006/customXml" ds:itemID="{D488AFDB-3C3F-485A-A0FE-B205AE3F5B55}"/>
</file>

<file path=customXml/itemProps3.xml><?xml version="1.0" encoding="utf-8"?>
<ds:datastoreItem xmlns:ds="http://schemas.openxmlformats.org/officeDocument/2006/customXml" ds:itemID="{B1AE0FD8-11ED-4CD2-B88C-65658998A7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 HERNANDEZ ACEVEDO</dc:creator>
  <cp:keywords/>
  <dc:description/>
  <cp:lastModifiedBy/>
  <cp:revision>8</cp:revision>
  <dcterms:created xsi:type="dcterms:W3CDTF">2022-11-22T12:32:24Z</dcterms:created>
  <dcterms:modified xsi:type="dcterms:W3CDTF">2023-07-04T15:02:22Z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0x010100FBE0715D93303A43A5519CD44011EEB6</vt:lpwstr>
  </property>
</Properties>
</file>